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dukas\Documents\Dashboards\EE\db\"/>
    </mc:Choice>
  </mc:AlternateContent>
  <xr:revisionPtr revIDLastSave="0" documentId="13_ncr:1_{D0FB29B9-307F-4DC1-9433-7B9EF983B6E3}" xr6:coauthVersionLast="47" xr6:coauthVersionMax="47" xr10:uidLastSave="{00000000-0000-0000-0000-000000000000}"/>
  <bookViews>
    <workbookView xWindow="1080" yWindow="1080" windowWidth="21600" windowHeight="11505" firstSheet="5" activeTab="7" xr2:uid="{00000000-000D-0000-FFFF-FFFF00000000}"/>
  </bookViews>
  <sheets>
    <sheet name="Macro2" sheetId="7" state="veryHidden" r:id="rId1"/>
    <sheet name="AUX" sheetId="2" r:id="rId2"/>
    <sheet name="Macro1" sheetId="6" state="veryHidden" r:id="rId3"/>
    <sheet name="MedidorPric_EE" sheetId="1" r:id="rId4"/>
    <sheet name="MedidoresPorSectores" sheetId="4" r:id="rId5"/>
    <sheet name="ConsumoDiarioPrinc" sheetId="3" r:id="rId6"/>
    <sheet name="ConsumoSectorizado" sheetId="5" r:id="rId7"/>
    <sheet name="CLP" sheetId="11" r:id="rId8"/>
    <sheet name="SERV" sheetId="13" r:id="rId9"/>
    <sheet name="G.Aire" sheetId="12" r:id="rId10"/>
    <sheet name="Hoja2" sheetId="9" r:id="rId11"/>
    <sheet name="Hoja3" sheetId="10" r:id="rId12"/>
    <sheet name="db_Volumen" sheetId="8" r:id="rId13"/>
  </sheets>
  <definedNames>
    <definedName name="_xlcn.WorksheetConnection_Registro_EE.xlsxTabla11" hidden="1">db_LecMedPrinc[]</definedName>
    <definedName name="_xlnm.Auto_Activate" localSheetId="1" hidden="1">Macro1!$A$2</definedName>
    <definedName name="_xlnm.Auto_Activate" localSheetId="5" hidden="1">Macro1!$A$2</definedName>
    <definedName name="_xlnm.Auto_Activate" localSheetId="6" hidden="1">Macro1!$A$2</definedName>
    <definedName name="_xlnm.Auto_Activate" localSheetId="2" hidden="1">Macro1!$A$2</definedName>
    <definedName name="_xlnm.Auto_Activate" localSheetId="0" hidden="1">Macro1!$A$2</definedName>
    <definedName name="_xlnm.Auto_Activate" localSheetId="4" hidden="1">Macro1!$A$2</definedName>
    <definedName name="_xlnm.Auto_Activate" localSheetId="3" hidden="1">Macro1!$A$2</definedName>
  </definedNam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Registro_EE.xlsx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1" l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H2" i="11"/>
  <c r="I2" i="11"/>
  <c r="J2" i="11"/>
  <c r="K2" i="11"/>
  <c r="H3" i="11"/>
  <c r="I3" i="11"/>
  <c r="J3" i="11"/>
  <c r="K3" i="11"/>
  <c r="H4" i="11"/>
  <c r="I4" i="11"/>
  <c r="J4" i="11"/>
  <c r="K4" i="11"/>
  <c r="H5" i="11"/>
  <c r="I5" i="11"/>
  <c r="J5" i="11"/>
  <c r="K5" i="11"/>
  <c r="H6" i="11"/>
  <c r="I6" i="11"/>
  <c r="J6" i="11"/>
  <c r="K6" i="11"/>
  <c r="H7" i="11"/>
  <c r="I7" i="11"/>
  <c r="J7" i="11"/>
  <c r="K7" i="11"/>
  <c r="H8" i="11"/>
  <c r="I8" i="11"/>
  <c r="J8" i="11"/>
  <c r="K8" i="11"/>
  <c r="H9" i="11"/>
  <c r="I9" i="11"/>
  <c r="J9" i="11"/>
  <c r="K9" i="11"/>
  <c r="H10" i="11"/>
  <c r="I10" i="11"/>
  <c r="J10" i="11"/>
  <c r="K10" i="11"/>
  <c r="H11" i="11"/>
  <c r="I11" i="11"/>
  <c r="J11" i="11"/>
  <c r="K11" i="11"/>
  <c r="H12" i="11"/>
  <c r="I12" i="11"/>
  <c r="J12" i="11"/>
  <c r="K12" i="11"/>
  <c r="H13" i="11"/>
  <c r="I13" i="11"/>
  <c r="J13" i="11"/>
  <c r="K13" i="11"/>
  <c r="H14" i="11"/>
  <c r="I14" i="11"/>
  <c r="J14" i="11"/>
  <c r="K14" i="11"/>
  <c r="H15" i="11"/>
  <c r="I15" i="11"/>
  <c r="J15" i="11"/>
  <c r="K15" i="11"/>
  <c r="H16" i="11"/>
  <c r="I16" i="11"/>
  <c r="J16" i="11"/>
  <c r="K16" i="11"/>
  <c r="H17" i="11"/>
  <c r="I17" i="11"/>
  <c r="J17" i="11"/>
  <c r="K17" i="11"/>
  <c r="H18" i="11"/>
  <c r="I18" i="11"/>
  <c r="J18" i="11"/>
  <c r="K18" i="11"/>
  <c r="H19" i="11"/>
  <c r="I19" i="11"/>
  <c r="J19" i="11"/>
  <c r="K19" i="11"/>
  <c r="H20" i="11"/>
  <c r="I20" i="11"/>
  <c r="J20" i="11"/>
  <c r="K20" i="11"/>
  <c r="H21" i="11"/>
  <c r="I21" i="11"/>
  <c r="J21" i="11"/>
  <c r="K21" i="11"/>
  <c r="H22" i="11"/>
  <c r="I22" i="11"/>
  <c r="J22" i="11"/>
  <c r="K22" i="11"/>
  <c r="H23" i="11"/>
  <c r="I23" i="11"/>
  <c r="J23" i="11"/>
  <c r="K23" i="11"/>
  <c r="H24" i="11"/>
  <c r="I24" i="11"/>
  <c r="J24" i="11"/>
  <c r="K24" i="11"/>
  <c r="H25" i="11"/>
  <c r="I25" i="11"/>
  <c r="J25" i="11"/>
  <c r="K25" i="11"/>
  <c r="H26" i="11"/>
  <c r="I26" i="11"/>
  <c r="J26" i="11"/>
  <c r="K26" i="11"/>
  <c r="H27" i="11"/>
  <c r="I27" i="11"/>
  <c r="J27" i="11"/>
  <c r="K27" i="11"/>
  <c r="H28" i="11"/>
  <c r="I28" i="11"/>
  <c r="J28" i="11"/>
  <c r="K28" i="11"/>
  <c r="H29" i="11"/>
  <c r="I29" i="11"/>
  <c r="J29" i="11"/>
  <c r="K29" i="11"/>
  <c r="H30" i="11"/>
  <c r="I30" i="11"/>
  <c r="J30" i="11"/>
  <c r="K30" i="11"/>
  <c r="H31" i="11"/>
  <c r="I31" i="11"/>
  <c r="J31" i="11"/>
  <c r="K31" i="11"/>
  <c r="H32" i="11"/>
  <c r="I32" i="11"/>
  <c r="J32" i="11"/>
  <c r="K32" i="11"/>
  <c r="H33" i="11"/>
  <c r="I33" i="11"/>
  <c r="J33" i="11"/>
  <c r="K33" i="11"/>
  <c r="H34" i="11"/>
  <c r="I34" i="11"/>
  <c r="J34" i="11"/>
  <c r="K34" i="11"/>
  <c r="H35" i="11"/>
  <c r="I35" i="11"/>
  <c r="J35" i="11"/>
  <c r="K35" i="11"/>
  <c r="H36" i="11"/>
  <c r="I36" i="11"/>
  <c r="J36" i="11"/>
  <c r="K36" i="11"/>
  <c r="H37" i="11"/>
  <c r="I37" i="11"/>
  <c r="J37" i="11"/>
  <c r="K37" i="11"/>
  <c r="H38" i="11"/>
  <c r="I38" i="11"/>
  <c r="J38" i="11"/>
  <c r="K38" i="11"/>
  <c r="H39" i="11"/>
  <c r="I39" i="11"/>
  <c r="J39" i="11"/>
  <c r="K39" i="11"/>
  <c r="H40" i="11"/>
  <c r="I40" i="11"/>
  <c r="J40" i="11"/>
  <c r="K40" i="11"/>
  <c r="H41" i="11"/>
  <c r="I41" i="11"/>
  <c r="J41" i="11"/>
  <c r="K41" i="11"/>
  <c r="H42" i="11"/>
  <c r="I42" i="11"/>
  <c r="J42" i="11"/>
  <c r="K42" i="11"/>
  <c r="H43" i="11"/>
  <c r="I43" i="11"/>
  <c r="J43" i="11"/>
  <c r="K43" i="11"/>
  <c r="H44" i="11"/>
  <c r="I44" i="11"/>
  <c r="J44" i="11"/>
  <c r="K44" i="11"/>
  <c r="H45" i="11"/>
  <c r="I45" i="11"/>
  <c r="J45" i="11"/>
  <c r="K45" i="11"/>
  <c r="H46" i="11"/>
  <c r="I46" i="11"/>
  <c r="J46" i="11"/>
  <c r="K46" i="11"/>
  <c r="H47" i="11"/>
  <c r="I47" i="11"/>
  <c r="J47" i="11"/>
  <c r="K47" i="11"/>
  <c r="H48" i="11"/>
  <c r="I48" i="11"/>
  <c r="J48" i="11"/>
  <c r="K48" i="11"/>
  <c r="H49" i="11"/>
  <c r="I49" i="11"/>
  <c r="J49" i="11"/>
  <c r="K49" i="11"/>
  <c r="H50" i="11"/>
  <c r="I50" i="11"/>
  <c r="J50" i="11"/>
  <c r="K50" i="11"/>
  <c r="H51" i="11"/>
  <c r="I51" i="11"/>
  <c r="J51" i="11"/>
  <c r="K51" i="11"/>
  <c r="H52" i="11"/>
  <c r="I52" i="11"/>
  <c r="J52" i="11"/>
  <c r="K52" i="11"/>
  <c r="H53" i="11"/>
  <c r="I53" i="11"/>
  <c r="J53" i="11"/>
  <c r="K53" i="11"/>
  <c r="H54" i="11"/>
  <c r="I54" i="11"/>
  <c r="J54" i="11"/>
  <c r="K54" i="11"/>
  <c r="H55" i="11"/>
  <c r="I55" i="11"/>
  <c r="J55" i="11"/>
  <c r="K55" i="11"/>
  <c r="H56" i="11"/>
  <c r="I56" i="11"/>
  <c r="J56" i="11"/>
  <c r="K56" i="11"/>
  <c r="H57" i="11"/>
  <c r="I57" i="11"/>
  <c r="J57" i="11"/>
  <c r="K57" i="11"/>
  <c r="H58" i="11"/>
  <c r="I58" i="11"/>
  <c r="J58" i="11"/>
  <c r="K58" i="11"/>
  <c r="H59" i="11"/>
  <c r="I59" i="11"/>
  <c r="J59" i="11"/>
  <c r="K59" i="11"/>
  <c r="H60" i="11"/>
  <c r="I60" i="11"/>
  <c r="J60" i="11"/>
  <c r="K60" i="11"/>
  <c r="H61" i="11"/>
  <c r="I61" i="11"/>
  <c r="J61" i="11"/>
  <c r="K61" i="11"/>
  <c r="H62" i="11"/>
  <c r="I62" i="11"/>
  <c r="J62" i="11"/>
  <c r="K62" i="11"/>
  <c r="H63" i="11"/>
  <c r="I63" i="11"/>
  <c r="J63" i="11"/>
  <c r="K63" i="11"/>
  <c r="H64" i="11"/>
  <c r="I64" i="11"/>
  <c r="J64" i="11"/>
  <c r="K64" i="11"/>
  <c r="H65" i="11"/>
  <c r="I65" i="11"/>
  <c r="J65" i="11"/>
  <c r="K65" i="11"/>
  <c r="H66" i="11"/>
  <c r="I66" i="11"/>
  <c r="J66" i="11"/>
  <c r="K66" i="11"/>
  <c r="H67" i="11"/>
  <c r="I67" i="11"/>
  <c r="J67" i="11"/>
  <c r="K67" i="11"/>
  <c r="H68" i="11"/>
  <c r="I68" i="11"/>
  <c r="J68" i="11"/>
  <c r="K68" i="11"/>
  <c r="H69" i="11"/>
  <c r="I69" i="11"/>
  <c r="J69" i="11"/>
  <c r="K69" i="11"/>
  <c r="H70" i="11"/>
  <c r="I70" i="11"/>
  <c r="J70" i="11"/>
  <c r="K70" i="11"/>
  <c r="H71" i="11"/>
  <c r="I71" i="11"/>
  <c r="J71" i="11"/>
  <c r="K71" i="11"/>
  <c r="H72" i="11"/>
  <c r="I72" i="11"/>
  <c r="J72" i="11"/>
  <c r="K72" i="11"/>
  <c r="H73" i="11"/>
  <c r="I73" i="11"/>
  <c r="J73" i="11"/>
  <c r="K73" i="11"/>
  <c r="H74" i="11"/>
  <c r="I74" i="11"/>
  <c r="J74" i="11"/>
  <c r="K74" i="11"/>
  <c r="H75" i="11"/>
  <c r="I75" i="11"/>
  <c r="J75" i="11"/>
  <c r="K75" i="11"/>
  <c r="H76" i="11"/>
  <c r="I76" i="11"/>
  <c r="J76" i="11"/>
  <c r="K76" i="11"/>
  <c r="H77" i="11"/>
  <c r="I77" i="11"/>
  <c r="J77" i="11"/>
  <c r="K77" i="11"/>
  <c r="H78" i="11"/>
  <c r="I78" i="11"/>
  <c r="J78" i="11"/>
  <c r="K78" i="11"/>
  <c r="H79" i="11"/>
  <c r="I79" i="11"/>
  <c r="J79" i="11"/>
  <c r="K79" i="11"/>
  <c r="H80" i="11"/>
  <c r="I80" i="11"/>
  <c r="J80" i="11"/>
  <c r="K80" i="11"/>
  <c r="H81" i="11"/>
  <c r="I81" i="11"/>
  <c r="J81" i="11"/>
  <c r="K81" i="11"/>
  <c r="H82" i="11"/>
  <c r="I82" i="11"/>
  <c r="J82" i="11"/>
  <c r="K82" i="11"/>
  <c r="H83" i="11"/>
  <c r="I83" i="11"/>
  <c r="J83" i="11"/>
  <c r="K83" i="11"/>
  <c r="H84" i="11"/>
  <c r="I84" i="11"/>
  <c r="J84" i="11"/>
  <c r="K84" i="11"/>
  <c r="H85" i="11"/>
  <c r="I85" i="11"/>
  <c r="J85" i="11"/>
  <c r="K85" i="11"/>
  <c r="H86" i="11"/>
  <c r="I86" i="11"/>
  <c r="J86" i="11"/>
  <c r="K86" i="11"/>
  <c r="H87" i="11"/>
  <c r="I87" i="11"/>
  <c r="J87" i="11"/>
  <c r="K87" i="11"/>
  <c r="H88" i="11"/>
  <c r="I88" i="11"/>
  <c r="J88" i="11"/>
  <c r="K88" i="11"/>
  <c r="H89" i="11"/>
  <c r="I89" i="11"/>
  <c r="J89" i="11"/>
  <c r="K89" i="11"/>
  <c r="H90" i="11"/>
  <c r="I90" i="11"/>
  <c r="J90" i="11"/>
  <c r="K90" i="11"/>
  <c r="H91" i="11"/>
  <c r="I91" i="11"/>
  <c r="J91" i="11"/>
  <c r="K91" i="11"/>
  <c r="H92" i="11"/>
  <c r="I92" i="11"/>
  <c r="J92" i="11"/>
  <c r="K92" i="11"/>
  <c r="H93" i="11"/>
  <c r="I93" i="11"/>
  <c r="J93" i="11"/>
  <c r="K93" i="11"/>
  <c r="H94" i="11"/>
  <c r="I94" i="11"/>
  <c r="J94" i="11"/>
  <c r="K94" i="11"/>
  <c r="H95" i="11"/>
  <c r="I95" i="11"/>
  <c r="J95" i="11"/>
  <c r="K95" i="11"/>
  <c r="H96" i="11"/>
  <c r="I96" i="11"/>
  <c r="J96" i="11"/>
  <c r="K96" i="11"/>
  <c r="H97" i="11"/>
  <c r="I97" i="11"/>
  <c r="J97" i="11"/>
  <c r="K97" i="11"/>
  <c r="H98" i="11"/>
  <c r="I98" i="11"/>
  <c r="J98" i="11"/>
  <c r="K98" i="11"/>
  <c r="H99" i="11"/>
  <c r="I99" i="11"/>
  <c r="J99" i="11"/>
  <c r="K99" i="11"/>
  <c r="H100" i="11"/>
  <c r="I100" i="11"/>
  <c r="J100" i="11"/>
  <c r="K100" i="11"/>
  <c r="H101" i="11"/>
  <c r="I101" i="11"/>
  <c r="J101" i="11"/>
  <c r="K101" i="11"/>
  <c r="H102" i="11"/>
  <c r="I102" i="11"/>
  <c r="J102" i="11"/>
  <c r="K102" i="11"/>
  <c r="H103" i="11"/>
  <c r="I103" i="11"/>
  <c r="J103" i="11"/>
  <c r="K103" i="11"/>
  <c r="H104" i="11"/>
  <c r="I104" i="11"/>
  <c r="J104" i="11"/>
  <c r="K104" i="11"/>
  <c r="H105" i="11"/>
  <c r="I105" i="11"/>
  <c r="J105" i="11"/>
  <c r="K105" i="11"/>
  <c r="H106" i="11"/>
  <c r="I106" i="11"/>
  <c r="J106" i="11"/>
  <c r="K106" i="11"/>
  <c r="H107" i="11"/>
  <c r="I107" i="11"/>
  <c r="J107" i="11"/>
  <c r="K107" i="11"/>
  <c r="H108" i="11"/>
  <c r="I108" i="11"/>
  <c r="J108" i="11"/>
  <c r="K108" i="11"/>
  <c r="H109" i="11"/>
  <c r="I109" i="11"/>
  <c r="J109" i="11"/>
  <c r="K109" i="11"/>
  <c r="H110" i="11"/>
  <c r="I110" i="11"/>
  <c r="J110" i="11"/>
  <c r="K110" i="11"/>
  <c r="H111" i="11"/>
  <c r="I111" i="11"/>
  <c r="J111" i="11"/>
  <c r="K111" i="11"/>
  <c r="H112" i="11"/>
  <c r="I112" i="11"/>
  <c r="J112" i="11"/>
  <c r="K112" i="11"/>
  <c r="H113" i="11"/>
  <c r="I113" i="11"/>
  <c r="J113" i="11"/>
  <c r="K113" i="11"/>
  <c r="H114" i="11"/>
  <c r="I114" i="11"/>
  <c r="J114" i="11"/>
  <c r="K114" i="11"/>
  <c r="H115" i="11"/>
  <c r="I115" i="11"/>
  <c r="J115" i="11"/>
  <c r="K115" i="11"/>
  <c r="H116" i="11"/>
  <c r="I116" i="11"/>
  <c r="J116" i="11"/>
  <c r="K116" i="11"/>
  <c r="H117" i="11"/>
  <c r="I117" i="11"/>
  <c r="J117" i="11"/>
  <c r="K117" i="11"/>
  <c r="H118" i="11"/>
  <c r="I118" i="11"/>
  <c r="J118" i="11"/>
  <c r="K118" i="11"/>
  <c r="H119" i="11"/>
  <c r="I119" i="11"/>
  <c r="J119" i="11"/>
  <c r="K119" i="11"/>
  <c r="H120" i="11"/>
  <c r="I120" i="11"/>
  <c r="J120" i="11"/>
  <c r="K120" i="11"/>
  <c r="H121" i="11"/>
  <c r="I121" i="11"/>
  <c r="J121" i="11"/>
  <c r="K121" i="11"/>
  <c r="H122" i="11"/>
  <c r="I122" i="11"/>
  <c r="J122" i="11"/>
  <c r="K122" i="11"/>
  <c r="H123" i="11"/>
  <c r="I123" i="11"/>
  <c r="J123" i="11"/>
  <c r="K123" i="11"/>
  <c r="H124" i="11"/>
  <c r="I124" i="11"/>
  <c r="J124" i="11"/>
  <c r="K124" i="11"/>
  <c r="H125" i="11"/>
  <c r="I125" i="11"/>
  <c r="J125" i="11"/>
  <c r="K125" i="11"/>
  <c r="H126" i="11"/>
  <c r="I126" i="11"/>
  <c r="J126" i="11"/>
  <c r="K126" i="11"/>
  <c r="H127" i="11"/>
  <c r="I127" i="11"/>
  <c r="J127" i="11"/>
  <c r="K127" i="11"/>
  <c r="H128" i="11"/>
  <c r="I128" i="11"/>
  <c r="J128" i="11"/>
  <c r="K128" i="11"/>
  <c r="H129" i="11"/>
  <c r="I129" i="11"/>
  <c r="J129" i="11"/>
  <c r="K129" i="11"/>
  <c r="H130" i="11"/>
  <c r="I130" i="11"/>
  <c r="J130" i="11"/>
  <c r="K130" i="11"/>
  <c r="H131" i="11"/>
  <c r="I131" i="11"/>
  <c r="J131" i="11"/>
  <c r="K131" i="11"/>
  <c r="H132" i="11"/>
  <c r="I132" i="11"/>
  <c r="J132" i="11"/>
  <c r="K132" i="11"/>
  <c r="H133" i="11"/>
  <c r="I133" i="11"/>
  <c r="J133" i="11"/>
  <c r="K133" i="11"/>
  <c r="H134" i="11"/>
  <c r="I134" i="11"/>
  <c r="J134" i="11"/>
  <c r="K134" i="11"/>
  <c r="H135" i="11"/>
  <c r="I135" i="11"/>
  <c r="J135" i="11"/>
  <c r="K135" i="11"/>
  <c r="H136" i="11"/>
  <c r="I136" i="11"/>
  <c r="J136" i="11"/>
  <c r="K136" i="11"/>
  <c r="H137" i="11"/>
  <c r="I137" i="11"/>
  <c r="J137" i="11"/>
  <c r="K137" i="11"/>
  <c r="H138" i="11"/>
  <c r="I138" i="11"/>
  <c r="J138" i="11"/>
  <c r="K138" i="11"/>
  <c r="H139" i="11"/>
  <c r="I139" i="11"/>
  <c r="J139" i="11"/>
  <c r="K139" i="11"/>
  <c r="H140" i="11"/>
  <c r="I140" i="11"/>
  <c r="J140" i="11"/>
  <c r="K140" i="11"/>
  <c r="H141" i="11"/>
  <c r="I141" i="11"/>
  <c r="J141" i="11"/>
  <c r="K141" i="11"/>
  <c r="H142" i="11"/>
  <c r="I142" i="11"/>
  <c r="J142" i="11"/>
  <c r="K142" i="11"/>
  <c r="H143" i="11"/>
  <c r="I143" i="11"/>
  <c r="J143" i="11"/>
  <c r="K143" i="11"/>
  <c r="H144" i="11"/>
  <c r="I144" i="11"/>
  <c r="J144" i="11"/>
  <c r="K144" i="11"/>
  <c r="H145" i="11"/>
  <c r="I145" i="11"/>
  <c r="J145" i="11"/>
  <c r="K145" i="11"/>
  <c r="H146" i="11"/>
  <c r="I146" i="11"/>
  <c r="J146" i="11"/>
  <c r="K146" i="11"/>
  <c r="H147" i="11"/>
  <c r="I147" i="11"/>
  <c r="J147" i="11"/>
  <c r="K147" i="11"/>
  <c r="H148" i="11"/>
  <c r="I148" i="11"/>
  <c r="J148" i="11"/>
  <c r="K148" i="11"/>
  <c r="H149" i="11"/>
  <c r="I149" i="11"/>
  <c r="J149" i="11"/>
  <c r="K149" i="11"/>
  <c r="H150" i="11"/>
  <c r="I150" i="11"/>
  <c r="J150" i="11"/>
  <c r="K150" i="11"/>
  <c r="H151" i="11"/>
  <c r="I151" i="11"/>
  <c r="J151" i="11"/>
  <c r="K151" i="11"/>
  <c r="H152" i="11"/>
  <c r="I152" i="11"/>
  <c r="J152" i="11"/>
  <c r="K152" i="11"/>
  <c r="H153" i="11"/>
  <c r="I153" i="11"/>
  <c r="J153" i="11"/>
  <c r="K153" i="11"/>
  <c r="H154" i="11"/>
  <c r="I154" i="11"/>
  <c r="J154" i="11"/>
  <c r="K154" i="11"/>
  <c r="H155" i="11"/>
  <c r="I155" i="11"/>
  <c r="J155" i="11"/>
  <c r="K155" i="11"/>
  <c r="H156" i="11"/>
  <c r="I156" i="11"/>
  <c r="J156" i="11"/>
  <c r="K156" i="11"/>
  <c r="H157" i="11"/>
  <c r="I157" i="11"/>
  <c r="J157" i="11"/>
  <c r="K157" i="11"/>
  <c r="H158" i="11"/>
  <c r="I158" i="11"/>
  <c r="J158" i="11"/>
  <c r="K158" i="11"/>
  <c r="H159" i="11"/>
  <c r="I159" i="11"/>
  <c r="J159" i="11"/>
  <c r="K159" i="11"/>
  <c r="H160" i="11"/>
  <c r="I160" i="11"/>
  <c r="J160" i="11"/>
  <c r="K160" i="11"/>
  <c r="H161" i="11"/>
  <c r="I161" i="11"/>
  <c r="J161" i="11"/>
  <c r="K161" i="11"/>
  <c r="H162" i="11"/>
  <c r="I162" i="11"/>
  <c r="J162" i="11"/>
  <c r="K162" i="11"/>
  <c r="H163" i="11"/>
  <c r="I163" i="11"/>
  <c r="J163" i="11"/>
  <c r="K163" i="11"/>
  <c r="H164" i="11"/>
  <c r="I164" i="11"/>
  <c r="J164" i="11"/>
  <c r="K164" i="11"/>
  <c r="H165" i="11"/>
  <c r="I165" i="11"/>
  <c r="J165" i="11"/>
  <c r="K165" i="11"/>
  <c r="H166" i="11"/>
  <c r="I166" i="11"/>
  <c r="J166" i="11"/>
  <c r="K166" i="11"/>
  <c r="H167" i="11"/>
  <c r="I167" i="11"/>
  <c r="J167" i="11"/>
  <c r="K167" i="11"/>
  <c r="H168" i="11"/>
  <c r="I168" i="11"/>
  <c r="J168" i="11"/>
  <c r="K168" i="11"/>
  <c r="H169" i="11"/>
  <c r="I169" i="11"/>
  <c r="J169" i="11"/>
  <c r="K169" i="11"/>
  <c r="H170" i="11"/>
  <c r="I170" i="11"/>
  <c r="J170" i="11"/>
  <c r="K170" i="11"/>
  <c r="H171" i="11"/>
  <c r="I171" i="11"/>
  <c r="J171" i="11"/>
  <c r="K171" i="11"/>
  <c r="H172" i="11"/>
  <c r="I172" i="11"/>
  <c r="J172" i="11"/>
  <c r="K172" i="11"/>
  <c r="H173" i="11"/>
  <c r="I173" i="11"/>
  <c r="J173" i="11"/>
  <c r="K173" i="11"/>
  <c r="H174" i="11"/>
  <c r="I174" i="11"/>
  <c r="J174" i="11"/>
  <c r="K174" i="11"/>
  <c r="H175" i="11"/>
  <c r="I175" i="11"/>
  <c r="J175" i="11"/>
  <c r="K175" i="11"/>
  <c r="H176" i="11"/>
  <c r="I176" i="11"/>
  <c r="J176" i="11"/>
  <c r="K176" i="11"/>
  <c r="H177" i="11"/>
  <c r="I177" i="11"/>
  <c r="J177" i="11"/>
  <c r="K177" i="11"/>
  <c r="H178" i="11"/>
  <c r="I178" i="11"/>
  <c r="J178" i="11"/>
  <c r="K178" i="11"/>
  <c r="H179" i="11"/>
  <c r="I179" i="11"/>
  <c r="J179" i="11"/>
  <c r="K179" i="11"/>
  <c r="H180" i="11"/>
  <c r="I180" i="11"/>
  <c r="J180" i="11"/>
  <c r="K180" i="11"/>
  <c r="H181" i="11"/>
  <c r="I181" i="11"/>
  <c r="J181" i="11"/>
  <c r="K181" i="11"/>
  <c r="H182" i="11"/>
  <c r="I182" i="11"/>
  <c r="J182" i="11"/>
  <c r="K182" i="11"/>
  <c r="H183" i="11"/>
  <c r="I183" i="11"/>
  <c r="J183" i="11"/>
  <c r="K183" i="11"/>
  <c r="H184" i="11"/>
  <c r="I184" i="11"/>
  <c r="J184" i="11"/>
  <c r="K184" i="11"/>
  <c r="H185" i="11"/>
  <c r="I185" i="11"/>
  <c r="J185" i="11"/>
  <c r="K185" i="11"/>
  <c r="H186" i="11"/>
  <c r="I186" i="11"/>
  <c r="J186" i="11"/>
  <c r="K186" i="11"/>
  <c r="H187" i="11"/>
  <c r="I187" i="11"/>
  <c r="J187" i="11"/>
  <c r="K187" i="11"/>
  <c r="H188" i="11"/>
  <c r="I188" i="11"/>
  <c r="J188" i="11"/>
  <c r="K188" i="11"/>
  <c r="H189" i="11"/>
  <c r="I189" i="11"/>
  <c r="J189" i="11"/>
  <c r="K189" i="11"/>
  <c r="H190" i="11"/>
  <c r="I190" i="11"/>
  <c r="J190" i="11"/>
  <c r="K190" i="11"/>
  <c r="H191" i="11"/>
  <c r="I191" i="11"/>
  <c r="J191" i="11"/>
  <c r="K191" i="11"/>
  <c r="H192" i="11"/>
  <c r="I192" i="11"/>
  <c r="J192" i="11"/>
  <c r="K192" i="11"/>
  <c r="H193" i="11"/>
  <c r="I193" i="11"/>
  <c r="J193" i="11"/>
  <c r="K193" i="11"/>
  <c r="H194" i="11"/>
  <c r="I194" i="11"/>
  <c r="J194" i="11"/>
  <c r="K194" i="11"/>
  <c r="H195" i="11"/>
  <c r="I195" i="11"/>
  <c r="J195" i="11"/>
  <c r="K195" i="11"/>
  <c r="H196" i="11"/>
  <c r="I196" i="11"/>
  <c r="J196" i="11"/>
  <c r="K196" i="11"/>
  <c r="H197" i="11"/>
  <c r="I197" i="11"/>
  <c r="J197" i="11"/>
  <c r="K197" i="11"/>
  <c r="H198" i="11"/>
  <c r="I198" i="11"/>
  <c r="J198" i="11"/>
  <c r="K198" i="11"/>
  <c r="H199" i="11"/>
  <c r="I199" i="11"/>
  <c r="J199" i="11"/>
  <c r="K199" i="11"/>
  <c r="H200" i="11"/>
  <c r="I200" i="11"/>
  <c r="J200" i="11"/>
  <c r="K200" i="11"/>
  <c r="H201" i="11"/>
  <c r="I201" i="11"/>
  <c r="J201" i="11"/>
  <c r="K201" i="11"/>
  <c r="H202" i="11"/>
  <c r="I202" i="11"/>
  <c r="J202" i="11"/>
  <c r="K202" i="11"/>
  <c r="H203" i="11"/>
  <c r="I203" i="11"/>
  <c r="J203" i="11"/>
  <c r="K203" i="11"/>
  <c r="H204" i="11"/>
  <c r="I204" i="11"/>
  <c r="J204" i="11"/>
  <c r="K204" i="11"/>
  <c r="H205" i="11"/>
  <c r="I205" i="11"/>
  <c r="J205" i="11"/>
  <c r="K205" i="11"/>
  <c r="H206" i="11"/>
  <c r="I206" i="11"/>
  <c r="J206" i="11"/>
  <c r="K206" i="11"/>
  <c r="H207" i="11"/>
  <c r="I207" i="11"/>
  <c r="J207" i="11"/>
  <c r="K207" i="11"/>
  <c r="H208" i="11"/>
  <c r="I208" i="11"/>
  <c r="J208" i="11"/>
  <c r="K208" i="11"/>
  <c r="H209" i="11"/>
  <c r="I209" i="11"/>
  <c r="J209" i="11"/>
  <c r="K209" i="11"/>
  <c r="H210" i="11"/>
  <c r="I210" i="11"/>
  <c r="J210" i="11"/>
  <c r="K210" i="11"/>
  <c r="H211" i="11"/>
  <c r="I211" i="11"/>
  <c r="J211" i="11"/>
  <c r="K211" i="11"/>
  <c r="H212" i="11"/>
  <c r="I212" i="11"/>
  <c r="J212" i="11"/>
  <c r="K212" i="11"/>
  <c r="H213" i="11"/>
  <c r="I213" i="11"/>
  <c r="J213" i="11"/>
  <c r="K213" i="11"/>
  <c r="H214" i="11"/>
  <c r="I214" i="11"/>
  <c r="J214" i="11"/>
  <c r="K214" i="11"/>
  <c r="H215" i="11"/>
  <c r="I215" i="11"/>
  <c r="J215" i="11"/>
  <c r="K215" i="11"/>
  <c r="H216" i="11"/>
  <c r="I216" i="11"/>
  <c r="J216" i="11"/>
  <c r="K216" i="11"/>
  <c r="H217" i="11"/>
  <c r="I217" i="11"/>
  <c r="J217" i="11"/>
  <c r="K217" i="11"/>
  <c r="H218" i="11"/>
  <c r="I218" i="11"/>
  <c r="J218" i="11"/>
  <c r="K218" i="11"/>
  <c r="H219" i="11"/>
  <c r="I219" i="11"/>
  <c r="J219" i="11"/>
  <c r="K219" i="11"/>
  <c r="H220" i="11"/>
  <c r="I220" i="11"/>
  <c r="J220" i="11"/>
  <c r="K220" i="11"/>
  <c r="H221" i="11"/>
  <c r="I221" i="11"/>
  <c r="J221" i="11"/>
  <c r="K221" i="11"/>
  <c r="H222" i="11"/>
  <c r="I222" i="11"/>
  <c r="J222" i="11"/>
  <c r="K222" i="11"/>
  <c r="H223" i="11"/>
  <c r="I223" i="11"/>
  <c r="J223" i="11"/>
  <c r="K223" i="11"/>
  <c r="H224" i="11"/>
  <c r="I224" i="11"/>
  <c r="J224" i="11"/>
  <c r="K224" i="11"/>
  <c r="H225" i="11"/>
  <c r="I225" i="11"/>
  <c r="J225" i="11"/>
  <c r="K225" i="11"/>
  <c r="H226" i="11"/>
  <c r="I226" i="11"/>
  <c r="J226" i="11"/>
  <c r="K226" i="11"/>
  <c r="H227" i="11"/>
  <c r="I227" i="11"/>
  <c r="J227" i="11"/>
  <c r="K227" i="11"/>
  <c r="H228" i="11"/>
  <c r="I228" i="11"/>
  <c r="J228" i="11"/>
  <c r="K228" i="11"/>
  <c r="H229" i="11"/>
  <c r="I229" i="11"/>
  <c r="J229" i="11"/>
  <c r="K229" i="11"/>
  <c r="H230" i="11"/>
  <c r="I230" i="11"/>
  <c r="J230" i="11"/>
  <c r="K230" i="1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A29" i="10" l="1"/>
  <c r="D7" i="10"/>
  <c r="B45" i="10"/>
  <c r="C6" i="10"/>
  <c r="C42" i="10"/>
  <c r="C39" i="10"/>
  <c r="C36" i="10"/>
  <c r="C33" i="10"/>
  <c r="B36" i="10"/>
  <c r="C29" i="10"/>
  <c r="C26" i="10"/>
  <c r="C23" i="10"/>
  <c r="C19" i="10"/>
  <c r="C16" i="10"/>
  <c r="C13" i="10"/>
  <c r="C10" i="10"/>
  <c r="B25" i="10"/>
  <c r="B13" i="10"/>
  <c r="A28" i="10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T4" i="5"/>
  <c r="T5" i="5"/>
  <c r="T6" i="5"/>
  <c r="T7" i="5"/>
  <c r="T8" i="5"/>
  <c r="T9" i="5"/>
  <c r="Y9" i="5" s="1"/>
  <c r="T10" i="5"/>
  <c r="T11" i="5"/>
  <c r="T12" i="5"/>
  <c r="T13" i="5"/>
  <c r="T14" i="5"/>
  <c r="T15" i="5"/>
  <c r="T16" i="5"/>
  <c r="T17" i="5"/>
  <c r="Y17" i="5" s="1"/>
  <c r="T18" i="5"/>
  <c r="T19" i="5"/>
  <c r="T20" i="5"/>
  <c r="T21" i="5"/>
  <c r="T22" i="5"/>
  <c r="T23" i="5"/>
  <c r="T24" i="5"/>
  <c r="T25" i="5"/>
  <c r="X25" i="5" s="1"/>
  <c r="T26" i="5"/>
  <c r="T27" i="5"/>
  <c r="T28" i="5"/>
  <c r="T29" i="5"/>
  <c r="T30" i="5"/>
  <c r="T31" i="5"/>
  <c r="T32" i="5"/>
  <c r="T33" i="5"/>
  <c r="Y33" i="5" s="1"/>
  <c r="T34" i="5"/>
  <c r="T35" i="5"/>
  <c r="T36" i="5"/>
  <c r="T37" i="5"/>
  <c r="T38" i="5"/>
  <c r="T39" i="5"/>
  <c r="T40" i="5"/>
  <c r="T41" i="5"/>
  <c r="Y41" i="5" s="1"/>
  <c r="T42" i="5"/>
  <c r="T43" i="5"/>
  <c r="T44" i="5"/>
  <c r="T45" i="5"/>
  <c r="T46" i="5"/>
  <c r="T47" i="5"/>
  <c r="T48" i="5"/>
  <c r="T49" i="5"/>
  <c r="Y49" i="5" s="1"/>
  <c r="T50" i="5"/>
  <c r="T51" i="5"/>
  <c r="T52" i="5"/>
  <c r="T53" i="5"/>
  <c r="T54" i="5"/>
  <c r="T55" i="5"/>
  <c r="T56" i="5"/>
  <c r="T57" i="5"/>
  <c r="Y57" i="5" s="1"/>
  <c r="T58" i="5"/>
  <c r="T59" i="5"/>
  <c r="T60" i="5"/>
  <c r="T61" i="5"/>
  <c r="T62" i="5"/>
  <c r="T63" i="5"/>
  <c r="T64" i="5"/>
  <c r="T65" i="5"/>
  <c r="Y65" i="5" s="1"/>
  <c r="T66" i="5"/>
  <c r="T67" i="5"/>
  <c r="T68" i="5"/>
  <c r="T69" i="5"/>
  <c r="T70" i="5"/>
  <c r="T71" i="5"/>
  <c r="T72" i="5"/>
  <c r="T73" i="5"/>
  <c r="Y73" i="5" s="1"/>
  <c r="T74" i="5"/>
  <c r="T75" i="5"/>
  <c r="T76" i="5"/>
  <c r="T77" i="5"/>
  <c r="T78" i="5"/>
  <c r="T79" i="5"/>
  <c r="T80" i="5"/>
  <c r="T81" i="5"/>
  <c r="Y81" i="5" s="1"/>
  <c r="T82" i="5"/>
  <c r="T83" i="5"/>
  <c r="T84" i="5"/>
  <c r="T85" i="5"/>
  <c r="T86" i="5"/>
  <c r="T87" i="5"/>
  <c r="T88" i="5"/>
  <c r="T89" i="5"/>
  <c r="Y89" i="5" s="1"/>
  <c r="T90" i="5"/>
  <c r="T91" i="5"/>
  <c r="T92" i="5"/>
  <c r="T93" i="5"/>
  <c r="T94" i="5"/>
  <c r="T95" i="5"/>
  <c r="T96" i="5"/>
  <c r="T97" i="5"/>
  <c r="Y97" i="5" s="1"/>
  <c r="T98" i="5"/>
  <c r="T99" i="5"/>
  <c r="T100" i="5"/>
  <c r="T101" i="5"/>
  <c r="T102" i="5"/>
  <c r="T103" i="5"/>
  <c r="T104" i="5"/>
  <c r="T105" i="5"/>
  <c r="Y105" i="5" s="1"/>
  <c r="T106" i="5"/>
  <c r="T107" i="5"/>
  <c r="T108" i="5"/>
  <c r="T109" i="5"/>
  <c r="T110" i="5"/>
  <c r="T111" i="5"/>
  <c r="T112" i="5"/>
  <c r="T113" i="5"/>
  <c r="Y113" i="5" s="1"/>
  <c r="T114" i="5"/>
  <c r="T115" i="5"/>
  <c r="T116" i="5"/>
  <c r="T117" i="5"/>
  <c r="T118" i="5"/>
  <c r="T119" i="5"/>
  <c r="T120" i="5"/>
  <c r="T121" i="5"/>
  <c r="Y121" i="5" s="1"/>
  <c r="T122" i="5"/>
  <c r="T123" i="5"/>
  <c r="T124" i="5"/>
  <c r="T125" i="5"/>
  <c r="T126" i="5"/>
  <c r="T127" i="5"/>
  <c r="T128" i="5"/>
  <c r="T129" i="5"/>
  <c r="Y129" i="5" s="1"/>
  <c r="T130" i="5"/>
  <c r="T131" i="5"/>
  <c r="T132" i="5"/>
  <c r="T133" i="5"/>
  <c r="T134" i="5"/>
  <c r="T135" i="5"/>
  <c r="T136" i="5"/>
  <c r="T137" i="5"/>
  <c r="Y137" i="5" s="1"/>
  <c r="T138" i="5"/>
  <c r="T139" i="5"/>
  <c r="T140" i="5"/>
  <c r="T141" i="5"/>
  <c r="T142" i="5"/>
  <c r="T143" i="5"/>
  <c r="T144" i="5"/>
  <c r="T145" i="5"/>
  <c r="Y145" i="5" s="1"/>
  <c r="T146" i="5"/>
  <c r="T147" i="5"/>
  <c r="T148" i="5"/>
  <c r="T149" i="5"/>
  <c r="T150" i="5"/>
  <c r="T151" i="5"/>
  <c r="T152" i="5"/>
  <c r="T153" i="5"/>
  <c r="Y153" i="5" s="1"/>
  <c r="T154" i="5"/>
  <c r="T155" i="5"/>
  <c r="T156" i="5"/>
  <c r="T157" i="5"/>
  <c r="T158" i="5"/>
  <c r="T159" i="5"/>
  <c r="T160" i="5"/>
  <c r="T161" i="5"/>
  <c r="Y161" i="5" s="1"/>
  <c r="T162" i="5"/>
  <c r="T163" i="5"/>
  <c r="T164" i="5"/>
  <c r="T165" i="5"/>
  <c r="T166" i="5"/>
  <c r="T167" i="5"/>
  <c r="T168" i="5"/>
  <c r="T169" i="5"/>
  <c r="Y169" i="5" s="1"/>
  <c r="T170" i="5"/>
  <c r="T171" i="5"/>
  <c r="T172" i="5"/>
  <c r="T173" i="5"/>
  <c r="T174" i="5"/>
  <c r="T175" i="5"/>
  <c r="T176" i="5"/>
  <c r="T177" i="5"/>
  <c r="Y177" i="5" s="1"/>
  <c r="T178" i="5"/>
  <c r="T179" i="5"/>
  <c r="T180" i="5"/>
  <c r="T181" i="5"/>
  <c r="T182" i="5"/>
  <c r="T183" i="5"/>
  <c r="T184" i="5"/>
  <c r="T185" i="5"/>
  <c r="Y185" i="5" s="1"/>
  <c r="T186" i="5"/>
  <c r="T187" i="5"/>
  <c r="T188" i="5"/>
  <c r="T189" i="5"/>
  <c r="T190" i="5"/>
  <c r="T191" i="5"/>
  <c r="T192" i="5"/>
  <c r="T193" i="5"/>
  <c r="X193" i="5" s="1"/>
  <c r="T194" i="5"/>
  <c r="T195" i="5"/>
  <c r="T196" i="5"/>
  <c r="T197" i="5"/>
  <c r="T198" i="5"/>
  <c r="T199" i="5"/>
  <c r="T200" i="5"/>
  <c r="T201" i="5"/>
  <c r="Y201" i="5" s="1"/>
  <c r="T202" i="5"/>
  <c r="T203" i="5"/>
  <c r="T204" i="5"/>
  <c r="T205" i="5"/>
  <c r="T206" i="5"/>
  <c r="T207" i="5"/>
  <c r="T208" i="5"/>
  <c r="T209" i="5"/>
  <c r="Y209" i="5" s="1"/>
  <c r="T210" i="5"/>
  <c r="T211" i="5"/>
  <c r="T212" i="5"/>
  <c r="T213" i="5"/>
  <c r="T214" i="5"/>
  <c r="T215" i="5"/>
  <c r="T216" i="5"/>
  <c r="T217" i="5"/>
  <c r="Y217" i="5" s="1"/>
  <c r="T218" i="5"/>
  <c r="T219" i="5"/>
  <c r="T220" i="5"/>
  <c r="T221" i="5"/>
  <c r="T222" i="5"/>
  <c r="T223" i="5"/>
  <c r="T224" i="5"/>
  <c r="T225" i="5"/>
  <c r="Y225" i="5" s="1"/>
  <c r="T226" i="5"/>
  <c r="T227" i="5"/>
  <c r="T228" i="5"/>
  <c r="T229" i="5"/>
  <c r="T230" i="5"/>
  <c r="T231" i="5"/>
  <c r="T232" i="5"/>
  <c r="T233" i="5"/>
  <c r="Y233" i="5" s="1"/>
  <c r="T234" i="5"/>
  <c r="T235" i="5"/>
  <c r="T236" i="5"/>
  <c r="T237" i="5"/>
  <c r="T238" i="5"/>
  <c r="T239" i="5"/>
  <c r="T240" i="5"/>
  <c r="T241" i="5"/>
  <c r="Y241" i="5" s="1"/>
  <c r="T242" i="5"/>
  <c r="T243" i="5"/>
  <c r="T244" i="5"/>
  <c r="T245" i="5"/>
  <c r="T246" i="5"/>
  <c r="T247" i="5"/>
  <c r="T248" i="5"/>
  <c r="T249" i="5"/>
  <c r="Y249" i="5" s="1"/>
  <c r="T250" i="5"/>
  <c r="T251" i="5"/>
  <c r="T252" i="5"/>
  <c r="T253" i="5"/>
  <c r="T254" i="5"/>
  <c r="T255" i="5"/>
  <c r="T256" i="5"/>
  <c r="T257" i="5"/>
  <c r="Y257" i="5" s="1"/>
  <c r="T258" i="5"/>
  <c r="T259" i="5"/>
  <c r="Y259" i="5" s="1"/>
  <c r="T260" i="5"/>
  <c r="T261" i="5"/>
  <c r="T262" i="5"/>
  <c r="T263" i="5"/>
  <c r="T264" i="5"/>
  <c r="T265" i="5"/>
  <c r="Y265" i="5" s="1"/>
  <c r="T266" i="5"/>
  <c r="T267" i="5"/>
  <c r="Y267" i="5" s="1"/>
  <c r="T268" i="5"/>
  <c r="T269" i="5"/>
  <c r="T270" i="5"/>
  <c r="T271" i="5"/>
  <c r="T272" i="5"/>
  <c r="T273" i="5"/>
  <c r="Y273" i="5" s="1"/>
  <c r="T274" i="5"/>
  <c r="T275" i="5"/>
  <c r="Y275" i="5" s="1"/>
  <c r="T276" i="5"/>
  <c r="T277" i="5"/>
  <c r="T278" i="5"/>
  <c r="T279" i="5"/>
  <c r="T280" i="5"/>
  <c r="T281" i="5"/>
  <c r="Y281" i="5" s="1"/>
  <c r="T282" i="5"/>
  <c r="T283" i="5"/>
  <c r="Y283" i="5" s="1"/>
  <c r="T284" i="5"/>
  <c r="T285" i="5"/>
  <c r="T286" i="5"/>
  <c r="T287" i="5"/>
  <c r="T288" i="5"/>
  <c r="T289" i="5"/>
  <c r="Y289" i="5" s="1"/>
  <c r="T290" i="5"/>
  <c r="T291" i="5"/>
  <c r="Y291" i="5" s="1"/>
  <c r="T292" i="5"/>
  <c r="T293" i="5"/>
  <c r="T294" i="5"/>
  <c r="T295" i="5"/>
  <c r="T296" i="5"/>
  <c r="T297" i="5"/>
  <c r="Y297" i="5" s="1"/>
  <c r="T298" i="5"/>
  <c r="T299" i="5"/>
  <c r="Y299" i="5" s="1"/>
  <c r="T300" i="5"/>
  <c r="T301" i="5"/>
  <c r="T302" i="5"/>
  <c r="T303" i="5"/>
  <c r="T304" i="5"/>
  <c r="T305" i="5"/>
  <c r="Y305" i="5" s="1"/>
  <c r="T306" i="5"/>
  <c r="T307" i="5"/>
  <c r="Y307" i="5" s="1"/>
  <c r="T308" i="5"/>
  <c r="T309" i="5"/>
  <c r="T310" i="5"/>
  <c r="T311" i="5"/>
  <c r="T312" i="5"/>
  <c r="T313" i="5"/>
  <c r="Y313" i="5" s="1"/>
  <c r="T314" i="5"/>
  <c r="T315" i="5"/>
  <c r="T316" i="5"/>
  <c r="T317" i="5"/>
  <c r="T318" i="5"/>
  <c r="T319" i="5"/>
  <c r="T320" i="5"/>
  <c r="T321" i="5"/>
  <c r="Y321" i="5" s="1"/>
  <c r="T322" i="5"/>
  <c r="X322" i="5" s="1"/>
  <c r="T323" i="5"/>
  <c r="Y323" i="5" s="1"/>
  <c r="T324" i="5"/>
  <c r="T325" i="5"/>
  <c r="T326" i="5"/>
  <c r="T327" i="5"/>
  <c r="T328" i="5"/>
  <c r="T329" i="5"/>
  <c r="Y329" i="5" s="1"/>
  <c r="T330" i="5"/>
  <c r="X330" i="5" s="1"/>
  <c r="T331" i="5"/>
  <c r="Y331" i="5" s="1"/>
  <c r="T332" i="5"/>
  <c r="T333" i="5"/>
  <c r="T334" i="5"/>
  <c r="T335" i="5"/>
  <c r="T336" i="5"/>
  <c r="T337" i="5"/>
  <c r="Y337" i="5" s="1"/>
  <c r="T338" i="5"/>
  <c r="X338" i="5" s="1"/>
  <c r="T339" i="5"/>
  <c r="Y339" i="5" s="1"/>
  <c r="T340" i="5"/>
  <c r="T341" i="5"/>
  <c r="T342" i="5"/>
  <c r="T343" i="5"/>
  <c r="T344" i="5"/>
  <c r="T345" i="5"/>
  <c r="Y345" i="5" s="1"/>
  <c r="T346" i="5"/>
  <c r="X346" i="5" s="1"/>
  <c r="T347" i="5"/>
  <c r="Y347" i="5" s="1"/>
  <c r="T348" i="5"/>
  <c r="T349" i="5"/>
  <c r="T350" i="5"/>
  <c r="T351" i="5"/>
  <c r="T352" i="5"/>
  <c r="T353" i="5"/>
  <c r="Y353" i="5" s="1"/>
  <c r="T354" i="5"/>
  <c r="X354" i="5" s="1"/>
  <c r="T355" i="5"/>
  <c r="X355" i="5" s="1"/>
  <c r="T356" i="5"/>
  <c r="T357" i="5"/>
  <c r="T358" i="5"/>
  <c r="T359" i="5"/>
  <c r="T360" i="5"/>
  <c r="T361" i="5"/>
  <c r="Y361" i="5" s="1"/>
  <c r="T362" i="5"/>
  <c r="X362" i="5" s="1"/>
  <c r="T363" i="5"/>
  <c r="Y363" i="5" s="1"/>
  <c r="T364" i="5"/>
  <c r="T365" i="5"/>
  <c r="T366" i="5"/>
  <c r="T367" i="5"/>
  <c r="T368" i="5"/>
  <c r="T369" i="5"/>
  <c r="Y369" i="5" s="1"/>
  <c r="X359" i="5" l="1"/>
  <c r="X319" i="5"/>
  <c r="V279" i="5"/>
  <c r="W239" i="5"/>
  <c r="W199" i="5"/>
  <c r="V159" i="5"/>
  <c r="Y23" i="5"/>
  <c r="Y366" i="5"/>
  <c r="Y358" i="5"/>
  <c r="Y342" i="5"/>
  <c r="Y326" i="5"/>
  <c r="Y318" i="5"/>
  <c r="Y310" i="5"/>
  <c r="Y302" i="5"/>
  <c r="Y286" i="5"/>
  <c r="Y278" i="5"/>
  <c r="Y262" i="5"/>
  <c r="Y254" i="5"/>
  <c r="Y246" i="5"/>
  <c r="Y238" i="5"/>
  <c r="Y222" i="5"/>
  <c r="Y214" i="5"/>
  <c r="Y198" i="5"/>
  <c r="Y190" i="5"/>
  <c r="Y182" i="5"/>
  <c r="Y174" i="5"/>
  <c r="Y158" i="5"/>
  <c r="Y150" i="5"/>
  <c r="Y134" i="5"/>
  <c r="Y126" i="5"/>
  <c r="Y118" i="5"/>
  <c r="Y110" i="5"/>
  <c r="Y94" i="5"/>
  <c r="Y86" i="5"/>
  <c r="Y70" i="5"/>
  <c r="Y62" i="5"/>
  <c r="Y54" i="5"/>
  <c r="Y46" i="5"/>
  <c r="Y30" i="5"/>
  <c r="Y22" i="5"/>
  <c r="Y6" i="5"/>
  <c r="X351" i="5"/>
  <c r="Y311" i="5"/>
  <c r="W271" i="5"/>
  <c r="V231" i="5"/>
  <c r="V191" i="5"/>
  <c r="Y151" i="5"/>
  <c r="Y71" i="5"/>
  <c r="Y350" i="5"/>
  <c r="Y334" i="5"/>
  <c r="Y335" i="5"/>
  <c r="W295" i="5"/>
  <c r="V255" i="5"/>
  <c r="V215" i="5"/>
  <c r="V167" i="5"/>
  <c r="Y119" i="5"/>
  <c r="W367" i="5"/>
  <c r="W327" i="5"/>
  <c r="V287" i="5"/>
  <c r="V247" i="5"/>
  <c r="W207" i="5"/>
  <c r="W175" i="5"/>
  <c r="Y127" i="5"/>
  <c r="Y87" i="5"/>
  <c r="Y55" i="5"/>
  <c r="Y7" i="5"/>
  <c r="Y343" i="5"/>
  <c r="V303" i="5"/>
  <c r="W263" i="5"/>
  <c r="V223" i="5"/>
  <c r="V183" i="5"/>
  <c r="Y95" i="5"/>
  <c r="Y31" i="5"/>
  <c r="X339" i="5"/>
  <c r="X348" i="5"/>
  <c r="X340" i="5"/>
  <c r="Y332" i="5"/>
  <c r="X324" i="5"/>
  <c r="V316" i="5"/>
  <c r="Y308" i="5"/>
  <c r="Y300" i="5"/>
  <c r="Y292" i="5"/>
  <c r="X284" i="5"/>
  <c r="Y276" i="5"/>
  <c r="Y268" i="5"/>
  <c r="Y260" i="5"/>
  <c r="X252" i="5"/>
  <c r="Y244" i="5"/>
  <c r="X236" i="5"/>
  <c r="X228" i="5"/>
  <c r="X220" i="5"/>
  <c r="X212" i="5"/>
  <c r="X204" i="5"/>
  <c r="X196" i="5"/>
  <c r="X188" i="5"/>
  <c r="X180" i="5"/>
  <c r="X172" i="5"/>
  <c r="X164" i="5"/>
  <c r="X156" i="5"/>
  <c r="X148" i="5"/>
  <c r="X140" i="5"/>
  <c r="X132" i="5"/>
  <c r="X124" i="5"/>
  <c r="X116" i="5"/>
  <c r="X233" i="5"/>
  <c r="Y364" i="5"/>
  <c r="X356" i="5"/>
  <c r="X89" i="5"/>
  <c r="X331" i="5"/>
  <c r="X217" i="5"/>
  <c r="X70" i="5"/>
  <c r="Y368" i="5"/>
  <c r="X328" i="5"/>
  <c r="X296" i="5"/>
  <c r="X288" i="5"/>
  <c r="Y280" i="5"/>
  <c r="Y272" i="5"/>
  <c r="Y264" i="5"/>
  <c r="Y256" i="5"/>
  <c r="Y248" i="5"/>
  <c r="Y240" i="5"/>
  <c r="Y232" i="5"/>
  <c r="Y224" i="5"/>
  <c r="Y216" i="5"/>
  <c r="Y208" i="5"/>
  <c r="Y200" i="5"/>
  <c r="Y192" i="5"/>
  <c r="Y184" i="5"/>
  <c r="Y176" i="5"/>
  <c r="Y168" i="5"/>
  <c r="Y160" i="5"/>
  <c r="Y152" i="5"/>
  <c r="Y144" i="5"/>
  <c r="Y136" i="5"/>
  <c r="Y128" i="5"/>
  <c r="Y120" i="5"/>
  <c r="Y112" i="5"/>
  <c r="Y104" i="5"/>
  <c r="Y96" i="5"/>
  <c r="Y88" i="5"/>
  <c r="Y80" i="5"/>
  <c r="Y72" i="5"/>
  <c r="Y64" i="5"/>
  <c r="Y56" i="5"/>
  <c r="Y48" i="5"/>
  <c r="Y40" i="5"/>
  <c r="Y32" i="5"/>
  <c r="X323" i="5"/>
  <c r="X201" i="5"/>
  <c r="X48" i="5"/>
  <c r="X313" i="5"/>
  <c r="X185" i="5"/>
  <c r="Y360" i="5"/>
  <c r="Y320" i="5"/>
  <c r="X292" i="5"/>
  <c r="X169" i="5"/>
  <c r="Y336" i="5"/>
  <c r="X363" i="5"/>
  <c r="X281" i="5"/>
  <c r="X153" i="5"/>
  <c r="Y344" i="5"/>
  <c r="X260" i="5"/>
  <c r="X134" i="5"/>
  <c r="X352" i="5"/>
  <c r="X312" i="5"/>
  <c r="X347" i="5"/>
  <c r="X248" i="5"/>
  <c r="X112" i="5"/>
  <c r="W135" i="5"/>
  <c r="X135" i="5"/>
  <c r="W79" i="5"/>
  <c r="X79" i="5"/>
  <c r="V39" i="5"/>
  <c r="X39" i="5"/>
  <c r="W15" i="5"/>
  <c r="X15" i="5"/>
  <c r="Y359" i="5"/>
  <c r="Y327" i="5"/>
  <c r="Y231" i="5"/>
  <c r="Y167" i="5"/>
  <c r="V294" i="5"/>
  <c r="Y294" i="5"/>
  <c r="V270" i="5"/>
  <c r="Y270" i="5"/>
  <c r="V230" i="5"/>
  <c r="Y230" i="5"/>
  <c r="V206" i="5"/>
  <c r="Y206" i="5"/>
  <c r="V166" i="5"/>
  <c r="Y166" i="5"/>
  <c r="V142" i="5"/>
  <c r="Y142" i="5"/>
  <c r="V102" i="5"/>
  <c r="Y102" i="5"/>
  <c r="V78" i="5"/>
  <c r="Y78" i="5"/>
  <c r="V38" i="5"/>
  <c r="Y38" i="5"/>
  <c r="V14" i="5"/>
  <c r="Y14" i="5"/>
  <c r="X302" i="5"/>
  <c r="X291" i="5"/>
  <c r="X280" i="5"/>
  <c r="X270" i="5"/>
  <c r="X259" i="5"/>
  <c r="X247" i="5"/>
  <c r="X232" i="5"/>
  <c r="X216" i="5"/>
  <c r="X200" i="5"/>
  <c r="X184" i="5"/>
  <c r="X168" i="5"/>
  <c r="X152" i="5"/>
  <c r="X129" i="5"/>
  <c r="X110" i="5"/>
  <c r="X88" i="5"/>
  <c r="X65" i="5"/>
  <c r="X46" i="5"/>
  <c r="X22" i="5"/>
  <c r="Y356" i="5"/>
  <c r="Y324" i="5"/>
  <c r="Y228" i="5"/>
  <c r="Y196" i="5"/>
  <c r="Y164" i="5"/>
  <c r="Y132" i="5"/>
  <c r="W143" i="5"/>
  <c r="X143" i="5"/>
  <c r="V87" i="5"/>
  <c r="X87" i="5"/>
  <c r="W47" i="5"/>
  <c r="X47" i="5"/>
  <c r="V23" i="5"/>
  <c r="X23" i="5"/>
  <c r="X271" i="5"/>
  <c r="Y295" i="5"/>
  <c r="Y199" i="5"/>
  <c r="Y135" i="5"/>
  <c r="W365" i="5"/>
  <c r="Y365" i="5"/>
  <c r="Y357" i="5"/>
  <c r="Y349" i="5"/>
  <c r="W341" i="5"/>
  <c r="Y341" i="5"/>
  <c r="Y333" i="5"/>
  <c r="Y325" i="5"/>
  <c r="X317" i="5"/>
  <c r="Y317" i="5"/>
  <c r="X309" i="5"/>
  <c r="Y309" i="5"/>
  <c r="W301" i="5"/>
  <c r="X301" i="5"/>
  <c r="Y301" i="5"/>
  <c r="V293" i="5"/>
  <c r="X293" i="5"/>
  <c r="Y293" i="5"/>
  <c r="W285" i="5"/>
  <c r="X285" i="5"/>
  <c r="Y285" i="5"/>
  <c r="X277" i="5"/>
  <c r="Y277" i="5"/>
  <c r="V269" i="5"/>
  <c r="X269" i="5"/>
  <c r="Y269" i="5"/>
  <c r="W261" i="5"/>
  <c r="X261" i="5"/>
  <c r="Y261" i="5"/>
  <c r="X253" i="5"/>
  <c r="Y253" i="5"/>
  <c r="V245" i="5"/>
  <c r="X245" i="5"/>
  <c r="Y245" i="5"/>
  <c r="X237" i="5"/>
  <c r="Y237" i="5"/>
  <c r="X229" i="5"/>
  <c r="Y229" i="5"/>
  <c r="W221" i="5"/>
  <c r="X221" i="5"/>
  <c r="Y221" i="5"/>
  <c r="X213" i="5"/>
  <c r="Y213" i="5"/>
  <c r="V205" i="5"/>
  <c r="X205" i="5"/>
  <c r="Y205" i="5"/>
  <c r="W197" i="5"/>
  <c r="X197" i="5"/>
  <c r="Y197" i="5"/>
  <c r="X189" i="5"/>
  <c r="Y189" i="5"/>
  <c r="V181" i="5"/>
  <c r="X181" i="5"/>
  <c r="Y181" i="5"/>
  <c r="X173" i="5"/>
  <c r="Y173" i="5"/>
  <c r="X165" i="5"/>
  <c r="Y165" i="5"/>
  <c r="W157" i="5"/>
  <c r="X157" i="5"/>
  <c r="Y157" i="5"/>
  <c r="X149" i="5"/>
  <c r="Y149" i="5"/>
  <c r="V141" i="5"/>
  <c r="X141" i="5"/>
  <c r="Y141" i="5"/>
  <c r="W133" i="5"/>
  <c r="X133" i="5"/>
  <c r="Y133" i="5"/>
  <c r="X125" i="5"/>
  <c r="Y125" i="5"/>
  <c r="V117" i="5"/>
  <c r="X117" i="5"/>
  <c r="Y117" i="5"/>
  <c r="X109" i="5"/>
  <c r="Y109" i="5"/>
  <c r="X101" i="5"/>
  <c r="Y101" i="5"/>
  <c r="W93" i="5"/>
  <c r="X93" i="5"/>
  <c r="Y93" i="5"/>
  <c r="X85" i="5"/>
  <c r="Y85" i="5"/>
  <c r="V77" i="5"/>
  <c r="X77" i="5"/>
  <c r="Y77" i="5"/>
  <c r="W69" i="5"/>
  <c r="X69" i="5"/>
  <c r="Y69" i="5"/>
  <c r="X61" i="5"/>
  <c r="Y61" i="5"/>
  <c r="V53" i="5"/>
  <c r="X53" i="5"/>
  <c r="Y53" i="5"/>
  <c r="X45" i="5"/>
  <c r="Y45" i="5"/>
  <c r="X37" i="5"/>
  <c r="Y37" i="5"/>
  <c r="W29" i="5"/>
  <c r="X29" i="5"/>
  <c r="Y29" i="5"/>
  <c r="X21" i="5"/>
  <c r="Y21" i="5"/>
  <c r="V13" i="5"/>
  <c r="X13" i="5"/>
  <c r="Y13" i="5"/>
  <c r="X5" i="5"/>
  <c r="Y5" i="5"/>
  <c r="X369" i="5"/>
  <c r="X361" i="5"/>
  <c r="X353" i="5"/>
  <c r="X345" i="5"/>
  <c r="X337" i="5"/>
  <c r="X329" i="5"/>
  <c r="X321" i="5"/>
  <c r="X311" i="5"/>
  <c r="X300" i="5"/>
  <c r="X289" i="5"/>
  <c r="X279" i="5"/>
  <c r="X268" i="5"/>
  <c r="X257" i="5"/>
  <c r="X246" i="5"/>
  <c r="X231" i="5"/>
  <c r="X215" i="5"/>
  <c r="X199" i="5"/>
  <c r="X183" i="5"/>
  <c r="X167" i="5"/>
  <c r="X150" i="5"/>
  <c r="X128" i="5"/>
  <c r="X105" i="5"/>
  <c r="X86" i="5"/>
  <c r="X64" i="5"/>
  <c r="X41" i="5"/>
  <c r="X17" i="5"/>
  <c r="Y351" i="5"/>
  <c r="Y319" i="5"/>
  <c r="Y287" i="5"/>
  <c r="Y255" i="5"/>
  <c r="Y223" i="5"/>
  <c r="Y191" i="5"/>
  <c r="Y159" i="5"/>
  <c r="Y79" i="5"/>
  <c r="Y15" i="5"/>
  <c r="V103" i="5"/>
  <c r="X103" i="5"/>
  <c r="V63" i="5"/>
  <c r="X63" i="5"/>
  <c r="X303" i="5"/>
  <c r="X108" i="5"/>
  <c r="Y108" i="5"/>
  <c r="X100" i="5"/>
  <c r="Y100" i="5"/>
  <c r="X92" i="5"/>
  <c r="Y92" i="5"/>
  <c r="X84" i="5"/>
  <c r="Y84" i="5"/>
  <c r="X76" i="5"/>
  <c r="Y76" i="5"/>
  <c r="X68" i="5"/>
  <c r="Y68" i="5"/>
  <c r="X60" i="5"/>
  <c r="Y60" i="5"/>
  <c r="X52" i="5"/>
  <c r="Y52" i="5"/>
  <c r="X44" i="5"/>
  <c r="Y44" i="5"/>
  <c r="X36" i="5"/>
  <c r="Y36" i="5"/>
  <c r="X28" i="5"/>
  <c r="Y28" i="5"/>
  <c r="X20" i="5"/>
  <c r="Y20" i="5"/>
  <c r="X12" i="5"/>
  <c r="Y12" i="5"/>
  <c r="X4" i="5"/>
  <c r="Y4" i="5"/>
  <c r="X368" i="5"/>
  <c r="X360" i="5"/>
  <c r="X344" i="5"/>
  <c r="X336" i="5"/>
  <c r="X320" i="5"/>
  <c r="X310" i="5"/>
  <c r="X299" i="5"/>
  <c r="X278" i="5"/>
  <c r="X267" i="5"/>
  <c r="X256" i="5"/>
  <c r="X244" i="5"/>
  <c r="X230" i="5"/>
  <c r="X214" i="5"/>
  <c r="X198" i="5"/>
  <c r="X182" i="5"/>
  <c r="X166" i="5"/>
  <c r="X145" i="5"/>
  <c r="X126" i="5"/>
  <c r="X104" i="5"/>
  <c r="X81" i="5"/>
  <c r="X62" i="5"/>
  <c r="X40" i="5"/>
  <c r="X14" i="5"/>
  <c r="Y348" i="5"/>
  <c r="Y316" i="5"/>
  <c r="Y284" i="5"/>
  <c r="Y252" i="5"/>
  <c r="Y220" i="5"/>
  <c r="Y188" i="5"/>
  <c r="Y156" i="5"/>
  <c r="Y124" i="5"/>
  <c r="W111" i="5"/>
  <c r="X111" i="5"/>
  <c r="Y263" i="5"/>
  <c r="V355" i="5"/>
  <c r="Y355" i="5"/>
  <c r="V315" i="5"/>
  <c r="Y315" i="5"/>
  <c r="X251" i="5"/>
  <c r="Y251" i="5"/>
  <c r="X243" i="5"/>
  <c r="Y243" i="5"/>
  <c r="X235" i="5"/>
  <c r="Y235" i="5"/>
  <c r="X227" i="5"/>
  <c r="Y227" i="5"/>
  <c r="X219" i="5"/>
  <c r="Y219" i="5"/>
  <c r="X211" i="5"/>
  <c r="Y211" i="5"/>
  <c r="X203" i="5"/>
  <c r="Y203" i="5"/>
  <c r="X195" i="5"/>
  <c r="Y195" i="5"/>
  <c r="X187" i="5"/>
  <c r="Y187" i="5"/>
  <c r="V179" i="5"/>
  <c r="X179" i="5"/>
  <c r="Y179" i="5"/>
  <c r="X171" i="5"/>
  <c r="Y171" i="5"/>
  <c r="X163" i="5"/>
  <c r="Y163" i="5"/>
  <c r="X155" i="5"/>
  <c r="Y155" i="5"/>
  <c r="X147" i="5"/>
  <c r="Y147" i="5"/>
  <c r="X139" i="5"/>
  <c r="Y139" i="5"/>
  <c r="X131" i="5"/>
  <c r="Y131" i="5"/>
  <c r="X123" i="5"/>
  <c r="Y123" i="5"/>
  <c r="X115" i="5"/>
  <c r="Y115" i="5"/>
  <c r="X107" i="5"/>
  <c r="Y107" i="5"/>
  <c r="X99" i="5"/>
  <c r="Y99" i="5"/>
  <c r="V91" i="5"/>
  <c r="X91" i="5"/>
  <c r="Y91" i="5"/>
  <c r="X83" i="5"/>
  <c r="Y83" i="5"/>
  <c r="X75" i="5"/>
  <c r="Y75" i="5"/>
  <c r="X67" i="5"/>
  <c r="Y67" i="5"/>
  <c r="X59" i="5"/>
  <c r="Y59" i="5"/>
  <c r="X51" i="5"/>
  <c r="Y51" i="5"/>
  <c r="X43" i="5"/>
  <c r="Y43" i="5"/>
  <c r="X35" i="5"/>
  <c r="Y35" i="5"/>
  <c r="X27" i="5"/>
  <c r="Y27" i="5"/>
  <c r="X19" i="5"/>
  <c r="Y19" i="5"/>
  <c r="X11" i="5"/>
  <c r="Y11" i="5"/>
  <c r="X367" i="5"/>
  <c r="X343" i="5"/>
  <c r="X335" i="5"/>
  <c r="X327" i="5"/>
  <c r="X308" i="5"/>
  <c r="X297" i="5"/>
  <c r="X287" i="5"/>
  <c r="X276" i="5"/>
  <c r="X265" i="5"/>
  <c r="X255" i="5"/>
  <c r="X241" i="5"/>
  <c r="X225" i="5"/>
  <c r="X209" i="5"/>
  <c r="X177" i="5"/>
  <c r="X161" i="5"/>
  <c r="X144" i="5"/>
  <c r="X121" i="5"/>
  <c r="X102" i="5"/>
  <c r="X80" i="5"/>
  <c r="X57" i="5"/>
  <c r="X38" i="5"/>
  <c r="X9" i="5"/>
  <c r="Y279" i="5"/>
  <c r="Y247" i="5"/>
  <c r="Y215" i="5"/>
  <c r="Y183" i="5"/>
  <c r="Y63" i="5"/>
  <c r="V119" i="5"/>
  <c r="X119" i="5"/>
  <c r="V362" i="5"/>
  <c r="Y362" i="5"/>
  <c r="V354" i="5"/>
  <c r="Y354" i="5"/>
  <c r="V346" i="5"/>
  <c r="Y346" i="5"/>
  <c r="V338" i="5"/>
  <c r="Y338" i="5"/>
  <c r="V330" i="5"/>
  <c r="Y330" i="5"/>
  <c r="V322" i="5"/>
  <c r="Y322" i="5"/>
  <c r="X314" i="5"/>
  <c r="Y314" i="5"/>
  <c r="X306" i="5"/>
  <c r="Y306" i="5"/>
  <c r="X298" i="5"/>
  <c r="Y298" i="5"/>
  <c r="X290" i="5"/>
  <c r="Y290" i="5"/>
  <c r="V282" i="5"/>
  <c r="X282" i="5"/>
  <c r="Y282" i="5"/>
  <c r="X274" i="5"/>
  <c r="Y274" i="5"/>
  <c r="X266" i="5"/>
  <c r="Y266" i="5"/>
  <c r="X258" i="5"/>
  <c r="Y258" i="5"/>
  <c r="X250" i="5"/>
  <c r="Y250" i="5"/>
  <c r="V242" i="5"/>
  <c r="X242" i="5"/>
  <c r="Y242" i="5"/>
  <c r="X234" i="5"/>
  <c r="Y234" i="5"/>
  <c r="X226" i="5"/>
  <c r="Y226" i="5"/>
  <c r="V218" i="5"/>
  <c r="X218" i="5"/>
  <c r="Y218" i="5"/>
  <c r="X210" i="5"/>
  <c r="Y210" i="5"/>
  <c r="X202" i="5"/>
  <c r="Y202" i="5"/>
  <c r="X194" i="5"/>
  <c r="Y194" i="5"/>
  <c r="X186" i="5"/>
  <c r="Y186" i="5"/>
  <c r="V178" i="5"/>
  <c r="X178" i="5"/>
  <c r="Y178" i="5"/>
  <c r="X170" i="5"/>
  <c r="Y170" i="5"/>
  <c r="X162" i="5"/>
  <c r="Y162" i="5"/>
  <c r="V154" i="5"/>
  <c r="X154" i="5"/>
  <c r="Y154" i="5"/>
  <c r="X146" i="5"/>
  <c r="Y146" i="5"/>
  <c r="X138" i="5"/>
  <c r="Y138" i="5"/>
  <c r="X130" i="5"/>
  <c r="Y130" i="5"/>
  <c r="X122" i="5"/>
  <c r="Y122" i="5"/>
  <c r="V114" i="5"/>
  <c r="X114" i="5"/>
  <c r="Y114" i="5"/>
  <c r="X106" i="5"/>
  <c r="Y106" i="5"/>
  <c r="X98" i="5"/>
  <c r="Y98" i="5"/>
  <c r="V90" i="5"/>
  <c r="X90" i="5"/>
  <c r="Y90" i="5"/>
  <c r="X82" i="5"/>
  <c r="Y82" i="5"/>
  <c r="X74" i="5"/>
  <c r="Y74" i="5"/>
  <c r="X66" i="5"/>
  <c r="Y66" i="5"/>
  <c r="X58" i="5"/>
  <c r="Y58" i="5"/>
  <c r="V50" i="5"/>
  <c r="X50" i="5"/>
  <c r="Y50" i="5"/>
  <c r="V42" i="5"/>
  <c r="X42" i="5"/>
  <c r="Y42" i="5"/>
  <c r="V34" i="5"/>
  <c r="X34" i="5"/>
  <c r="Y34" i="5"/>
  <c r="V26" i="5"/>
  <c r="X26" i="5"/>
  <c r="Y26" i="5"/>
  <c r="V18" i="5"/>
  <c r="X18" i="5"/>
  <c r="Y18" i="5"/>
  <c r="V10" i="5"/>
  <c r="X10" i="5"/>
  <c r="Y10" i="5"/>
  <c r="X366" i="5"/>
  <c r="X358" i="5"/>
  <c r="X350" i="5"/>
  <c r="X342" i="5"/>
  <c r="X334" i="5"/>
  <c r="X326" i="5"/>
  <c r="X318" i="5"/>
  <c r="X307" i="5"/>
  <c r="X286" i="5"/>
  <c r="X275" i="5"/>
  <c r="X264" i="5"/>
  <c r="X254" i="5"/>
  <c r="X240" i="5"/>
  <c r="X224" i="5"/>
  <c r="X208" i="5"/>
  <c r="X192" i="5"/>
  <c r="X176" i="5"/>
  <c r="X160" i="5"/>
  <c r="X142" i="5"/>
  <c r="X120" i="5"/>
  <c r="X97" i="5"/>
  <c r="X78" i="5"/>
  <c r="X56" i="5"/>
  <c r="X33" i="5"/>
  <c r="X6" i="5"/>
  <c r="Y340" i="5"/>
  <c r="Y212" i="5"/>
  <c r="Y180" i="5"/>
  <c r="Y148" i="5"/>
  <c r="Y116" i="5"/>
  <c r="V127" i="5"/>
  <c r="X127" i="5"/>
  <c r="W71" i="5"/>
  <c r="X71" i="5"/>
  <c r="W193" i="5"/>
  <c r="Y193" i="5"/>
  <c r="W25" i="5"/>
  <c r="Y25" i="5"/>
  <c r="X365" i="5"/>
  <c r="X357" i="5"/>
  <c r="X349" i="5"/>
  <c r="X341" i="5"/>
  <c r="X333" i="5"/>
  <c r="X325" i="5"/>
  <c r="X316" i="5"/>
  <c r="X305" i="5"/>
  <c r="X295" i="5"/>
  <c r="X273" i="5"/>
  <c r="X263" i="5"/>
  <c r="X239" i="5"/>
  <c r="X223" i="5"/>
  <c r="X207" i="5"/>
  <c r="X191" i="5"/>
  <c r="X175" i="5"/>
  <c r="X159" i="5"/>
  <c r="X137" i="5"/>
  <c r="X118" i="5"/>
  <c r="X96" i="5"/>
  <c r="X73" i="5"/>
  <c r="X54" i="5"/>
  <c r="X32" i="5"/>
  <c r="Y367" i="5"/>
  <c r="Y303" i="5"/>
  <c r="Y271" i="5"/>
  <c r="Y239" i="5"/>
  <c r="Y207" i="5"/>
  <c r="Y175" i="5"/>
  <c r="Y143" i="5"/>
  <c r="Y111" i="5"/>
  <c r="Y47" i="5"/>
  <c r="V151" i="5"/>
  <c r="X151" i="5"/>
  <c r="V95" i="5"/>
  <c r="X95" i="5"/>
  <c r="V55" i="5"/>
  <c r="X55" i="5"/>
  <c r="V31" i="5"/>
  <c r="X31" i="5"/>
  <c r="V7" i="5"/>
  <c r="X7" i="5"/>
  <c r="W352" i="5"/>
  <c r="Y352" i="5"/>
  <c r="W328" i="5"/>
  <c r="Y328" i="5"/>
  <c r="V312" i="5"/>
  <c r="Y312" i="5"/>
  <c r="V304" i="5"/>
  <c r="Y304" i="5"/>
  <c r="W296" i="5"/>
  <c r="Y296" i="5"/>
  <c r="V288" i="5"/>
  <c r="Y288" i="5"/>
  <c r="Y24" i="5"/>
  <c r="X24" i="5"/>
  <c r="Y16" i="5"/>
  <c r="X16" i="5"/>
  <c r="Y8" i="5"/>
  <c r="X8" i="5"/>
  <c r="X364" i="5"/>
  <c r="X332" i="5"/>
  <c r="X315" i="5"/>
  <c r="X304" i="5"/>
  <c r="X294" i="5"/>
  <c r="X283" i="5"/>
  <c r="X272" i="5"/>
  <c r="X262" i="5"/>
  <c r="X249" i="5"/>
  <c r="X238" i="5"/>
  <c r="X222" i="5"/>
  <c r="X206" i="5"/>
  <c r="X190" i="5"/>
  <c r="X174" i="5"/>
  <c r="X158" i="5"/>
  <c r="X136" i="5"/>
  <c r="X113" i="5"/>
  <c r="X94" i="5"/>
  <c r="X72" i="5"/>
  <c r="X49" i="5"/>
  <c r="X30" i="5"/>
  <c r="Y236" i="5"/>
  <c r="Y204" i="5"/>
  <c r="Y172" i="5"/>
  <c r="Y140" i="5"/>
  <c r="Y103" i="5"/>
  <c r="Y39" i="5"/>
  <c r="W313" i="5"/>
  <c r="W217" i="5"/>
  <c r="W117" i="5"/>
  <c r="W26" i="5"/>
  <c r="W312" i="5"/>
  <c r="W114" i="5"/>
  <c r="V175" i="5"/>
  <c r="V361" i="5"/>
  <c r="V345" i="5"/>
  <c r="V337" i="5"/>
  <c r="V329" i="5"/>
  <c r="V321" i="5"/>
  <c r="V313" i="5"/>
  <c r="V281" i="5"/>
  <c r="V257" i="5"/>
  <c r="V249" i="5"/>
  <c r="V241" i="5"/>
  <c r="V233" i="5"/>
  <c r="V225" i="5"/>
  <c r="V217" i="5"/>
  <c r="V209" i="5"/>
  <c r="V201" i="5"/>
  <c r="V193" i="5"/>
  <c r="V185" i="5"/>
  <c r="V177" i="5"/>
  <c r="V169" i="5"/>
  <c r="V161" i="5"/>
  <c r="V153" i="5"/>
  <c r="V145" i="5"/>
  <c r="V137" i="5"/>
  <c r="V129" i="5"/>
  <c r="V121" i="5"/>
  <c r="V113" i="5"/>
  <c r="V105" i="5"/>
  <c r="V97" i="5"/>
  <c r="V89" i="5"/>
  <c r="V81" i="5"/>
  <c r="V73" i="5"/>
  <c r="V65" i="5"/>
  <c r="V57" i="5"/>
  <c r="V49" i="5"/>
  <c r="V41" i="5"/>
  <c r="V33" i="5"/>
  <c r="V25" i="5"/>
  <c r="V17" i="5"/>
  <c r="V9" i="5"/>
  <c r="W304" i="5"/>
  <c r="W191" i="5"/>
  <c r="W103" i="5"/>
  <c r="W14" i="5"/>
  <c r="V135" i="5"/>
  <c r="V353" i="5"/>
  <c r="W270" i="5"/>
  <c r="W167" i="5"/>
  <c r="W89" i="5"/>
  <c r="W13" i="5"/>
  <c r="V111" i="5"/>
  <c r="W269" i="5"/>
  <c r="W166" i="5"/>
  <c r="W65" i="5"/>
  <c r="V263" i="5"/>
  <c r="V93" i="5"/>
  <c r="W255" i="5"/>
  <c r="W153" i="5"/>
  <c r="W63" i="5"/>
  <c r="V261" i="5"/>
  <c r="V283" i="5"/>
  <c r="V243" i="5"/>
  <c r="V219" i="5"/>
  <c r="V155" i="5"/>
  <c r="V115" i="5"/>
  <c r="V51" i="5"/>
  <c r="V27" i="5"/>
  <c r="W346" i="5"/>
  <c r="W231" i="5"/>
  <c r="W129" i="5"/>
  <c r="W50" i="5"/>
  <c r="V239" i="5"/>
  <c r="V71" i="5"/>
  <c r="V369" i="5"/>
  <c r="W345" i="5"/>
  <c r="W218" i="5"/>
  <c r="W127" i="5"/>
  <c r="W39" i="5"/>
  <c r="V199" i="5"/>
  <c r="V47" i="5"/>
  <c r="V359" i="5"/>
  <c r="W359" i="5"/>
  <c r="V319" i="5"/>
  <c r="W319" i="5"/>
  <c r="V334" i="5"/>
  <c r="W334" i="5"/>
  <c r="V286" i="5"/>
  <c r="W286" i="5"/>
  <c r="V190" i="5"/>
  <c r="W190" i="5"/>
  <c r="V150" i="5"/>
  <c r="W150" i="5"/>
  <c r="V54" i="5"/>
  <c r="W54" i="5"/>
  <c r="W338" i="5"/>
  <c r="W257" i="5"/>
  <c r="W206" i="5"/>
  <c r="W154" i="5"/>
  <c r="W53" i="5"/>
  <c r="V367" i="5"/>
  <c r="V157" i="5"/>
  <c r="V368" i="5"/>
  <c r="W368" i="5"/>
  <c r="V344" i="5"/>
  <c r="W344" i="5"/>
  <c r="V328" i="5"/>
  <c r="V366" i="5"/>
  <c r="W366" i="5"/>
  <c r="V326" i="5"/>
  <c r="W326" i="5"/>
  <c r="V278" i="5"/>
  <c r="W278" i="5"/>
  <c r="V246" i="5"/>
  <c r="W246" i="5"/>
  <c r="V198" i="5"/>
  <c r="W198" i="5"/>
  <c r="V110" i="5"/>
  <c r="W110" i="5"/>
  <c r="V62" i="5"/>
  <c r="W62" i="5"/>
  <c r="V30" i="5"/>
  <c r="W30" i="5"/>
  <c r="V357" i="5"/>
  <c r="W357" i="5"/>
  <c r="W325" i="5"/>
  <c r="V325" i="5"/>
  <c r="V165" i="5"/>
  <c r="W165" i="5"/>
  <c r="W45" i="5"/>
  <c r="V45" i="5"/>
  <c r="W21" i="5"/>
  <c r="V21" i="5"/>
  <c r="V5" i="5"/>
  <c r="W5" i="5"/>
  <c r="W369" i="5"/>
  <c r="W337" i="5"/>
  <c r="W303" i="5"/>
  <c r="W205" i="5"/>
  <c r="W102" i="5"/>
  <c r="V365" i="5"/>
  <c r="V69" i="5"/>
  <c r="V360" i="5"/>
  <c r="W360" i="5"/>
  <c r="V311" i="5"/>
  <c r="W311" i="5"/>
  <c r="V238" i="5"/>
  <c r="W238" i="5"/>
  <c r="V182" i="5"/>
  <c r="W182" i="5"/>
  <c r="V118" i="5"/>
  <c r="W118" i="5"/>
  <c r="V70" i="5"/>
  <c r="W70" i="5"/>
  <c r="V317" i="5"/>
  <c r="W317" i="5"/>
  <c r="V253" i="5"/>
  <c r="W253" i="5"/>
  <c r="V125" i="5"/>
  <c r="W125" i="5"/>
  <c r="V101" i="5"/>
  <c r="W101" i="5"/>
  <c r="W85" i="5"/>
  <c r="V85" i="5"/>
  <c r="V37" i="5"/>
  <c r="W37" i="5"/>
  <c r="W364" i="5"/>
  <c r="V364" i="5"/>
  <c r="V356" i="5"/>
  <c r="W356" i="5"/>
  <c r="W348" i="5"/>
  <c r="V348" i="5"/>
  <c r="W340" i="5"/>
  <c r="V332" i="5"/>
  <c r="W332" i="5"/>
  <c r="W324" i="5"/>
  <c r="V324" i="5"/>
  <c r="W316" i="5"/>
  <c r="V308" i="5"/>
  <c r="W362" i="5"/>
  <c r="W330" i="5"/>
  <c r="W294" i="5"/>
  <c r="W245" i="5"/>
  <c r="W142" i="5"/>
  <c r="W90" i="5"/>
  <c r="V221" i="5"/>
  <c r="V336" i="5"/>
  <c r="W336" i="5"/>
  <c r="V335" i="5"/>
  <c r="W335" i="5"/>
  <c r="V327" i="5"/>
  <c r="V350" i="5"/>
  <c r="W350" i="5"/>
  <c r="V302" i="5"/>
  <c r="W302" i="5"/>
  <c r="V254" i="5"/>
  <c r="W254" i="5"/>
  <c r="V158" i="5"/>
  <c r="W158" i="5"/>
  <c r="V86" i="5"/>
  <c r="W86" i="5"/>
  <c r="V333" i="5"/>
  <c r="W333" i="5"/>
  <c r="V229" i="5"/>
  <c r="W229" i="5"/>
  <c r="W213" i="5"/>
  <c r="V213" i="5"/>
  <c r="V189" i="5"/>
  <c r="W189" i="5"/>
  <c r="W173" i="5"/>
  <c r="V173" i="5"/>
  <c r="W149" i="5"/>
  <c r="V149" i="5"/>
  <c r="W109" i="5"/>
  <c r="V109" i="5"/>
  <c r="V61" i="5"/>
  <c r="W61" i="5"/>
  <c r="W363" i="5"/>
  <c r="V363" i="5"/>
  <c r="W355" i="5"/>
  <c r="W347" i="5"/>
  <c r="V347" i="5"/>
  <c r="W339" i="5"/>
  <c r="V339" i="5"/>
  <c r="V331" i="5"/>
  <c r="W331" i="5"/>
  <c r="W323" i="5"/>
  <c r="V323" i="5"/>
  <c r="W315" i="5"/>
  <c r="W307" i="5"/>
  <c r="V307" i="5"/>
  <c r="W299" i="5"/>
  <c r="V299" i="5"/>
  <c r="W291" i="5"/>
  <c r="V291" i="5"/>
  <c r="W283" i="5"/>
  <c r="V259" i="5"/>
  <c r="V195" i="5"/>
  <c r="V131" i="5"/>
  <c r="V67" i="5"/>
  <c r="W361" i="5"/>
  <c r="W329" i="5"/>
  <c r="W293" i="5"/>
  <c r="W242" i="5"/>
  <c r="W141" i="5"/>
  <c r="W38" i="5"/>
  <c r="V352" i="5"/>
  <c r="V301" i="5"/>
  <c r="V133" i="5"/>
  <c r="V343" i="5"/>
  <c r="W343" i="5"/>
  <c r="V342" i="5"/>
  <c r="W342" i="5"/>
  <c r="V310" i="5"/>
  <c r="W310" i="5"/>
  <c r="V262" i="5"/>
  <c r="W262" i="5"/>
  <c r="V214" i="5"/>
  <c r="W214" i="5"/>
  <c r="V174" i="5"/>
  <c r="W174" i="5"/>
  <c r="V134" i="5"/>
  <c r="W134" i="5"/>
  <c r="V94" i="5"/>
  <c r="W94" i="5"/>
  <c r="V6" i="5"/>
  <c r="W6" i="5"/>
  <c r="V314" i="5"/>
  <c r="W314" i="5"/>
  <c r="V306" i="5"/>
  <c r="W306" i="5"/>
  <c r="V298" i="5"/>
  <c r="W298" i="5"/>
  <c r="V290" i="5"/>
  <c r="W290" i="5"/>
  <c r="V274" i="5"/>
  <c r="W274" i="5"/>
  <c r="V266" i="5"/>
  <c r="W266" i="5"/>
  <c r="V258" i="5"/>
  <c r="W258" i="5"/>
  <c r="V250" i="5"/>
  <c r="W250" i="5"/>
  <c r="V234" i="5"/>
  <c r="W234" i="5"/>
  <c r="V226" i="5"/>
  <c r="W226" i="5"/>
  <c r="V210" i="5"/>
  <c r="W210" i="5"/>
  <c r="V202" i="5"/>
  <c r="W202" i="5"/>
  <c r="V194" i="5"/>
  <c r="W194" i="5"/>
  <c r="V186" i="5"/>
  <c r="W186" i="5"/>
  <c r="V170" i="5"/>
  <c r="W170" i="5"/>
  <c r="V162" i="5"/>
  <c r="W162" i="5"/>
  <c r="V146" i="5"/>
  <c r="W146" i="5"/>
  <c r="V138" i="5"/>
  <c r="W138" i="5"/>
  <c r="V130" i="5"/>
  <c r="W130" i="5"/>
  <c r="V122" i="5"/>
  <c r="W122" i="5"/>
  <c r="V106" i="5"/>
  <c r="W106" i="5"/>
  <c r="V98" i="5"/>
  <c r="W98" i="5"/>
  <c r="V82" i="5"/>
  <c r="W82" i="5"/>
  <c r="V74" i="5"/>
  <c r="W74" i="5"/>
  <c r="V66" i="5"/>
  <c r="W66" i="5"/>
  <c r="V58" i="5"/>
  <c r="W58" i="5"/>
  <c r="W354" i="5"/>
  <c r="W322" i="5"/>
  <c r="W282" i="5"/>
  <c r="W181" i="5"/>
  <c r="W78" i="5"/>
  <c r="V341" i="5"/>
  <c r="V285" i="5"/>
  <c r="V29" i="5"/>
  <c r="V320" i="5"/>
  <c r="W320" i="5"/>
  <c r="W351" i="5"/>
  <c r="V351" i="5"/>
  <c r="V358" i="5"/>
  <c r="W358" i="5"/>
  <c r="V318" i="5"/>
  <c r="W318" i="5"/>
  <c r="V222" i="5"/>
  <c r="W222" i="5"/>
  <c r="V126" i="5"/>
  <c r="W126" i="5"/>
  <c r="V46" i="5"/>
  <c r="W46" i="5"/>
  <c r="V22" i="5"/>
  <c r="W22" i="5"/>
  <c r="W349" i="5"/>
  <c r="V349" i="5"/>
  <c r="V309" i="5"/>
  <c r="W309" i="5"/>
  <c r="W277" i="5"/>
  <c r="V277" i="5"/>
  <c r="W237" i="5"/>
  <c r="V237" i="5"/>
  <c r="V305" i="5"/>
  <c r="W305" i="5"/>
  <c r="V297" i="5"/>
  <c r="W297" i="5"/>
  <c r="V289" i="5"/>
  <c r="W289" i="5"/>
  <c r="V273" i="5"/>
  <c r="W273" i="5"/>
  <c r="V265" i="5"/>
  <c r="W265" i="5"/>
  <c r="W353" i="5"/>
  <c r="W321" i="5"/>
  <c r="W281" i="5"/>
  <c r="W230" i="5"/>
  <c r="W178" i="5"/>
  <c r="W77" i="5"/>
  <c r="V340" i="5"/>
  <c r="V197" i="5"/>
  <c r="V300" i="5"/>
  <c r="W300" i="5"/>
  <c r="V292" i="5"/>
  <c r="W292" i="5"/>
  <c r="V284" i="5"/>
  <c r="W284" i="5"/>
  <c r="V276" i="5"/>
  <c r="W276" i="5"/>
  <c r="V268" i="5"/>
  <c r="W268" i="5"/>
  <c r="V260" i="5"/>
  <c r="W260" i="5"/>
  <c r="V252" i="5"/>
  <c r="W252" i="5"/>
  <c r="V244" i="5"/>
  <c r="W244" i="5"/>
  <c r="V236" i="5"/>
  <c r="W236" i="5"/>
  <c r="V228" i="5"/>
  <c r="W228" i="5"/>
  <c r="V220" i="5"/>
  <c r="W220" i="5"/>
  <c r="V212" i="5"/>
  <c r="W212" i="5"/>
  <c r="V204" i="5"/>
  <c r="W204" i="5"/>
  <c r="V196" i="5"/>
  <c r="W196" i="5"/>
  <c r="V188" i="5"/>
  <c r="W188" i="5"/>
  <c r="V180" i="5"/>
  <c r="W180" i="5"/>
  <c r="V172" i="5"/>
  <c r="W172" i="5"/>
  <c r="V164" i="5"/>
  <c r="W164" i="5"/>
  <c r="V156" i="5"/>
  <c r="W156" i="5"/>
  <c r="V148" i="5"/>
  <c r="W148" i="5"/>
  <c r="V140" i="5"/>
  <c r="W140" i="5"/>
  <c r="V132" i="5"/>
  <c r="W132" i="5"/>
  <c r="V124" i="5"/>
  <c r="W124" i="5"/>
  <c r="V116" i="5"/>
  <c r="W116" i="5"/>
  <c r="V108" i="5"/>
  <c r="W108" i="5"/>
  <c r="V100" i="5"/>
  <c r="W100" i="5"/>
  <c r="V92" i="5"/>
  <c r="W92" i="5"/>
  <c r="V84" i="5"/>
  <c r="W84" i="5"/>
  <c r="V76" i="5"/>
  <c r="W76" i="5"/>
  <c r="V68" i="5"/>
  <c r="W68" i="5"/>
  <c r="V60" i="5"/>
  <c r="W60" i="5"/>
  <c r="V52" i="5"/>
  <c r="W52" i="5"/>
  <c r="V44" i="5"/>
  <c r="W44" i="5"/>
  <c r="V36" i="5"/>
  <c r="W36" i="5"/>
  <c r="V28" i="5"/>
  <c r="W28" i="5"/>
  <c r="V20" i="5"/>
  <c r="W20" i="5"/>
  <c r="V12" i="5"/>
  <c r="W12" i="5"/>
  <c r="V4" i="5"/>
  <c r="W4" i="5"/>
  <c r="W279" i="5"/>
  <c r="W241" i="5"/>
  <c r="W215" i="5"/>
  <c r="W177" i="5"/>
  <c r="W151" i="5"/>
  <c r="W113" i="5"/>
  <c r="W87" i="5"/>
  <c r="W49" i="5"/>
  <c r="W23" i="5"/>
  <c r="W10" i="5"/>
  <c r="W275" i="5"/>
  <c r="W267" i="5"/>
  <c r="W259" i="5"/>
  <c r="W251" i="5"/>
  <c r="W243" i="5"/>
  <c r="W235" i="5"/>
  <c r="W227" i="5"/>
  <c r="W219" i="5"/>
  <c r="W211" i="5"/>
  <c r="W203" i="5"/>
  <c r="W195" i="5"/>
  <c r="W187" i="5"/>
  <c r="W179" i="5"/>
  <c r="W171" i="5"/>
  <c r="W163" i="5"/>
  <c r="W155" i="5"/>
  <c r="W147" i="5"/>
  <c r="W139" i="5"/>
  <c r="W131" i="5"/>
  <c r="W123" i="5"/>
  <c r="W115" i="5"/>
  <c r="W107" i="5"/>
  <c r="W99" i="5"/>
  <c r="W91" i="5"/>
  <c r="W83" i="5"/>
  <c r="W75" i="5"/>
  <c r="W67" i="5"/>
  <c r="W59" i="5"/>
  <c r="W51" i="5"/>
  <c r="W43" i="5"/>
  <c r="W35" i="5"/>
  <c r="W27" i="5"/>
  <c r="W19" i="5"/>
  <c r="W11" i="5"/>
  <c r="W201" i="5"/>
  <c r="W137" i="5"/>
  <c r="W73" i="5"/>
  <c r="W34" i="5"/>
  <c r="W9" i="5"/>
  <c r="V296" i="5"/>
  <c r="V235" i="5"/>
  <c r="V171" i="5"/>
  <c r="V107" i="5"/>
  <c r="V43" i="5"/>
  <c r="W288" i="5"/>
  <c r="W225" i="5"/>
  <c r="W161" i="5"/>
  <c r="W97" i="5"/>
  <c r="W33" i="5"/>
  <c r="W7" i="5"/>
  <c r="V295" i="5"/>
  <c r="V275" i="5"/>
  <c r="V211" i="5"/>
  <c r="V147" i="5"/>
  <c r="V83" i="5"/>
  <c r="V19" i="5"/>
  <c r="W308" i="5"/>
  <c r="W287" i="5"/>
  <c r="W249" i="5"/>
  <c r="W223" i="5"/>
  <c r="W185" i="5"/>
  <c r="W159" i="5"/>
  <c r="W121" i="5"/>
  <c r="W95" i="5"/>
  <c r="W57" i="5"/>
  <c r="W31" i="5"/>
  <c r="W18" i="5"/>
  <c r="V271" i="5"/>
  <c r="V251" i="5"/>
  <c r="V207" i="5"/>
  <c r="V187" i="5"/>
  <c r="V143" i="5"/>
  <c r="V123" i="5"/>
  <c r="V79" i="5"/>
  <c r="V59" i="5"/>
  <c r="V15" i="5"/>
  <c r="W280" i="5"/>
  <c r="V280" i="5"/>
  <c r="W272" i="5"/>
  <c r="V272" i="5"/>
  <c r="W264" i="5"/>
  <c r="V264" i="5"/>
  <c r="W256" i="5"/>
  <c r="V256" i="5"/>
  <c r="W248" i="5"/>
  <c r="V248" i="5"/>
  <c r="W240" i="5"/>
  <c r="V240" i="5"/>
  <c r="W232" i="5"/>
  <c r="V232" i="5"/>
  <c r="W224" i="5"/>
  <c r="V224" i="5"/>
  <c r="W216" i="5"/>
  <c r="V216" i="5"/>
  <c r="W208" i="5"/>
  <c r="V208" i="5"/>
  <c r="W200" i="5"/>
  <c r="V200" i="5"/>
  <c r="W192" i="5"/>
  <c r="V192" i="5"/>
  <c r="W184" i="5"/>
  <c r="V184" i="5"/>
  <c r="W176" i="5"/>
  <c r="V176" i="5"/>
  <c r="W168" i="5"/>
  <c r="V168" i="5"/>
  <c r="W160" i="5"/>
  <c r="V160" i="5"/>
  <c r="W152" i="5"/>
  <c r="V152" i="5"/>
  <c r="W144" i="5"/>
  <c r="V144" i="5"/>
  <c r="W136" i="5"/>
  <c r="V136" i="5"/>
  <c r="W128" i="5"/>
  <c r="V128" i="5"/>
  <c r="W120" i="5"/>
  <c r="V120" i="5"/>
  <c r="W112" i="5"/>
  <c r="V112" i="5"/>
  <c r="W104" i="5"/>
  <c r="V104" i="5"/>
  <c r="W96" i="5"/>
  <c r="V96" i="5"/>
  <c r="W88" i="5"/>
  <c r="V88" i="5"/>
  <c r="W80" i="5"/>
  <c r="V80" i="5"/>
  <c r="W72" i="5"/>
  <c r="V72" i="5"/>
  <c r="W64" i="5"/>
  <c r="V64" i="5"/>
  <c r="W56" i="5"/>
  <c r="V56" i="5"/>
  <c r="W48" i="5"/>
  <c r="V48" i="5"/>
  <c r="W40" i="5"/>
  <c r="V40" i="5"/>
  <c r="W32" i="5"/>
  <c r="V32" i="5"/>
  <c r="W24" i="5"/>
  <c r="V24" i="5"/>
  <c r="W16" i="5"/>
  <c r="V16" i="5"/>
  <c r="W8" i="5"/>
  <c r="V8" i="5"/>
  <c r="W247" i="5"/>
  <c r="W209" i="5"/>
  <c r="W183" i="5"/>
  <c r="W145" i="5"/>
  <c r="W119" i="5"/>
  <c r="W81" i="5"/>
  <c r="W55" i="5"/>
  <c r="W42" i="5"/>
  <c r="W17" i="5"/>
  <c r="V227" i="5"/>
  <c r="V163" i="5"/>
  <c r="V99" i="5"/>
  <c r="V35" i="5"/>
  <c r="W233" i="5"/>
  <c r="W169" i="5"/>
  <c r="W105" i="5"/>
  <c r="W41" i="5"/>
  <c r="V267" i="5"/>
  <c r="V203" i="5"/>
  <c r="V139" i="5"/>
  <c r="V75" i="5"/>
  <c r="V11" i="5"/>
  <c r="L773" i="1" l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769" i="1"/>
  <c r="L770" i="1"/>
  <c r="L771" i="1"/>
  <c r="L772" i="1"/>
  <c r="L768" i="1" l="1"/>
  <c r="L767" i="1"/>
  <c r="L766" i="1"/>
  <c r="L765" i="1"/>
  <c r="L763" i="1"/>
  <c r="L764" i="1"/>
  <c r="L762" i="1"/>
  <c r="L761" i="1"/>
  <c r="L757" i="1" l="1"/>
  <c r="L758" i="1"/>
  <c r="L759" i="1"/>
  <c r="L760" i="1"/>
  <c r="L756" i="1"/>
  <c r="L755" i="1" l="1"/>
  <c r="L754" i="1" l="1"/>
  <c r="L753" i="1"/>
  <c r="L752" i="1"/>
  <c r="L751" i="1"/>
  <c r="L750" i="1" l="1"/>
  <c r="L749" i="1"/>
  <c r="L748" i="1"/>
  <c r="L747" i="1"/>
  <c r="L746" i="1" l="1"/>
  <c r="L745" i="1"/>
  <c r="L744" i="1"/>
  <c r="L743" i="1"/>
  <c r="L742" i="1" l="1"/>
  <c r="L741" i="1"/>
  <c r="L740" i="1"/>
  <c r="L739" i="1"/>
  <c r="L738" i="1" l="1"/>
  <c r="L737" i="1"/>
  <c r="L736" i="1"/>
  <c r="L735" i="1"/>
  <c r="L734" i="1" l="1"/>
  <c r="L733" i="1"/>
  <c r="I5" i="3" l="1"/>
  <c r="L5" i="3" s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H5" i="3"/>
  <c r="K5" i="3" s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G5" i="3"/>
  <c r="J5" i="3" s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J9" i="3" l="1"/>
  <c r="L6" i="3"/>
  <c r="J89" i="3"/>
  <c r="J85" i="3"/>
  <c r="J81" i="3"/>
  <c r="J77" i="3"/>
  <c r="J73" i="3"/>
  <c r="J69" i="3"/>
  <c r="J65" i="3"/>
  <c r="J61" i="3"/>
  <c r="J57" i="3"/>
  <c r="J53" i="3"/>
  <c r="J49" i="3"/>
  <c r="J45" i="3"/>
  <c r="J41" i="3"/>
  <c r="J37" i="3"/>
  <c r="J33" i="3"/>
  <c r="J29" i="3"/>
  <c r="J25" i="3"/>
  <c r="J21" i="3"/>
  <c r="J17" i="3"/>
  <c r="J13" i="3"/>
  <c r="K85" i="3"/>
  <c r="K81" i="3"/>
  <c r="K77" i="3"/>
  <c r="K73" i="3"/>
  <c r="K69" i="3"/>
  <c r="K65" i="3"/>
  <c r="K61" i="3"/>
  <c r="K57" i="3"/>
  <c r="K53" i="3"/>
  <c r="K49" i="3"/>
  <c r="K45" i="3"/>
  <c r="K41" i="3"/>
  <c r="K37" i="3"/>
  <c r="K33" i="3"/>
  <c r="K29" i="3"/>
  <c r="K25" i="3"/>
  <c r="K21" i="3"/>
  <c r="K17" i="3"/>
  <c r="K13" i="3"/>
  <c r="K9" i="3"/>
  <c r="K121" i="3"/>
  <c r="K117" i="3"/>
  <c r="K113" i="3"/>
  <c r="K109" i="3"/>
  <c r="K105" i="3"/>
  <c r="K101" i="3"/>
  <c r="K97" i="3"/>
  <c r="K93" i="3"/>
  <c r="K89" i="3"/>
  <c r="L7" i="3"/>
  <c r="J181" i="3"/>
  <c r="J177" i="3"/>
  <c r="J173" i="3"/>
  <c r="J169" i="3"/>
  <c r="J165" i="3"/>
  <c r="J161" i="3"/>
  <c r="J157" i="3"/>
  <c r="J153" i="3"/>
  <c r="J149" i="3"/>
  <c r="J145" i="3"/>
  <c r="J141" i="3"/>
  <c r="J137" i="3"/>
  <c r="J133" i="3"/>
  <c r="J129" i="3"/>
  <c r="J125" i="3"/>
  <c r="J121" i="3"/>
  <c r="J117" i="3"/>
  <c r="J113" i="3"/>
  <c r="J109" i="3"/>
  <c r="J105" i="3"/>
  <c r="J101" i="3"/>
  <c r="J97" i="3"/>
  <c r="J93" i="3"/>
  <c r="K173" i="3"/>
  <c r="K169" i="3"/>
  <c r="K165" i="3"/>
  <c r="K161" i="3"/>
  <c r="K157" i="3"/>
  <c r="K153" i="3"/>
  <c r="K149" i="3"/>
  <c r="K145" i="3"/>
  <c r="K141" i="3"/>
  <c r="K137" i="3"/>
  <c r="K133" i="3"/>
  <c r="K129" i="3"/>
  <c r="K125" i="3"/>
  <c r="K177" i="3"/>
  <c r="K8" i="3"/>
  <c r="K217" i="3"/>
  <c r="K213" i="3"/>
  <c r="K209" i="3"/>
  <c r="K205" i="3"/>
  <c r="K201" i="3"/>
  <c r="K197" i="3"/>
  <c r="K193" i="3"/>
  <c r="K189" i="3"/>
  <c r="K185" i="3"/>
  <c r="K181" i="3"/>
  <c r="L230" i="3"/>
  <c r="K241" i="3"/>
  <c r="K237" i="3"/>
  <c r="K233" i="3"/>
  <c r="K229" i="3"/>
  <c r="K225" i="3"/>
  <c r="K221" i="3"/>
  <c r="K7" i="3"/>
  <c r="J32" i="3"/>
  <c r="J28" i="3"/>
  <c r="J20" i="3"/>
  <c r="J16" i="3"/>
  <c r="J12" i="3"/>
  <c r="J8" i="3"/>
  <c r="K371" i="3"/>
  <c r="K367" i="3"/>
  <c r="K363" i="3"/>
  <c r="K359" i="3"/>
  <c r="K355" i="3"/>
  <c r="K351" i="3"/>
  <c r="K347" i="3"/>
  <c r="K343" i="3"/>
  <c r="K339" i="3"/>
  <c r="K335" i="3"/>
  <c r="K331" i="3"/>
  <c r="K327" i="3"/>
  <c r="K323" i="3"/>
  <c r="K319" i="3"/>
  <c r="K315" i="3"/>
  <c r="K311" i="3"/>
  <c r="K307" i="3"/>
  <c r="K303" i="3"/>
  <c r="K299" i="3"/>
  <c r="K295" i="3"/>
  <c r="K291" i="3"/>
  <c r="K287" i="3"/>
  <c r="K283" i="3"/>
  <c r="K279" i="3"/>
  <c r="K275" i="3"/>
  <c r="K271" i="3"/>
  <c r="K267" i="3"/>
  <c r="K263" i="3"/>
  <c r="K259" i="3"/>
  <c r="K255" i="3"/>
  <c r="K251" i="3"/>
  <c r="K247" i="3"/>
  <c r="K243" i="3"/>
  <c r="K239" i="3"/>
  <c r="K235" i="3"/>
  <c r="J24" i="3"/>
  <c r="K231" i="3"/>
  <c r="K227" i="3"/>
  <c r="K223" i="3"/>
  <c r="K219" i="3"/>
  <c r="K215" i="3"/>
  <c r="K211" i="3"/>
  <c r="K207" i="3"/>
  <c r="K203" i="3"/>
  <c r="K199" i="3"/>
  <c r="K195" i="3"/>
  <c r="K191" i="3"/>
  <c r="K187" i="3"/>
  <c r="K183" i="3"/>
  <c r="K179" i="3"/>
  <c r="K175" i="3"/>
  <c r="K171" i="3"/>
  <c r="K167" i="3"/>
  <c r="K163" i="3"/>
  <c r="K159" i="3"/>
  <c r="K155" i="3"/>
  <c r="K151" i="3"/>
  <c r="K147" i="3"/>
  <c r="K143" i="3"/>
  <c r="K139" i="3"/>
  <c r="K135" i="3"/>
  <c r="K131" i="3"/>
  <c r="K127" i="3"/>
  <c r="K123" i="3"/>
  <c r="K119" i="3"/>
  <c r="K115" i="3"/>
  <c r="K111" i="3"/>
  <c r="K107" i="3"/>
  <c r="K103" i="3"/>
  <c r="K99" i="3"/>
  <c r="K95" i="3"/>
  <c r="K91" i="3"/>
  <c r="K87" i="3"/>
  <c r="K83" i="3"/>
  <c r="K79" i="3"/>
  <c r="K75" i="3"/>
  <c r="K71" i="3"/>
  <c r="K67" i="3"/>
  <c r="K63" i="3"/>
  <c r="K59" i="3"/>
  <c r="K55" i="3"/>
  <c r="K51" i="3"/>
  <c r="K47" i="3"/>
  <c r="K43" i="3"/>
  <c r="K39" i="3"/>
  <c r="K35" i="3"/>
  <c r="K31" i="3"/>
  <c r="K27" i="3"/>
  <c r="K23" i="3"/>
  <c r="K19" i="3"/>
  <c r="K15" i="3"/>
  <c r="K11" i="3"/>
  <c r="J368" i="3"/>
  <c r="J364" i="3"/>
  <c r="J360" i="3"/>
  <c r="J356" i="3"/>
  <c r="J352" i="3"/>
  <c r="J348" i="3"/>
  <c r="J344" i="3"/>
  <c r="J340" i="3"/>
  <c r="J336" i="3"/>
  <c r="J332" i="3"/>
  <c r="J328" i="3"/>
  <c r="J324" i="3"/>
  <c r="J320" i="3"/>
  <c r="J316" i="3"/>
  <c r="J312" i="3"/>
  <c r="J308" i="3"/>
  <c r="J304" i="3"/>
  <c r="J300" i="3"/>
  <c r="J296" i="3"/>
  <c r="J292" i="3"/>
  <c r="J288" i="3"/>
  <c r="J284" i="3"/>
  <c r="J280" i="3"/>
  <c r="J276" i="3"/>
  <c r="J272" i="3"/>
  <c r="J268" i="3"/>
  <c r="J264" i="3"/>
  <c r="J260" i="3"/>
  <c r="J256" i="3"/>
  <c r="J252" i="3"/>
  <c r="J248" i="3"/>
  <c r="J244" i="3"/>
  <c r="J240" i="3"/>
  <c r="J236" i="3"/>
  <c r="J232" i="3"/>
  <c r="J228" i="3"/>
  <c r="J224" i="3"/>
  <c r="J220" i="3"/>
  <c r="J216" i="3"/>
  <c r="J212" i="3"/>
  <c r="J208" i="3"/>
  <c r="J204" i="3"/>
  <c r="J200" i="3"/>
  <c r="J196" i="3"/>
  <c r="J192" i="3"/>
  <c r="J188" i="3"/>
  <c r="J184" i="3"/>
  <c r="J180" i="3"/>
  <c r="J176" i="3"/>
  <c r="J172" i="3"/>
  <c r="J168" i="3"/>
  <c r="J164" i="3"/>
  <c r="J160" i="3"/>
  <c r="J156" i="3"/>
  <c r="J152" i="3"/>
  <c r="J148" i="3"/>
  <c r="J144" i="3"/>
  <c r="J140" i="3"/>
  <c r="J136" i="3"/>
  <c r="J132" i="3"/>
  <c r="J128" i="3"/>
  <c r="J124" i="3"/>
  <c r="J120" i="3"/>
  <c r="J116" i="3"/>
  <c r="J112" i="3"/>
  <c r="J108" i="3"/>
  <c r="J104" i="3"/>
  <c r="J100" i="3"/>
  <c r="J96" i="3"/>
  <c r="J92" i="3"/>
  <c r="J88" i="3"/>
  <c r="J84" i="3"/>
  <c r="J80" i="3"/>
  <c r="J76" i="3"/>
  <c r="J72" i="3"/>
  <c r="J68" i="3"/>
  <c r="J64" i="3"/>
  <c r="J60" i="3"/>
  <c r="J56" i="3"/>
  <c r="J52" i="3"/>
  <c r="J48" i="3"/>
  <c r="J44" i="3"/>
  <c r="J40" i="3"/>
  <c r="J36" i="3"/>
  <c r="L371" i="3"/>
  <c r="L367" i="3"/>
  <c r="L363" i="3"/>
  <c r="L359" i="3"/>
  <c r="L355" i="3"/>
  <c r="L351" i="3"/>
  <c r="L347" i="3"/>
  <c r="K224" i="3"/>
  <c r="K220" i="3"/>
  <c r="K216" i="3"/>
  <c r="K212" i="3"/>
  <c r="K208" i="3"/>
  <c r="K204" i="3"/>
  <c r="K200" i="3"/>
  <c r="K196" i="3"/>
  <c r="K192" i="3"/>
  <c r="K188" i="3"/>
  <c r="K184" i="3"/>
  <c r="K180" i="3"/>
  <c r="K176" i="3"/>
  <c r="K172" i="3"/>
  <c r="K168" i="3"/>
  <c r="K164" i="3"/>
  <c r="K160" i="3"/>
  <c r="K156" i="3"/>
  <c r="K152" i="3"/>
  <c r="K148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20" i="3"/>
  <c r="K16" i="3"/>
  <c r="K12" i="3"/>
  <c r="J369" i="3"/>
  <c r="J365" i="3"/>
  <c r="J217" i="3"/>
  <c r="J213" i="3"/>
  <c r="J209" i="3"/>
  <c r="J205" i="3"/>
  <c r="J201" i="3"/>
  <c r="J197" i="3"/>
  <c r="J193" i="3"/>
  <c r="J189" i="3"/>
  <c r="J185" i="3"/>
  <c r="L370" i="3"/>
  <c r="L366" i="3"/>
  <c r="L362" i="3"/>
  <c r="L358" i="3"/>
  <c r="L354" i="3"/>
  <c r="L350" i="3"/>
  <c r="L346" i="3"/>
  <c r="L342" i="3"/>
  <c r="L338" i="3"/>
  <c r="L334" i="3"/>
  <c r="L330" i="3"/>
  <c r="L326" i="3"/>
  <c r="L322" i="3"/>
  <c r="L318" i="3"/>
  <c r="L314" i="3"/>
  <c r="L310" i="3"/>
  <c r="L306" i="3"/>
  <c r="L302" i="3"/>
  <c r="L298" i="3"/>
  <c r="L294" i="3"/>
  <c r="L290" i="3"/>
  <c r="L166" i="3"/>
  <c r="L102" i="3"/>
  <c r="L38" i="3"/>
  <c r="L368" i="3"/>
  <c r="L364" i="3"/>
  <c r="L360" i="3"/>
  <c r="L356" i="3"/>
  <c r="L352" i="3"/>
  <c r="L348" i="3"/>
  <c r="L344" i="3"/>
  <c r="L340" i="3"/>
  <c r="L336" i="3"/>
  <c r="L332" i="3"/>
  <c r="L328" i="3"/>
  <c r="L324" i="3"/>
  <c r="L320" i="3"/>
  <c r="L316" i="3"/>
  <c r="L312" i="3"/>
  <c r="L308" i="3"/>
  <c r="L304" i="3"/>
  <c r="L300" i="3"/>
  <c r="L296" i="3"/>
  <c r="L292" i="3"/>
  <c r="L288" i="3"/>
  <c r="L284" i="3"/>
  <c r="L280" i="3"/>
  <c r="K368" i="3"/>
  <c r="K364" i="3"/>
  <c r="K360" i="3"/>
  <c r="K356" i="3"/>
  <c r="K352" i="3"/>
  <c r="K348" i="3"/>
  <c r="K344" i="3"/>
  <c r="K340" i="3"/>
  <c r="K336" i="3"/>
  <c r="K332" i="3"/>
  <c r="K328" i="3"/>
  <c r="K324" i="3"/>
  <c r="K320" i="3"/>
  <c r="K316" i="3"/>
  <c r="K312" i="3"/>
  <c r="K308" i="3"/>
  <c r="K304" i="3"/>
  <c r="K300" i="3"/>
  <c r="K296" i="3"/>
  <c r="K292" i="3"/>
  <c r="K288" i="3"/>
  <c r="K284" i="3"/>
  <c r="K280" i="3"/>
  <c r="K276" i="3"/>
  <c r="K272" i="3"/>
  <c r="K268" i="3"/>
  <c r="K264" i="3"/>
  <c r="K260" i="3"/>
  <c r="K256" i="3"/>
  <c r="K252" i="3"/>
  <c r="K248" i="3"/>
  <c r="K244" i="3"/>
  <c r="K240" i="3"/>
  <c r="K236" i="3"/>
  <c r="K232" i="3"/>
  <c r="K228" i="3"/>
  <c r="K369" i="3"/>
  <c r="K365" i="3"/>
  <c r="K361" i="3"/>
  <c r="K357" i="3"/>
  <c r="K353" i="3"/>
  <c r="K349" i="3"/>
  <c r="K345" i="3"/>
  <c r="K341" i="3"/>
  <c r="K337" i="3"/>
  <c r="K333" i="3"/>
  <c r="K329" i="3"/>
  <c r="K325" i="3"/>
  <c r="K321" i="3"/>
  <c r="K317" i="3"/>
  <c r="K313" i="3"/>
  <c r="K309" i="3"/>
  <c r="K305" i="3"/>
  <c r="K301" i="3"/>
  <c r="K297" i="3"/>
  <c r="K293" i="3"/>
  <c r="K289" i="3"/>
  <c r="K285" i="3"/>
  <c r="K281" i="3"/>
  <c r="K277" i="3"/>
  <c r="K273" i="3"/>
  <c r="K269" i="3"/>
  <c r="K265" i="3"/>
  <c r="K261" i="3"/>
  <c r="K257" i="3"/>
  <c r="K253" i="3"/>
  <c r="K249" i="3"/>
  <c r="K245" i="3"/>
  <c r="J361" i="3"/>
  <c r="J357" i="3"/>
  <c r="J353" i="3"/>
  <c r="J349" i="3"/>
  <c r="J345" i="3"/>
  <c r="J341" i="3"/>
  <c r="J337" i="3"/>
  <c r="J333" i="3"/>
  <c r="J329" i="3"/>
  <c r="J325" i="3"/>
  <c r="J321" i="3"/>
  <c r="J317" i="3"/>
  <c r="J313" i="3"/>
  <c r="J309" i="3"/>
  <c r="J305" i="3"/>
  <c r="J301" i="3"/>
  <c r="J297" i="3"/>
  <c r="J293" i="3"/>
  <c r="J289" i="3"/>
  <c r="J285" i="3"/>
  <c r="J281" i="3"/>
  <c r="J277" i="3"/>
  <c r="J273" i="3"/>
  <c r="J269" i="3"/>
  <c r="J265" i="3"/>
  <c r="J261" i="3"/>
  <c r="J257" i="3"/>
  <c r="J253" i="3"/>
  <c r="J249" i="3"/>
  <c r="J245" i="3"/>
  <c r="J241" i="3"/>
  <c r="J237" i="3"/>
  <c r="J233" i="3"/>
  <c r="J229" i="3"/>
  <c r="J225" i="3"/>
  <c r="J221" i="3"/>
  <c r="J370" i="3"/>
  <c r="J366" i="3"/>
  <c r="J362" i="3"/>
  <c r="J358" i="3"/>
  <c r="J354" i="3"/>
  <c r="J350" i="3"/>
  <c r="J346" i="3"/>
  <c r="K218" i="3"/>
  <c r="K214" i="3"/>
  <c r="K210" i="3"/>
  <c r="K206" i="3"/>
  <c r="K202" i="3"/>
  <c r="K198" i="3"/>
  <c r="K194" i="3"/>
  <c r="L343" i="3"/>
  <c r="L339" i="3"/>
  <c r="L335" i="3"/>
  <c r="L331" i="3"/>
  <c r="L327" i="3"/>
  <c r="L323" i="3"/>
  <c r="L319" i="3"/>
  <c r="L315" i="3"/>
  <c r="L311" i="3"/>
  <c r="L307" i="3"/>
  <c r="L303" i="3"/>
  <c r="L299" i="3"/>
  <c r="L295" i="3"/>
  <c r="L291" i="3"/>
  <c r="L287" i="3"/>
  <c r="L283" i="3"/>
  <c r="L279" i="3"/>
  <c r="L275" i="3"/>
  <c r="L271" i="3"/>
  <c r="L267" i="3"/>
  <c r="L263" i="3"/>
  <c r="L259" i="3"/>
  <c r="L255" i="3"/>
  <c r="L251" i="3"/>
  <c r="L247" i="3"/>
  <c r="L243" i="3"/>
  <c r="L239" i="3"/>
  <c r="L235" i="3"/>
  <c r="L231" i="3"/>
  <c r="L227" i="3"/>
  <c r="L223" i="3"/>
  <c r="L219" i="3"/>
  <c r="L215" i="3"/>
  <c r="L211" i="3"/>
  <c r="L207" i="3"/>
  <c r="L203" i="3"/>
  <c r="L199" i="3"/>
  <c r="L195" i="3"/>
  <c r="L191" i="3"/>
  <c r="L187" i="3"/>
  <c r="L183" i="3"/>
  <c r="L179" i="3"/>
  <c r="L175" i="3"/>
  <c r="L171" i="3"/>
  <c r="L167" i="3"/>
  <c r="L163" i="3"/>
  <c r="L159" i="3"/>
  <c r="L155" i="3"/>
  <c r="L151" i="3"/>
  <c r="L147" i="3"/>
  <c r="L143" i="3"/>
  <c r="L139" i="3"/>
  <c r="L135" i="3"/>
  <c r="L131" i="3"/>
  <c r="L127" i="3"/>
  <c r="L123" i="3"/>
  <c r="L119" i="3"/>
  <c r="L115" i="3"/>
  <c r="L111" i="3"/>
  <c r="L107" i="3"/>
  <c r="L103" i="3"/>
  <c r="L99" i="3"/>
  <c r="L95" i="3"/>
  <c r="L91" i="3"/>
  <c r="L87" i="3"/>
  <c r="L83" i="3"/>
  <c r="L79" i="3"/>
  <c r="L75" i="3"/>
  <c r="L71" i="3"/>
  <c r="L67" i="3"/>
  <c r="L63" i="3"/>
  <c r="L59" i="3"/>
  <c r="L55" i="3"/>
  <c r="L51" i="3"/>
  <c r="L47" i="3"/>
  <c r="L43" i="3"/>
  <c r="L39" i="3"/>
  <c r="L35" i="3"/>
  <c r="L31" i="3"/>
  <c r="L27" i="3"/>
  <c r="L23" i="3"/>
  <c r="L19" i="3"/>
  <c r="L15" i="3"/>
  <c r="L11" i="3"/>
  <c r="L286" i="3"/>
  <c r="L282" i="3"/>
  <c r="L278" i="3"/>
  <c r="L274" i="3"/>
  <c r="L270" i="3"/>
  <c r="L266" i="3"/>
  <c r="L262" i="3"/>
  <c r="L258" i="3"/>
  <c r="L254" i="3"/>
  <c r="L250" i="3"/>
  <c r="L246" i="3"/>
  <c r="L242" i="3"/>
  <c r="L238" i="3"/>
  <c r="L234" i="3"/>
  <c r="L226" i="3"/>
  <c r="L222" i="3"/>
  <c r="L214" i="3"/>
  <c r="L198" i="3"/>
  <c r="L182" i="3"/>
  <c r="L150" i="3"/>
  <c r="L134" i="3"/>
  <c r="L118" i="3"/>
  <c r="L86" i="3"/>
  <c r="L70" i="3"/>
  <c r="L54" i="3"/>
  <c r="L22" i="3"/>
  <c r="L277" i="3"/>
  <c r="L273" i="3"/>
  <c r="L269" i="3"/>
  <c r="L265" i="3"/>
  <c r="L261" i="3"/>
  <c r="L257" i="3"/>
  <c r="L253" i="3"/>
  <c r="L249" i="3"/>
  <c r="L245" i="3"/>
  <c r="L241" i="3"/>
  <c r="L237" i="3"/>
  <c r="L233" i="3"/>
  <c r="L229" i="3"/>
  <c r="L225" i="3"/>
  <c r="L221" i="3"/>
  <c r="L217" i="3"/>
  <c r="L213" i="3"/>
  <c r="L209" i="3"/>
  <c r="L205" i="3"/>
  <c r="L201" i="3"/>
  <c r="L197" i="3"/>
  <c r="L193" i="3"/>
  <c r="L189" i="3"/>
  <c r="L185" i="3"/>
  <c r="L181" i="3"/>
  <c r="L177" i="3"/>
  <c r="L173" i="3"/>
  <c r="L169" i="3"/>
  <c r="L165" i="3"/>
  <c r="L161" i="3"/>
  <c r="L157" i="3"/>
  <c r="L153" i="3"/>
  <c r="L149" i="3"/>
  <c r="L145" i="3"/>
  <c r="L141" i="3"/>
  <c r="L137" i="3"/>
  <c r="L133" i="3"/>
  <c r="L129" i="3"/>
  <c r="L125" i="3"/>
  <c r="L121" i="3"/>
  <c r="L117" i="3"/>
  <c r="L113" i="3"/>
  <c r="L109" i="3"/>
  <c r="L105" i="3"/>
  <c r="L101" i="3"/>
  <c r="L97" i="3"/>
  <c r="L93" i="3"/>
  <c r="L89" i="3"/>
  <c r="L85" i="3"/>
  <c r="L81" i="3"/>
  <c r="L77" i="3"/>
  <c r="L73" i="3"/>
  <c r="L69" i="3"/>
  <c r="L65" i="3"/>
  <c r="L61" i="3"/>
  <c r="L57" i="3"/>
  <c r="L53" i="3"/>
  <c r="L49" i="3"/>
  <c r="L45" i="3"/>
  <c r="L41" i="3"/>
  <c r="L37" i="3"/>
  <c r="L33" i="3"/>
  <c r="L29" i="3"/>
  <c r="L25" i="3"/>
  <c r="L21" i="3"/>
  <c r="L17" i="3"/>
  <c r="L13" i="3"/>
  <c r="L9" i="3"/>
  <c r="J371" i="3"/>
  <c r="J367" i="3"/>
  <c r="J363" i="3"/>
  <c r="J359" i="3"/>
  <c r="J355" i="3"/>
  <c r="J351" i="3"/>
  <c r="J347" i="3"/>
  <c r="J343" i="3"/>
  <c r="J339" i="3"/>
  <c r="J335" i="3"/>
  <c r="J331" i="3"/>
  <c r="J327" i="3"/>
  <c r="J323" i="3"/>
  <c r="J319" i="3"/>
  <c r="J315" i="3"/>
  <c r="J311" i="3"/>
  <c r="J307" i="3"/>
  <c r="J303" i="3"/>
  <c r="J299" i="3"/>
  <c r="J295" i="3"/>
  <c r="J291" i="3"/>
  <c r="J287" i="3"/>
  <c r="J283" i="3"/>
  <c r="J279" i="3"/>
  <c r="J275" i="3"/>
  <c r="J271" i="3"/>
  <c r="J267" i="3"/>
  <c r="J263" i="3"/>
  <c r="J259" i="3"/>
  <c r="J255" i="3"/>
  <c r="J251" i="3"/>
  <c r="J247" i="3"/>
  <c r="J243" i="3"/>
  <c r="J239" i="3"/>
  <c r="J235" i="3"/>
  <c r="J231" i="3"/>
  <c r="J227" i="3"/>
  <c r="J223" i="3"/>
  <c r="J219" i="3"/>
  <c r="J215" i="3"/>
  <c r="J211" i="3"/>
  <c r="J207" i="3"/>
  <c r="J203" i="3"/>
  <c r="J199" i="3"/>
  <c r="J195" i="3"/>
  <c r="K370" i="3"/>
  <c r="K366" i="3"/>
  <c r="K362" i="3"/>
  <c r="K358" i="3"/>
  <c r="K354" i="3"/>
  <c r="K350" i="3"/>
  <c r="K346" i="3"/>
  <c r="K342" i="3"/>
  <c r="K338" i="3"/>
  <c r="K334" i="3"/>
  <c r="K330" i="3"/>
  <c r="K326" i="3"/>
  <c r="K322" i="3"/>
  <c r="K318" i="3"/>
  <c r="K314" i="3"/>
  <c r="K310" i="3"/>
  <c r="K306" i="3"/>
  <c r="K302" i="3"/>
  <c r="K298" i="3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L218" i="3"/>
  <c r="L210" i="3"/>
  <c r="L206" i="3"/>
  <c r="L202" i="3"/>
  <c r="L194" i="3"/>
  <c r="L190" i="3"/>
  <c r="L186" i="3"/>
  <c r="L178" i="3"/>
  <c r="L174" i="3"/>
  <c r="L170" i="3"/>
  <c r="L162" i="3"/>
  <c r="L158" i="3"/>
  <c r="L154" i="3"/>
  <c r="L146" i="3"/>
  <c r="L142" i="3"/>
  <c r="L138" i="3"/>
  <c r="L130" i="3"/>
  <c r="L126" i="3"/>
  <c r="L122" i="3"/>
  <c r="L114" i="3"/>
  <c r="L110" i="3"/>
  <c r="L106" i="3"/>
  <c r="L98" i="3"/>
  <c r="L94" i="3"/>
  <c r="L90" i="3"/>
  <c r="L82" i="3"/>
  <c r="L78" i="3"/>
  <c r="L74" i="3"/>
  <c r="L66" i="3"/>
  <c r="L62" i="3"/>
  <c r="L58" i="3"/>
  <c r="L50" i="3"/>
  <c r="L46" i="3"/>
  <c r="L42" i="3"/>
  <c r="L34" i="3"/>
  <c r="L30" i="3"/>
  <c r="L26" i="3"/>
  <c r="L18" i="3"/>
  <c r="L14" i="3"/>
  <c r="L10" i="3"/>
  <c r="J191" i="3"/>
  <c r="J187" i="3"/>
  <c r="J183" i="3"/>
  <c r="J179" i="3"/>
  <c r="J175" i="3"/>
  <c r="J171" i="3"/>
  <c r="J167" i="3"/>
  <c r="J163" i="3"/>
  <c r="J159" i="3"/>
  <c r="J155" i="3"/>
  <c r="J143" i="3"/>
  <c r="J139" i="3"/>
  <c r="J135" i="3"/>
  <c r="J131" i="3"/>
  <c r="J127" i="3"/>
  <c r="J123" i="3"/>
  <c r="J119" i="3"/>
  <c r="J115" i="3"/>
  <c r="J111" i="3"/>
  <c r="J107" i="3"/>
  <c r="J103" i="3"/>
  <c r="J99" i="3"/>
  <c r="J95" i="3"/>
  <c r="J91" i="3"/>
  <c r="J87" i="3"/>
  <c r="J83" i="3"/>
  <c r="J79" i="3"/>
  <c r="J75" i="3"/>
  <c r="J39" i="3"/>
  <c r="J35" i="3"/>
  <c r="J31" i="3"/>
  <c r="J27" i="3"/>
  <c r="J23" i="3"/>
  <c r="J19" i="3"/>
  <c r="J15" i="3"/>
  <c r="J11" i="3"/>
  <c r="J7" i="3"/>
  <c r="K190" i="3"/>
  <c r="K186" i="3"/>
  <c r="K182" i="3"/>
  <c r="K178" i="3"/>
  <c r="K174" i="3"/>
  <c r="K170" i="3"/>
  <c r="K166" i="3"/>
  <c r="K162" i="3"/>
  <c r="K158" i="3"/>
  <c r="K154" i="3"/>
  <c r="K150" i="3"/>
  <c r="K146" i="3"/>
  <c r="K142" i="3"/>
  <c r="K138" i="3"/>
  <c r="K134" i="3"/>
  <c r="K130" i="3"/>
  <c r="K126" i="3"/>
  <c r="K122" i="3"/>
  <c r="K118" i="3"/>
  <c r="K114" i="3"/>
  <c r="K110" i="3"/>
  <c r="K106" i="3"/>
  <c r="K102" i="3"/>
  <c r="K98" i="3"/>
  <c r="K94" i="3"/>
  <c r="K90" i="3"/>
  <c r="K86" i="3"/>
  <c r="K82" i="3"/>
  <c r="K78" i="3"/>
  <c r="K74" i="3"/>
  <c r="K70" i="3"/>
  <c r="K66" i="3"/>
  <c r="K62" i="3"/>
  <c r="K58" i="3"/>
  <c r="K54" i="3"/>
  <c r="K50" i="3"/>
  <c r="K46" i="3"/>
  <c r="K42" i="3"/>
  <c r="K38" i="3"/>
  <c r="K34" i="3"/>
  <c r="K30" i="3"/>
  <c r="K26" i="3"/>
  <c r="K22" i="3"/>
  <c r="K18" i="3"/>
  <c r="K14" i="3"/>
  <c r="K10" i="3"/>
  <c r="K6" i="3"/>
  <c r="L369" i="3"/>
  <c r="L365" i="3"/>
  <c r="L361" i="3"/>
  <c r="L357" i="3"/>
  <c r="L353" i="3"/>
  <c r="L349" i="3"/>
  <c r="L345" i="3"/>
  <c r="L341" i="3"/>
  <c r="L337" i="3"/>
  <c r="L333" i="3"/>
  <c r="L329" i="3"/>
  <c r="L325" i="3"/>
  <c r="L321" i="3"/>
  <c r="L317" i="3"/>
  <c r="L313" i="3"/>
  <c r="L309" i="3"/>
  <c r="L305" i="3"/>
  <c r="L301" i="3"/>
  <c r="L297" i="3"/>
  <c r="L293" i="3"/>
  <c r="L289" i="3"/>
  <c r="L285" i="3"/>
  <c r="L281" i="3"/>
  <c r="L276" i="3"/>
  <c r="L272" i="3"/>
  <c r="L268" i="3"/>
  <c r="L264" i="3"/>
  <c r="L260" i="3"/>
  <c r="L256" i="3"/>
  <c r="L252" i="3"/>
  <c r="L248" i="3"/>
  <c r="L244" i="3"/>
  <c r="L240" i="3"/>
  <c r="L236" i="3"/>
  <c r="L232" i="3"/>
  <c r="L228" i="3"/>
  <c r="L224" i="3"/>
  <c r="L220" i="3"/>
  <c r="L216" i="3"/>
  <c r="L212" i="3"/>
  <c r="L208" i="3"/>
  <c r="L204" i="3"/>
  <c r="L200" i="3"/>
  <c r="L196" i="3"/>
  <c r="L192" i="3"/>
  <c r="L188" i="3"/>
  <c r="L184" i="3"/>
  <c r="L180" i="3"/>
  <c r="L176" i="3"/>
  <c r="L172" i="3"/>
  <c r="L168" i="3"/>
  <c r="L164" i="3"/>
  <c r="L160" i="3"/>
  <c r="L156" i="3"/>
  <c r="L152" i="3"/>
  <c r="L148" i="3"/>
  <c r="L144" i="3"/>
  <c r="L140" i="3"/>
  <c r="L136" i="3"/>
  <c r="L132" i="3"/>
  <c r="L128" i="3"/>
  <c r="L124" i="3"/>
  <c r="L120" i="3"/>
  <c r="L116" i="3"/>
  <c r="L112" i="3"/>
  <c r="L108" i="3"/>
  <c r="L104" i="3"/>
  <c r="L100" i="3"/>
  <c r="L96" i="3"/>
  <c r="L92" i="3"/>
  <c r="L88" i="3"/>
  <c r="L84" i="3"/>
  <c r="L80" i="3"/>
  <c r="L76" i="3"/>
  <c r="L72" i="3"/>
  <c r="L68" i="3"/>
  <c r="L64" i="3"/>
  <c r="L60" i="3"/>
  <c r="L56" i="3"/>
  <c r="L52" i="3"/>
  <c r="L48" i="3"/>
  <c r="L44" i="3"/>
  <c r="L40" i="3"/>
  <c r="L36" i="3"/>
  <c r="L32" i="3"/>
  <c r="L28" i="3"/>
  <c r="L24" i="3"/>
  <c r="L20" i="3"/>
  <c r="L16" i="3"/>
  <c r="L12" i="3"/>
  <c r="L8" i="3"/>
  <c r="J151" i="3"/>
  <c r="J147" i="3"/>
  <c r="J71" i="3"/>
  <c r="J67" i="3"/>
  <c r="J63" i="3"/>
  <c r="J59" i="3"/>
  <c r="J55" i="3"/>
  <c r="J51" i="3"/>
  <c r="J47" i="3"/>
  <c r="J43" i="3"/>
  <c r="J342" i="3"/>
  <c r="J338" i="3"/>
  <c r="J334" i="3"/>
  <c r="J330" i="3"/>
  <c r="J326" i="3"/>
  <c r="J322" i="3"/>
  <c r="J318" i="3"/>
  <c r="J314" i="3"/>
  <c r="J310" i="3"/>
  <c r="J306" i="3"/>
  <c r="J302" i="3"/>
  <c r="J298" i="3"/>
  <c r="J294" i="3"/>
  <c r="J290" i="3"/>
  <c r="J286" i="3"/>
  <c r="J282" i="3"/>
  <c r="J278" i="3"/>
  <c r="J274" i="3"/>
  <c r="J270" i="3"/>
  <c r="J266" i="3"/>
  <c r="J262" i="3"/>
  <c r="J258" i="3"/>
  <c r="J254" i="3"/>
  <c r="J250" i="3"/>
  <c r="J246" i="3"/>
  <c r="J242" i="3"/>
  <c r="J238" i="3"/>
  <c r="J234" i="3"/>
  <c r="J230" i="3"/>
  <c r="J226" i="3"/>
  <c r="J222" i="3"/>
  <c r="J218" i="3"/>
  <c r="J214" i="3"/>
  <c r="J210" i="3"/>
  <c r="J206" i="3"/>
  <c r="J202" i="3"/>
  <c r="J198" i="3"/>
  <c r="J194" i="3"/>
  <c r="J190" i="3"/>
  <c r="J186" i="3"/>
  <c r="J182" i="3"/>
  <c r="J178" i="3"/>
  <c r="J174" i="3"/>
  <c r="J170" i="3"/>
  <c r="J166" i="3"/>
  <c r="J162" i="3"/>
  <c r="J158" i="3"/>
  <c r="J154" i="3"/>
  <c r="J150" i="3"/>
  <c r="J146" i="3"/>
  <c r="J142" i="3"/>
  <c r="J138" i="3"/>
  <c r="J134" i="3"/>
  <c r="J130" i="3"/>
  <c r="J126" i="3"/>
  <c r="J122" i="3"/>
  <c r="J118" i="3"/>
  <c r="J114" i="3"/>
  <c r="J110" i="3"/>
  <c r="J106" i="3"/>
  <c r="J102" i="3"/>
  <c r="J98" i="3"/>
  <c r="J94" i="3"/>
  <c r="J90" i="3"/>
  <c r="J86" i="3"/>
  <c r="J82" i="3"/>
  <c r="J78" i="3"/>
  <c r="J74" i="3"/>
  <c r="J70" i="3"/>
  <c r="J66" i="3"/>
  <c r="J62" i="3"/>
  <c r="J58" i="3"/>
  <c r="J54" i="3"/>
  <c r="J50" i="3"/>
  <c r="J46" i="3"/>
  <c r="J42" i="3"/>
  <c r="J38" i="3"/>
  <c r="J34" i="3"/>
  <c r="J30" i="3"/>
  <c r="J26" i="3"/>
  <c r="J22" i="3"/>
  <c r="J18" i="3"/>
  <c r="J14" i="3"/>
  <c r="J10" i="3"/>
  <c r="J6" i="3"/>
  <c r="L730" i="1"/>
  <c r="L731" i="1"/>
  <c r="L732" i="1"/>
  <c r="L727" i="1"/>
  <c r="L728" i="1"/>
  <c r="L729" i="1"/>
  <c r="B234" i="5" l="1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N525" i="1"/>
  <c r="N533" i="1"/>
  <c r="N529" i="1"/>
  <c r="AD121" i="4" l="1"/>
  <c r="AF121" i="4" s="1"/>
  <c r="AF122" i="4" s="1"/>
  <c r="AF123" i="4" s="1"/>
  <c r="L525" i="1" l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521" i="1"/>
  <c r="L522" i="1"/>
  <c r="L523" i="1"/>
  <c r="L524" i="1"/>
  <c r="L520" i="1" l="1"/>
  <c r="L519" i="1"/>
  <c r="L518" i="1"/>
  <c r="L517" i="1"/>
  <c r="L516" i="1"/>
  <c r="L515" i="1"/>
  <c r="L514" i="1"/>
  <c r="L513" i="1"/>
  <c r="C129" i="3" l="1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F145" i="3" l="1"/>
  <c r="F370" i="3"/>
  <c r="F362" i="3"/>
  <c r="F338" i="3"/>
  <c r="F313" i="3"/>
  <c r="F282" i="3"/>
  <c r="F278" i="3"/>
  <c r="F258" i="3"/>
  <c r="F234" i="3"/>
  <c r="F210" i="3"/>
  <c r="F138" i="3"/>
  <c r="F147" i="3"/>
  <c r="F131" i="3"/>
  <c r="F251" i="3"/>
  <c r="F243" i="3"/>
  <c r="F235" i="3"/>
  <c r="F227" i="3"/>
  <c r="F219" i="3"/>
  <c r="F211" i="3"/>
  <c r="F139" i="3"/>
  <c r="F289" i="3"/>
  <c r="F265" i="3"/>
  <c r="F241" i="3"/>
  <c r="F185" i="3"/>
  <c r="F161" i="3"/>
  <c r="F153" i="3"/>
  <c r="F203" i="3"/>
  <c r="F195" i="3"/>
  <c r="F187" i="3"/>
  <c r="F179" i="3"/>
  <c r="F171" i="3"/>
  <c r="F163" i="3"/>
  <c r="F155" i="3"/>
  <c r="F137" i="3"/>
  <c r="F368" i="3"/>
  <c r="F360" i="3"/>
  <c r="F320" i="3"/>
  <c r="F312" i="3"/>
  <c r="F263" i="3"/>
  <c r="F255" i="3"/>
  <c r="F247" i="3"/>
  <c r="F239" i="3"/>
  <c r="F231" i="3"/>
  <c r="F223" i="3"/>
  <c r="F216" i="3"/>
  <c r="F208" i="3"/>
  <c r="F199" i="3"/>
  <c r="F191" i="3"/>
  <c r="F183" i="3"/>
  <c r="F176" i="3"/>
  <c r="F168" i="3"/>
  <c r="F160" i="3"/>
  <c r="F152" i="3"/>
  <c r="F143" i="3"/>
  <c r="F135" i="3"/>
  <c r="F136" i="3"/>
  <c r="F259" i="3"/>
  <c r="F130" i="3"/>
  <c r="F363" i="3"/>
  <c r="F355" i="3"/>
  <c r="F351" i="3"/>
  <c r="F347" i="3"/>
  <c r="F343" i="3"/>
  <c r="F339" i="3"/>
  <c r="F335" i="3"/>
  <c r="F331" i="3"/>
  <c r="F327" i="3"/>
  <c r="F323" i="3"/>
  <c r="F315" i="3"/>
  <c r="F307" i="3"/>
  <c r="F303" i="3"/>
  <c r="F299" i="3"/>
  <c r="F295" i="3"/>
  <c r="F291" i="3"/>
  <c r="F287" i="3"/>
  <c r="F283" i="3"/>
  <c r="F279" i="3"/>
  <c r="F275" i="3"/>
  <c r="F271" i="3"/>
  <c r="F267" i="3"/>
  <c r="F169" i="3"/>
  <c r="F297" i="3"/>
  <c r="F281" i="3"/>
  <c r="F273" i="3"/>
  <c r="F257" i="3"/>
  <c r="F369" i="3"/>
  <c r="F361" i="3"/>
  <c r="F345" i="3"/>
  <c r="F337" i="3"/>
  <c r="F321" i="3"/>
  <c r="F233" i="3"/>
  <c r="F217" i="3"/>
  <c r="F209" i="3"/>
  <c r="F193" i="3"/>
  <c r="F154" i="3"/>
  <c r="F150" i="3"/>
  <c r="F146" i="3"/>
  <c r="F175" i="3"/>
  <c r="F224" i="3"/>
  <c r="F192" i="3"/>
  <c r="F159" i="3"/>
  <c r="F311" i="3"/>
  <c r="F240" i="3"/>
  <c r="F207" i="3"/>
  <c r="F167" i="3"/>
  <c r="F328" i="3"/>
  <c r="F215" i="3"/>
  <c r="F184" i="3"/>
  <c r="F144" i="3"/>
  <c r="F354" i="3"/>
  <c r="F342" i="3"/>
  <c r="F330" i="3"/>
  <c r="F314" i="3"/>
  <c r="F310" i="3"/>
  <c r="F306" i="3"/>
  <c r="F290" i="3"/>
  <c r="F266" i="3"/>
  <c r="F250" i="3"/>
  <c r="F246" i="3"/>
  <c r="F242" i="3"/>
  <c r="F226" i="3"/>
  <c r="F214" i="3"/>
  <c r="F202" i="3"/>
  <c r="F186" i="3"/>
  <c r="F182" i="3"/>
  <c r="F178" i="3"/>
  <c r="F162" i="3"/>
  <c r="F158" i="3"/>
  <c r="F359" i="3"/>
  <c r="F319" i="3"/>
  <c r="F248" i="3"/>
  <c r="F232" i="3"/>
  <c r="F151" i="3"/>
  <c r="F344" i="3"/>
  <c r="F336" i="3"/>
  <c r="F296" i="3"/>
  <c r="F288" i="3"/>
  <c r="F280" i="3"/>
  <c r="F272" i="3"/>
  <c r="F264" i="3"/>
  <c r="F256" i="3"/>
  <c r="F200" i="3"/>
  <c r="F352" i="3"/>
  <c r="F304" i="3"/>
  <c r="F353" i="3"/>
  <c r="F346" i="3"/>
  <c r="F329" i="3"/>
  <c r="F322" i="3"/>
  <c r="F305" i="3"/>
  <c r="F298" i="3"/>
  <c r="F274" i="3"/>
  <c r="F249" i="3"/>
  <c r="F225" i="3"/>
  <c r="F218" i="3"/>
  <c r="F201" i="3"/>
  <c r="F194" i="3"/>
  <c r="F177" i="3"/>
  <c r="F170" i="3"/>
  <c r="F371" i="3"/>
  <c r="F367" i="3"/>
  <c r="F212" i="3"/>
  <c r="F204" i="3"/>
  <c r="F188" i="3"/>
  <c r="F180" i="3"/>
  <c r="F172" i="3"/>
  <c r="F164" i="3"/>
  <c r="F156" i="3"/>
  <c r="F148" i="3"/>
  <c r="F140" i="3"/>
  <c r="F132" i="3"/>
  <c r="F196" i="3"/>
  <c r="F316" i="3"/>
  <c r="F308" i="3"/>
  <c r="F300" i="3"/>
  <c r="F292" i="3"/>
  <c r="F284" i="3"/>
  <c r="F276" i="3"/>
  <c r="F268" i="3"/>
  <c r="F260" i="3"/>
  <c r="F252" i="3"/>
  <c r="F244" i="3"/>
  <c r="F236" i="3"/>
  <c r="F228" i="3"/>
  <c r="F220" i="3"/>
  <c r="F366" i="3"/>
  <c r="F358" i="3"/>
  <c r="F350" i="3"/>
  <c r="F334" i="3"/>
  <c r="F326" i="3"/>
  <c r="F318" i="3"/>
  <c r="F302" i="3"/>
  <c r="F294" i="3"/>
  <c r="F286" i="3"/>
  <c r="F270" i="3"/>
  <c r="F262" i="3"/>
  <c r="F254" i="3"/>
  <c r="F238" i="3"/>
  <c r="F230" i="3"/>
  <c r="F222" i="3"/>
  <c r="F206" i="3"/>
  <c r="F198" i="3"/>
  <c r="F190" i="3"/>
  <c r="F174" i="3"/>
  <c r="F166" i="3"/>
  <c r="F142" i="3"/>
  <c r="F134" i="3"/>
  <c r="F364" i="3"/>
  <c r="F356" i="3"/>
  <c r="F348" i="3"/>
  <c r="F340" i="3"/>
  <c r="F332" i="3"/>
  <c r="F324" i="3"/>
  <c r="F365" i="3"/>
  <c r="F357" i="3"/>
  <c r="F349" i="3"/>
  <c r="F341" i="3"/>
  <c r="F333" i="3"/>
  <c r="F325" i="3"/>
  <c r="F317" i="3"/>
  <c r="F309" i="3"/>
  <c r="F301" i="3"/>
  <c r="F293" i="3"/>
  <c r="F285" i="3"/>
  <c r="F277" i="3"/>
  <c r="F269" i="3"/>
  <c r="F261" i="3"/>
  <c r="F253" i="3"/>
  <c r="F245" i="3"/>
  <c r="F237" i="3"/>
  <c r="F229" i="3"/>
  <c r="F221" i="3"/>
  <c r="F213" i="3"/>
  <c r="F205" i="3"/>
  <c r="F197" i="3"/>
  <c r="F189" i="3"/>
  <c r="F181" i="3"/>
  <c r="F173" i="3"/>
  <c r="F165" i="3"/>
  <c r="F157" i="3"/>
  <c r="F149" i="3"/>
  <c r="F141" i="3"/>
  <c r="F133" i="3"/>
  <c r="C126" i="3"/>
  <c r="C127" i="3"/>
  <c r="C128" i="3"/>
  <c r="D126" i="3"/>
  <c r="D127" i="3"/>
  <c r="D128" i="3"/>
  <c r="F129" i="3" l="1"/>
  <c r="F128" i="3"/>
  <c r="F127" i="3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E126" i="3" s="1"/>
  <c r="L486" i="1"/>
  <c r="L487" i="1"/>
  <c r="L488" i="1"/>
  <c r="L489" i="1"/>
  <c r="E127" i="3" s="1"/>
  <c r="L490" i="1"/>
  <c r="L491" i="1"/>
  <c r="L492" i="1"/>
  <c r="L493" i="1"/>
  <c r="E128" i="3" s="1"/>
  <c r="L494" i="1"/>
  <c r="L495" i="1"/>
  <c r="L496" i="1"/>
  <c r="L497" i="1"/>
  <c r="E129" i="3" s="1"/>
  <c r="L498" i="1"/>
  <c r="L499" i="1"/>
  <c r="L500" i="1"/>
  <c r="L501" i="1"/>
  <c r="E130" i="3" s="1"/>
  <c r="L502" i="1"/>
  <c r="L503" i="1"/>
  <c r="L504" i="1"/>
  <c r="L505" i="1"/>
  <c r="E131" i="3" s="1"/>
  <c r="L506" i="1"/>
  <c r="L507" i="1"/>
  <c r="L508" i="1"/>
  <c r="L509" i="1"/>
  <c r="E132" i="3" s="1"/>
  <c r="L510" i="1"/>
  <c r="L511" i="1"/>
  <c r="L512" i="1"/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B233" i="5" s="1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2" i="5"/>
  <c r="N73" i="5"/>
  <c r="N74" i="5"/>
  <c r="N75" i="5"/>
  <c r="N76" i="5"/>
  <c r="N77" i="5"/>
  <c r="N78" i="5"/>
  <c r="N79" i="5"/>
  <c r="N80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8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H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G55" i="5" s="1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G4" i="5" l="1"/>
  <c r="G295" i="5"/>
  <c r="G271" i="5"/>
  <c r="G199" i="5"/>
  <c r="G95" i="5"/>
  <c r="G63" i="5"/>
  <c r="G14" i="5"/>
  <c r="G358" i="5"/>
  <c r="G357" i="5"/>
  <c r="G325" i="5"/>
  <c r="G293" i="5"/>
  <c r="G261" i="5"/>
  <c r="G12" i="5"/>
  <c r="G356" i="5"/>
  <c r="G316" i="5"/>
  <c r="G276" i="5"/>
  <c r="G220" i="5"/>
  <c r="G180" i="5"/>
  <c r="G148" i="5"/>
  <c r="G116" i="5"/>
  <c r="G84" i="5"/>
  <c r="G51" i="5"/>
  <c r="G19" i="5"/>
  <c r="G364" i="5"/>
  <c r="G332" i="5"/>
  <c r="G308" i="5"/>
  <c r="G284" i="5"/>
  <c r="G260" i="5"/>
  <c r="G188" i="5"/>
  <c r="G156" i="5"/>
  <c r="G124" i="5"/>
  <c r="G92" i="5"/>
  <c r="G60" i="5"/>
  <c r="G35" i="5"/>
  <c r="G348" i="5"/>
  <c r="G324" i="5"/>
  <c r="G292" i="5"/>
  <c r="G268" i="5"/>
  <c r="G252" i="5"/>
  <c r="G244" i="5"/>
  <c r="G236" i="5"/>
  <c r="G204" i="5"/>
  <c r="G172" i="5"/>
  <c r="G140" i="5"/>
  <c r="G108" i="5"/>
  <c r="G76" i="5"/>
  <c r="G43" i="5"/>
  <c r="G27" i="5"/>
  <c r="G340" i="5"/>
  <c r="G300" i="5"/>
  <c r="G228" i="5"/>
  <c r="G164" i="5"/>
  <c r="G132" i="5"/>
  <c r="G100" i="5"/>
  <c r="G68" i="5"/>
  <c r="G11" i="5"/>
  <c r="G367" i="5"/>
  <c r="G343" i="5"/>
  <c r="G319" i="5"/>
  <c r="G247" i="5"/>
  <c r="G159" i="5"/>
  <c r="G127" i="5"/>
  <c r="G366" i="5"/>
  <c r="G350" i="5"/>
  <c r="G342" i="5"/>
  <c r="G334" i="5"/>
  <c r="G326" i="5"/>
  <c r="G318" i="5"/>
  <c r="G310" i="5"/>
  <c r="G302" i="5"/>
  <c r="G294" i="5"/>
  <c r="G286" i="5"/>
  <c r="G278" i="5"/>
  <c r="G270" i="5"/>
  <c r="G262" i="5"/>
  <c r="G254" i="5"/>
  <c r="G246" i="5"/>
  <c r="G238" i="5"/>
  <c r="G214" i="5"/>
  <c r="G206" i="5"/>
  <c r="G190" i="5"/>
  <c r="G166" i="5"/>
  <c r="G150" i="5"/>
  <c r="G142" i="5"/>
  <c r="G134" i="5"/>
  <c r="G126" i="5"/>
  <c r="G118" i="5"/>
  <c r="G110" i="5"/>
  <c r="G102" i="5"/>
  <c r="G94" i="5"/>
  <c r="G86" i="5"/>
  <c r="G78" i="5"/>
  <c r="G70" i="5"/>
  <c r="G62" i="5"/>
  <c r="G341" i="5"/>
  <c r="G309" i="5"/>
  <c r="G277" i="5"/>
  <c r="G245" i="5"/>
  <c r="G221" i="5"/>
  <c r="G205" i="5"/>
  <c r="G189" i="5"/>
  <c r="G173" i="5"/>
  <c r="G165" i="5"/>
  <c r="G157" i="5"/>
  <c r="G149" i="5"/>
  <c r="G141" i="5"/>
  <c r="G133" i="5"/>
  <c r="G125" i="5"/>
  <c r="G117" i="5"/>
  <c r="G109" i="5"/>
  <c r="G101" i="5"/>
  <c r="G93" i="5"/>
  <c r="G85" i="5"/>
  <c r="G77" i="5"/>
  <c r="G69" i="5"/>
  <c r="G61" i="5"/>
  <c r="G53" i="5"/>
  <c r="G45" i="5"/>
  <c r="G37" i="5"/>
  <c r="G29" i="5"/>
  <c r="G21" i="5"/>
  <c r="G13" i="5"/>
  <c r="G5" i="5"/>
  <c r="G368" i="5"/>
  <c r="G360" i="5"/>
  <c r="G352" i="5"/>
  <c r="G344" i="5"/>
  <c r="G336" i="5"/>
  <c r="G328" i="5"/>
  <c r="G320" i="5"/>
  <c r="G312" i="5"/>
  <c r="G304" i="5"/>
  <c r="G296" i="5"/>
  <c r="G288" i="5"/>
  <c r="G280" i="5"/>
  <c r="G272" i="5"/>
  <c r="G264" i="5"/>
  <c r="G256" i="5"/>
  <c r="G248" i="5"/>
  <c r="G240" i="5"/>
  <c r="G200" i="5"/>
  <c r="G192" i="5"/>
  <c r="G176" i="5"/>
  <c r="G152" i="5"/>
  <c r="G136" i="5"/>
  <c r="G128" i="5"/>
  <c r="G120" i="5"/>
  <c r="G112" i="5"/>
  <c r="G104" i="5"/>
  <c r="G96" i="5"/>
  <c r="G88" i="5"/>
  <c r="G80" i="5"/>
  <c r="G72" i="5"/>
  <c r="G64" i="5"/>
  <c r="G56" i="5"/>
  <c r="G47" i="5"/>
  <c r="G39" i="5"/>
  <c r="G31" i="5"/>
  <c r="G23" i="5"/>
  <c r="G15" i="5"/>
  <c r="G7" i="5"/>
  <c r="G229" i="5"/>
  <c r="G213" i="5"/>
  <c r="G197" i="5"/>
  <c r="G181" i="5"/>
  <c r="G359" i="5"/>
  <c r="G351" i="5"/>
  <c r="G335" i="5"/>
  <c r="G327" i="5"/>
  <c r="G311" i="5"/>
  <c r="G303" i="5"/>
  <c r="G287" i="5"/>
  <c r="G279" i="5"/>
  <c r="G263" i="5"/>
  <c r="G255" i="5"/>
  <c r="G239" i="5"/>
  <c r="G215" i="5"/>
  <c r="G191" i="5"/>
  <c r="G183" i="5"/>
  <c r="G175" i="5"/>
  <c r="G167" i="5"/>
  <c r="G151" i="5"/>
  <c r="G143" i="5"/>
  <c r="G135" i="5"/>
  <c r="G119" i="5"/>
  <c r="G111" i="5"/>
  <c r="G103" i="5"/>
  <c r="G87" i="5"/>
  <c r="G79" i="5"/>
  <c r="G71" i="5"/>
  <c r="G54" i="5"/>
  <c r="G46" i="5"/>
  <c r="G38" i="5"/>
  <c r="G30" i="5"/>
  <c r="G22" i="5"/>
  <c r="G6" i="5"/>
  <c r="G230" i="5"/>
  <c r="G222" i="5"/>
  <c r="G198" i="5"/>
  <c r="G182" i="5"/>
  <c r="G174" i="5"/>
  <c r="G158" i="5"/>
  <c r="G231" i="5"/>
  <c r="G223" i="5"/>
  <c r="G207" i="5"/>
  <c r="G212" i="5"/>
  <c r="G196" i="5"/>
  <c r="G365" i="5"/>
  <c r="G349" i="5"/>
  <c r="G333" i="5"/>
  <c r="G317" i="5"/>
  <c r="G301" i="5"/>
  <c r="G285" i="5"/>
  <c r="G269" i="5"/>
  <c r="G253" i="5"/>
  <c r="G237" i="5"/>
  <c r="G52" i="5"/>
  <c r="G44" i="5"/>
  <c r="G36" i="5"/>
  <c r="G28" i="5"/>
  <c r="G20" i="5"/>
  <c r="G232" i="5"/>
  <c r="G224" i="5"/>
  <c r="G216" i="5"/>
  <c r="G208" i="5"/>
  <c r="G184" i="5"/>
  <c r="G168" i="5"/>
  <c r="G160" i="5"/>
  <c r="G144" i="5"/>
  <c r="G227" i="5"/>
  <c r="G195" i="5"/>
  <c r="G163" i="5"/>
  <c r="G139" i="5"/>
  <c r="G123" i="5"/>
  <c r="G115" i="5"/>
  <c r="G107" i="5"/>
  <c r="G99" i="5"/>
  <c r="G91" i="5"/>
  <c r="G83" i="5"/>
  <c r="G75" i="5"/>
  <c r="G67" i="5"/>
  <c r="G59" i="5"/>
  <c r="G50" i="5"/>
  <c r="G42" i="5"/>
  <c r="G34" i="5"/>
  <c r="G26" i="5"/>
  <c r="G18" i="5"/>
  <c r="G10" i="5"/>
  <c r="G355" i="5"/>
  <c r="G339" i="5"/>
  <c r="G323" i="5"/>
  <c r="G307" i="5"/>
  <c r="G291" i="5"/>
  <c r="G275" i="5"/>
  <c r="G259" i="5"/>
  <c r="G243" i="5"/>
  <c r="G219" i="5"/>
  <c r="G203" i="5"/>
  <c r="G179" i="5"/>
  <c r="G155" i="5"/>
  <c r="G147" i="5"/>
  <c r="G131" i="5"/>
  <c r="G362" i="5"/>
  <c r="G354" i="5"/>
  <c r="G346" i="5"/>
  <c r="G338" i="5"/>
  <c r="G330" i="5"/>
  <c r="G322" i="5"/>
  <c r="G314" i="5"/>
  <c r="G306" i="5"/>
  <c r="G298" i="5"/>
  <c r="G290" i="5"/>
  <c r="G282" i="5"/>
  <c r="G274" i="5"/>
  <c r="G266" i="5"/>
  <c r="G258" i="5"/>
  <c r="G250" i="5"/>
  <c r="G242" i="5"/>
  <c r="G234" i="5"/>
  <c r="G226" i="5"/>
  <c r="G218" i="5"/>
  <c r="G210" i="5"/>
  <c r="G202" i="5"/>
  <c r="G194" i="5"/>
  <c r="G186" i="5"/>
  <c r="G178" i="5"/>
  <c r="G170" i="5"/>
  <c r="G162" i="5"/>
  <c r="G154" i="5"/>
  <c r="G146" i="5"/>
  <c r="G138" i="5"/>
  <c r="G130" i="5"/>
  <c r="G122" i="5"/>
  <c r="G114" i="5"/>
  <c r="G106" i="5"/>
  <c r="G98" i="5"/>
  <c r="G90" i="5"/>
  <c r="G82" i="5"/>
  <c r="G74" i="5"/>
  <c r="G66" i="5"/>
  <c r="G58" i="5"/>
  <c r="G49" i="5"/>
  <c r="G41" i="5"/>
  <c r="G33" i="5"/>
  <c r="G25" i="5"/>
  <c r="G17" i="5"/>
  <c r="G9" i="5"/>
  <c r="G363" i="5"/>
  <c r="G347" i="5"/>
  <c r="G331" i="5"/>
  <c r="G315" i="5"/>
  <c r="G299" i="5"/>
  <c r="G283" i="5"/>
  <c r="G267" i="5"/>
  <c r="G251" i="5"/>
  <c r="G235" i="5"/>
  <c r="G211" i="5"/>
  <c r="G187" i="5"/>
  <c r="G171" i="5"/>
  <c r="G369" i="5"/>
  <c r="G361" i="5"/>
  <c r="G353" i="5"/>
  <c r="G345" i="5"/>
  <c r="G337" i="5"/>
  <c r="G329" i="5"/>
  <c r="G321" i="5"/>
  <c r="G313" i="5"/>
  <c r="G305" i="5"/>
  <c r="G297" i="5"/>
  <c r="G289" i="5"/>
  <c r="G281" i="5"/>
  <c r="G273" i="5"/>
  <c r="G265" i="5"/>
  <c r="G257" i="5"/>
  <c r="G249" i="5"/>
  <c r="G241" i="5"/>
  <c r="G233" i="5"/>
  <c r="G225" i="5"/>
  <c r="G217" i="5"/>
  <c r="G209" i="5"/>
  <c r="G201" i="5"/>
  <c r="G193" i="5"/>
  <c r="G185" i="5"/>
  <c r="G177" i="5"/>
  <c r="G169" i="5"/>
  <c r="G161" i="5"/>
  <c r="G153" i="5"/>
  <c r="G145" i="5"/>
  <c r="G137" i="5"/>
  <c r="G129" i="5"/>
  <c r="G121" i="5"/>
  <c r="G113" i="5"/>
  <c r="G105" i="5"/>
  <c r="G97" i="5"/>
  <c r="G89" i="5"/>
  <c r="G81" i="5"/>
  <c r="G73" i="5"/>
  <c r="G65" i="5"/>
  <c r="G57" i="5"/>
  <c r="G48" i="5"/>
  <c r="G40" i="5"/>
  <c r="G32" i="5"/>
  <c r="G24" i="5"/>
  <c r="G16" i="5"/>
  <c r="G8" i="5"/>
  <c r="B229" i="5"/>
  <c r="B232" i="5"/>
  <c r="B225" i="5"/>
  <c r="B230" i="5"/>
  <c r="B231" i="5"/>
  <c r="B228" i="5"/>
  <c r="B226" i="5"/>
  <c r="B227" i="5"/>
  <c r="B224" i="5"/>
  <c r="B223" i="5"/>
  <c r="B220" i="5"/>
  <c r="B221" i="5"/>
  <c r="B222" i="5"/>
  <c r="B219" i="5"/>
  <c r="B218" i="5"/>
  <c r="B217" i="5"/>
  <c r="B216" i="5"/>
  <c r="B215" i="5"/>
  <c r="B214" i="5"/>
  <c r="B213" i="5"/>
  <c r="B212" i="5"/>
  <c r="B211" i="5"/>
  <c r="B208" i="5"/>
  <c r="B210" i="5"/>
  <c r="B209" i="5"/>
  <c r="B207" i="5"/>
  <c r="B206" i="5"/>
  <c r="B205" i="5"/>
  <c r="B204" i="5"/>
  <c r="B203" i="5"/>
  <c r="B202" i="5"/>
  <c r="B201" i="5"/>
  <c r="B200" i="5"/>
  <c r="B197" i="5"/>
  <c r="B199" i="5"/>
  <c r="B198" i="5"/>
  <c r="B196" i="5"/>
  <c r="B195" i="5"/>
  <c r="B194" i="5"/>
  <c r="B193" i="5"/>
  <c r="B192" i="5"/>
  <c r="B189" i="5"/>
  <c r="B191" i="5"/>
  <c r="B190" i="5"/>
  <c r="B188" i="5"/>
  <c r="B187" i="5"/>
  <c r="B185" i="5"/>
  <c r="B186" i="5"/>
  <c r="B184" i="5"/>
  <c r="B183" i="5"/>
  <c r="B182" i="5"/>
  <c r="B181" i="5"/>
  <c r="B180" i="5"/>
  <c r="B179" i="5"/>
  <c r="B178" i="5"/>
  <c r="B177" i="5"/>
  <c r="B173" i="5"/>
  <c r="B176" i="5"/>
  <c r="B175" i="5"/>
  <c r="B172" i="5"/>
  <c r="B174" i="5"/>
  <c r="B169" i="5"/>
  <c r="B171" i="5"/>
  <c r="B170" i="5"/>
  <c r="B168" i="5"/>
  <c r="B164" i="5"/>
  <c r="B167" i="5"/>
  <c r="B165" i="5"/>
  <c r="B166" i="5"/>
  <c r="B163" i="5"/>
  <c r="B162" i="5"/>
  <c r="B161" i="5"/>
  <c r="B157" i="5"/>
  <c r="B160" i="5"/>
  <c r="B159" i="5"/>
  <c r="B158" i="5"/>
  <c r="B155" i="5"/>
  <c r="B153" i="5"/>
  <c r="B154" i="5"/>
  <c r="B152" i="5"/>
  <c r="B151" i="5"/>
  <c r="B149" i="5"/>
  <c r="B145" i="5"/>
  <c r="B125" i="5"/>
  <c r="B150" i="5"/>
  <c r="B148" i="5"/>
  <c r="B147" i="5"/>
  <c r="B146" i="5"/>
  <c r="B144" i="5"/>
  <c r="B141" i="5"/>
  <c r="B133" i="5"/>
  <c r="B143" i="5"/>
  <c r="H365" i="5"/>
  <c r="H357" i="5"/>
  <c r="H349" i="5"/>
  <c r="H341" i="5"/>
  <c r="H333" i="5"/>
  <c r="H325" i="5"/>
  <c r="H317" i="5"/>
  <c r="H309" i="5"/>
  <c r="H301" i="5"/>
  <c r="H293" i="5"/>
  <c r="H285" i="5"/>
  <c r="H277" i="5"/>
  <c r="H269" i="5"/>
  <c r="H261" i="5"/>
  <c r="H253" i="5"/>
  <c r="B137" i="5"/>
  <c r="B129" i="5"/>
  <c r="H369" i="5"/>
  <c r="H361" i="5"/>
  <c r="H353" i="5"/>
  <c r="H345" i="5"/>
  <c r="H337" i="5"/>
  <c r="H329" i="5"/>
  <c r="H321" i="5"/>
  <c r="H313" i="5"/>
  <c r="H305" i="5"/>
  <c r="H297" i="5"/>
  <c r="H289" i="5"/>
  <c r="H281" i="5"/>
  <c r="H273" i="5"/>
  <c r="H265" i="5"/>
  <c r="H257" i="5"/>
  <c r="B140" i="5"/>
  <c r="B142" i="5"/>
  <c r="H368" i="5"/>
  <c r="H364" i="5"/>
  <c r="H360" i="5"/>
  <c r="H356" i="5"/>
  <c r="H352" i="5"/>
  <c r="K352" i="5" s="1"/>
  <c r="H348" i="5"/>
  <c r="H344" i="5"/>
  <c r="H340" i="5"/>
  <c r="H336" i="5"/>
  <c r="H332" i="5"/>
  <c r="H328" i="5"/>
  <c r="H324" i="5"/>
  <c r="H320" i="5"/>
  <c r="H316" i="5"/>
  <c r="H312" i="5"/>
  <c r="H308" i="5"/>
  <c r="H304" i="5"/>
  <c r="H300" i="5"/>
  <c r="H296" i="5"/>
  <c r="H292" i="5"/>
  <c r="H288" i="5"/>
  <c r="H284" i="5"/>
  <c r="H280" i="5"/>
  <c r="H249" i="5"/>
  <c r="H245" i="5"/>
  <c r="H241" i="5"/>
  <c r="H237" i="5"/>
  <c r="H233" i="5"/>
  <c r="H229" i="5"/>
  <c r="H225" i="5"/>
  <c r="H221" i="5"/>
  <c r="H217" i="5"/>
  <c r="H213" i="5"/>
  <c r="H209" i="5"/>
  <c r="H205" i="5"/>
  <c r="H201" i="5"/>
  <c r="H197" i="5"/>
  <c r="H193" i="5"/>
  <c r="K193" i="5" s="1"/>
  <c r="H189" i="5"/>
  <c r="K189" i="5" s="1"/>
  <c r="H185" i="5"/>
  <c r="K185" i="5" s="1"/>
  <c r="H181" i="5"/>
  <c r="K181" i="5" s="1"/>
  <c r="H177" i="5"/>
  <c r="K177" i="5" s="1"/>
  <c r="H173" i="5"/>
  <c r="K173" i="5" s="1"/>
  <c r="H169" i="5"/>
  <c r="K169" i="5" s="1"/>
  <c r="H165" i="5"/>
  <c r="K165" i="5" s="1"/>
  <c r="H161" i="5"/>
  <c r="K161" i="5" s="1"/>
  <c r="H157" i="5"/>
  <c r="K157" i="5" s="1"/>
  <c r="H153" i="5"/>
  <c r="K153" i="5" s="1"/>
  <c r="H149" i="5"/>
  <c r="K149" i="5" s="1"/>
  <c r="H145" i="5"/>
  <c r="K145" i="5" s="1"/>
  <c r="H141" i="5"/>
  <c r="K141" i="5" s="1"/>
  <c r="H137" i="5"/>
  <c r="K137" i="5" s="1"/>
  <c r="H133" i="5"/>
  <c r="K133" i="5" s="1"/>
  <c r="H129" i="5"/>
  <c r="K129" i="5" s="1"/>
  <c r="H125" i="5"/>
  <c r="K125" i="5" s="1"/>
  <c r="H121" i="5"/>
  <c r="K121" i="5" s="1"/>
  <c r="H117" i="5"/>
  <c r="K117" i="5" s="1"/>
  <c r="H113" i="5"/>
  <c r="K113" i="5" s="1"/>
  <c r="H109" i="5"/>
  <c r="K109" i="5" s="1"/>
  <c r="H105" i="5"/>
  <c r="K105" i="5" s="1"/>
  <c r="H101" i="5"/>
  <c r="K101" i="5" s="1"/>
  <c r="H97" i="5"/>
  <c r="K97" i="5" s="1"/>
  <c r="H93" i="5"/>
  <c r="K93" i="5" s="1"/>
  <c r="H89" i="5"/>
  <c r="K89" i="5" s="1"/>
  <c r="H85" i="5"/>
  <c r="K85" i="5" s="1"/>
  <c r="H81" i="5"/>
  <c r="K81" i="5" s="1"/>
  <c r="H77" i="5"/>
  <c r="K77" i="5" s="1"/>
  <c r="H73" i="5"/>
  <c r="K73" i="5" s="1"/>
  <c r="H69" i="5"/>
  <c r="K69" i="5" s="1"/>
  <c r="H65" i="5"/>
  <c r="K65" i="5" s="1"/>
  <c r="H61" i="5"/>
  <c r="K61" i="5" s="1"/>
  <c r="H57" i="5"/>
  <c r="K57" i="5" s="1"/>
  <c r="H53" i="5"/>
  <c r="K53" i="5" s="1"/>
  <c r="H49" i="5"/>
  <c r="K49" i="5" s="1"/>
  <c r="H45" i="5"/>
  <c r="K45" i="5" s="1"/>
  <c r="H41" i="5"/>
  <c r="K41" i="5" s="1"/>
  <c r="H37" i="5"/>
  <c r="K37" i="5" s="1"/>
  <c r="H33" i="5"/>
  <c r="K33" i="5" s="1"/>
  <c r="H29" i="5"/>
  <c r="K29" i="5" s="1"/>
  <c r="H25" i="5"/>
  <c r="K25" i="5" s="1"/>
  <c r="H21" i="5"/>
  <c r="K21" i="5" s="1"/>
  <c r="H17" i="5"/>
  <c r="K17" i="5" s="1"/>
  <c r="H13" i="5"/>
  <c r="K13" i="5" s="1"/>
  <c r="H9" i="5"/>
  <c r="K9" i="5" s="1"/>
  <c r="H5" i="5"/>
  <c r="K5" i="5" s="1"/>
  <c r="H276" i="5"/>
  <c r="H272" i="5"/>
  <c r="H268" i="5"/>
  <c r="H264" i="5"/>
  <c r="H260" i="5"/>
  <c r="H256" i="5"/>
  <c r="H252" i="5"/>
  <c r="H248" i="5"/>
  <c r="H244" i="5"/>
  <c r="H240" i="5"/>
  <c r="H236" i="5"/>
  <c r="H232" i="5"/>
  <c r="H228" i="5"/>
  <c r="H224" i="5"/>
  <c r="H220" i="5"/>
  <c r="H216" i="5"/>
  <c r="H212" i="5"/>
  <c r="H208" i="5"/>
  <c r="H204" i="5"/>
  <c r="H200" i="5"/>
  <c r="H196" i="5"/>
  <c r="H192" i="5"/>
  <c r="K192" i="5" s="1"/>
  <c r="H188" i="5"/>
  <c r="H184" i="5"/>
  <c r="K184" i="5" s="1"/>
  <c r="H180" i="5"/>
  <c r="K180" i="5" s="1"/>
  <c r="H176" i="5"/>
  <c r="K176" i="5" s="1"/>
  <c r="H172" i="5"/>
  <c r="K172" i="5" s="1"/>
  <c r="H168" i="5"/>
  <c r="K168" i="5" s="1"/>
  <c r="H164" i="5"/>
  <c r="K164" i="5" s="1"/>
  <c r="H160" i="5"/>
  <c r="K160" i="5" s="1"/>
  <c r="H156" i="5"/>
  <c r="K156" i="5" s="1"/>
  <c r="H152" i="5"/>
  <c r="K152" i="5" s="1"/>
  <c r="H148" i="5"/>
  <c r="K148" i="5" s="1"/>
  <c r="H144" i="5"/>
  <c r="K144" i="5" s="1"/>
  <c r="H140" i="5"/>
  <c r="K140" i="5" s="1"/>
  <c r="H136" i="5"/>
  <c r="K136" i="5" s="1"/>
  <c r="H132" i="5"/>
  <c r="K132" i="5" s="1"/>
  <c r="H128" i="5"/>
  <c r="K128" i="5" s="1"/>
  <c r="H124" i="5"/>
  <c r="K124" i="5" s="1"/>
  <c r="H120" i="5"/>
  <c r="K120" i="5" s="1"/>
  <c r="H116" i="5"/>
  <c r="K116" i="5" s="1"/>
  <c r="H112" i="5"/>
  <c r="K112" i="5" s="1"/>
  <c r="H108" i="5"/>
  <c r="K108" i="5" s="1"/>
  <c r="H104" i="5"/>
  <c r="K104" i="5" s="1"/>
  <c r="H100" i="5"/>
  <c r="K100" i="5" s="1"/>
  <c r="H96" i="5"/>
  <c r="K96" i="5" s="1"/>
  <c r="H92" i="5"/>
  <c r="K92" i="5" s="1"/>
  <c r="H88" i="5"/>
  <c r="K88" i="5" s="1"/>
  <c r="H84" i="5"/>
  <c r="K84" i="5" s="1"/>
  <c r="H80" i="5"/>
  <c r="K80" i="5" s="1"/>
  <c r="H76" i="5"/>
  <c r="K76" i="5" s="1"/>
  <c r="H72" i="5"/>
  <c r="K72" i="5" s="1"/>
  <c r="H68" i="5"/>
  <c r="K68" i="5" s="1"/>
  <c r="H64" i="5"/>
  <c r="K64" i="5" s="1"/>
  <c r="H60" i="5"/>
  <c r="K60" i="5" s="1"/>
  <c r="H56" i="5"/>
  <c r="K56" i="5" s="1"/>
  <c r="H52" i="5"/>
  <c r="K52" i="5" s="1"/>
  <c r="H48" i="5"/>
  <c r="K48" i="5" s="1"/>
  <c r="H44" i="5"/>
  <c r="K44" i="5" s="1"/>
  <c r="H40" i="5"/>
  <c r="K40" i="5" s="1"/>
  <c r="H36" i="5"/>
  <c r="K36" i="5" s="1"/>
  <c r="H32" i="5"/>
  <c r="K32" i="5" s="1"/>
  <c r="H28" i="5"/>
  <c r="K28" i="5" s="1"/>
  <c r="H24" i="5"/>
  <c r="K24" i="5" s="1"/>
  <c r="H20" i="5"/>
  <c r="K20" i="5" s="1"/>
  <c r="H16" i="5"/>
  <c r="K16" i="5" s="1"/>
  <c r="H12" i="5"/>
  <c r="K12" i="5" s="1"/>
  <c r="H8" i="5"/>
  <c r="K8" i="5" s="1"/>
  <c r="H4" i="5"/>
  <c r="K4" i="5" s="1"/>
  <c r="P364" i="5"/>
  <c r="P356" i="5"/>
  <c r="P348" i="5"/>
  <c r="P340" i="5"/>
  <c r="P332" i="5"/>
  <c r="P324" i="5"/>
  <c r="P316" i="5"/>
  <c r="P308" i="5"/>
  <c r="P300" i="5"/>
  <c r="P292" i="5"/>
  <c r="P284" i="5"/>
  <c r="P276" i="5"/>
  <c r="P268" i="5"/>
  <c r="P260" i="5"/>
  <c r="P252" i="5"/>
  <c r="P244" i="5"/>
  <c r="P236" i="5"/>
  <c r="P228" i="5"/>
  <c r="P220" i="5"/>
  <c r="P212" i="5"/>
  <c r="P204" i="5"/>
  <c r="P196" i="5"/>
  <c r="P188" i="5"/>
  <c r="P180" i="5"/>
  <c r="P172" i="5"/>
  <c r="P164" i="5"/>
  <c r="P156" i="5"/>
  <c r="P148" i="5"/>
  <c r="P140" i="5"/>
  <c r="P132" i="5"/>
  <c r="P124" i="5"/>
  <c r="P116" i="5"/>
  <c r="P108" i="5"/>
  <c r="P100" i="5"/>
  <c r="P92" i="5"/>
  <c r="P84" i="5"/>
  <c r="P76" i="5"/>
  <c r="P68" i="5"/>
  <c r="P60" i="5"/>
  <c r="P52" i="5"/>
  <c r="P44" i="5"/>
  <c r="P36" i="5"/>
  <c r="P28" i="5"/>
  <c r="P20" i="5"/>
  <c r="P12" i="5"/>
  <c r="P4" i="5"/>
  <c r="H367" i="5"/>
  <c r="H359" i="5"/>
  <c r="H351" i="5"/>
  <c r="H343" i="5"/>
  <c r="H335" i="5"/>
  <c r="H327" i="5"/>
  <c r="H319" i="5"/>
  <c r="H311" i="5"/>
  <c r="H303" i="5"/>
  <c r="H295" i="5"/>
  <c r="H287" i="5"/>
  <c r="H279" i="5"/>
  <c r="H271" i="5"/>
  <c r="H263" i="5"/>
  <c r="H255" i="5"/>
  <c r="H247" i="5"/>
  <c r="H239" i="5"/>
  <c r="H231" i="5"/>
  <c r="H223" i="5"/>
  <c r="H215" i="5"/>
  <c r="H207" i="5"/>
  <c r="H199" i="5"/>
  <c r="H191" i="5"/>
  <c r="K191" i="5" s="1"/>
  <c r="H183" i="5"/>
  <c r="K183" i="5" s="1"/>
  <c r="H175" i="5"/>
  <c r="K175" i="5" s="1"/>
  <c r="H167" i="5"/>
  <c r="K167" i="5" s="1"/>
  <c r="H159" i="5"/>
  <c r="K159" i="5" s="1"/>
  <c r="H151" i="5"/>
  <c r="K151" i="5" s="1"/>
  <c r="H143" i="5"/>
  <c r="K143" i="5" s="1"/>
  <c r="H135" i="5"/>
  <c r="K135" i="5" s="1"/>
  <c r="H127" i="5"/>
  <c r="K127" i="5" s="1"/>
  <c r="H119" i="5"/>
  <c r="K119" i="5" s="1"/>
  <c r="H111" i="5"/>
  <c r="K111" i="5" s="1"/>
  <c r="H103" i="5"/>
  <c r="K103" i="5" s="1"/>
  <c r="H95" i="5"/>
  <c r="K95" i="5" s="1"/>
  <c r="H87" i="5"/>
  <c r="K87" i="5" s="1"/>
  <c r="H79" i="5"/>
  <c r="K79" i="5" s="1"/>
  <c r="H71" i="5"/>
  <c r="K71" i="5" s="1"/>
  <c r="H63" i="5"/>
  <c r="K63" i="5" s="1"/>
  <c r="K55" i="5"/>
  <c r="H47" i="5"/>
  <c r="K47" i="5" s="1"/>
  <c r="H39" i="5"/>
  <c r="K39" i="5" s="1"/>
  <c r="H31" i="5"/>
  <c r="K31" i="5" s="1"/>
  <c r="H23" i="5"/>
  <c r="K23" i="5" s="1"/>
  <c r="H15" i="5"/>
  <c r="K15" i="5" s="1"/>
  <c r="H7" i="5"/>
  <c r="K7" i="5" s="1"/>
  <c r="H362" i="5"/>
  <c r="H354" i="5"/>
  <c r="H346" i="5"/>
  <c r="H338" i="5"/>
  <c r="H330" i="5"/>
  <c r="H322" i="5"/>
  <c r="H314" i="5"/>
  <c r="H306" i="5"/>
  <c r="H298" i="5"/>
  <c r="H290" i="5"/>
  <c r="H282" i="5"/>
  <c r="H274" i="5"/>
  <c r="H266" i="5"/>
  <c r="H258" i="5"/>
  <c r="H250" i="5"/>
  <c r="H242" i="5"/>
  <c r="H234" i="5"/>
  <c r="H226" i="5"/>
  <c r="H218" i="5"/>
  <c r="H210" i="5"/>
  <c r="H202" i="5"/>
  <c r="H194" i="5"/>
  <c r="K194" i="5" s="1"/>
  <c r="H186" i="5"/>
  <c r="K186" i="5" s="1"/>
  <c r="H178" i="5"/>
  <c r="K178" i="5" s="1"/>
  <c r="H170" i="5"/>
  <c r="K170" i="5" s="1"/>
  <c r="H162" i="5"/>
  <c r="K162" i="5" s="1"/>
  <c r="H154" i="5"/>
  <c r="K154" i="5" s="1"/>
  <c r="H146" i="5"/>
  <c r="K146" i="5" s="1"/>
  <c r="H138" i="5"/>
  <c r="K138" i="5" s="1"/>
  <c r="H130" i="5"/>
  <c r="K130" i="5" s="1"/>
  <c r="H122" i="5"/>
  <c r="K122" i="5" s="1"/>
  <c r="H114" i="5"/>
  <c r="K114" i="5" s="1"/>
  <c r="H106" i="5"/>
  <c r="K106" i="5" s="1"/>
  <c r="H98" i="5"/>
  <c r="K98" i="5" s="1"/>
  <c r="H90" i="5"/>
  <c r="K90" i="5" s="1"/>
  <c r="H82" i="5"/>
  <c r="K82" i="5" s="1"/>
  <c r="H74" i="5"/>
  <c r="K74" i="5" s="1"/>
  <c r="H66" i="5"/>
  <c r="K66" i="5" s="1"/>
  <c r="H58" i="5"/>
  <c r="K58" i="5" s="1"/>
  <c r="H50" i="5"/>
  <c r="K50" i="5" s="1"/>
  <c r="H42" i="5"/>
  <c r="K42" i="5" s="1"/>
  <c r="H34" i="5"/>
  <c r="K34" i="5" s="1"/>
  <c r="H26" i="5"/>
  <c r="K26" i="5" s="1"/>
  <c r="H18" i="5"/>
  <c r="K18" i="5" s="1"/>
  <c r="H10" i="5"/>
  <c r="K10" i="5" s="1"/>
  <c r="H366" i="5"/>
  <c r="H358" i="5"/>
  <c r="H350" i="5"/>
  <c r="H342" i="5"/>
  <c r="H334" i="5"/>
  <c r="H326" i="5"/>
  <c r="H318" i="5"/>
  <c r="H310" i="5"/>
  <c r="H302" i="5"/>
  <c r="H294" i="5"/>
  <c r="H286" i="5"/>
  <c r="H278" i="5"/>
  <c r="H270" i="5"/>
  <c r="H262" i="5"/>
  <c r="H254" i="5"/>
  <c r="H246" i="5"/>
  <c r="H238" i="5"/>
  <c r="H230" i="5"/>
  <c r="H222" i="5"/>
  <c r="H214" i="5"/>
  <c r="H206" i="5"/>
  <c r="H198" i="5"/>
  <c r="H190" i="5"/>
  <c r="K190" i="5" s="1"/>
  <c r="H182" i="5"/>
  <c r="K182" i="5" s="1"/>
  <c r="H174" i="5"/>
  <c r="K174" i="5" s="1"/>
  <c r="H166" i="5"/>
  <c r="K166" i="5" s="1"/>
  <c r="H158" i="5"/>
  <c r="K158" i="5" s="1"/>
  <c r="H150" i="5"/>
  <c r="K150" i="5" s="1"/>
  <c r="H142" i="5"/>
  <c r="K142" i="5" s="1"/>
  <c r="H134" i="5"/>
  <c r="K134" i="5" s="1"/>
  <c r="H126" i="5"/>
  <c r="K126" i="5" s="1"/>
  <c r="H118" i="5"/>
  <c r="K118" i="5" s="1"/>
  <c r="H110" i="5"/>
  <c r="K110" i="5" s="1"/>
  <c r="H102" i="5"/>
  <c r="K102" i="5" s="1"/>
  <c r="H94" i="5"/>
  <c r="K94" i="5" s="1"/>
  <c r="H86" i="5"/>
  <c r="K86" i="5" s="1"/>
  <c r="H78" i="5"/>
  <c r="K78" i="5" s="1"/>
  <c r="H70" i="5"/>
  <c r="K70" i="5" s="1"/>
  <c r="H62" i="5"/>
  <c r="K62" i="5" s="1"/>
  <c r="H54" i="5"/>
  <c r="K54" i="5" s="1"/>
  <c r="H46" i="5"/>
  <c r="K46" i="5" s="1"/>
  <c r="H38" i="5"/>
  <c r="K38" i="5" s="1"/>
  <c r="H30" i="5"/>
  <c r="K30" i="5" s="1"/>
  <c r="H22" i="5"/>
  <c r="K22" i="5" s="1"/>
  <c r="H14" i="5"/>
  <c r="K14" i="5" s="1"/>
  <c r="H6" i="5"/>
  <c r="K6" i="5" s="1"/>
  <c r="H363" i="5"/>
  <c r="H355" i="5"/>
  <c r="H347" i="5"/>
  <c r="H339" i="5"/>
  <c r="H331" i="5"/>
  <c r="H323" i="5"/>
  <c r="H315" i="5"/>
  <c r="H307" i="5"/>
  <c r="H299" i="5"/>
  <c r="H291" i="5"/>
  <c r="H283" i="5"/>
  <c r="H275" i="5"/>
  <c r="H267" i="5"/>
  <c r="H259" i="5"/>
  <c r="H251" i="5"/>
  <c r="H243" i="5"/>
  <c r="H235" i="5"/>
  <c r="H227" i="5"/>
  <c r="H219" i="5"/>
  <c r="H211" i="5"/>
  <c r="H203" i="5"/>
  <c r="H195" i="5"/>
  <c r="K195" i="5" s="1"/>
  <c r="H187" i="5"/>
  <c r="K187" i="5" s="1"/>
  <c r="H179" i="5"/>
  <c r="K179" i="5" s="1"/>
  <c r="H171" i="5"/>
  <c r="K171" i="5" s="1"/>
  <c r="H163" i="5"/>
  <c r="K163" i="5" s="1"/>
  <c r="H155" i="5"/>
  <c r="K155" i="5" s="1"/>
  <c r="H147" i="5"/>
  <c r="K147" i="5" s="1"/>
  <c r="H139" i="5"/>
  <c r="K139" i="5" s="1"/>
  <c r="H131" i="5"/>
  <c r="K131" i="5" s="1"/>
  <c r="H123" i="5"/>
  <c r="K123" i="5" s="1"/>
  <c r="H115" i="5"/>
  <c r="K115" i="5" s="1"/>
  <c r="H107" i="5"/>
  <c r="K107" i="5" s="1"/>
  <c r="H99" i="5"/>
  <c r="K99" i="5" s="1"/>
  <c r="H91" i="5"/>
  <c r="K91" i="5" s="1"/>
  <c r="H83" i="5"/>
  <c r="K83" i="5" s="1"/>
  <c r="H75" i="5"/>
  <c r="K75" i="5" s="1"/>
  <c r="H67" i="5"/>
  <c r="K67" i="5" s="1"/>
  <c r="H59" i="5"/>
  <c r="K59" i="5" s="1"/>
  <c r="H51" i="5"/>
  <c r="K51" i="5" s="1"/>
  <c r="H43" i="5"/>
  <c r="K43" i="5" s="1"/>
  <c r="H35" i="5"/>
  <c r="K35" i="5" s="1"/>
  <c r="H27" i="5"/>
  <c r="K27" i="5" s="1"/>
  <c r="H19" i="5"/>
  <c r="K19" i="5" s="1"/>
  <c r="H11" i="5"/>
  <c r="K11" i="5" s="1"/>
  <c r="P123" i="5"/>
  <c r="P115" i="5"/>
  <c r="P107" i="5"/>
  <c r="P99" i="5"/>
  <c r="P91" i="5"/>
  <c r="P83" i="5"/>
  <c r="P75" i="5"/>
  <c r="P67" i="5"/>
  <c r="P59" i="5"/>
  <c r="P51" i="5"/>
  <c r="P43" i="5"/>
  <c r="P35" i="5"/>
  <c r="P27" i="5"/>
  <c r="P19" i="5"/>
  <c r="P11" i="5"/>
  <c r="P369" i="5"/>
  <c r="P361" i="5"/>
  <c r="P353" i="5"/>
  <c r="P345" i="5"/>
  <c r="P337" i="5"/>
  <c r="P329" i="5"/>
  <c r="P321" i="5"/>
  <c r="P313" i="5"/>
  <c r="P305" i="5"/>
  <c r="P297" i="5"/>
  <c r="P289" i="5"/>
  <c r="P281" i="5"/>
  <c r="P273" i="5"/>
  <c r="P265" i="5"/>
  <c r="P257" i="5"/>
  <c r="P249" i="5"/>
  <c r="P241" i="5"/>
  <c r="P233" i="5"/>
  <c r="P225" i="5"/>
  <c r="P217" i="5"/>
  <c r="P209" i="5"/>
  <c r="P201" i="5"/>
  <c r="P193" i="5"/>
  <c r="P185" i="5"/>
  <c r="P177" i="5"/>
  <c r="P169" i="5"/>
  <c r="P161" i="5"/>
  <c r="P153" i="5"/>
  <c r="P145" i="5"/>
  <c r="P137" i="5"/>
  <c r="P129" i="5"/>
  <c r="P121" i="5"/>
  <c r="P113" i="5"/>
  <c r="P105" i="5"/>
  <c r="P97" i="5"/>
  <c r="P89" i="5"/>
  <c r="P81" i="5"/>
  <c r="P73" i="5"/>
  <c r="P65" i="5"/>
  <c r="P57" i="5"/>
  <c r="P49" i="5"/>
  <c r="P41" i="5"/>
  <c r="P33" i="5"/>
  <c r="P25" i="5"/>
  <c r="P17" i="5"/>
  <c r="P9" i="5"/>
  <c r="P365" i="5"/>
  <c r="P357" i="5"/>
  <c r="P349" i="5"/>
  <c r="P341" i="5"/>
  <c r="P333" i="5"/>
  <c r="P325" i="5"/>
  <c r="P317" i="5"/>
  <c r="P309" i="5"/>
  <c r="P301" i="5"/>
  <c r="P293" i="5"/>
  <c r="P285" i="5"/>
  <c r="P277" i="5"/>
  <c r="P269" i="5"/>
  <c r="P261" i="5"/>
  <c r="P253" i="5"/>
  <c r="P245" i="5"/>
  <c r="P237" i="5"/>
  <c r="P229" i="5"/>
  <c r="P221" i="5"/>
  <c r="P213" i="5"/>
  <c r="P205" i="5"/>
  <c r="P197" i="5"/>
  <c r="P189" i="5"/>
  <c r="P181" i="5"/>
  <c r="P173" i="5"/>
  <c r="P165" i="5"/>
  <c r="P157" i="5"/>
  <c r="P149" i="5"/>
  <c r="P141" i="5"/>
  <c r="P133" i="5"/>
  <c r="P125" i="5"/>
  <c r="P117" i="5"/>
  <c r="P109" i="5"/>
  <c r="P101" i="5"/>
  <c r="P93" i="5"/>
  <c r="P85" i="5"/>
  <c r="P77" i="5"/>
  <c r="P69" i="5"/>
  <c r="P61" i="5"/>
  <c r="P53" i="5"/>
  <c r="P45" i="5"/>
  <c r="P37" i="5"/>
  <c r="P29" i="5"/>
  <c r="P21" i="5"/>
  <c r="P13" i="5"/>
  <c r="P5" i="5"/>
  <c r="P363" i="5"/>
  <c r="P355" i="5"/>
  <c r="P347" i="5"/>
  <c r="P339" i="5"/>
  <c r="P331" i="5"/>
  <c r="P323" i="5"/>
  <c r="P315" i="5"/>
  <c r="P307" i="5"/>
  <c r="P299" i="5"/>
  <c r="P291" i="5"/>
  <c r="P283" i="5"/>
  <c r="P275" i="5"/>
  <c r="P267" i="5"/>
  <c r="P259" i="5"/>
  <c r="P251" i="5"/>
  <c r="P243" i="5"/>
  <c r="P235" i="5"/>
  <c r="P227" i="5"/>
  <c r="P219" i="5"/>
  <c r="P211" i="5"/>
  <c r="P203" i="5"/>
  <c r="P195" i="5"/>
  <c r="P187" i="5"/>
  <c r="P179" i="5"/>
  <c r="P171" i="5"/>
  <c r="P163" i="5"/>
  <c r="P155" i="5"/>
  <c r="P147" i="5"/>
  <c r="P139" i="5"/>
  <c r="P131" i="5"/>
  <c r="P362" i="5"/>
  <c r="P354" i="5"/>
  <c r="P346" i="5"/>
  <c r="P338" i="5"/>
  <c r="P330" i="5"/>
  <c r="P322" i="5"/>
  <c r="P314" i="5"/>
  <c r="P306" i="5"/>
  <c r="P298" i="5"/>
  <c r="P290" i="5"/>
  <c r="P282" i="5"/>
  <c r="P274" i="5"/>
  <c r="P266" i="5"/>
  <c r="P258" i="5"/>
  <c r="P250" i="5"/>
  <c r="P242" i="5"/>
  <c r="P234" i="5"/>
  <c r="P226" i="5"/>
  <c r="P218" i="5"/>
  <c r="P210" i="5"/>
  <c r="P202" i="5"/>
  <c r="P194" i="5"/>
  <c r="P186" i="5"/>
  <c r="P178" i="5"/>
  <c r="P170" i="5"/>
  <c r="P162" i="5"/>
  <c r="P154" i="5"/>
  <c r="P146" i="5"/>
  <c r="P138" i="5"/>
  <c r="P130" i="5"/>
  <c r="P122" i="5"/>
  <c r="P114" i="5"/>
  <c r="P106" i="5"/>
  <c r="P98" i="5"/>
  <c r="P90" i="5"/>
  <c r="P82" i="5"/>
  <c r="P74" i="5"/>
  <c r="P66" i="5"/>
  <c r="P58" i="5"/>
  <c r="P50" i="5"/>
  <c r="P42" i="5"/>
  <c r="P34" i="5"/>
  <c r="P26" i="5"/>
  <c r="P18" i="5"/>
  <c r="P10" i="5"/>
  <c r="P368" i="5"/>
  <c r="P360" i="5"/>
  <c r="P352" i="5"/>
  <c r="P344" i="5"/>
  <c r="P336" i="5"/>
  <c r="P328" i="5"/>
  <c r="P320" i="5"/>
  <c r="P312" i="5"/>
  <c r="P304" i="5"/>
  <c r="P296" i="5"/>
  <c r="P288" i="5"/>
  <c r="P280" i="5"/>
  <c r="P272" i="5"/>
  <c r="P264" i="5"/>
  <c r="P256" i="5"/>
  <c r="P248" i="5"/>
  <c r="P240" i="5"/>
  <c r="P232" i="5"/>
  <c r="P224" i="5"/>
  <c r="P216" i="5"/>
  <c r="P208" i="5"/>
  <c r="P200" i="5"/>
  <c r="P192" i="5"/>
  <c r="P184" i="5"/>
  <c r="P176" i="5"/>
  <c r="P168" i="5"/>
  <c r="P160" i="5"/>
  <c r="P152" i="5"/>
  <c r="P144" i="5"/>
  <c r="P136" i="5"/>
  <c r="P128" i="5"/>
  <c r="P120" i="5"/>
  <c r="P112" i="5"/>
  <c r="P104" i="5"/>
  <c r="P96" i="5"/>
  <c r="P88" i="5"/>
  <c r="P80" i="5"/>
  <c r="P72" i="5"/>
  <c r="P64" i="5"/>
  <c r="P56" i="5"/>
  <c r="P48" i="5"/>
  <c r="P40" i="5"/>
  <c r="P32" i="5"/>
  <c r="P24" i="5"/>
  <c r="P16" i="5"/>
  <c r="P8" i="5"/>
  <c r="P367" i="5"/>
  <c r="P359" i="5"/>
  <c r="P351" i="5"/>
  <c r="P343" i="5"/>
  <c r="P335" i="5"/>
  <c r="P327" i="5"/>
  <c r="P319" i="5"/>
  <c r="P311" i="5"/>
  <c r="P303" i="5"/>
  <c r="P295" i="5"/>
  <c r="P287" i="5"/>
  <c r="P279" i="5"/>
  <c r="P271" i="5"/>
  <c r="P263" i="5"/>
  <c r="P255" i="5"/>
  <c r="P247" i="5"/>
  <c r="P239" i="5"/>
  <c r="P231" i="5"/>
  <c r="P223" i="5"/>
  <c r="P215" i="5"/>
  <c r="P207" i="5"/>
  <c r="P199" i="5"/>
  <c r="P191" i="5"/>
  <c r="P183" i="5"/>
  <c r="P175" i="5"/>
  <c r="P167" i="5"/>
  <c r="P159" i="5"/>
  <c r="P151" i="5"/>
  <c r="P143" i="5"/>
  <c r="P135" i="5"/>
  <c r="P127" i="5"/>
  <c r="P119" i="5"/>
  <c r="P111" i="5"/>
  <c r="P103" i="5"/>
  <c r="P95" i="5"/>
  <c r="P87" i="5"/>
  <c r="P79" i="5"/>
  <c r="P71" i="5"/>
  <c r="P63" i="5"/>
  <c r="P55" i="5"/>
  <c r="P47" i="5"/>
  <c r="P39" i="5"/>
  <c r="P31" i="5"/>
  <c r="P23" i="5"/>
  <c r="P15" i="5"/>
  <c r="P7" i="5"/>
  <c r="P366" i="5"/>
  <c r="P358" i="5"/>
  <c r="P350" i="5"/>
  <c r="P342" i="5"/>
  <c r="P334" i="5"/>
  <c r="P326" i="5"/>
  <c r="P318" i="5"/>
  <c r="P310" i="5"/>
  <c r="P302" i="5"/>
  <c r="P294" i="5"/>
  <c r="P286" i="5"/>
  <c r="P278" i="5"/>
  <c r="P270" i="5"/>
  <c r="P262" i="5"/>
  <c r="P254" i="5"/>
  <c r="P246" i="5"/>
  <c r="P238" i="5"/>
  <c r="P230" i="5"/>
  <c r="P222" i="5"/>
  <c r="P214" i="5"/>
  <c r="P206" i="5"/>
  <c r="P198" i="5"/>
  <c r="P190" i="5"/>
  <c r="P182" i="5"/>
  <c r="P174" i="5"/>
  <c r="P166" i="5"/>
  <c r="P158" i="5"/>
  <c r="P150" i="5"/>
  <c r="P142" i="5"/>
  <c r="P134" i="5"/>
  <c r="P126" i="5"/>
  <c r="P118" i="5"/>
  <c r="P110" i="5"/>
  <c r="P102" i="5"/>
  <c r="P94" i="5"/>
  <c r="P86" i="5"/>
  <c r="P78" i="5"/>
  <c r="P70" i="5"/>
  <c r="P62" i="5"/>
  <c r="P54" i="5"/>
  <c r="P46" i="5"/>
  <c r="P38" i="5"/>
  <c r="P30" i="5"/>
  <c r="P22" i="5"/>
  <c r="P14" i="5"/>
  <c r="P6" i="5"/>
  <c r="B139" i="5"/>
  <c r="B136" i="5"/>
  <c r="B132" i="5"/>
  <c r="B128" i="5"/>
  <c r="B135" i="5"/>
  <c r="B127" i="5"/>
  <c r="B138" i="5"/>
  <c r="B134" i="5"/>
  <c r="B126" i="5"/>
  <c r="B130" i="5"/>
  <c r="B131" i="5"/>
  <c r="E117" i="3"/>
  <c r="E116" i="3"/>
  <c r="E103" i="3"/>
  <c r="E104" i="3"/>
  <c r="C125" i="3"/>
  <c r="D125" i="3"/>
  <c r="E125" i="3"/>
  <c r="C124" i="3"/>
  <c r="D124" i="3"/>
  <c r="E124" i="3"/>
  <c r="C123" i="3"/>
  <c r="D123" i="3"/>
  <c r="E123" i="3"/>
  <c r="C122" i="3"/>
  <c r="D122" i="3"/>
  <c r="E122" i="3"/>
  <c r="C121" i="3"/>
  <c r="D121" i="3"/>
  <c r="E121" i="3"/>
  <c r="C120" i="3"/>
  <c r="D120" i="3"/>
  <c r="E120" i="3"/>
  <c r="C119" i="3"/>
  <c r="D119" i="3"/>
  <c r="E119" i="3"/>
  <c r="C118" i="3"/>
  <c r="D118" i="3"/>
  <c r="E118" i="3"/>
  <c r="C117" i="3"/>
  <c r="D117" i="3"/>
  <c r="C116" i="3"/>
  <c r="D116" i="3"/>
  <c r="C115" i="3"/>
  <c r="D115" i="3"/>
  <c r="E115" i="3"/>
  <c r="C114" i="3"/>
  <c r="D114" i="3"/>
  <c r="E114" i="3"/>
  <c r="C113" i="3"/>
  <c r="D113" i="3"/>
  <c r="E113" i="3"/>
  <c r="C112" i="3"/>
  <c r="D112" i="3"/>
  <c r="E112" i="3"/>
  <c r="C111" i="3"/>
  <c r="D111" i="3"/>
  <c r="E111" i="3"/>
  <c r="C110" i="3"/>
  <c r="D110" i="3"/>
  <c r="E110" i="3"/>
  <c r="C109" i="3"/>
  <c r="D109" i="3"/>
  <c r="E109" i="3"/>
  <c r="C108" i="3"/>
  <c r="D108" i="3"/>
  <c r="E108" i="3"/>
  <c r="C107" i="3"/>
  <c r="D107" i="3"/>
  <c r="E107" i="3"/>
  <c r="C106" i="3"/>
  <c r="D106" i="3"/>
  <c r="E106" i="3"/>
  <c r="C105" i="3"/>
  <c r="D105" i="3"/>
  <c r="E105" i="3"/>
  <c r="C104" i="3"/>
  <c r="D104" i="3"/>
  <c r="C103" i="3"/>
  <c r="D103" i="3"/>
  <c r="C102" i="3"/>
  <c r="D102" i="3"/>
  <c r="E102" i="3"/>
  <c r="C101" i="3"/>
  <c r="D101" i="3"/>
  <c r="E101" i="3"/>
  <c r="C100" i="3"/>
  <c r="D100" i="3"/>
  <c r="E100" i="3"/>
  <c r="C99" i="3"/>
  <c r="D99" i="3"/>
  <c r="E99" i="3"/>
  <c r="C98" i="3"/>
  <c r="D98" i="3"/>
  <c r="S352" i="5" l="1"/>
  <c r="S283" i="5"/>
  <c r="K283" i="5"/>
  <c r="S315" i="5"/>
  <c r="K315" i="5"/>
  <c r="S198" i="5"/>
  <c r="K198" i="5"/>
  <c r="S262" i="5"/>
  <c r="K262" i="5"/>
  <c r="S326" i="5"/>
  <c r="K326" i="5"/>
  <c r="S219" i="5"/>
  <c r="K219" i="5"/>
  <c r="S251" i="5"/>
  <c r="K251" i="5"/>
  <c r="S347" i="5"/>
  <c r="K347" i="5"/>
  <c r="S230" i="5"/>
  <c r="K230" i="5"/>
  <c r="S294" i="5"/>
  <c r="K294" i="5"/>
  <c r="S358" i="5"/>
  <c r="K358" i="5"/>
  <c r="S202" i="5"/>
  <c r="K202" i="5"/>
  <c r="S234" i="5"/>
  <c r="K234" i="5"/>
  <c r="S266" i="5"/>
  <c r="K266" i="5"/>
  <c r="S298" i="5"/>
  <c r="K298" i="5"/>
  <c r="S330" i="5"/>
  <c r="K330" i="5"/>
  <c r="S362" i="5"/>
  <c r="K362" i="5"/>
  <c r="S223" i="5"/>
  <c r="K223" i="5"/>
  <c r="S287" i="5"/>
  <c r="K287" i="5"/>
  <c r="S208" i="5"/>
  <c r="K208" i="5"/>
  <c r="S240" i="5"/>
  <c r="K240" i="5"/>
  <c r="S272" i="5"/>
  <c r="K272" i="5"/>
  <c r="S221" i="5"/>
  <c r="K221" i="5"/>
  <c r="S288" i="5"/>
  <c r="K288" i="5"/>
  <c r="S320" i="5"/>
  <c r="K320" i="5"/>
  <c r="S336" i="5"/>
  <c r="K336" i="5"/>
  <c r="S368" i="5"/>
  <c r="K368" i="5"/>
  <c r="S277" i="5"/>
  <c r="K277" i="5"/>
  <c r="S309" i="5"/>
  <c r="K309" i="5"/>
  <c r="S341" i="5"/>
  <c r="K341" i="5"/>
  <c r="S259" i="5"/>
  <c r="K259" i="5"/>
  <c r="S323" i="5"/>
  <c r="K323" i="5"/>
  <c r="S206" i="5"/>
  <c r="K206" i="5"/>
  <c r="S238" i="5"/>
  <c r="K238" i="5"/>
  <c r="S302" i="5"/>
  <c r="K302" i="5"/>
  <c r="S366" i="5"/>
  <c r="K366" i="5"/>
  <c r="S242" i="5"/>
  <c r="K242" i="5"/>
  <c r="S306" i="5"/>
  <c r="K306" i="5"/>
  <c r="S199" i="5"/>
  <c r="K199" i="5"/>
  <c r="S231" i="5"/>
  <c r="K231" i="5"/>
  <c r="S295" i="5"/>
  <c r="K295" i="5"/>
  <c r="S359" i="5"/>
  <c r="K359" i="5"/>
  <c r="S196" i="5"/>
  <c r="K196" i="5"/>
  <c r="S244" i="5"/>
  <c r="K244" i="5"/>
  <c r="S209" i="5"/>
  <c r="K209" i="5"/>
  <c r="S241" i="5"/>
  <c r="K241" i="5"/>
  <c r="S292" i="5"/>
  <c r="K292" i="5"/>
  <c r="S324" i="5"/>
  <c r="K324" i="5"/>
  <c r="S356" i="5"/>
  <c r="K356" i="5"/>
  <c r="S265" i="5"/>
  <c r="K265" i="5"/>
  <c r="S329" i="5"/>
  <c r="K329" i="5"/>
  <c r="S253" i="5"/>
  <c r="K253" i="5"/>
  <c r="S317" i="5"/>
  <c r="K317" i="5"/>
  <c r="S349" i="5"/>
  <c r="K349" i="5"/>
  <c r="S203" i="5"/>
  <c r="K203" i="5"/>
  <c r="S235" i="5"/>
  <c r="K235" i="5"/>
  <c r="S267" i="5"/>
  <c r="K267" i="5"/>
  <c r="S299" i="5"/>
  <c r="K299" i="5"/>
  <c r="S331" i="5"/>
  <c r="K331" i="5"/>
  <c r="S363" i="5"/>
  <c r="K363" i="5"/>
  <c r="S214" i="5"/>
  <c r="K214" i="5"/>
  <c r="S246" i="5"/>
  <c r="K246" i="5"/>
  <c r="S278" i="5"/>
  <c r="K278" i="5"/>
  <c r="S310" i="5"/>
  <c r="K310" i="5"/>
  <c r="S342" i="5"/>
  <c r="K342" i="5"/>
  <c r="S218" i="5"/>
  <c r="K218" i="5"/>
  <c r="S250" i="5"/>
  <c r="K250" i="5"/>
  <c r="S282" i="5"/>
  <c r="K282" i="5"/>
  <c r="S314" i="5"/>
  <c r="K314" i="5"/>
  <c r="S346" i="5"/>
  <c r="K346" i="5"/>
  <c r="S207" i="5"/>
  <c r="K207" i="5"/>
  <c r="S239" i="5"/>
  <c r="K239" i="5"/>
  <c r="S271" i="5"/>
  <c r="K271" i="5"/>
  <c r="S303" i="5"/>
  <c r="K303" i="5"/>
  <c r="S335" i="5"/>
  <c r="K335" i="5"/>
  <c r="S367" i="5"/>
  <c r="K367" i="5"/>
  <c r="S200" i="5"/>
  <c r="K200" i="5"/>
  <c r="S216" i="5"/>
  <c r="K216" i="5"/>
  <c r="S232" i="5"/>
  <c r="K232" i="5"/>
  <c r="S248" i="5"/>
  <c r="K248" i="5"/>
  <c r="S264" i="5"/>
  <c r="K264" i="5"/>
  <c r="S197" i="5"/>
  <c r="K197" i="5"/>
  <c r="S213" i="5"/>
  <c r="K213" i="5"/>
  <c r="S229" i="5"/>
  <c r="K229" i="5"/>
  <c r="S245" i="5"/>
  <c r="K245" i="5"/>
  <c r="S280" i="5"/>
  <c r="K280" i="5"/>
  <c r="S296" i="5"/>
  <c r="K296" i="5"/>
  <c r="S312" i="5"/>
  <c r="K312" i="5"/>
  <c r="S328" i="5"/>
  <c r="K328" i="5"/>
  <c r="S344" i="5"/>
  <c r="K344" i="5"/>
  <c r="S360" i="5"/>
  <c r="K360" i="5"/>
  <c r="S273" i="5"/>
  <c r="K273" i="5"/>
  <c r="S305" i="5"/>
  <c r="K305" i="5"/>
  <c r="S337" i="5"/>
  <c r="K337" i="5"/>
  <c r="S369" i="5"/>
  <c r="K369" i="5"/>
  <c r="S261" i="5"/>
  <c r="K261" i="5"/>
  <c r="S293" i="5"/>
  <c r="K293" i="5"/>
  <c r="S325" i="5"/>
  <c r="K325" i="5"/>
  <c r="S357" i="5"/>
  <c r="K357" i="5"/>
  <c r="S255" i="5"/>
  <c r="K255" i="5"/>
  <c r="S319" i="5"/>
  <c r="K319" i="5"/>
  <c r="S351" i="5"/>
  <c r="K351" i="5"/>
  <c r="S224" i="5"/>
  <c r="K224" i="5"/>
  <c r="S256" i="5"/>
  <c r="K256" i="5"/>
  <c r="S205" i="5"/>
  <c r="K205" i="5"/>
  <c r="S237" i="5"/>
  <c r="K237" i="5"/>
  <c r="S304" i="5"/>
  <c r="K304" i="5"/>
  <c r="S257" i="5"/>
  <c r="K257" i="5"/>
  <c r="S289" i="5"/>
  <c r="K289" i="5"/>
  <c r="S321" i="5"/>
  <c r="K321" i="5"/>
  <c r="S353" i="5"/>
  <c r="K353" i="5"/>
  <c r="S227" i="5"/>
  <c r="K227" i="5"/>
  <c r="S291" i="5"/>
  <c r="K291" i="5"/>
  <c r="S355" i="5"/>
  <c r="K355" i="5"/>
  <c r="S270" i="5"/>
  <c r="K270" i="5"/>
  <c r="S334" i="5"/>
  <c r="K334" i="5"/>
  <c r="S210" i="5"/>
  <c r="K210" i="5"/>
  <c r="S274" i="5"/>
  <c r="K274" i="5"/>
  <c r="S338" i="5"/>
  <c r="K338" i="5"/>
  <c r="S263" i="5"/>
  <c r="K263" i="5"/>
  <c r="S327" i="5"/>
  <c r="K327" i="5"/>
  <c r="S212" i="5"/>
  <c r="K212" i="5"/>
  <c r="S228" i="5"/>
  <c r="K228" i="5"/>
  <c r="S260" i="5"/>
  <c r="K260" i="5"/>
  <c r="S276" i="5"/>
  <c r="K276" i="5"/>
  <c r="S225" i="5"/>
  <c r="K225" i="5"/>
  <c r="S308" i="5"/>
  <c r="K308" i="5"/>
  <c r="S340" i="5"/>
  <c r="K340" i="5"/>
  <c r="S297" i="5"/>
  <c r="K297" i="5"/>
  <c r="S361" i="5"/>
  <c r="K361" i="5"/>
  <c r="S285" i="5"/>
  <c r="K285" i="5"/>
  <c r="S211" i="5"/>
  <c r="K211" i="5"/>
  <c r="S243" i="5"/>
  <c r="K243" i="5"/>
  <c r="S275" i="5"/>
  <c r="K275" i="5"/>
  <c r="S307" i="5"/>
  <c r="K307" i="5"/>
  <c r="S339" i="5"/>
  <c r="K339" i="5"/>
  <c r="S222" i="5"/>
  <c r="K222" i="5"/>
  <c r="S254" i="5"/>
  <c r="K254" i="5"/>
  <c r="S286" i="5"/>
  <c r="K286" i="5"/>
  <c r="S318" i="5"/>
  <c r="K318" i="5"/>
  <c r="S350" i="5"/>
  <c r="K350" i="5"/>
  <c r="S226" i="5"/>
  <c r="K226" i="5"/>
  <c r="S258" i="5"/>
  <c r="K258" i="5"/>
  <c r="S290" i="5"/>
  <c r="K290" i="5"/>
  <c r="S322" i="5"/>
  <c r="K322" i="5"/>
  <c r="S354" i="5"/>
  <c r="K354" i="5"/>
  <c r="S215" i="5"/>
  <c r="K215" i="5"/>
  <c r="S247" i="5"/>
  <c r="K247" i="5"/>
  <c r="S279" i="5"/>
  <c r="K279" i="5"/>
  <c r="S311" i="5"/>
  <c r="K311" i="5"/>
  <c r="S343" i="5"/>
  <c r="K343" i="5"/>
  <c r="S188" i="5"/>
  <c r="K188" i="5"/>
  <c r="S204" i="5"/>
  <c r="K204" i="5"/>
  <c r="S220" i="5"/>
  <c r="K220" i="5"/>
  <c r="S236" i="5"/>
  <c r="K236" i="5"/>
  <c r="S252" i="5"/>
  <c r="K252" i="5"/>
  <c r="S268" i="5"/>
  <c r="K268" i="5"/>
  <c r="S201" i="5"/>
  <c r="K201" i="5"/>
  <c r="S217" i="5"/>
  <c r="K217" i="5"/>
  <c r="S233" i="5"/>
  <c r="K233" i="5"/>
  <c r="S249" i="5"/>
  <c r="K249" i="5"/>
  <c r="S284" i="5"/>
  <c r="K284" i="5"/>
  <c r="S300" i="5"/>
  <c r="K300" i="5"/>
  <c r="S316" i="5"/>
  <c r="K316" i="5"/>
  <c r="S332" i="5"/>
  <c r="K332" i="5"/>
  <c r="S348" i="5"/>
  <c r="K348" i="5"/>
  <c r="S364" i="5"/>
  <c r="K364" i="5"/>
  <c r="S281" i="5"/>
  <c r="K281" i="5"/>
  <c r="S313" i="5"/>
  <c r="K313" i="5"/>
  <c r="S345" i="5"/>
  <c r="K345" i="5"/>
  <c r="S269" i="5"/>
  <c r="K269" i="5"/>
  <c r="S301" i="5"/>
  <c r="K301" i="5"/>
  <c r="S333" i="5"/>
  <c r="K333" i="5"/>
  <c r="S365" i="5"/>
  <c r="K365" i="5"/>
  <c r="S195" i="5"/>
  <c r="S194" i="5"/>
  <c r="S193" i="5"/>
  <c r="S192" i="5"/>
  <c r="S191" i="5"/>
  <c r="S189" i="5"/>
  <c r="S190" i="5"/>
  <c r="S185" i="5"/>
  <c r="S187" i="5"/>
  <c r="S186" i="5"/>
  <c r="S184" i="5"/>
  <c r="S182" i="5"/>
  <c r="S183" i="5"/>
  <c r="S181" i="5"/>
  <c r="S180" i="5"/>
  <c r="S161" i="5"/>
  <c r="S179" i="5"/>
  <c r="S178" i="5"/>
  <c r="S173" i="5"/>
  <c r="S177" i="5"/>
  <c r="S176" i="5"/>
  <c r="S175" i="5"/>
  <c r="S172" i="5"/>
  <c r="S174" i="5"/>
  <c r="S171" i="5"/>
  <c r="S170" i="5"/>
  <c r="S157" i="5"/>
  <c r="S166" i="5"/>
  <c r="S169" i="5"/>
  <c r="S168" i="5"/>
  <c r="S167" i="5"/>
  <c r="S164" i="5"/>
  <c r="S165" i="5"/>
  <c r="S162" i="5"/>
  <c r="S163" i="5"/>
  <c r="S160" i="5"/>
  <c r="S158" i="5"/>
  <c r="S159" i="5"/>
  <c r="S156" i="5"/>
  <c r="S145" i="5"/>
  <c r="S155" i="5"/>
  <c r="S125" i="5"/>
  <c r="S153" i="5"/>
  <c r="S152" i="5"/>
  <c r="S151" i="5"/>
  <c r="S154" i="5"/>
  <c r="F126" i="3"/>
  <c r="S149" i="5"/>
  <c r="S150" i="5"/>
  <c r="S148" i="5"/>
  <c r="S147" i="5"/>
  <c r="S146" i="5"/>
  <c r="S144" i="5"/>
  <c r="S141" i="5"/>
  <c r="S133" i="5"/>
  <c r="S143" i="5"/>
  <c r="S137" i="5"/>
  <c r="S129" i="5"/>
  <c r="S140" i="5"/>
  <c r="S135" i="5"/>
  <c r="S131" i="5"/>
  <c r="S132" i="5"/>
  <c r="S128" i="5"/>
  <c r="S138" i="5"/>
  <c r="S142" i="5"/>
  <c r="S127" i="5"/>
  <c r="S134" i="5"/>
  <c r="S136" i="5"/>
  <c r="S130" i="5"/>
  <c r="S139" i="5"/>
  <c r="S126" i="5"/>
  <c r="F125" i="3"/>
  <c r="F124" i="3"/>
  <c r="F123" i="3"/>
  <c r="F122" i="3"/>
  <c r="F121" i="3"/>
  <c r="F120" i="3"/>
  <c r="F115" i="3"/>
  <c r="F119" i="3"/>
  <c r="F118" i="3"/>
  <c r="F117" i="3"/>
  <c r="F116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C97" i="3"/>
  <c r="D97" i="3"/>
  <c r="E97" i="3"/>
  <c r="E98" i="3"/>
  <c r="B99" i="5" l="1"/>
  <c r="S99" i="5" s="1"/>
  <c r="B103" i="5"/>
  <c r="S103" i="5" s="1"/>
  <c r="B107" i="5"/>
  <c r="S107" i="5" s="1"/>
  <c r="B111" i="5"/>
  <c r="S111" i="5" s="1"/>
  <c r="B116" i="5"/>
  <c r="S116" i="5" s="1"/>
  <c r="B119" i="5"/>
  <c r="S119" i="5" s="1"/>
  <c r="B123" i="5"/>
  <c r="S123" i="5" s="1"/>
  <c r="B102" i="5"/>
  <c r="S102" i="5" s="1"/>
  <c r="B110" i="5"/>
  <c r="S110" i="5" s="1"/>
  <c r="B100" i="5"/>
  <c r="S100" i="5" s="1"/>
  <c r="B104" i="5"/>
  <c r="S104" i="5" s="1"/>
  <c r="B108" i="5"/>
  <c r="S108" i="5" s="1"/>
  <c r="B112" i="5"/>
  <c r="S112" i="5" s="1"/>
  <c r="B117" i="5"/>
  <c r="S117" i="5" s="1"/>
  <c r="B120" i="5"/>
  <c r="S120" i="5" s="1"/>
  <c r="B124" i="5"/>
  <c r="S124" i="5" s="1"/>
  <c r="B101" i="5"/>
  <c r="S101" i="5" s="1"/>
  <c r="B105" i="5"/>
  <c r="S105" i="5" s="1"/>
  <c r="B109" i="5"/>
  <c r="S109" i="5" s="1"/>
  <c r="B114" i="5"/>
  <c r="S114" i="5" s="1"/>
  <c r="B113" i="5"/>
  <c r="S113" i="5" s="1"/>
  <c r="B121" i="5"/>
  <c r="S121" i="5" s="1"/>
  <c r="B97" i="5"/>
  <c r="S97" i="5" s="1"/>
  <c r="B98" i="5"/>
  <c r="S98" i="5" s="1"/>
  <c r="B106" i="5"/>
  <c r="S106" i="5" s="1"/>
  <c r="B115" i="5"/>
  <c r="S115" i="5" s="1"/>
  <c r="B118" i="5"/>
  <c r="S118" i="5" s="1"/>
  <c r="B122" i="5"/>
  <c r="S122" i="5" s="1"/>
  <c r="F98" i="3"/>
  <c r="C96" i="3"/>
  <c r="D96" i="3"/>
  <c r="E96" i="3"/>
  <c r="B96" i="5" l="1"/>
  <c r="S96" i="5" s="1"/>
  <c r="F97" i="3"/>
  <c r="D94" i="3"/>
  <c r="B95" i="5" l="1"/>
  <c r="S95" i="5" s="1"/>
  <c r="E93" i="3"/>
  <c r="E91" i="3"/>
  <c r="C95" i="3"/>
  <c r="D95" i="3"/>
  <c r="E95" i="3"/>
  <c r="C94" i="3"/>
  <c r="E94" i="3"/>
  <c r="C93" i="3"/>
  <c r="D93" i="3"/>
  <c r="C92" i="3"/>
  <c r="D92" i="3"/>
  <c r="E92" i="3"/>
  <c r="C91" i="3"/>
  <c r="D91" i="3"/>
  <c r="C90" i="3"/>
  <c r="D90" i="3"/>
  <c r="E90" i="3"/>
  <c r="F96" i="3" l="1"/>
  <c r="F91" i="3"/>
  <c r="F93" i="3"/>
  <c r="F92" i="3"/>
  <c r="F95" i="3"/>
  <c r="F94" i="3"/>
  <c r="B93" i="5" l="1"/>
  <c r="S93" i="5" s="1"/>
  <c r="B94" i="5"/>
  <c r="S94" i="5" s="1"/>
  <c r="B90" i="5"/>
  <c r="S90" i="5" s="1"/>
  <c r="B91" i="5"/>
  <c r="S91" i="5" s="1"/>
  <c r="B92" i="5"/>
  <c r="S92" i="5" s="1"/>
  <c r="B89" i="5"/>
  <c r="S89" i="5" s="1"/>
  <c r="C89" i="3"/>
  <c r="D89" i="3"/>
  <c r="F90" i="3" l="1"/>
  <c r="C88" i="3"/>
  <c r="D88" i="3"/>
  <c r="E88" i="3"/>
  <c r="E89" i="3"/>
  <c r="B88" i="5" l="1"/>
  <c r="S88" i="5" s="1"/>
  <c r="F89" i="3"/>
  <c r="C87" i="3"/>
  <c r="D87" i="3"/>
  <c r="E87" i="3"/>
  <c r="C86" i="3"/>
  <c r="D86" i="3"/>
  <c r="E86" i="3"/>
  <c r="C85" i="3"/>
  <c r="D85" i="3"/>
  <c r="E85" i="3"/>
  <c r="B87" i="5" l="1"/>
  <c r="S87" i="5" s="1"/>
  <c r="F88" i="3"/>
  <c r="F86" i="3"/>
  <c r="F87" i="3"/>
  <c r="B84" i="5" l="1"/>
  <c r="S84" i="5" s="1"/>
  <c r="B85" i="5"/>
  <c r="S85" i="5" s="1"/>
  <c r="B86" i="5"/>
  <c r="S86" i="5" s="1"/>
  <c r="C84" i="3"/>
  <c r="D84" i="3"/>
  <c r="E84" i="3"/>
  <c r="C83" i="3"/>
  <c r="D83" i="3"/>
  <c r="E83" i="3"/>
  <c r="C82" i="3"/>
  <c r="D82" i="3"/>
  <c r="E82" i="3"/>
  <c r="F85" i="3" l="1"/>
  <c r="F84" i="3"/>
  <c r="F83" i="3"/>
  <c r="C81" i="3"/>
  <c r="D81" i="3"/>
  <c r="C80" i="3"/>
  <c r="D80" i="3"/>
  <c r="C79" i="3"/>
  <c r="D79" i="3"/>
  <c r="C78" i="3"/>
  <c r="D78" i="3"/>
  <c r="C77" i="3"/>
  <c r="D77" i="3"/>
  <c r="E81" i="3"/>
  <c r="E80" i="3"/>
  <c r="E79" i="3"/>
  <c r="E78" i="3"/>
  <c r="E77" i="3"/>
  <c r="B81" i="5" l="1"/>
  <c r="S81" i="5" s="1"/>
  <c r="B82" i="5"/>
  <c r="S82" i="5" s="1"/>
  <c r="B83" i="5"/>
  <c r="S83" i="5" s="1"/>
  <c r="F82" i="3"/>
  <c r="F81" i="3"/>
  <c r="F78" i="3"/>
  <c r="F80" i="3"/>
  <c r="F79" i="3"/>
  <c r="C76" i="3"/>
  <c r="D76" i="3"/>
  <c r="B76" i="5" l="1"/>
  <c r="S76" i="5" s="1"/>
  <c r="B79" i="5"/>
  <c r="S79" i="5" s="1"/>
  <c r="B80" i="5"/>
  <c r="S80" i="5" s="1"/>
  <c r="B77" i="5"/>
  <c r="S77" i="5" s="1"/>
  <c r="B78" i="5"/>
  <c r="S78" i="5" s="1"/>
  <c r="F77" i="3"/>
  <c r="E76" i="3"/>
  <c r="B75" i="5" l="1"/>
  <c r="S75" i="5" s="1"/>
  <c r="C75" i="3"/>
  <c r="D75" i="3"/>
  <c r="E75" i="3"/>
  <c r="F76" i="3" l="1"/>
  <c r="C74" i="3"/>
  <c r="D74" i="3"/>
  <c r="B74" i="5" l="1"/>
  <c r="S74" i="5" s="1"/>
  <c r="F75" i="3"/>
  <c r="E74" i="3"/>
  <c r="E73" i="3"/>
  <c r="E72" i="3"/>
  <c r="E71" i="3"/>
  <c r="C73" i="3"/>
  <c r="D73" i="3"/>
  <c r="C72" i="3"/>
  <c r="D72" i="3"/>
  <c r="C71" i="3"/>
  <c r="D71" i="3"/>
  <c r="B73" i="5" l="1"/>
  <c r="S73" i="5" s="1"/>
  <c r="F74" i="3"/>
  <c r="F72" i="3"/>
  <c r="F73" i="3"/>
  <c r="C70" i="3"/>
  <c r="D70" i="3"/>
  <c r="E70" i="3"/>
  <c r="B70" i="5" l="1"/>
  <c r="S70" i="5" s="1"/>
  <c r="B71" i="5"/>
  <c r="S71" i="5" s="1"/>
  <c r="B72" i="5"/>
  <c r="S72" i="5" s="1"/>
  <c r="F71" i="3"/>
  <c r="C69" i="3"/>
  <c r="D69" i="3"/>
  <c r="C68" i="3"/>
  <c r="D68" i="3"/>
  <c r="E69" i="3"/>
  <c r="E68" i="3"/>
  <c r="B69" i="5" l="1"/>
  <c r="S69" i="5" s="1"/>
  <c r="F70" i="3"/>
  <c r="F69" i="3"/>
  <c r="C67" i="3"/>
  <c r="D67" i="3"/>
  <c r="E67" i="3"/>
  <c r="B68" i="5" l="1"/>
  <c r="S68" i="5" s="1"/>
  <c r="B67" i="5"/>
  <c r="S67" i="5" s="1"/>
  <c r="F68" i="3"/>
  <c r="C66" i="3"/>
  <c r="D66" i="3"/>
  <c r="C65" i="3"/>
  <c r="D65" i="3"/>
  <c r="B66" i="5" l="1"/>
  <c r="S66" i="5" s="1"/>
  <c r="F67" i="3"/>
  <c r="F66" i="3"/>
  <c r="B64" i="5" l="1"/>
  <c r="S64" i="5" s="1"/>
  <c r="B65" i="5"/>
  <c r="S65" i="5" s="1"/>
  <c r="E66" i="3"/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D5" i="3" l="1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F65" i="3" l="1"/>
  <c r="F5" i="3"/>
  <c r="F6" i="3"/>
  <c r="F57" i="3"/>
  <c r="F49" i="3"/>
  <c r="F41" i="3"/>
  <c r="F60" i="3"/>
  <c r="F52" i="3"/>
  <c r="F44" i="3"/>
  <c r="F36" i="3"/>
  <c r="F28" i="3"/>
  <c r="F20" i="3"/>
  <c r="F12" i="3"/>
  <c r="F58" i="3"/>
  <c r="F50" i="3"/>
  <c r="F42" i="3"/>
  <c r="F34" i="3"/>
  <c r="F26" i="3"/>
  <c r="F18" i="3"/>
  <c r="F10" i="3"/>
  <c r="F33" i="3"/>
  <c r="F25" i="3"/>
  <c r="F17" i="3"/>
  <c r="F9" i="3"/>
  <c r="F7" i="3"/>
  <c r="F63" i="3"/>
  <c r="F62" i="3"/>
  <c r="F54" i="3"/>
  <c r="F46" i="3"/>
  <c r="F38" i="3"/>
  <c r="F30" i="3"/>
  <c r="F22" i="3"/>
  <c r="F14" i="3"/>
  <c r="F59" i="3"/>
  <c r="F51" i="3"/>
  <c r="F43" i="3"/>
  <c r="F35" i="3"/>
  <c r="F27" i="3"/>
  <c r="F19" i="3"/>
  <c r="F11" i="3"/>
  <c r="F64" i="3"/>
  <c r="F56" i="3"/>
  <c r="F48" i="3"/>
  <c r="F40" i="3"/>
  <c r="F32" i="3"/>
  <c r="F24" i="3"/>
  <c r="F16" i="3"/>
  <c r="F8" i="3"/>
  <c r="F55" i="3"/>
  <c r="F47" i="3"/>
  <c r="F39" i="3"/>
  <c r="F31" i="3"/>
  <c r="F23" i="3"/>
  <c r="F15" i="3"/>
  <c r="F61" i="3"/>
  <c r="F53" i="3"/>
  <c r="F45" i="3"/>
  <c r="F37" i="3"/>
  <c r="F29" i="3"/>
  <c r="F21" i="3"/>
  <c r="F13" i="3"/>
  <c r="E65" i="3"/>
  <c r="E64" i="3"/>
  <c r="E63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B19" i="5" l="1"/>
  <c r="S19" i="5" s="1"/>
  <c r="B51" i="5"/>
  <c r="S51" i="5" s="1"/>
  <c r="B29" i="5"/>
  <c r="S29" i="5" s="1"/>
  <c r="B6" i="5"/>
  <c r="S6" i="5" s="1"/>
  <c r="B38" i="5"/>
  <c r="S38" i="5" s="1"/>
  <c r="B9" i="5"/>
  <c r="S9" i="5" s="1"/>
  <c r="B41" i="5"/>
  <c r="S41" i="5" s="1"/>
  <c r="B20" i="5"/>
  <c r="S20" i="5" s="1"/>
  <c r="B52" i="5"/>
  <c r="S52" i="5" s="1"/>
  <c r="B7" i="5"/>
  <c r="S7" i="5" s="1"/>
  <c r="B8" i="5"/>
  <c r="S8" i="5" s="1"/>
  <c r="B40" i="5"/>
  <c r="S40" i="5" s="1"/>
  <c r="B18" i="5"/>
  <c r="S18" i="5" s="1"/>
  <c r="B50" i="5"/>
  <c r="S50" i="5" s="1"/>
  <c r="B55" i="5"/>
  <c r="S55" i="5" s="1"/>
  <c r="B27" i="5"/>
  <c r="S27" i="5" s="1"/>
  <c r="B59" i="5"/>
  <c r="S59" i="5" s="1"/>
  <c r="B37" i="5"/>
  <c r="S37" i="5" s="1"/>
  <c r="B14" i="5"/>
  <c r="S14" i="5" s="1"/>
  <c r="B46" i="5"/>
  <c r="S46" i="5" s="1"/>
  <c r="B17" i="5"/>
  <c r="S17" i="5" s="1"/>
  <c r="B49" i="5"/>
  <c r="S49" i="5" s="1"/>
  <c r="B28" i="5"/>
  <c r="S28" i="5" s="1"/>
  <c r="B60" i="5"/>
  <c r="S60" i="5" s="1"/>
  <c r="B15" i="5"/>
  <c r="S15" i="5" s="1"/>
  <c r="B16" i="5"/>
  <c r="S16" i="5" s="1"/>
  <c r="B48" i="5"/>
  <c r="S48" i="5" s="1"/>
  <c r="B26" i="5"/>
  <c r="S26" i="5" s="1"/>
  <c r="B58" i="5"/>
  <c r="S58" i="5" s="1"/>
  <c r="B4" i="5"/>
  <c r="S4" i="5" s="1"/>
  <c r="B35" i="5"/>
  <c r="S35" i="5" s="1"/>
  <c r="B13" i="5"/>
  <c r="S13" i="5" s="1"/>
  <c r="B45" i="5"/>
  <c r="S45" i="5" s="1"/>
  <c r="B22" i="5"/>
  <c r="S22" i="5" s="1"/>
  <c r="B54" i="5"/>
  <c r="S54" i="5" s="1"/>
  <c r="B25" i="5"/>
  <c r="S25" i="5" s="1"/>
  <c r="B57" i="5"/>
  <c r="S57" i="5" s="1"/>
  <c r="B36" i="5"/>
  <c r="S36" i="5" s="1"/>
  <c r="B61" i="5"/>
  <c r="S61" i="5" s="1"/>
  <c r="B23" i="5"/>
  <c r="S23" i="5" s="1"/>
  <c r="B24" i="5"/>
  <c r="S24" i="5" s="1"/>
  <c r="B56" i="5"/>
  <c r="S56" i="5" s="1"/>
  <c r="B34" i="5"/>
  <c r="S34" i="5" s="1"/>
  <c r="B39" i="5"/>
  <c r="S39" i="5" s="1"/>
  <c r="B11" i="5"/>
  <c r="S11" i="5" s="1"/>
  <c r="B43" i="5"/>
  <c r="S43" i="5" s="1"/>
  <c r="B21" i="5"/>
  <c r="S21" i="5" s="1"/>
  <c r="B53" i="5"/>
  <c r="S53" i="5" s="1"/>
  <c r="B30" i="5"/>
  <c r="S30" i="5" s="1"/>
  <c r="B62" i="5"/>
  <c r="S62" i="5" s="1"/>
  <c r="B33" i="5"/>
  <c r="S33" i="5" s="1"/>
  <c r="B12" i="5"/>
  <c r="S12" i="5" s="1"/>
  <c r="B44" i="5"/>
  <c r="S44" i="5" s="1"/>
  <c r="B5" i="5"/>
  <c r="S5" i="5" s="1"/>
  <c r="B31" i="5"/>
  <c r="S31" i="5" s="1"/>
  <c r="B32" i="5"/>
  <c r="S32" i="5" s="1"/>
  <c r="B10" i="5"/>
  <c r="S10" i="5" s="1"/>
  <c r="B42" i="5"/>
  <c r="S42" i="5" s="1"/>
  <c r="B47" i="5"/>
  <c r="S47" i="5" s="1"/>
  <c r="B63" i="5"/>
  <c r="S6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tc={A5889996-1CE3-49EF-9AA3-D12B5AF8C0EC}</author>
    <author>tc={9E5E10F8-AF75-46CD-AD74-1006AC3A1815}</author>
  </authors>
  <commentList>
    <comment ref="D781" authorId="0" shapeId="0" xr:uid="{A5889996-1CE3-49EF-9AA3-D12B5AF8C0EC}">
      <text>
        <t>[Threaded comment]
Your version of Excel allows you to read this threaded comment; however, any edits to it will get removed if the file is opened in a newer version of Excel. Learn more: https://go.microsoft.com/fwlink/?linkid=870924
Comment:
    Valor Ajustado por VV por falta de lectura de YQ</t>
      </text>
    </comment>
    <comment ref="D785" authorId="1" shapeId="0" xr:uid="{9E5E10F8-AF75-46CD-AD74-1006AC3A1815}">
      <text>
        <t>[Threaded comment]
Your version of Excel allows you to read this threaded comment; however, any edits to it will get removed if the file is opened in a newer version of Excel. Learn more: https://go.microsoft.com/fwlink/?linkid=870924
Comment:
    Valor Ajustado por VV por falta de lectura de YQ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D5A700-3029-4A3B-979F-571E7C05028C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39EF8A1-5452-4157-BDBE-374EBD68A07D}" name="WorksheetConnection_Registro_EE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Registro_EE.xlsxTabla11"/>
        </x15:connection>
      </ext>
    </extLst>
  </connection>
</connections>
</file>

<file path=xl/sharedStrings.xml><?xml version="1.0" encoding="utf-8"?>
<sst xmlns="http://schemas.openxmlformats.org/spreadsheetml/2006/main" count="628" uniqueCount="204">
  <si>
    <t>Fecha</t>
  </si>
  <si>
    <t>Hora</t>
  </si>
  <si>
    <t>1</t>
  </si>
  <si>
    <t>3</t>
  </si>
  <si>
    <t>4</t>
  </si>
  <si>
    <t>5</t>
  </si>
  <si>
    <t>6</t>
  </si>
  <si>
    <t>7</t>
  </si>
  <si>
    <t>10</t>
  </si>
  <si>
    <t>13</t>
  </si>
  <si>
    <t>Registro Medidor Principal de Planta</t>
  </si>
  <si>
    <t>Parametros</t>
  </si>
  <si>
    <t>fdp</t>
  </si>
  <si>
    <t>Responsables</t>
  </si>
  <si>
    <t>Abr.</t>
  </si>
  <si>
    <t>Jorge Conde</t>
  </si>
  <si>
    <t>Francisco Mamani</t>
  </si>
  <si>
    <t>Marco Ontiveros</t>
  </si>
  <si>
    <t>Jessy Gutierrez</t>
  </si>
  <si>
    <t>Yasmani Quispe</t>
  </si>
  <si>
    <t>JC</t>
  </si>
  <si>
    <t>FM</t>
  </si>
  <si>
    <t>MO</t>
  </si>
  <si>
    <t>JG</t>
  </si>
  <si>
    <t>YQ</t>
  </si>
  <si>
    <t>Consumo 
Total</t>
  </si>
  <si>
    <t>Lectura 
Medidor</t>
  </si>
  <si>
    <t>Fecha
Real</t>
  </si>
  <si>
    <t>FdP</t>
  </si>
  <si>
    <t>Despacho</t>
  </si>
  <si>
    <t>Med. Princ. Nuevo 380V</t>
  </si>
  <si>
    <t>PALE DESPA TRANSPORTE NUEVO</t>
  </si>
  <si>
    <t>Lavadora De Botellas</t>
  </si>
  <si>
    <t>BTS</t>
  </si>
  <si>
    <t>Cocimiento</t>
  </si>
  <si>
    <t>Envasado          380 V</t>
  </si>
  <si>
    <t>MYCON</t>
  </si>
  <si>
    <t>MYCOM pequeño</t>
  </si>
  <si>
    <t>Pasteurizadora</t>
  </si>
  <si>
    <t xml:space="preserve"> ZR200 y Cald.Loos Nuevo</t>
  </si>
  <si>
    <t>Ingersoll Rand</t>
  </si>
  <si>
    <t>BTS Aerobica</t>
  </si>
  <si>
    <t>PTA 1</t>
  </si>
  <si>
    <t>PTA 2</t>
  </si>
  <si>
    <t>Ingersoll Rand total</t>
  </si>
  <si>
    <t xml:space="preserve"> ZR200 Total</t>
  </si>
  <si>
    <t>Mycom Nuevo Total</t>
  </si>
  <si>
    <t>BTS Aerobica total</t>
  </si>
  <si>
    <t>Estructura Central</t>
  </si>
  <si>
    <t>Trafo 380 V</t>
  </si>
  <si>
    <t>SERV</t>
  </si>
  <si>
    <t>ENVA</t>
  </si>
  <si>
    <t>PLT-DSP</t>
  </si>
  <si>
    <t>LVB</t>
  </si>
  <si>
    <t>ELAB</t>
  </si>
  <si>
    <t>SACO</t>
  </si>
  <si>
    <t>TOTAL</t>
  </si>
  <si>
    <t>FILT</t>
  </si>
  <si>
    <t>Filtracion 380V - P1</t>
  </si>
  <si>
    <t>Compr.NH3</t>
  </si>
  <si>
    <t>Compr.NH3_Frio</t>
  </si>
  <si>
    <t>PST</t>
  </si>
  <si>
    <t>PTA</t>
  </si>
  <si>
    <t>Caldero Loos</t>
  </si>
  <si>
    <t>IngersolRand</t>
  </si>
  <si>
    <t>GVAP</t>
  </si>
  <si>
    <t>GAIR</t>
  </si>
  <si>
    <t>ZR200</t>
  </si>
  <si>
    <t>Estructura 
central</t>
  </si>
  <si>
    <t>Trafo
380 V</t>
  </si>
  <si>
    <t>Med. Princ. 
Nuevo 380V</t>
  </si>
  <si>
    <t>Lavadora 
De Botellas</t>
  </si>
  <si>
    <t>Envasado 
380 V</t>
  </si>
  <si>
    <t>Filtracion 380V</t>
  </si>
  <si>
    <t>MYCOM 
pequeño</t>
  </si>
  <si>
    <t xml:space="preserve"> ZR200
Cald.Loos Nuevo</t>
  </si>
  <si>
    <t>Med.01</t>
  </si>
  <si>
    <t>Med.02</t>
  </si>
  <si>
    <t>Med.03</t>
  </si>
  <si>
    <t>Med.04</t>
  </si>
  <si>
    <t>Med.05</t>
  </si>
  <si>
    <t>Med.06</t>
  </si>
  <si>
    <t>Med.07</t>
  </si>
  <si>
    <t>Med.08</t>
  </si>
  <si>
    <t>Med.09</t>
  </si>
  <si>
    <t>Med.10</t>
  </si>
  <si>
    <t>Med.11</t>
  </si>
  <si>
    <t>Med.12</t>
  </si>
  <si>
    <t>Med.13</t>
  </si>
  <si>
    <t>Med.14</t>
  </si>
  <si>
    <t>Med.15</t>
  </si>
  <si>
    <t>Med.16</t>
  </si>
  <si>
    <t>Med.17</t>
  </si>
  <si>
    <t>Med.18</t>
  </si>
  <si>
    <t>Med.19</t>
  </si>
  <si>
    <t>Med.20</t>
  </si>
  <si>
    <t>Med.21</t>
  </si>
  <si>
    <t>Med.22</t>
  </si>
  <si>
    <t>Med.23</t>
  </si>
  <si>
    <t>Med.24</t>
  </si>
  <si>
    <t>Med.25</t>
  </si>
  <si>
    <t>PALE DESPA 
TRANS NUEVO</t>
  </si>
  <si>
    <t>Ingersoll 
Rand</t>
  </si>
  <si>
    <t>BTS 
Aerobica</t>
  </si>
  <si>
    <t>Ingersoll Rand 
total</t>
  </si>
  <si>
    <t>Mycom 
Nuevo Total</t>
  </si>
  <si>
    <t>BTS 
Aerobica total</t>
  </si>
  <si>
    <t>LVB
[kWh]</t>
  </si>
  <si>
    <t>ENVA
[kWh]</t>
  </si>
  <si>
    <t>DPL/PLT
[kWh]</t>
  </si>
  <si>
    <t>CLP s/EC
[kWh]</t>
  </si>
  <si>
    <t>PTS
[kWh]</t>
  </si>
  <si>
    <t>ENVASADO</t>
  </si>
  <si>
    <t>SACO
[kWh]</t>
  </si>
  <si>
    <t>FILT
[kWh]</t>
  </si>
  <si>
    <t>ELAB
[kWh]</t>
  </si>
  <si>
    <t>SERV
[kWh]</t>
  </si>
  <si>
    <t>G.Aire
[kWh]</t>
  </si>
  <si>
    <t>G.Frio
[kWh]</t>
  </si>
  <si>
    <t>ELABORACIÓN</t>
  </si>
  <si>
    <t>SERVICIOS</t>
  </si>
  <si>
    <t>Otros CLP
[kWh]</t>
  </si>
  <si>
    <t>Otros ENVA
[kWh]</t>
  </si>
  <si>
    <t>Otros ELAB
[kWh]</t>
  </si>
  <si>
    <t>Otros SERV
[kWh]</t>
  </si>
  <si>
    <t>BTS
[kWh]</t>
  </si>
  <si>
    <t>Consumo.No01</t>
  </si>
  <si>
    <t>Consumo.No02</t>
  </si>
  <si>
    <t>Consumo.No03</t>
  </si>
  <si>
    <t>Consumo.No04</t>
  </si>
  <si>
    <t>Consumo.No05</t>
  </si>
  <si>
    <t>Consumo.No06</t>
  </si>
  <si>
    <t>Consumo.No07</t>
  </si>
  <si>
    <t>Consumo.No08</t>
  </si>
  <si>
    <t>Consumo.No09</t>
  </si>
  <si>
    <t>Consumo.No10</t>
  </si>
  <si>
    <t>Consumo.No11</t>
  </si>
  <si>
    <t>Consumo.No12</t>
  </si>
  <si>
    <t>Consumo.No13</t>
  </si>
  <si>
    <t>Consumo.No14</t>
  </si>
  <si>
    <t>Consumo.No15</t>
  </si>
  <si>
    <t>Consumo.No16</t>
  </si>
  <si>
    <t>Consumo.No17</t>
  </si>
  <si>
    <t>Ed.EC
[kWh]</t>
  </si>
  <si>
    <t>OFICINAS</t>
  </si>
  <si>
    <t>Ed.ExToyota
[kWh]</t>
  </si>
  <si>
    <t>Consumo.No18</t>
  </si>
  <si>
    <t>¿Quién?</t>
  </si>
  <si>
    <t>APAGADO</t>
  </si>
  <si>
    <t>Bloque_4</t>
  </si>
  <si>
    <t>Bloque_5</t>
  </si>
  <si>
    <t>Bloque_6</t>
  </si>
  <si>
    <t>Consumo_4</t>
  </si>
  <si>
    <t>Consumo_5</t>
  </si>
  <si>
    <t>Consumo_6</t>
  </si>
  <si>
    <t xml:space="preserve"> </t>
  </si>
  <si>
    <t>REGISTRADO A LAS 3:45</t>
  </si>
  <si>
    <t>Apagado</t>
  </si>
  <si>
    <t>Vol_SACO</t>
  </si>
  <si>
    <t>Vol_ENVA</t>
  </si>
  <si>
    <t>Etiquetas de fila</t>
  </si>
  <si>
    <t>Total general</t>
  </si>
  <si>
    <t>Trim.4</t>
  </si>
  <si>
    <t>2021</t>
  </si>
  <si>
    <t>Trim.1</t>
  </si>
  <si>
    <t>Trim.2</t>
  </si>
  <si>
    <t>Trim.3</t>
  </si>
  <si>
    <t>Planta</t>
  </si>
  <si>
    <t>Años</t>
  </si>
  <si>
    <t>DPL/PLT</t>
  </si>
  <si>
    <t>PTS</t>
  </si>
  <si>
    <t>OtrosENVA</t>
  </si>
  <si>
    <t>OtrosELAB</t>
  </si>
  <si>
    <t>G.Aire</t>
  </si>
  <si>
    <t>G.Frío</t>
  </si>
  <si>
    <t>OtrosSERV</t>
  </si>
  <si>
    <t>CLP A full</t>
  </si>
  <si>
    <t>CLP Parado</t>
  </si>
  <si>
    <t>ENVA Parado</t>
  </si>
  <si>
    <t>ELAB Parado</t>
  </si>
  <si>
    <t>Vol_ENVA.</t>
  </si>
  <si>
    <t>Total</t>
  </si>
  <si>
    <t>CLP</t>
  </si>
  <si>
    <t>Otros.SERV</t>
  </si>
  <si>
    <t>Otros.ENVA</t>
  </si>
  <si>
    <t>Otros CLP</t>
  </si>
  <si>
    <t>Otros.ELAB</t>
  </si>
  <si>
    <t>LLN</t>
  </si>
  <si>
    <t>TDC</t>
  </si>
  <si>
    <t>TDB</t>
  </si>
  <si>
    <t>ETQ</t>
  </si>
  <si>
    <t>ENC</t>
  </si>
  <si>
    <t>DSC</t>
  </si>
  <si>
    <t>S.VAPOR</t>
  </si>
  <si>
    <t>S.Agua</t>
  </si>
  <si>
    <t>CO2</t>
  </si>
  <si>
    <t>Evap. para frio</t>
  </si>
  <si>
    <t>Molienda</t>
  </si>
  <si>
    <t>P.CIP</t>
  </si>
  <si>
    <t>CLP a Full</t>
  </si>
  <si>
    <t>CLP down</t>
  </si>
  <si>
    <t>Solo ENVA</t>
  </si>
  <si>
    <t>Solo SACO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</si>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</sst>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dd/mm/yy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2"/>
      <name val="Calibri"/>
      <family val="2"/>
      <scheme val="minor"/>
    </font>
    <font>
      <sz val="12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/>
    <xf numFmtId="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5" fillId="2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 wrapText="1"/>
    </xf>
    <xf numFmtId="0" fontId="5" fillId="2" borderId="2" xfId="0" quotePrefix="1" applyFont="1" applyFill="1" applyBorder="1" applyAlignment="1">
      <alignment horizontal="center" vertical="top"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 wrapText="1"/>
    </xf>
    <xf numFmtId="166" fontId="1" fillId="0" borderId="0" xfId="0" applyNumberFormat="1" applyFont="1" applyAlignment="1">
      <alignment horizontal="center"/>
    </xf>
    <xf numFmtId="0" fontId="7" fillId="9" borderId="0" xfId="0" applyFont="1" applyFill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11" fillId="8" borderId="3" xfId="0" applyFont="1" applyFill="1" applyBorder="1" applyAlignment="1"/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2" fontId="0" fillId="0" borderId="0" xfId="0" applyNumberFormat="1"/>
    <xf numFmtId="20" fontId="1" fillId="10" borderId="0" xfId="0" applyNumberFormat="1" applyFont="1" applyFill="1" applyAlignment="1">
      <alignment horizontal="center" vertical="center"/>
    </xf>
    <xf numFmtId="2" fontId="12" fillId="0" borderId="0" xfId="0" applyNumberFormat="1" applyFont="1" applyFill="1" applyAlignment="1">
      <alignment horizontal="center" vertical="center"/>
    </xf>
    <xf numFmtId="0" fontId="13" fillId="0" borderId="0" xfId="0" applyFont="1" applyFill="1"/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20" fontId="1" fillId="10" borderId="7" xfId="0" applyNumberFormat="1" applyFont="1" applyFill="1" applyBorder="1" applyAlignment="1">
      <alignment horizontal="center" vertical="center"/>
    </xf>
    <xf numFmtId="14" fontId="1" fillId="10" borderId="0" xfId="0" applyNumberFormat="1" applyFont="1" applyFill="1" applyAlignment="1">
      <alignment horizontal="center" vertical="center"/>
    </xf>
    <xf numFmtId="20" fontId="1" fillId="12" borderId="7" xfId="0" applyNumberFormat="1" applyFont="1" applyFill="1" applyBorder="1" applyAlignment="1">
      <alignment horizontal="center" vertical="center"/>
    </xf>
    <xf numFmtId="20" fontId="1" fillId="11" borderId="7" xfId="0" applyNumberFormat="1" applyFont="1" applyFill="1" applyBorder="1" applyAlignment="1">
      <alignment horizontal="center" vertical="center"/>
    </xf>
    <xf numFmtId="20" fontId="1" fillId="11" borderId="9" xfId="0" applyNumberFormat="1" applyFont="1" applyFill="1" applyBorder="1" applyAlignment="1">
      <alignment horizontal="center" vertical="center"/>
    </xf>
    <xf numFmtId="14" fontId="1" fillId="11" borderId="6" xfId="0" applyNumberFormat="1" applyFont="1" applyFill="1" applyBorder="1" applyAlignment="1">
      <alignment horizontal="center" vertical="center"/>
    </xf>
    <xf numFmtId="14" fontId="1" fillId="11" borderId="8" xfId="0" applyNumberFormat="1" applyFont="1" applyFill="1" applyBorder="1" applyAlignment="1">
      <alignment horizontal="center" vertical="center"/>
    </xf>
    <xf numFmtId="20" fontId="1" fillId="0" borderId="0" xfId="0" applyNumberFormat="1" applyFont="1" applyBorder="1" applyAlignment="1">
      <alignment horizontal="center" vertical="center"/>
    </xf>
    <xf numFmtId="4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0" fontId="1" fillId="10" borderId="9" xfId="0" applyNumberFormat="1" applyFont="1" applyFill="1" applyBorder="1" applyAlignment="1">
      <alignment horizontal="center" vertical="center"/>
    </xf>
    <xf numFmtId="20" fontId="1" fillId="0" borderId="9" xfId="0" applyNumberFormat="1" applyFont="1" applyFill="1" applyBorder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20" fontId="1" fillId="13" borderId="9" xfId="0" applyNumberFormat="1" applyFont="1" applyFill="1" applyBorder="1" applyAlignment="1">
      <alignment horizontal="center" vertical="center"/>
    </xf>
    <xf numFmtId="20" fontId="1" fillId="0" borderId="0" xfId="0" applyNumberFormat="1" applyFont="1" applyFill="1" applyAlignment="1">
      <alignment horizontal="center" vertical="center"/>
    </xf>
    <xf numFmtId="4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0" fillId="0" borderId="0" xfId="0" applyAlignment="1">
      <alignment horizontal="center" vertical="center" wrapText="1"/>
    </xf>
    <xf numFmtId="0" fontId="16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 wrapText="1"/>
    </xf>
    <xf numFmtId="0" fontId="11" fillId="8" borderId="5" xfId="0" applyFont="1" applyFill="1" applyBorder="1" applyAlignment="1">
      <alignment horizontal="center"/>
    </xf>
    <xf numFmtId="1" fontId="0" fillId="10" borderId="0" xfId="0" applyNumberFormat="1" applyFill="1" applyAlignment="1">
      <alignment horizontal="center" vertical="center"/>
    </xf>
  </cellXfs>
  <cellStyles count="1">
    <cellStyle name="Normal" xfId="0" builtinId="0"/>
  </cellStyles>
  <dxfs count="154">
    <dxf>
      <fill>
        <patternFill patternType="solid">
          <fgColor rgb="FFFFFF00"/>
          <bgColor rgb="FF000000"/>
        </patternFill>
      </fill>
    </dxf>
    <dxf>
      <numFmt numFmtId="19" formatCode="m/d/yyyy"/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numFmt numFmtId="1" formatCode="0"/>
      <alignment horizontal="center" vertical="center" textRotation="0" indent="0" justifyLastLine="0" shrinkToFit="0" readingOrder="0"/>
    </dxf>
    <dxf>
      <numFmt numFmtId="1" formatCode="0"/>
      <alignment horizontal="center" vertical="center" textRotation="0" indent="0" justifyLastLine="0" shrinkToFit="0" readingOrder="0"/>
    </dxf>
    <dxf>
      <numFmt numFmtId="1" formatCode="0"/>
      <alignment horizontal="center" vertical="center" textRotation="0" indent="0" justifyLastLine="0" shrinkToFit="0" readingOrder="0"/>
    </dxf>
    <dxf>
      <numFmt numFmtId="1" formatCode="0"/>
      <alignment horizontal="center" vertical="center" textRotation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7" formatCode="dd/mm/yy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vertical="center"/>
    </dxf>
    <dxf>
      <alignment horizontal="center"/>
    </dxf>
    <dxf>
      <numFmt numFmtId="1" formatCode="0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7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7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indent="0" justifyLastLine="0" shrinkToFit="0" readingOrder="0"/>
    </dxf>
    <dxf>
      <numFmt numFmtId="1" formatCode="0"/>
      <alignment horizontal="center" vertical="center" textRotation="0" indent="0" justifyLastLine="0" shrinkToFit="0" readingOrder="0"/>
    </dxf>
    <dxf>
      <numFmt numFmtId="1" formatCode="0"/>
      <alignment horizontal="center" vertical="center" textRotation="0" indent="0" justifyLastLine="0" shrinkToFit="0" readingOrder="0"/>
    </dxf>
    <dxf>
      <numFmt numFmtId="167" formatCode="dd/mm/yyyy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dd/mm/yy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sz val="12"/>
      </font>
      <numFmt numFmtId="2" formatCode="0.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167" formatCode="dd/mm/yyyy"/>
      <alignment horizont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7" formatCode="dd/mm/yyyy"/>
      <alignment horizontal="center" vertical="center" textRotation="0" wrapText="0" indent="0" justifyLastLine="0" shrinkToFit="0" readingOrder="0"/>
    </dxf>
    <dxf>
      <numFmt numFmtId="167" formatCode="dd/mm/yyyy"/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h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hh:mm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microsoft.com/office/2017/10/relationships/person" Target="persons/person.xml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32</xdr:row>
      <xdr:rowOff>133350</xdr:rowOff>
    </xdr:from>
    <xdr:to>
      <xdr:col>5</xdr:col>
      <xdr:colOff>523326</xdr:colOff>
      <xdr:row>48</xdr:row>
      <xdr:rowOff>28207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AE91D7-3C1E-420C-A286-059D7C79F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6229350"/>
          <a:ext cx="4390476" cy="29428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elasquez, Vladimir Martin" id="{F898FF22-12AE-489F-9E61-B17644D56E55}" userId="S::vmvelasq@cbn.com.bo::4f86da5d-9de1-4ad4-8eda-7ab1deb8c58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lasquez, Vladimir Martin" refreshedDate="44425.516412847224" createdVersion="6" refreshedVersion="6" minRefreshableVersion="3" recordCount="366" xr:uid="{9E21E8C4-FDA5-435D-BF47-26766C7017B1}">
  <cacheSource type="worksheet">
    <worksheetSource name="db_ConsumoSectorizado"/>
  </cacheSource>
  <cacheFields count="27">
    <cacheField name="Fecha" numFmtId="166">
      <sharedItems containsSemiMixedTypes="0" containsNonDate="0" containsDate="1" containsString="0" minDate="2020-12-31T00:00:00" maxDate="2022-01-01T00:00:00" count="366"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26" base="0">
        <rangePr groupBy="months" startDate="2020-12-31T00:00:00" endDate="2022-01-01T00:00:00"/>
        <groupItems count="14">
          <s v="&lt;31/12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22"/>
        </groupItems>
      </fieldGroup>
    </cacheField>
    <cacheField name="Consumo.No01" numFmtId="2">
      <sharedItems containsMixedTypes="1" containsNumber="1" minValue="0" maxValue="26774.140000003492"/>
    </cacheField>
    <cacheField name="Consumo.No02" numFmtId="2">
      <sharedItems containsSemiMixedTypes="0" containsString="0" containsNumber="1" minValue="0" maxValue="9908.3199999998324"/>
    </cacheField>
    <cacheField name="Consumo.No03" numFmtId="2">
      <sharedItems containsSemiMixedTypes="0" containsString="0" containsNumber="1" minValue="0" maxValue="9402.3299999999581"/>
    </cacheField>
    <cacheField name="Consumo.No04" numFmtId="2">
      <sharedItems containsSemiMixedTypes="0" containsString="0" containsNumber="1" minValue="0" maxValue="2661.7099999999627"/>
    </cacheField>
    <cacheField name="Consumo.No05" numFmtId="2">
      <sharedItems containsSemiMixedTypes="0" containsString="0" containsNumber="1" minValue="0" maxValue="3723.2599999999511"/>
    </cacheField>
    <cacheField name="Consumo.No06" numFmtId="2">
      <sharedItems containsSemiMixedTypes="0" containsString="0" containsNumber="1" minValue="-8643.3499999995111" maxValue="4509.5"/>
    </cacheField>
    <cacheField name="Consumo.No07" numFmtId="2">
      <sharedItems containsSemiMixedTypes="0" containsString="0" containsNumber="1" minValue="0" maxValue="1377.9399999999878"/>
    </cacheField>
    <cacheField name="Consumo.No08" numFmtId="2">
      <sharedItems containsSemiMixedTypes="0" containsString="0" containsNumber="1" minValue="0" maxValue="605.72999999999593"/>
    </cacheField>
    <cacheField name="Consumo.No09" numFmtId="2">
      <sharedItems containsSemiMixedTypes="0" containsString="0" containsNumber="1" minValue="0" maxValue="1205.609999999986"/>
    </cacheField>
    <cacheField name="Consumo.No10" numFmtId="2">
      <sharedItems containsSemiMixedTypes="0" containsString="0" containsNumber="1" containsInteger="1" minValue="0" maxValue="0"/>
    </cacheField>
    <cacheField name="Consumo.No11" numFmtId="2">
      <sharedItems containsSemiMixedTypes="0" containsString="0" containsNumber="1" containsInteger="1" minValue="0" maxValue="21603"/>
    </cacheField>
    <cacheField name="Consumo.No12" numFmtId="2">
      <sharedItems containsSemiMixedTypes="0" containsString="0" containsNumber="1" minValue="0" maxValue="3074"/>
    </cacheField>
    <cacheField name="Consumo.No13" numFmtId="2">
      <sharedItems containsSemiMixedTypes="0" containsString="0" containsNumber="1" minValue="0" maxValue="10646"/>
    </cacheField>
    <cacheField name="Consumo.No14" numFmtId="2">
      <sharedItems containsSemiMixedTypes="0" containsString="0" containsNumber="1" minValue="0" maxValue="1604.6000000000931"/>
    </cacheField>
    <cacheField name="Consumo.No15" numFmtId="2">
      <sharedItems containsSemiMixedTypes="0" containsString="0" containsNumber="1" minValue="-3164.4000000001397" maxValue="11647.399999999907"/>
    </cacheField>
    <cacheField name="Consumo.No16" numFmtId="2">
      <sharedItems containsSemiMixedTypes="0" containsString="0" containsNumber="1" minValue="0" maxValue="740.27999999999884"/>
    </cacheField>
    <cacheField name="Consumo.No17" numFmtId="2">
      <sharedItems containsSemiMixedTypes="0" containsString="0" containsNumber="1" minValue="0" maxValue="538.70999999999185"/>
    </cacheField>
    <cacheField name="Consumo.No18" numFmtId="2">
      <sharedItems containsMixedTypes="1" containsNumber="1" minValue="-13726.900000002068" maxValue="22909.999999991851"/>
    </cacheField>
    <cacheField name="Vol_SACO" numFmtId="2">
      <sharedItems containsSemiMixedTypes="0" containsString="0" containsNumber="1" containsInteger="1" minValue="0" maxValue="4108"/>
    </cacheField>
    <cacheField name="Vol_ENVA" numFmtId="2">
      <sharedItems containsSemiMixedTypes="0" containsString="0" containsNumber="1" minValue="0" maxValue="7732.801199999999"/>
    </cacheField>
    <cacheField name="CLP A full" numFmtId="2">
      <sharedItems/>
    </cacheField>
    <cacheField name="CLP Parado" numFmtId="2">
      <sharedItems/>
    </cacheField>
    <cacheField name="ENVA Parado" numFmtId="2">
      <sharedItems/>
    </cacheField>
    <cacheField name="ELAB Parado" numFmtId="2">
      <sharedItems/>
    </cacheField>
    <cacheField name="Trimestres" numFmtId="0" databaseField="0">
      <fieldGroup base="0">
        <rangePr groupBy="quarters" startDate="2020-12-31T00:00:00" endDate="2022-01-01T00:00:00"/>
        <groupItems count="6">
          <s v="&lt;31/12/2020"/>
          <s v="Trim.1"/>
          <s v="Trim.2"/>
          <s v="Trim.3"/>
          <s v="Trim.4"/>
          <s v="&gt;01/01/2022"/>
        </groupItems>
      </fieldGroup>
    </cacheField>
    <cacheField name="Años" numFmtId="0" databaseField="0">
      <fieldGroup base="0">
        <rangePr groupBy="years" startDate="2020-12-31T00:00:00" endDate="2022-01-01T00:00:00"/>
        <groupItems count="5">
          <s v="&lt;31/12/2020"/>
          <s v="2020"/>
          <s v="2021"/>
          <s v="2022"/>
          <s v="&gt;01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22909.999999991851"/>
    <n v="0"/>
    <n v="0"/>
    <n v="0"/>
    <n v="0"/>
    <n v="0"/>
    <n v="0"/>
    <n v="0"/>
    <n v="0"/>
    <n v="0"/>
    <n v="0"/>
    <n v="0"/>
    <n v="0"/>
    <n v="0"/>
    <n v="0"/>
    <n v="0"/>
    <n v="0"/>
    <n v="22909.999999991851"/>
    <n v="0"/>
    <n v="0"/>
    <b v="0"/>
    <b v="1"/>
    <b v="0"/>
    <b v="0"/>
  </r>
  <r>
    <x v="1"/>
    <n v="11073.999999999069"/>
    <n v="0"/>
    <n v="0"/>
    <n v="0"/>
    <n v="0"/>
    <n v="0"/>
    <n v="0"/>
    <n v="0"/>
    <n v="0"/>
    <n v="0"/>
    <n v="0"/>
    <n v="0"/>
    <n v="0"/>
    <n v="0"/>
    <n v="0"/>
    <n v="0"/>
    <n v="0"/>
    <n v="11073.999999999069"/>
    <n v="0"/>
    <n v="0"/>
    <b v="0"/>
    <b v="1"/>
    <b v="0"/>
    <b v="0"/>
  </r>
  <r>
    <x v="2"/>
    <n v="17256.000000005588"/>
    <n v="0"/>
    <n v="0"/>
    <n v="0"/>
    <n v="0"/>
    <n v="0"/>
    <n v="0"/>
    <n v="0"/>
    <n v="0"/>
    <n v="0"/>
    <n v="0"/>
    <n v="0"/>
    <n v="0"/>
    <n v="0"/>
    <n v="0"/>
    <n v="0"/>
    <n v="0"/>
    <n v="17256.000000005588"/>
    <n v="0"/>
    <n v="2169.7023999999997"/>
    <b v="0"/>
    <b v="0"/>
    <b v="0"/>
    <b v="0"/>
  </r>
  <r>
    <x v="3"/>
    <n v="12761.609999997221"/>
    <n v="3526.6499999999069"/>
    <n v="0"/>
    <n v="563.82000000006519"/>
    <n v="1387.7699999999604"/>
    <n v="1575.0599999998813"/>
    <n v="264.40000000000873"/>
    <n v="92.830000000001746"/>
    <n v="171.57000000000698"/>
    <n v="0"/>
    <n v="9118"/>
    <n v="1335"/>
    <n v="2054"/>
    <n v="860.5999999998603"/>
    <n v="4868.4000000001397"/>
    <n v="339.57999999998719"/>
    <n v="170.80999999999767"/>
    <n v="-147.44000000269443"/>
    <n v="0"/>
    <n v="2482.3373999999999"/>
    <b v="0"/>
    <b v="0"/>
    <b v="0"/>
    <b v="0"/>
  </r>
  <r>
    <x v="4"/>
    <n v="12015.430000000008"/>
    <n v="3104.820000000298"/>
    <n v="0"/>
    <n v="529.72999999998137"/>
    <n v="1127.3400000000256"/>
    <n v="1447.750000000291"/>
    <n v="743.29999999998108"/>
    <n v="266.09999999999854"/>
    <n v="477.19999999998254"/>
    <n v="0"/>
    <n v="7479"/>
    <n v="1403"/>
    <n v="2258"/>
    <n v="693.60000000009313"/>
    <n v="3124.3999999999069"/>
    <n v="372.23999999999069"/>
    <n v="212.33000000000175"/>
    <n v="688.30999999972846"/>
    <n v="2273"/>
    <n v="1103.7612000000001"/>
    <b v="0"/>
    <b v="0"/>
    <b v="0"/>
    <b v="0"/>
  </r>
  <r>
    <x v="5"/>
    <n v="19635.300000003495"/>
    <n v="4667.75"/>
    <n v="0"/>
    <n v="793.05000000004657"/>
    <n v="1737.7600000000093"/>
    <n v="2136.9399999999441"/>
    <n v="841.1299999999901"/>
    <n v="274.38999999999942"/>
    <n v="566.73999999999069"/>
    <n v="0"/>
    <n v="8545"/>
    <n v="1564"/>
    <n v="2141"/>
    <n v="606.80000000004657"/>
    <n v="4233.1999999999534"/>
    <n v="335.52999999999884"/>
    <n v="189.16999999999825"/>
    <n v="5581.4200000035053"/>
    <n v="4108"/>
    <n v="3955.6992"/>
    <b v="1"/>
    <b v="0"/>
    <b v="0"/>
    <b v="0"/>
  </r>
  <r>
    <x v="6"/>
    <n v="23091.679999993707"/>
    <n v="5553.2199999997392"/>
    <n v="0"/>
    <n v="918.88999999989755"/>
    <n v="2077.7999999999884"/>
    <n v="2556.5299999998533"/>
    <n v="904.70999999999913"/>
    <n v="284.0199999999968"/>
    <n v="620.69000000000233"/>
    <n v="0"/>
    <n v="13148"/>
    <n v="1837"/>
    <n v="4289"/>
    <n v="734.5999999998603"/>
    <n v="6287.4000000001397"/>
    <n v="372.27000000001863"/>
    <n v="248.04999999998836"/>
    <n v="3485.7499999939682"/>
    <n v="3666"/>
    <n v="3807.3580000000002"/>
    <b v="1"/>
    <b v="0"/>
    <b v="0"/>
    <b v="0"/>
  </r>
  <r>
    <x v="7"/>
    <n v="21878.000000006286"/>
    <n v="5597.0600000000559"/>
    <n v="0"/>
    <n v="949.35000000009313"/>
    <n v="2084.5499999999884"/>
    <n v="2563.1599999999744"/>
    <n v="879.61000000001513"/>
    <n v="234.16000000000349"/>
    <n v="645.45000000001164"/>
    <n v="0"/>
    <n v="12278"/>
    <n v="1728"/>
    <n v="3711"/>
    <n v="869.80000000004657"/>
    <n v="5969.1999999999534"/>
    <n v="372.17999999999302"/>
    <n v="237.82000000000698"/>
    <n v="3123.3300000062154"/>
    <n v="1827"/>
    <n v="4149.1826000000001"/>
    <b v="0"/>
    <b v="0"/>
    <b v="0"/>
    <b v="0"/>
  </r>
  <r>
    <x v="8"/>
    <n v="23230.000000005588"/>
    <n v="5490"/>
    <n v="0"/>
    <n v="926"/>
    <n v="2075"/>
    <n v="2489"/>
    <n v="359"/>
    <n v="359"/>
    <n v="0"/>
    <n v="0"/>
    <n v="13361"/>
    <n v="1995"/>
    <n v="3964"/>
    <n v="565"/>
    <n v="6837"/>
    <n v="370"/>
    <n v="256"/>
    <n v="4020.0000000055879"/>
    <n v="3612"/>
    <n v="3916.7694000000001"/>
    <b v="1"/>
    <b v="0"/>
    <b v="0"/>
    <b v="0"/>
  </r>
  <r>
    <x v="9"/>
    <n v="16603.000000001397"/>
    <n v="4547"/>
    <n v="0"/>
    <n v="783"/>
    <n v="1709"/>
    <n v="2055"/>
    <n v="841"/>
    <n v="89"/>
    <n v="752"/>
    <n v="0"/>
    <n v="9194"/>
    <n v="1538"/>
    <n v="2029"/>
    <n v="617"/>
    <n v="5010"/>
    <n v="282"/>
    <n v="179"/>
    <n v="2021.000000001397"/>
    <n v="460"/>
    <n v="3789.9793999999997"/>
    <b v="0"/>
    <b v="0"/>
    <b v="0"/>
    <b v="0"/>
  </r>
  <r>
    <x v="10"/>
    <n v="10462.999999997206"/>
    <n v="1065"/>
    <n v="0"/>
    <n v="0"/>
    <n v="0"/>
    <n v="1065"/>
    <n v="69"/>
    <n v="69"/>
    <n v="0"/>
    <n v="0"/>
    <n v="8152"/>
    <n v="868"/>
    <n v="2059"/>
    <n v="701"/>
    <n v="4524"/>
    <n v="301"/>
    <n v="108"/>
    <n v="1176.999999997206"/>
    <n v="0"/>
    <n v="8.0599999999999977E-2"/>
    <b v="0"/>
    <b v="1"/>
    <b v="0"/>
    <b v="0"/>
  </r>
  <r>
    <x v="11"/>
    <n v="13685.469999993002"/>
    <n v="1546.2599999997765"/>
    <n v="0"/>
    <n v="475.38999999989755"/>
    <n v="1152.3300000000163"/>
    <n v="-81.46000000013737"/>
    <n v="586.03000000001339"/>
    <n v="217.33000000000175"/>
    <n v="368.70000000001164"/>
    <n v="0"/>
    <n v="12775"/>
    <n v="1172"/>
    <n v="2330"/>
    <n v="753.08000000007451"/>
    <n v="8519.9199999999255"/>
    <n v="384.14000000001397"/>
    <n v="210.38999999999942"/>
    <n v="-1221.8200000067882"/>
    <n v="2711"/>
    <n v="789.34680000000014"/>
    <b v="0"/>
    <b v="0"/>
    <b v="1"/>
    <b v="0"/>
  </r>
  <r>
    <x v="12"/>
    <n v="22208.530000004917"/>
    <n v="5701.6100000003353"/>
    <n v="0"/>
    <n v="965.19000000017695"/>
    <n v="2155.109999999986"/>
    <n v="2581.3100000001723"/>
    <n v="1136.7199999999721"/>
    <n v="367.33999999999651"/>
    <n v="769.37999999997555"/>
    <n v="0"/>
    <n v="8833"/>
    <n v="1957"/>
    <n v="3450"/>
    <n v="754.97999999998137"/>
    <n v="2671.0200000000186"/>
    <n v="386.15999999997439"/>
    <n v="229.30999999999767"/>
    <n v="6537.20000000461"/>
    <n v="3185"/>
    <n v="4217.4322000000002"/>
    <b v="1"/>
    <b v="0"/>
    <b v="0"/>
    <b v="0"/>
  </r>
  <r>
    <x v="13"/>
    <n v="21423.94000000559"/>
    <n v="5860.8599999998696"/>
    <n v="0"/>
    <n v="1015.8799999998882"/>
    <n v="2261.640000000014"/>
    <n v="2583.3399999999674"/>
    <n v="870.61000000001513"/>
    <n v="176.44000000000233"/>
    <n v="694.17000000001281"/>
    <n v="0"/>
    <n v="12358"/>
    <n v="1699"/>
    <n v="3444"/>
    <n v="766"/>
    <n v="6449"/>
    <n v="389.47000000000116"/>
    <n v="242.58999999999651"/>
    <n v="2334.4700000057055"/>
    <n v="0"/>
    <n v="3861.3786"/>
    <b v="0"/>
    <b v="0"/>
    <b v="0"/>
    <b v="1"/>
  </r>
  <r>
    <x v="14"/>
    <n v="20208.050000000687"/>
    <n v="5317.8100000000559"/>
    <n v="0"/>
    <n v="931.16000000014901"/>
    <n v="2077.7000000000116"/>
    <n v="2308.9499999998952"/>
    <n v="133.09999999999854"/>
    <n v="133.09999999999854"/>
    <n v="0"/>
    <n v="0"/>
    <n v="6515"/>
    <n v="1490"/>
    <n v="3636"/>
    <n v="1531.0400000000373"/>
    <n v="-142.04000000003725"/>
    <n v="394.69000000000233"/>
    <n v="229.26000000000931"/>
    <n v="8242.1400000006324"/>
    <n v="0"/>
    <n v="3912.9316000000003"/>
    <b v="0"/>
    <b v="0"/>
    <b v="0"/>
    <b v="1"/>
  </r>
  <r>
    <x v="15"/>
    <n v="17659.869999993694"/>
    <n v="4349.089999999851"/>
    <n v="0"/>
    <n v="723.55999999982305"/>
    <n v="1723.9699999999721"/>
    <n v="1901.5600000000559"/>
    <n v="1377.9399999999878"/>
    <n v="172.33000000000175"/>
    <n v="1205.609999999986"/>
    <n v="0"/>
    <n v="11695"/>
    <n v="1639"/>
    <n v="3453"/>
    <n v="734.5"/>
    <n v="5868.5"/>
    <n v="403.96000000002095"/>
    <n v="248.16999999999825"/>
    <n v="237.8399999938556"/>
    <n v="1808"/>
    <n v="3384.2327999999998"/>
    <b v="0"/>
    <b v="0"/>
    <b v="0"/>
    <b v="0"/>
  </r>
  <r>
    <x v="16"/>
    <n v="13391.390000006999"/>
    <n v="79.050000000279397"/>
    <n v="0"/>
    <n v="7.4400000001769513"/>
    <n v="4.2000000000116415"/>
    <n v="67.410000000090804"/>
    <n v="466.48000000001048"/>
    <n v="327.58999999999651"/>
    <n v="138.89000000001397"/>
    <n v="0"/>
    <n v="9806"/>
    <n v="1317"/>
    <n v="3084"/>
    <n v="739.79999999981374"/>
    <n v="4665.2000000001863"/>
    <n v="308.01999999998952"/>
    <n v="220.58999999999651"/>
    <n v="3039.860000006709"/>
    <n v="3632"/>
    <n v="3.1E-2"/>
    <b v="0"/>
    <b v="0"/>
    <b v="1"/>
    <b v="0"/>
  </r>
  <r>
    <x v="17"/>
    <n v="10117.609999995795"/>
    <n v="38.439999999944121"/>
    <n v="0"/>
    <n v="0"/>
    <n v="0"/>
    <n v="38.439999999944121"/>
    <n v="237.72000000000844"/>
    <n v="124.65000000000146"/>
    <n v="113.07000000000698"/>
    <n v="0"/>
    <n v="8005"/>
    <n v="1001"/>
    <n v="2139"/>
    <n v="760"/>
    <n v="4105"/>
    <n v="317.98000000001048"/>
    <n v="172.41000000000349"/>
    <n v="1836.4499999958425"/>
    <n v="919"/>
    <n v="0"/>
    <b v="0"/>
    <b v="0"/>
    <b v="1"/>
    <b v="0"/>
  </r>
  <r>
    <x v="18"/>
    <n v="13976.659999993717"/>
    <n v="2998.3999999999069"/>
    <n v="0"/>
    <n v="530.40999999991618"/>
    <n v="1202.4699999999721"/>
    <n v="1265.5200000000186"/>
    <n v="704.22999999999593"/>
    <n v="251.63999999999942"/>
    <n v="452.58999999999651"/>
    <n v="0"/>
    <n v="11495"/>
    <n v="1613"/>
    <n v="2608"/>
    <n v="876"/>
    <n v="6398"/>
    <n v="436.61999999999534"/>
    <n v="298.72000000000116"/>
    <n v="-1220.9700000061857"/>
    <n v="2266"/>
    <n v="609.59640000000002"/>
    <b v="0"/>
    <b v="0"/>
    <b v="1"/>
    <b v="0"/>
  </r>
  <r>
    <x v="19"/>
    <n v="18595.480000002804"/>
    <n v="4181.4799999999814"/>
    <n v="0"/>
    <n v="766.96999999997206"/>
    <n v="1662.5800000000163"/>
    <n v="1751.929999999993"/>
    <n v="580.16999999999825"/>
    <n v="273.58000000000175"/>
    <n v="306.58999999999651"/>
    <n v="0"/>
    <n v="9088"/>
    <n v="1512"/>
    <n v="2372"/>
    <n v="588.60000000009313"/>
    <n v="4615.3999999999069"/>
    <n v="314.95999999999185"/>
    <n v="217.55999999999767"/>
    <n v="4745.8300000028248"/>
    <n v="3629"/>
    <n v="3776.6431999999991"/>
    <b v="1"/>
    <b v="0"/>
    <b v="0"/>
    <b v="0"/>
  </r>
  <r>
    <x v="20"/>
    <n v="24258.000000001397"/>
    <n v="5410"/>
    <n v="0"/>
    <n v="1026"/>
    <n v="2138"/>
    <n v="2246"/>
    <n v="1000"/>
    <n v="332"/>
    <n v="668"/>
    <n v="0"/>
    <n v="12532"/>
    <n v="1922"/>
    <n v="3630"/>
    <n v="751"/>
    <n v="6229"/>
    <n v="386"/>
    <n v="220"/>
    <n v="5316.000000001397"/>
    <n v="3622"/>
    <n v="3254.0265999999997"/>
    <b v="1"/>
    <b v="0"/>
    <b v="0"/>
    <b v="0"/>
  </r>
  <r>
    <x v="21"/>
    <n v="21574.999999990221"/>
    <n v="5239"/>
    <n v="0"/>
    <n v="992"/>
    <n v="2000"/>
    <n v="2247"/>
    <n v="950"/>
    <n v="291"/>
    <n v="659"/>
    <n v="0"/>
    <n v="12277"/>
    <n v="1846"/>
    <n v="3191"/>
    <n v="758"/>
    <n v="6482"/>
    <n v="358"/>
    <n v="219"/>
    <n v="3108.9999999902211"/>
    <n v="2270"/>
    <n v="4118.4802"/>
    <b v="0"/>
    <b v="0"/>
    <b v="0"/>
    <b v="0"/>
  </r>
  <r>
    <x v="22"/>
    <n v="19816.000000010477"/>
    <n v="4887"/>
    <n v="0"/>
    <n v="925"/>
    <n v="1970"/>
    <n v="1992"/>
    <n v="580"/>
    <n v="252"/>
    <n v="328"/>
    <n v="0"/>
    <n v="11179"/>
    <n v="1839"/>
    <n v="2540"/>
    <n v="705"/>
    <n v="6095"/>
    <n v="317"/>
    <n v="147"/>
    <n v="3170.0000000104774"/>
    <n v="3620"/>
    <n v="3857.1873999999998"/>
    <b v="1"/>
    <b v="0"/>
    <b v="0"/>
    <b v="0"/>
  </r>
  <r>
    <x v="23"/>
    <n v="16871.999999997206"/>
    <n v="0"/>
    <n v="0"/>
    <n v="0"/>
    <n v="0"/>
    <n v="0"/>
    <n v="0"/>
    <n v="0"/>
    <n v="0"/>
    <n v="0"/>
    <n v="0"/>
    <n v="0"/>
    <n v="0"/>
    <n v="0"/>
    <n v="0"/>
    <n v="0"/>
    <n v="0"/>
    <n v="16871.999999997206"/>
    <n v="462"/>
    <n v="1228.7159999999999"/>
    <b v="0"/>
    <b v="0"/>
    <b v="0"/>
    <b v="0"/>
  </r>
  <r>
    <x v="24"/>
    <n v="8578.7599999979138"/>
    <n v="2946.2299999999814"/>
    <n v="0"/>
    <n v="0"/>
    <n v="0"/>
    <n v="2946.2299999999814"/>
    <n v="312.43000000000029"/>
    <n v="216.43000000000029"/>
    <n v="96"/>
    <n v="0"/>
    <n v="19047"/>
    <n v="2052"/>
    <n v="5348"/>
    <n v="1532.1999999999534"/>
    <n v="10114.800000000047"/>
    <n v="678.04999999998836"/>
    <n v="247.19000000000233"/>
    <n v="-13726.900000002068"/>
    <n v="0"/>
    <n v="0"/>
    <b v="0"/>
    <b v="1"/>
    <b v="0"/>
    <b v="0"/>
  </r>
  <r>
    <x v="25"/>
    <n v="12295.730000001393"/>
    <n v="1671.5699999998324"/>
    <n v="0"/>
    <n v="853.71999999997206"/>
    <n v="1848.3300000000163"/>
    <n v="-1030.480000000156"/>
    <n v="762.60999999999331"/>
    <n v="208.12000000000262"/>
    <n v="554.48999999999069"/>
    <n v="0"/>
    <n v="8028"/>
    <n v="1074"/>
    <n v="2175"/>
    <n v="745.86000000010245"/>
    <n v="4033.1399999998976"/>
    <n v="369.47000000000116"/>
    <n v="198.80000000000291"/>
    <n v="1833.5500000015672"/>
    <n v="1802"/>
    <n v="500.29659999999996"/>
    <b v="0"/>
    <b v="0"/>
    <b v="1"/>
    <b v="0"/>
  </r>
  <r>
    <x v="26"/>
    <n v="21349.460000003484"/>
    <n v="5965.0500000002794"/>
    <n v="0"/>
    <n v="1184.5800000000745"/>
    <n v="2288.2600000000093"/>
    <n v="2492.2100000001956"/>
    <n v="909.41999999999098"/>
    <n v="335.54999999999563"/>
    <n v="573.86999999999534"/>
    <n v="0"/>
    <n v="11439"/>
    <n v="1783"/>
    <n v="3441"/>
    <n v="802.13999999989755"/>
    <n v="5412.8600000001024"/>
    <n v="382.14000000001397"/>
    <n v="228.39999999999418"/>
    <n v="3035.9900000032139"/>
    <n v="3628"/>
    <n v="4038.1840000000002"/>
    <b v="1"/>
    <b v="0"/>
    <b v="0"/>
    <b v="0"/>
  </r>
  <r>
    <x v="27"/>
    <n v="21100.180000002088"/>
    <n v="5254.8999999999069"/>
    <n v="0"/>
    <n v="1008.5500000000466"/>
    <n v="2031.859999999986"/>
    <n v="2214.4899999998743"/>
    <n v="1070.1700000000274"/>
    <n v="346.58000000000175"/>
    <n v="723.59000000002561"/>
    <n v="0"/>
    <n v="12359"/>
    <n v="1746"/>
    <n v="3676"/>
    <n v="799.19999999995343"/>
    <n v="6137.8000000000466"/>
    <n v="367.85000000000582"/>
    <n v="227.97000000000116"/>
    <n v="2416.1100000021543"/>
    <n v="3622"/>
    <n v="3851.5639999999994"/>
    <b v="1"/>
    <b v="0"/>
    <b v="0"/>
    <b v="0"/>
  </r>
  <r>
    <x v="28"/>
    <n v="22216.00999999723"/>
    <n v="5532.7400000002235"/>
    <n v="0"/>
    <n v="1059.4699999999721"/>
    <n v="2139.8999999999651"/>
    <n v="2333.3700000002864"/>
    <n v="914.60999999997875"/>
    <n v="284.01000000000204"/>
    <n v="630.59999999997672"/>
    <n v="0"/>
    <n v="13217"/>
    <n v="1793"/>
    <n v="3976"/>
    <n v="812"/>
    <n v="6636"/>
    <n v="403.6699999999837"/>
    <n v="252.31999999999243"/>
    <n v="2551.6599999970276"/>
    <n v="3167"/>
    <n v="3784.2568000000001"/>
    <b v="1"/>
    <b v="0"/>
    <b v="0"/>
    <b v="0"/>
  </r>
  <r>
    <x v="29"/>
    <n v="22732.969999999987"/>
    <n v="5510.0599999995902"/>
    <n v="0"/>
    <n v="1061.6099999998696"/>
    <n v="2096.9400000000023"/>
    <n v="2351.5099999997183"/>
    <n v="666.12000000000262"/>
    <n v="292.95999999999913"/>
    <n v="373.16000000000349"/>
    <n v="0"/>
    <n v="12638"/>
    <n v="1824"/>
    <n v="3650"/>
    <n v="778.80000000004657"/>
    <n v="6385.1999999999534"/>
    <n v="401.5"/>
    <n v="265.53000000001339"/>
    <n v="3918.7900000003938"/>
    <n v="3621"/>
    <n v="4194.5479999999989"/>
    <b v="1"/>
    <b v="0"/>
    <b v="0"/>
    <b v="0"/>
  </r>
  <r>
    <x v="30"/>
    <n v="15826.710000006293"/>
    <n v="1062.5890000001527"/>
    <n v="0"/>
    <n v="236.45999999996275"/>
    <n v="538.94000000000233"/>
    <n v="287.18900000018766"/>
    <n v="324.77999999999884"/>
    <n v="186.52999999999884"/>
    <n v="138.25"/>
    <n v="0"/>
    <n v="12788"/>
    <n v="1371"/>
    <n v="4011"/>
    <n v="916.60000000009313"/>
    <n v="6489.3999999999069"/>
    <n v="423.63000000000466"/>
    <n v="237.65999999998894"/>
    <n v="1651.3410000061413"/>
    <n v="914"/>
    <n v="1053.1134"/>
    <b v="0"/>
    <b v="0"/>
    <b v="0"/>
    <b v="0"/>
  </r>
  <r>
    <x v="31"/>
    <n v="7716.1799999916111"/>
    <n v="348.86100000003353"/>
    <n v="0"/>
    <n v="0"/>
    <n v="0"/>
    <n v="348.86100000003353"/>
    <n v="28.819999999999709"/>
    <n v="28.819999999999709"/>
    <n v="0"/>
    <n v="0"/>
    <n v="4782"/>
    <n v="495"/>
    <n v="1414"/>
    <n v="503.19999999995343"/>
    <n v="2369.8000000000466"/>
    <n v="234.69000000000233"/>
    <n v="65.130000000004657"/>
    <n v="2556.4989999915779"/>
    <n v="0"/>
    <n v="0"/>
    <b v="0"/>
    <b v="1"/>
    <b v="0"/>
    <b v="0"/>
  </r>
  <r>
    <x v="32"/>
    <n v="11333.000000007683"/>
    <n v="1657"/>
    <n v="0"/>
    <n v="307.61000000010245"/>
    <n v="803.77000000001863"/>
    <n v="545.61999999987893"/>
    <n v="599.04000000000815"/>
    <n v="185"/>
    <n v="414.04000000000815"/>
    <n v="0"/>
    <n v="7242"/>
    <n v="1135"/>
    <n v="1423"/>
    <n v="860"/>
    <n v="3824"/>
    <n v="421"/>
    <n v="198"/>
    <n v="1834.9600000076753"/>
    <n v="1822"/>
    <n v="3.1E-2"/>
    <b v="0"/>
    <b v="0"/>
    <b v="1"/>
    <b v="0"/>
  </r>
  <r>
    <x v="33"/>
    <n v="16915.999999984633"/>
    <n v="3319"/>
    <n v="0"/>
    <n v="695"/>
    <n v="1271"/>
    <n v="1353"/>
    <n v="760"/>
    <n v="295"/>
    <n v="465"/>
    <n v="0"/>
    <n v="10002"/>
    <n v="1568"/>
    <n v="1181"/>
    <n v="776"/>
    <n v="6477"/>
    <n v="382"/>
    <n v="198"/>
    <n v="2834.9999999846332"/>
    <n v="2724"/>
    <n v="2004.3483999999999"/>
    <b v="0"/>
    <b v="0"/>
    <b v="0"/>
    <b v="0"/>
  </r>
  <r>
    <x v="34"/>
    <n v="24047.000000006985"/>
    <n v="6842"/>
    <n v="0"/>
    <n v="1369"/>
    <n v="2444"/>
    <n v="3029"/>
    <n v="1031"/>
    <n v="299"/>
    <n v="732"/>
    <n v="0"/>
    <n v="13537"/>
    <n v="1994"/>
    <n v="3951"/>
    <n v="833"/>
    <n v="6759"/>
    <n v="427"/>
    <n v="246"/>
    <n v="2637.0000000069849"/>
    <n v="3636"/>
    <n v="4256.362000000001"/>
    <b v="1"/>
    <b v="0"/>
    <b v="0"/>
    <b v="0"/>
  </r>
  <r>
    <x v="35"/>
    <n v="22474.060000006284"/>
    <n v="6129.6000000000931"/>
    <n v="0"/>
    <n v="1035.1000000000931"/>
    <n v="2433.8699999999953"/>
    <n v="2660.6300000000047"/>
    <n v="984.14000000000669"/>
    <n v="291.09999999999854"/>
    <n v="693.04000000000815"/>
    <n v="0"/>
    <n v="13019"/>
    <n v="2150"/>
    <n v="3596"/>
    <n v="731.60000000009313"/>
    <n v="6541.3999999999069"/>
    <n v="370.19000000000233"/>
    <n v="243.75"/>
    <n v="2341.3200000061843"/>
    <n v="3179"/>
    <n v="4229.5346"/>
    <b v="1"/>
    <b v="0"/>
    <b v="0"/>
    <b v="0"/>
  </r>
  <r>
    <x v="36"/>
    <n v="18770.999999986714"/>
    <n v="4583.7099999999627"/>
    <n v="0"/>
    <n v="845.88999999989755"/>
    <n v="1837.9100000000326"/>
    <n v="1899.9100000000326"/>
    <n v="472.1499999999869"/>
    <n v="194.84999999999854"/>
    <n v="277.29999999998836"/>
    <n v="0"/>
    <n v="12000"/>
    <n v="1866"/>
    <n v="2760"/>
    <n v="767.5999999998603"/>
    <n v="6606.4000000001397"/>
    <n v="385.54000000000815"/>
    <n v="235.4600000000064"/>
    <n v="1715.1399999867645"/>
    <n v="1821"/>
    <n v="3598.6846"/>
    <b v="0"/>
    <b v="0"/>
    <b v="0"/>
    <b v="0"/>
  </r>
  <r>
    <x v="37"/>
    <n v="18052.400000010501"/>
    <n v="2251.839999999851"/>
    <n v="0"/>
    <n v="0"/>
    <n v="0"/>
    <n v="2251.839999999851"/>
    <n v="268.15000000000146"/>
    <n v="111.06000000000495"/>
    <n v="157.08999999999651"/>
    <n v="0"/>
    <n v="11239"/>
    <n v="1147"/>
    <n v="4337"/>
    <n v="709.19999999995343"/>
    <n v="5045.8000000000466"/>
    <n v="270.28999999997905"/>
    <n v="157.30999999999767"/>
    <n v="4293.4100000106482"/>
    <n v="0"/>
    <n v="1584.2364"/>
    <b v="0"/>
    <b v="0"/>
    <b v="0"/>
    <b v="0"/>
  </r>
  <r>
    <x v="38"/>
    <n v="9093.5500000055763"/>
    <n v="15.770000000018626"/>
    <n v="0"/>
    <n v="0"/>
    <n v="0"/>
    <n v="15.770000000018626"/>
    <n v="74.590000000018335"/>
    <n v="61.040000000000873"/>
    <n v="13.550000000017462"/>
    <n v="0"/>
    <n v="8010"/>
    <n v="753"/>
    <n v="2582"/>
    <n v="728.80000000004657"/>
    <n v="3946.1999999999534"/>
    <n v="263.49000000001979"/>
    <n v="98.959999999991851"/>
    <n v="993.19000000553933"/>
    <n v="0"/>
    <n v="0"/>
    <b v="0"/>
    <b v="1"/>
    <b v="0"/>
    <b v="0"/>
  </r>
  <r>
    <x v="39"/>
    <n v="10682.469999997906"/>
    <n v="1559.6299999998882"/>
    <n v="0"/>
    <n v="612.45999999996275"/>
    <n v="1833.1699999999837"/>
    <n v="-886.00000000005821"/>
    <n v="634.44999999997526"/>
    <n v="109.15999999999622"/>
    <n v="525.28999999997905"/>
    <n v="0"/>
    <n v="8731"/>
    <n v="952"/>
    <n v="2176"/>
    <n v="751.19999999995343"/>
    <n v="4851.8000000000466"/>
    <n v="389.39999999999418"/>
    <n v="232.13000000000466"/>
    <n v="-242.61000000195781"/>
    <n v="0"/>
    <n v="0"/>
    <b v="0"/>
    <b v="1"/>
    <b v="0"/>
    <b v="0"/>
  </r>
  <r>
    <x v="40"/>
    <n v="16974.78999999931"/>
    <n v="5183.2900000000373"/>
    <n v="0"/>
    <n v="980.12000000011176"/>
    <n v="2036.539999999979"/>
    <n v="2166.6299999999464"/>
    <n v="613.46000000002095"/>
    <n v="130.97000000000116"/>
    <n v="482.49000000001979"/>
    <n v="0"/>
    <n v="8920"/>
    <n v="1324"/>
    <n v="2025"/>
    <n v="726.20000000018626"/>
    <n v="4844.7999999998137"/>
    <n v="362.27999999999884"/>
    <n v="230.92999999999302"/>
    <n v="2258.0399999992514"/>
    <n v="0"/>
    <n v="2895.9394000000002"/>
    <b v="0"/>
    <b v="0"/>
    <b v="0"/>
    <b v="0"/>
  </r>
  <r>
    <x v="41"/>
    <n v="18841.94999999649"/>
    <n v="5258.7200000002049"/>
    <n v="0"/>
    <n v="998.38999999989755"/>
    <n v="2005.1900000000023"/>
    <n v="2255.140000000305"/>
    <n v="816.32999999998719"/>
    <n v="332.75"/>
    <n v="483.57999999998719"/>
    <n v="0"/>
    <n v="9798"/>
    <n v="1779"/>
    <n v="2454"/>
    <n v="761.79999999981374"/>
    <n v="4803.2000000001863"/>
    <n v="376.98000000001048"/>
    <n v="221.07000000000698"/>
    <n v="2968.899999996298"/>
    <n v="3644"/>
    <n v="3890.3387999999986"/>
    <b v="1"/>
    <b v="0"/>
    <b v="0"/>
    <b v="0"/>
  </r>
  <r>
    <x v="42"/>
    <n v="22159.929999997898"/>
    <n v="5666.9199999999255"/>
    <n v="0"/>
    <n v="1061.4899999999907"/>
    <n v="2149.1699999999837"/>
    <n v="2456.2599999999511"/>
    <n v="684.89999999999418"/>
    <n v="272.19000000000233"/>
    <n v="412.70999999999185"/>
    <n v="0"/>
    <n v="11457"/>
    <n v="1828"/>
    <n v="4208"/>
    <n v="708.80000000004657"/>
    <n v="4712.1999999999534"/>
    <n v="342.72000000000116"/>
    <n v="201.35000000000582"/>
    <n v="4351.1099999979779"/>
    <n v="3187"/>
    <n v="3963.1453999999994"/>
    <b v="1"/>
    <b v="0"/>
    <b v="0"/>
    <b v="0"/>
  </r>
  <r>
    <x v="43"/>
    <n v="19287.809999992329"/>
    <n v="4900.1699999999255"/>
    <n v="0"/>
    <n v="921.33000000007451"/>
    <n v="1869.1900000000023"/>
    <n v="2109.6499999998487"/>
    <n v="771.0600000000195"/>
    <n v="242.46999999999389"/>
    <n v="528.59000000002561"/>
    <n v="0"/>
    <n v="9969"/>
    <n v="1604"/>
    <n v="2927"/>
    <n v="1174.4000000001397"/>
    <n v="4263.5999999998603"/>
    <n v="348.79999999998836"/>
    <n v="211.38999999999942"/>
    <n v="3647.5799999923838"/>
    <n v="3191"/>
    <n v="3557.0701999999992"/>
    <b v="1"/>
    <b v="0"/>
    <b v="0"/>
    <b v="0"/>
  </r>
  <r>
    <x v="44"/>
    <n v="17997.500000002794"/>
    <n v="5126.570000000298"/>
    <n v="0"/>
    <n v="927.81000000005588"/>
    <n v="1927.4800000000396"/>
    <n v="2271.2800000002026"/>
    <n v="316.41999999999098"/>
    <n v="116.03000000000611"/>
    <n v="200.38999999998487"/>
    <n v="0"/>
    <n v="10353"/>
    <n v="1467"/>
    <n v="2642"/>
    <n v="233"/>
    <n v="6011"/>
    <n v="326.82000000000698"/>
    <n v="203.67999999999302"/>
    <n v="2201.510000002505"/>
    <n v="0"/>
    <n v="3297.5319999999997"/>
    <b v="0"/>
    <b v="0"/>
    <b v="0"/>
    <b v="1"/>
  </r>
  <r>
    <x v="45"/>
    <n v="9014.8299999986048"/>
    <n v="14.729999999981374"/>
    <n v="0"/>
    <n v="0"/>
    <n v="0"/>
    <n v="14.729999999981374"/>
    <n v="115.15999999999622"/>
    <n v="44.409999999996217"/>
    <n v="70.75"/>
    <n v="0"/>
    <n v="8051"/>
    <n v="753"/>
    <n v="1954"/>
    <n v="711.47999999998137"/>
    <n v="4632.5200000000186"/>
    <n v="293.17999999999302"/>
    <n v="27.990000000005239"/>
    <n v="833.93999999862717"/>
    <n v="0"/>
    <n v="0"/>
    <b v="0"/>
    <b v="1"/>
    <b v="0"/>
    <b v="0"/>
  </r>
  <r>
    <x v="46"/>
    <n v="8277.6700000013952"/>
    <n v="14.729999999981374"/>
    <n v="0"/>
    <n v="0"/>
    <n v="0"/>
    <n v="14.729999999981374"/>
    <n v="161.83999999998923"/>
    <n v="48.069999999999709"/>
    <n v="113.76999999998952"/>
    <n v="0"/>
    <n v="7323"/>
    <n v="752"/>
    <n v="1792"/>
    <n v="707.52000000001863"/>
    <n v="4071.4799999999814"/>
    <n v="311.47000000000116"/>
    <n v="74.860000000000582"/>
    <n v="778.10000000142463"/>
    <n v="0"/>
    <n v="0"/>
    <b v="0"/>
    <b v="1"/>
    <b v="0"/>
    <b v="0"/>
  </r>
  <r>
    <x v="47"/>
    <n v="6737.9400000056048"/>
    <n v="17.509999999776483"/>
    <n v="0"/>
    <n v="0"/>
    <n v="0"/>
    <n v="17.509999999776483"/>
    <n v="259.87000000000262"/>
    <n v="73.209999999999127"/>
    <n v="186.66000000000349"/>
    <n v="0"/>
    <n v="5771"/>
    <n v="733"/>
    <n v="781"/>
    <n v="872"/>
    <n v="3385"/>
    <n v="307.88999999998487"/>
    <n v="10.169999999998254"/>
    <n v="689.56000000582571"/>
    <n v="0"/>
    <n v="0"/>
    <b v="0"/>
    <b v="1"/>
    <b v="0"/>
    <b v="0"/>
  </r>
  <r>
    <x v="48"/>
    <n v="10518.159999996496"/>
    <n v="1069.1299999998882"/>
    <n v="0"/>
    <n v="328.13999999989755"/>
    <n v="375.88999999995576"/>
    <n v="365.10000000003492"/>
    <n v="355.99000000001979"/>
    <n v="186.85000000000582"/>
    <n v="169.14000000001397"/>
    <n v="0"/>
    <n v="6979"/>
    <n v="1034"/>
    <n v="1632"/>
    <n v="716"/>
    <n v="3597"/>
    <n v="354.96000000002095"/>
    <n v="166.8799999999901"/>
    <n v="2114.0399999965884"/>
    <n v="1363"/>
    <n v="0"/>
    <b v="0"/>
    <b v="0"/>
    <b v="1"/>
    <b v="0"/>
  </r>
  <r>
    <x v="49"/>
    <n v="20896.220000007685"/>
    <n v="5988.8400000003166"/>
    <n v="0"/>
    <n v="1085.7299999999814"/>
    <n v="2350.7400000000489"/>
    <n v="2552.3700000002864"/>
    <n v="1025.1899999999878"/>
    <n v="212.13999999999942"/>
    <n v="813.04999999998836"/>
    <n v="0"/>
    <n v="11316"/>
    <n v="1831"/>
    <n v="3170"/>
    <n v="798.5999999998603"/>
    <n v="5516.4000000001397"/>
    <n v="384.63999999998487"/>
    <n v="271.14000000001397"/>
    <n v="2566.1900000073801"/>
    <n v="2281"/>
    <n v="3679.5139999999997"/>
    <b v="0"/>
    <b v="0"/>
    <b v="0"/>
    <b v="0"/>
  </r>
  <r>
    <x v="50"/>
    <n v="20321.010000000009"/>
    <n v="9908.3199999998324"/>
    <n v="0"/>
    <n v="1765.75"/>
    <n v="3723.2599999999511"/>
    <n v="4419.3099999998813"/>
    <n v="888.46999999998661"/>
    <n v="175.0399999999936"/>
    <n v="713.42999999999302"/>
    <n v="0"/>
    <n v="21603"/>
    <n v="3074"/>
    <n v="5277"/>
    <n v="1604.6000000000931"/>
    <n v="11647.399999999907"/>
    <n v="740.27999999999884"/>
    <n v="538.70999999999185"/>
    <n v="-12078.77999999981"/>
    <n v="0"/>
    <n v="3837.5395999999996"/>
    <b v="0"/>
    <b v="0"/>
    <b v="0"/>
    <b v="1"/>
  </r>
  <r>
    <x v="51"/>
    <n v="14567.999999999302"/>
    <n v="5706"/>
    <n v="0"/>
    <n v="1034"/>
    <n v="2249"/>
    <n v="2423"/>
    <n v="571"/>
    <n v="133"/>
    <n v="438"/>
    <n v="0"/>
    <n v="9415"/>
    <n v="1516"/>
    <n v="2221"/>
    <n v="766"/>
    <n v="4912"/>
    <n v="0"/>
    <n v="0"/>
    <n v="-1124.0000000006985"/>
    <n v="0"/>
    <n v="3002.9141999999988"/>
    <b v="0"/>
    <b v="0"/>
    <b v="0"/>
    <b v="1"/>
  </r>
  <r>
    <x v="52"/>
    <n v="7548.8900000013964"/>
    <n v="26.270000000018626"/>
    <n v="0"/>
    <n v="0"/>
    <n v="11.340000000025611"/>
    <n v="14.929999999993015"/>
    <n v="141.69000000002416"/>
    <n v="47.480000000003201"/>
    <n v="94.210000000020955"/>
    <n v="0"/>
    <n v="6347"/>
    <n v="1041"/>
    <n v="1451"/>
    <n v="756.39999999990687"/>
    <n v="3098.6000000000931"/>
    <n v="296.94000000000233"/>
    <n v="218.16999999999825"/>
    <n v="1033.9300000013536"/>
    <n v="0"/>
    <n v="0"/>
    <b v="0"/>
    <b v="1"/>
    <b v="0"/>
    <b v="0"/>
  </r>
  <r>
    <x v="53"/>
    <n v="11411.960000000006"/>
    <n v="3138.8999999999069"/>
    <n v="0"/>
    <n v="537.14000000013039"/>
    <n v="1224.5"/>
    <n v="1377.2599999997765"/>
    <n v="489.92999999999302"/>
    <n v="155.72000000000116"/>
    <n v="334.20999999999185"/>
    <n v="0"/>
    <n v="7641"/>
    <n v="1134"/>
    <n v="1976"/>
    <n v="725.4000000001397"/>
    <n v="3805.5999999998603"/>
    <n v="378.70999999999185"/>
    <n v="209.33000000000175"/>
    <n v="142.13000000010652"/>
    <n v="0"/>
    <n v="1106.9418000000001"/>
    <b v="0"/>
    <b v="0"/>
    <b v="0"/>
    <b v="0"/>
  </r>
  <r>
    <x v="54"/>
    <n v="19745.309999992998"/>
    <n v="4724.2099999999627"/>
    <n v="0"/>
    <n v="806.5999999998603"/>
    <n v="1863"/>
    <n v="2054.6100000001024"/>
    <n v="751.89000000000669"/>
    <n v="259.29000000000087"/>
    <n v="492.60000000000582"/>
    <n v="0"/>
    <n v="8560"/>
    <n v="1623"/>
    <n v="1946"/>
    <n v="630.19999999995343"/>
    <n v="4360.8000000000466"/>
    <n v="329.14000000001397"/>
    <n v="205.55000000000291"/>
    <n v="5709.2099999930288"/>
    <n v="3614"/>
    <n v="3507.5011999999992"/>
    <b v="1"/>
    <b v="0"/>
    <b v="0"/>
    <b v="0"/>
  </r>
  <r>
    <x v="55"/>
    <n v="19861.310000009791"/>
    <n v="5399.5"/>
    <n v="0"/>
    <n v="879.43999999994412"/>
    <n v="2048.4899999999907"/>
    <n v="2471.5700000000652"/>
    <n v="769.7099999999773"/>
    <n v="271.72999999999593"/>
    <n v="497.97999999998137"/>
    <n v="0"/>
    <n v="8941"/>
    <n v="1691"/>
    <n v="1701"/>
    <n v="702.39999999990687"/>
    <n v="4846.6000000000931"/>
    <n v="358.98999999999069"/>
    <n v="227.69999999999709"/>
    <n v="4751.1000000098138"/>
    <n v="3606"/>
    <n v="3356.2460000000005"/>
    <b v="1"/>
    <b v="0"/>
    <b v="0"/>
    <b v="0"/>
  </r>
  <r>
    <x v="56"/>
    <n v="20216.020000000688"/>
    <n v="5454.4900000002235"/>
    <n v="0"/>
    <n v="920.02000000001863"/>
    <n v="2021"/>
    <n v="2513.4700000002049"/>
    <n v="769.24000000001251"/>
    <n v="270.92000000000553"/>
    <n v="498.32000000000698"/>
    <n v="0"/>
    <n v="11379"/>
    <n v="1889"/>
    <n v="2121"/>
    <n v="772.4000000001397"/>
    <n v="6596.5999999998603"/>
    <n v="377.66000000000349"/>
    <n v="238.32000000000698"/>
    <n v="2613.290000000452"/>
    <n v="2735"/>
    <n v="4351.16"/>
    <b v="0"/>
    <b v="0"/>
    <b v="0"/>
    <b v="0"/>
  </r>
  <r>
    <x v="57"/>
    <n v="19227.829999992318"/>
    <n v="5673.1499999999069"/>
    <n v="0"/>
    <n v="947.94000000017695"/>
    <n v="2146.7900000000373"/>
    <n v="2578.4199999996927"/>
    <n v="631.78000000000611"/>
    <n v="143.70999999999913"/>
    <n v="488.07000000000698"/>
    <n v="0"/>
    <n v="10880"/>
    <n v="1561"/>
    <n v="2891"/>
    <n v="753.19999999995343"/>
    <n v="5674.8000000000466"/>
    <n v="379.29000000000815"/>
    <n v="240.8799999999901"/>
    <n v="2042.8999999924054"/>
    <n v="0"/>
    <n v="3886.0298000000003"/>
    <b v="0"/>
    <b v="0"/>
    <b v="0"/>
    <b v="1"/>
  </r>
  <r>
    <x v="58"/>
    <n v="12957.799999999304"/>
    <n v="2681.0099999997765"/>
    <n v="0"/>
    <n v="0"/>
    <n v="0"/>
    <n v="2681.0099999997765"/>
    <n v="67.659999999988941"/>
    <n v="67.479999999995925"/>
    <n v="0.17999999999301508"/>
    <n v="0"/>
    <n v="8507"/>
    <n v="1149"/>
    <n v="1515"/>
    <n v="831.80000000004657"/>
    <n v="5011.1999999999534"/>
    <n v="271.76999999998952"/>
    <n v="138.43000000000757"/>
    <n v="1702.129999999539"/>
    <n v="0"/>
    <n v="1732.0443999999998"/>
    <b v="0"/>
    <b v="0"/>
    <b v="0"/>
    <b v="0"/>
  </r>
  <r>
    <x v="59"/>
    <n v="6262.3899999979185"/>
    <n v="9.7900000000372529"/>
    <n v="0"/>
    <n v="0"/>
    <n v="0"/>
    <n v="9.7900000000372529"/>
    <n v="20.900000000016007"/>
    <n v="20.069999999999709"/>
    <n v="0.83000000001629815"/>
    <n v="0"/>
    <n v="5461"/>
    <n v="1120"/>
    <n v="1501"/>
    <n v="690.5999999998603"/>
    <n v="2149.4000000001397"/>
    <n v="227.58999999999651"/>
    <n v="14.019999999989523"/>
    <n v="770.69999999786523"/>
    <n v="0"/>
    <n v="0"/>
    <b v="0"/>
    <b v="1"/>
    <b v="0"/>
    <b v="0"/>
  </r>
  <r>
    <x v="60"/>
    <n v="6828.8200000069628"/>
    <n v="28.410000000149012"/>
    <n v="0"/>
    <n v="0"/>
    <n v="0"/>
    <n v="28.410000000149012"/>
    <n v="491.34000000000378"/>
    <n v="136.68000000000029"/>
    <n v="354.66000000000349"/>
    <n v="0"/>
    <n v="5651"/>
    <n v="344"/>
    <n v="287"/>
    <n v="686.80000000004657"/>
    <n v="4333.1999999999534"/>
    <n v="352.23000000001048"/>
    <n v="138.95000000001164"/>
    <n v="658.07000000681001"/>
    <n v="0"/>
    <n v="0"/>
    <b v="0"/>
    <b v="1"/>
    <b v="0"/>
    <b v="0"/>
  </r>
  <r>
    <x v="61"/>
    <n v="4904.8199999874341"/>
    <n v="52.149999999906868"/>
    <n v="0"/>
    <n v="0"/>
    <n v="0"/>
    <n v="52.149999999906868"/>
    <n v="197.56999999999971"/>
    <n v="154.2300000000032"/>
    <n v="43.339999999996508"/>
    <n v="0"/>
    <n v="3513"/>
    <n v="703"/>
    <n v="465"/>
    <n v="10.800000000046566"/>
    <n v="2334.1999999999534"/>
    <n v="375.69000000000233"/>
    <n v="143.48999999999069"/>
    <n v="1142.0999999875276"/>
    <n v="0"/>
    <n v="0"/>
    <b v="0"/>
    <b v="1"/>
    <b v="0"/>
    <b v="0"/>
  </r>
  <r>
    <x v="62"/>
    <n v="4738.8000000007014"/>
    <n v="86.399999999906868"/>
    <n v="0"/>
    <n v="0"/>
    <n v="0"/>
    <n v="86.399999999906868"/>
    <n v="242.2300000000032"/>
    <n v="129.01000000000204"/>
    <n v="113.22000000000116"/>
    <n v="0"/>
    <n v="3489"/>
    <n v="534"/>
    <n v="1502"/>
    <n v="8.8000000000465661"/>
    <n v="1444.1999999999534"/>
    <n v="379.10999999998603"/>
    <n v="114.09000000001106"/>
    <n v="921.17000000079133"/>
    <n v="0"/>
    <n v="0"/>
    <b v="0"/>
    <b v="1"/>
    <b v="0"/>
    <b v="0"/>
  </r>
  <r>
    <x v="63"/>
    <n v="4238.7600000027887"/>
    <n v="35.400000000372529"/>
    <n v="0"/>
    <n v="0"/>
    <n v="0"/>
    <n v="35.400000000372529"/>
    <n v="197.88999999998487"/>
    <n v="133.27999999999884"/>
    <n v="64.60999999998603"/>
    <n v="0"/>
    <n v="2965"/>
    <n v="266"/>
    <n v="1245"/>
    <n v="7.5999999998603016"/>
    <n v="1446.4000000001397"/>
    <n v="380.52000000001863"/>
    <n v="108.71999999998661"/>
    <n v="1040.4700000024313"/>
    <n v="0"/>
    <n v="0"/>
    <b v="0"/>
    <b v="1"/>
    <b v="0"/>
    <b v="0"/>
  </r>
  <r>
    <x v="64"/>
    <n v="6187.5099999971862"/>
    <n v="54.979999999981374"/>
    <n v="0"/>
    <n v="0"/>
    <n v="0"/>
    <n v="54.979999999981374"/>
    <n v="275.66999999999825"/>
    <n v="159.11000000000058"/>
    <n v="116.55999999999767"/>
    <n v="0"/>
    <n v="4817"/>
    <n v="789"/>
    <n v="2113"/>
    <n v="7.6000000000931323"/>
    <n v="1907.3999999999069"/>
    <n v="377.57000000000698"/>
    <n v="106.92000000001281"/>
    <n v="1039.8599999972066"/>
    <n v="0"/>
    <n v="0"/>
    <b v="0"/>
    <b v="1"/>
    <b v="0"/>
    <b v="0"/>
  </r>
  <r>
    <x v="65"/>
    <n v="4451.3200000070065"/>
    <n v="56.540000000037253"/>
    <n v="0"/>
    <n v="0"/>
    <n v="0"/>
    <n v="56.540000000037253"/>
    <n v="300.00999999998749"/>
    <n v="193.2699999999968"/>
    <n v="106.73999999999069"/>
    <n v="0"/>
    <n v="4027"/>
    <n v="812"/>
    <n v="1347"/>
    <n v="9.8000000000465661"/>
    <n v="1858.1999999999534"/>
    <n v="347.98999999999069"/>
    <n v="120.68999999998778"/>
    <n v="67.770000006981718"/>
    <n v="0"/>
    <n v="0"/>
    <b v="0"/>
    <b v="1"/>
    <b v="0"/>
    <b v="0"/>
  </r>
  <r>
    <x v="66"/>
    <n v="4199.0900000083784"/>
    <n v="9.029999999795109"/>
    <n v="0"/>
    <n v="0"/>
    <n v="0"/>
    <n v="9.029999999795109"/>
    <n v="160.05000000001019"/>
    <n v="96.599999999998545"/>
    <n v="63.450000000011642"/>
    <n v="0"/>
    <n v="3387"/>
    <n v="689"/>
    <n v="1118"/>
    <n v="7.7999999998137355"/>
    <n v="1572.2000000001863"/>
    <n v="258"/>
    <n v="126.91000000000349"/>
    <n v="643.01000000857312"/>
    <n v="0"/>
    <n v="0"/>
    <b v="0"/>
    <b v="1"/>
    <b v="0"/>
    <b v="0"/>
  </r>
  <r>
    <x v="67"/>
    <n v="8974.2499999979191"/>
    <n v="2243.4399999999441"/>
    <n v="0"/>
    <n v="920.98999999999069"/>
    <n v="1999.6199999999953"/>
    <n v="-677.17000000004191"/>
    <n v="698.2300000000032"/>
    <n v="251.79000000000087"/>
    <n v="446.44000000000233"/>
    <n v="0"/>
    <n v="6055"/>
    <n v="1240"/>
    <n v="1423"/>
    <n v="143.20000000018626"/>
    <n v="3248.7999999998137"/>
    <n v="331.32999999998719"/>
    <n v="198.41999999999825"/>
    <n v="-22.420000002028246"/>
    <n v="1804"/>
    <n v="0"/>
    <b v="0"/>
    <b v="0"/>
    <b v="1"/>
    <b v="0"/>
  </r>
  <r>
    <x v="68"/>
    <n v="19285.209999987404"/>
    <n v="4514.0200000000186"/>
    <n v="0"/>
    <n v="727.45999999996275"/>
    <n v="1872.7699999999604"/>
    <n v="1913.7900000000955"/>
    <n v="722.02000000000407"/>
    <n v="235.13999999999942"/>
    <n v="486.88000000000466"/>
    <n v="0"/>
    <n v="7438"/>
    <n v="1662"/>
    <n v="1677"/>
    <n v="355.5999999998603"/>
    <n v="3743.4000000001397"/>
    <n v="334.80000000001746"/>
    <n v="203.99000000000524"/>
    <n v="6611.1699999873817"/>
    <n v="3619"/>
    <n v="2783.8433999999988"/>
    <b v="0"/>
    <b v="0"/>
    <b v="0"/>
    <b v="0"/>
  </r>
  <r>
    <x v="69"/>
    <n v="16691.360000000728"/>
    <n v="4750.9399999999441"/>
    <n v="0"/>
    <n v="836.57999999984168"/>
    <n v="1932.2600000000093"/>
    <n v="1982.1000000000931"/>
    <n v="635.51999999998952"/>
    <n v="239.97000000000116"/>
    <n v="395.54999999998836"/>
    <n v="0"/>
    <n v="8627"/>
    <n v="1557"/>
    <n v="1867"/>
    <n v="446.80000000004657"/>
    <n v="4756.1999999999534"/>
    <n v="344.06999999997788"/>
    <n v="196.56999999999243"/>
    <n v="2677.9000000007945"/>
    <n v="3626"/>
    <n v="2485.1584000000003"/>
    <b v="0"/>
    <b v="0"/>
    <b v="0"/>
    <b v="0"/>
  </r>
  <r>
    <x v="70"/>
    <n v="19780.609999999971"/>
    <n v="5292.6100000003353"/>
    <n v="0"/>
    <n v="994.71000000019558"/>
    <n v="1988.3699999999953"/>
    <n v="2309.5300000001444"/>
    <n v="648.05000000001746"/>
    <n v="198.16000000000349"/>
    <n v="449.89000000001397"/>
    <n v="0"/>
    <n v="10793"/>
    <n v="1891"/>
    <n v="2391"/>
    <n v="718"/>
    <n v="5793"/>
    <n v="386.52000000001863"/>
    <n v="232.8700000000099"/>
    <n v="3046.9499999996187"/>
    <n v="2265"/>
    <n v="4308.0389999999998"/>
    <b v="0"/>
    <b v="0"/>
    <b v="0"/>
    <b v="0"/>
  </r>
  <r>
    <x v="71"/>
    <n v="19532.210000011197"/>
    <n v="5520.9799999999814"/>
    <n v="0"/>
    <n v="1029.4899999999907"/>
    <n v="2074.5300000000279"/>
    <n v="2416.9599999999627"/>
    <n v="736.24999999999272"/>
    <n v="160.12999999999738"/>
    <n v="576.11999999999534"/>
    <n v="0"/>
    <n v="10333"/>
    <n v="1663"/>
    <n v="1870"/>
    <n v="710.19999999995343"/>
    <n v="6089.8000000000466"/>
    <n v="349.85999999998603"/>
    <n v="229.92999999999302"/>
    <n v="2941.9800000112227"/>
    <n v="1819"/>
    <n v="4216.4960000000001"/>
    <b v="0"/>
    <b v="0"/>
    <b v="0"/>
    <b v="0"/>
  </r>
  <r>
    <x v="72"/>
    <n v="13488.55999999441"/>
    <n v="2584.4099999996834"/>
    <n v="0"/>
    <n v="0"/>
    <n v="0"/>
    <n v="2584.4099999996834"/>
    <n v="265.20000000001164"/>
    <n v="73.75"/>
    <n v="191.45000000001164"/>
    <n v="0"/>
    <n v="8946"/>
    <n v="1231"/>
    <n v="1744"/>
    <n v="738.19999999995343"/>
    <n v="5232.8000000000466"/>
    <n v="292.25"/>
    <n v="163.19000000000233"/>
    <n v="1692.9499999947147"/>
    <n v="0"/>
    <n v="1525.8634000000002"/>
    <b v="0"/>
    <b v="0"/>
    <b v="0"/>
    <b v="0"/>
  </r>
  <r>
    <x v="73"/>
    <n v="7705.7800000062853"/>
    <n v="11.510000000242144"/>
    <n v="0"/>
    <n v="0"/>
    <n v="0"/>
    <n v="11.510000000242144"/>
    <n v="78.989999999990687"/>
    <n v="46.190000000002328"/>
    <n v="32.799999999988358"/>
    <n v="0"/>
    <n v="6740"/>
    <n v="785"/>
    <n v="1232"/>
    <n v="732.80000000004657"/>
    <n v="3990.1999999999534"/>
    <n v="273.11999999999534"/>
    <n v="109.10000000000582"/>
    <n v="875.28000000605243"/>
    <n v="0"/>
    <n v="0"/>
    <b v="0"/>
    <b v="1"/>
    <b v="0"/>
    <b v="0"/>
  </r>
  <r>
    <x v="74"/>
    <n v="6815.8299999943847"/>
    <n v="25.71999999973923"/>
    <n v="0"/>
    <n v="0"/>
    <n v="0"/>
    <n v="25.71999999973923"/>
    <n v="103.51999999998952"/>
    <n v="92.309999999997672"/>
    <n v="11.209999999991851"/>
    <n v="0"/>
    <n v="5623"/>
    <n v="755"/>
    <n v="869"/>
    <n v="706.9000000001397"/>
    <n v="3292.0999999998603"/>
    <n v="360.06000000002678"/>
    <n v="168.11000000000058"/>
    <n v="1063.589999994656"/>
    <n v="0"/>
    <n v="0"/>
    <b v="0"/>
    <b v="1"/>
    <b v="0"/>
    <b v="0"/>
  </r>
  <r>
    <x v="75"/>
    <n v="4984.8599999944126"/>
    <n v="36.820000000298023"/>
    <n v="0"/>
    <n v="0"/>
    <n v="0"/>
    <n v="36.820000000298023"/>
    <n v="167.8700000000099"/>
    <n v="128.58000000000175"/>
    <n v="39.290000000008149"/>
    <n v="0"/>
    <n v="3669"/>
    <n v="1662"/>
    <n v="715"/>
    <n v="784.29999999981374"/>
    <n v="507.70000000018626"/>
    <n v="396.30999999999767"/>
    <n v="162.83000000000175"/>
    <n v="1111.1699999941047"/>
    <n v="0"/>
    <n v="0"/>
    <b v="0"/>
    <b v="1"/>
    <b v="0"/>
    <b v="0"/>
  </r>
  <r>
    <x v="76"/>
    <n v="5780.770000011209"/>
    <n v="21.560000000055879"/>
    <n v="0"/>
    <n v="0"/>
    <n v="0"/>
    <n v="21.560000000055879"/>
    <n v="75.679999999985739"/>
    <n v="75.439999999995052"/>
    <n v="0.23999999999068677"/>
    <n v="0"/>
    <n v="4646"/>
    <n v="637"/>
    <n v="1678"/>
    <n v="647.4000000001397"/>
    <n v="1683.5999999998603"/>
    <n v="373.06999999997788"/>
    <n v="158.15999999998894"/>
    <n v="1037.5300000111674"/>
    <n v="0"/>
    <n v="0"/>
    <b v="0"/>
    <b v="1"/>
    <b v="0"/>
    <b v="0"/>
  </r>
  <r>
    <x v="77"/>
    <n v="4940.8099999971892"/>
    <n v="21.559999999590218"/>
    <n v="0"/>
    <n v="0"/>
    <n v="0"/>
    <n v="21.559999999590218"/>
    <n v="107.24000000001251"/>
    <n v="75.040000000000873"/>
    <n v="32.200000000011642"/>
    <n v="0"/>
    <n v="4646"/>
    <n v="663"/>
    <n v="2188"/>
    <n v="647.39999999990687"/>
    <n v="1147.6000000000931"/>
    <n v="373.07000000000698"/>
    <n v="158.1200000000099"/>
    <n v="166.00999999758642"/>
    <n v="0"/>
    <n v="0"/>
    <b v="0"/>
    <b v="1"/>
    <b v="0"/>
    <b v="0"/>
  </r>
  <r>
    <x v="78"/>
    <n v="7761.8100000028062"/>
    <n v="142.90000000037253"/>
    <n v="0"/>
    <n v="414.29000000003725"/>
    <n v="0"/>
    <n v="-271.38999999966472"/>
    <n v="326.70999999998457"/>
    <n v="124.34999999999854"/>
    <n v="202.35999999998603"/>
    <n v="0"/>
    <n v="5279"/>
    <n v="1787"/>
    <n v="2239"/>
    <n v="409.80000000004657"/>
    <n v="843.19999999995343"/>
    <n v="429.36999999999534"/>
    <n v="136.81999999999243"/>
    <n v="2013.2000000024491"/>
    <n v="0"/>
    <n v="0"/>
    <b v="0"/>
    <b v="1"/>
    <b v="0"/>
    <b v="0"/>
  </r>
  <r>
    <x v="79"/>
    <n v="4863.4999999881256"/>
    <n v="104.40999999968335"/>
    <n v="0"/>
    <n v="5.029999999795109"/>
    <n v="0"/>
    <n v="99.379999999888241"/>
    <n v="353.63000000001193"/>
    <n v="90.400000000001455"/>
    <n v="263.23000000001048"/>
    <n v="0"/>
    <n v="3757"/>
    <n v="0"/>
    <n v="1627"/>
    <n v="16.399999999906868"/>
    <n v="2113.6000000000931"/>
    <n v="288.88000000000466"/>
    <n v="103.61999999999534"/>
    <n v="648.45999998843035"/>
    <n v="0"/>
    <n v="0"/>
    <b v="0"/>
    <b v="1"/>
    <b v="0"/>
    <b v="0"/>
  </r>
  <r>
    <x v="80"/>
    <n v="5056.520000002085"/>
    <n v="27.410000000149012"/>
    <n v="0"/>
    <n v="0"/>
    <n v="0"/>
    <n v="27.410000000149012"/>
    <n v="56.830000000001746"/>
    <n v="56.830000000001746"/>
    <n v="0"/>
    <n v="0"/>
    <n v="4167"/>
    <n v="0"/>
    <n v="2574"/>
    <n v="720.60000000009313"/>
    <n v="872.39999999990687"/>
    <n v="314.16000000000349"/>
    <n v="125.32000000000698"/>
    <n v="805.28000000193424"/>
    <n v="0"/>
    <n v="0"/>
    <b v="0"/>
    <b v="1"/>
    <b v="0"/>
    <b v="0"/>
  </r>
  <r>
    <x v="81"/>
    <n v="12548.000000002794"/>
    <n v="2128"/>
    <n v="0"/>
    <n v="394.10000000009313"/>
    <n v="2170.9199999999837"/>
    <n v="-437.02000000007683"/>
    <n v="671.52999999999884"/>
    <n v="177"/>
    <n v="494.52999999999884"/>
    <n v="0"/>
    <n v="7463"/>
    <n v="533"/>
    <n v="1977"/>
    <n v="640"/>
    <n v="4313"/>
    <n v="398"/>
    <n v="182"/>
    <n v="2285.4700000027951"/>
    <n v="2252"/>
    <n v="311.79179999999997"/>
    <b v="0"/>
    <b v="0"/>
    <b v="1"/>
    <b v="0"/>
  </r>
  <r>
    <x v="82"/>
    <n v="16634.000000000698"/>
    <n v="5023"/>
    <n v="0"/>
    <n v="890"/>
    <n v="2029"/>
    <n v="2104"/>
    <n v="886"/>
    <n v="253"/>
    <n v="633"/>
    <n v="0"/>
    <n v="8337"/>
    <n v="1596"/>
    <n v="2084"/>
    <n v="678"/>
    <n v="3979"/>
    <n v="350"/>
    <n v="248"/>
    <n v="2388.0000000006985"/>
    <n v="3156"/>
    <n v="3049.1041999999998"/>
    <b v="1"/>
    <b v="0"/>
    <b v="0"/>
    <b v="0"/>
  </r>
  <r>
    <x v="83"/>
    <n v="19968.999999991618"/>
    <n v="5528"/>
    <n v="0"/>
    <n v="1032"/>
    <n v="2093"/>
    <n v="2403"/>
    <n v="757"/>
    <n v="249"/>
    <n v="508"/>
    <n v="0"/>
    <n v="10599"/>
    <n v="1720"/>
    <n v="2223"/>
    <n v="724"/>
    <n v="5932"/>
    <n v="399"/>
    <n v="248"/>
    <n v="3084.9999999916181"/>
    <n v="1809"/>
    <n v="3874.7272000000003"/>
    <b v="0"/>
    <b v="0"/>
    <b v="0"/>
    <b v="0"/>
  </r>
  <r>
    <x v="84"/>
    <n v="17405.000000009779"/>
    <n v="5407"/>
    <n v="0"/>
    <n v="1004"/>
    <n v="2096"/>
    <n v="2307"/>
    <n v="550"/>
    <n v="119"/>
    <n v="431"/>
    <n v="0"/>
    <n v="9268"/>
    <n v="1463"/>
    <n v="1437"/>
    <n v="722"/>
    <n v="5646"/>
    <n v="381"/>
    <n v="262"/>
    <n v="2180.0000000097789"/>
    <n v="0"/>
    <n v="3356.8784000000005"/>
    <b v="0"/>
    <b v="0"/>
    <b v="0"/>
    <b v="1"/>
  </r>
  <r>
    <x v="85"/>
    <n v="16998.999999996508"/>
    <n v="5329"/>
    <n v="0"/>
    <n v="1005"/>
    <n v="2079"/>
    <n v="2245"/>
    <n v="123"/>
    <n v="123"/>
    <n v="0"/>
    <n v="0"/>
    <n v="9111"/>
    <n v="1431"/>
    <n v="1342"/>
    <n v="720"/>
    <n v="5618"/>
    <n v="377"/>
    <n v="264"/>
    <n v="2435.9999999965075"/>
    <n v="0"/>
    <n v="3828.1651999999995"/>
    <b v="0"/>
    <b v="0"/>
    <b v="0"/>
    <b v="1"/>
  </r>
  <r>
    <x v="86"/>
    <n v="12218.7799999993"/>
    <n v="3300.3199999998324"/>
    <n v="0"/>
    <n v="0"/>
    <n v="0"/>
    <n v="3300.3199999998324"/>
    <n v="1078.8899999999994"/>
    <n v="123.88999999999942"/>
    <n v="955"/>
    <n v="0"/>
    <n v="6822"/>
    <n v="1202"/>
    <n v="926"/>
    <n v="749.19999999995343"/>
    <n v="3944.8000000000466"/>
    <n v="296.64999999999418"/>
    <n v="252.57000000000698"/>
    <n v="1017.5699999994686"/>
    <n v="0"/>
    <n v="2116.5064000000002"/>
    <b v="0"/>
    <b v="0"/>
    <b v="0"/>
    <b v="0"/>
  </r>
  <r>
    <x v="87"/>
    <n v="5499.8100000027916"/>
    <n v="7.6100000003352761"/>
    <n v="0"/>
    <n v="0"/>
    <n v="0"/>
    <n v="7.6100000003352761"/>
    <n v="224.56999999999971"/>
    <n v="94.569999999999709"/>
    <n v="130"/>
    <n v="0"/>
    <n v="4548"/>
    <n v="752"/>
    <n v="1162"/>
    <n v="731.19999999995343"/>
    <n v="1902.8000000000466"/>
    <n v="202.79000000000815"/>
    <n v="225.39999999999418"/>
    <n v="719.63000000245665"/>
    <n v="0"/>
    <n v="0"/>
    <b v="0"/>
    <b v="1"/>
    <b v="0"/>
    <b v="0"/>
  </r>
  <r>
    <x v="88"/>
    <n v="11206.940000005605"/>
    <n v="2625.25"/>
    <n v="0"/>
    <n v="1096.8600000001024"/>
    <n v="2331.75"/>
    <n v="-803.36000000010245"/>
    <n v="272.62999999999738"/>
    <n v="152.20000000000437"/>
    <n v="120.42999999999302"/>
    <n v="0"/>
    <n v="6445"/>
    <n v="1167"/>
    <n v="1386"/>
    <n v="758.4000000001397"/>
    <n v="3133.5999999998603"/>
    <n v="384.32999999998719"/>
    <n v="264.72999999999593"/>
    <n v="1864.0600000056074"/>
    <n v="0"/>
    <n v="1202.1242"/>
    <b v="0"/>
    <b v="0"/>
    <b v="0"/>
    <b v="0"/>
  </r>
  <r>
    <x v="89"/>
    <n v="18870.539999990913"/>
    <n v="5612.9699999997392"/>
    <n v="0"/>
    <n v="1062.6799999999348"/>
    <n v="2055.4000000000233"/>
    <n v="2494.8899999997811"/>
    <n v="889.22000000001572"/>
    <n v="311.38999999999942"/>
    <n v="577.8300000000163"/>
    <n v="0"/>
    <n v="9076"/>
    <n v="1745"/>
    <n v="1923"/>
    <n v="753.5999999998603"/>
    <n v="4654.4000000001397"/>
    <n v="421.05999999999767"/>
    <n v="292.40000000000873"/>
    <n v="3292.3499999911583"/>
    <n v="3150"/>
    <n v="4283.1769999999997"/>
    <b v="1"/>
    <b v="0"/>
    <b v="0"/>
    <b v="0"/>
  </r>
  <r>
    <x v="90"/>
    <n v="20956.599999997212"/>
    <n v="5768.8300000000745"/>
    <n v="0"/>
    <n v="1076.6399999998976"/>
    <n v="2156.5"/>
    <n v="2535.690000000177"/>
    <n v="773.38999999999942"/>
    <n v="331.50999999999476"/>
    <n v="441.88000000000466"/>
    <n v="0"/>
    <n v="10586"/>
    <n v="2022"/>
    <n v="2827"/>
    <n v="795.20000000018626"/>
    <n v="4941.7999999998137"/>
    <n v="395.22000000000116"/>
    <n v="320.17999999999302"/>
    <n v="3828.3799999971379"/>
    <n v="4054"/>
    <n v="4125.0769999999993"/>
    <b v="1"/>
    <b v="0"/>
    <b v="0"/>
    <b v="0"/>
  </r>
  <r>
    <x v="91"/>
    <n v="15088.720000006957"/>
    <n v="3521.9500000001863"/>
    <n v="0"/>
    <n v="0"/>
    <n v="0"/>
    <n v="3521.9500000001863"/>
    <n v="353.88999999998487"/>
    <n v="152.88000000000466"/>
    <n v="201.00999999998021"/>
    <n v="0"/>
    <n v="9092"/>
    <n v="1316"/>
    <n v="2379"/>
    <n v="734.5"/>
    <n v="4662.5"/>
    <n v="381.34000000002561"/>
    <n v="249.94000000000233"/>
    <n v="2120.8800000067858"/>
    <n v="0"/>
    <n v="2610.0697999999993"/>
    <b v="0"/>
    <b v="0"/>
    <b v="0"/>
    <b v="0"/>
  </r>
  <r>
    <x v="92"/>
    <n v="7522.3799999993207"/>
    <n v="15.65999999968335"/>
    <n v="0"/>
    <n v="0"/>
    <n v="0"/>
    <n v="15.65999999968335"/>
    <n v="58.590000000003783"/>
    <n v="50.799999999995634"/>
    <n v="7.7900000000081491"/>
    <n v="0"/>
    <n v="6606"/>
    <n v="648"/>
    <n v="1685"/>
    <n v="670.5"/>
    <n v="3602.5"/>
    <n v="273.63999999998487"/>
    <n v="171.97999999999593"/>
    <n v="842.12999999963358"/>
    <n v="0"/>
    <n v="0"/>
    <b v="0"/>
    <b v="1"/>
    <b v="0"/>
    <b v="0"/>
  </r>
  <r>
    <x v="93"/>
    <n v="7009.6200000013923"/>
    <n v="37.070000000298023"/>
    <n v="0"/>
    <n v="0"/>
    <n v="0"/>
    <n v="37.070000000298023"/>
    <n v="91.889999999992142"/>
    <n v="60.180000000000291"/>
    <n v="31.709999999991851"/>
    <n v="0"/>
    <n v="5884"/>
    <n v="742"/>
    <n v="1192"/>
    <n v="641.5999999998603"/>
    <n v="3308.4000000001397"/>
    <n v="342.38000000000466"/>
    <n v="112"/>
    <n v="996.66000000110216"/>
    <n v="0"/>
    <n v="0"/>
    <b v="0"/>
    <b v="1"/>
    <b v="0"/>
    <b v="0"/>
  </r>
  <r>
    <x v="94"/>
    <n v="4351.189999993032"/>
    <n v="4.9299999997019768"/>
    <n v="0"/>
    <n v="0"/>
    <n v="0"/>
    <n v="4.9299999997019768"/>
    <n v="92.430000000000291"/>
    <n v="52.400000000001455"/>
    <n v="40.029999999998836"/>
    <n v="0"/>
    <n v="3516"/>
    <n v="674"/>
    <n v="233"/>
    <n v="769.9000000001397"/>
    <n v="1839.0999999998603"/>
    <n v="302.88999999998487"/>
    <n v="25.919999999998254"/>
    <n v="737.82999999332969"/>
    <n v="0"/>
    <n v="0"/>
    <b v="0"/>
    <b v="1"/>
    <b v="0"/>
    <b v="0"/>
  </r>
  <r>
    <x v="95"/>
    <n v="5205.7700000132463"/>
    <n v="28.140000000130385"/>
    <n v="0"/>
    <n v="0"/>
    <n v="0"/>
    <n v="28.140000000130385"/>
    <n v="168.8300000000163"/>
    <n v="127.25"/>
    <n v="41.580000000016298"/>
    <n v="0"/>
    <n v="3931"/>
    <n v="774"/>
    <n v="798"/>
    <n v="738.69999999995343"/>
    <n v="1620.3000000000466"/>
    <n v="400.46000000002095"/>
    <n v="201.77000000000407"/>
    <n v="1077.8000000130996"/>
    <n v="0"/>
    <n v="0"/>
    <b v="0"/>
    <b v="1"/>
    <b v="0"/>
    <b v="0"/>
  </r>
  <r>
    <x v="96"/>
    <n v="5424.3999999874504"/>
    <n v="29.279999999795109"/>
    <n v="0"/>
    <n v="0"/>
    <n v="0"/>
    <n v="29.279999999795109"/>
    <n v="161.44999999999709"/>
    <n v="110.38999999999942"/>
    <n v="51.059999999997672"/>
    <n v="0"/>
    <n v="4126"/>
    <n v="765"/>
    <n v="1122"/>
    <n v="710.80000000004657"/>
    <n v="1528.1999999999534"/>
    <n v="385.84999999997672"/>
    <n v="213.75"/>
    <n v="1107.6699999876582"/>
    <n v="0"/>
    <n v="0"/>
    <b v="0"/>
    <b v="1"/>
    <b v="0"/>
    <b v="0"/>
  </r>
  <r>
    <x v="97"/>
    <n v="5152.9299999985815"/>
    <n v="29.170000000391155"/>
    <n v="0"/>
    <n v="0"/>
    <n v="0"/>
    <n v="29.170000000391155"/>
    <n v="148.17000000000553"/>
    <n v="87.540000000000873"/>
    <n v="60.630000000004657"/>
    <n v="0"/>
    <n v="3854"/>
    <n v="707"/>
    <n v="1044"/>
    <n v="748.5999999998603"/>
    <n v="1354.4000000001397"/>
    <n v="384.40000000002328"/>
    <n v="198.66999999999825"/>
    <n v="1121.5899999981848"/>
    <n v="0"/>
    <n v="0"/>
    <b v="0"/>
    <b v="1"/>
    <b v="0"/>
    <b v="0"/>
  </r>
  <r>
    <x v="98"/>
    <n v="5789.2800000132702"/>
    <n v="34.979999999981374"/>
    <n v="0"/>
    <n v="0"/>
    <n v="0"/>
    <n v="34.979999999981374"/>
    <n v="194.99999999997817"/>
    <n v="124.12000000000262"/>
    <n v="70.879999999975553"/>
    <n v="0"/>
    <n v="4591"/>
    <n v="676"/>
    <n v="0"/>
    <n v="687"/>
    <n v="3228"/>
    <n v="381.70999999999185"/>
    <n v="237.01000000000931"/>
    <n v="968.30000001331064"/>
    <n v="0"/>
    <n v="0"/>
    <b v="0"/>
    <b v="1"/>
    <b v="0"/>
    <b v="0"/>
  </r>
  <r>
    <x v="99"/>
    <n v="6808.659999996511"/>
    <n v="125.41999999992549"/>
    <n v="0"/>
    <n v="619.70999999996275"/>
    <n v="0"/>
    <n v="-494.29000000003725"/>
    <n v="231.92000000000553"/>
    <n v="161.04000000000087"/>
    <n v="70.880000000004657"/>
    <n v="0"/>
    <n v="5329"/>
    <n v="728"/>
    <n v="3660"/>
    <n v="818.60000000009313"/>
    <n v="122.39999999990687"/>
    <n v="390.22000000000116"/>
    <n v="241.11999999999534"/>
    <n v="1122.31999999658"/>
    <n v="0"/>
    <n v="0"/>
    <b v="0"/>
    <b v="1"/>
    <b v="0"/>
    <b v="0"/>
  </r>
  <r>
    <x v="100"/>
    <n v="5736.4100000021135"/>
    <n v="123.33999999985099"/>
    <n v="0"/>
    <n v="0"/>
    <n v="0"/>
    <n v="123.33999999985099"/>
    <n v="261.9400000000096"/>
    <n v="106.20999999999913"/>
    <n v="155.73000000001048"/>
    <n v="0"/>
    <n v="4342"/>
    <n v="726"/>
    <n v="1310"/>
    <n v="723.39999999990687"/>
    <n v="1582.6000000000931"/>
    <n v="287.07999999998719"/>
    <n v="72.509999999994761"/>
    <n v="1009.1300000022529"/>
    <n v="0"/>
    <n v="0"/>
    <b v="0"/>
    <b v="1"/>
    <b v="0"/>
    <b v="0"/>
  </r>
  <r>
    <x v="101"/>
    <n v="3795.1399999929999"/>
    <n v="46.070000000298023"/>
    <n v="0"/>
    <n v="0"/>
    <n v="0"/>
    <n v="46.070000000298023"/>
    <n v="120.81999999999243"/>
    <n v="67.610000000000582"/>
    <n v="53.209999999991851"/>
    <n v="0"/>
    <n v="2873"/>
    <n v="707"/>
    <n v="176"/>
    <n v="805.80000000004657"/>
    <n v="1184.1999999999534"/>
    <n v="216.77000000001863"/>
    <n v="68.089999999996508"/>
    <n v="755.24999999270949"/>
    <n v="0"/>
    <n v="0"/>
    <b v="0"/>
    <b v="1"/>
    <b v="0"/>
    <b v="0"/>
  </r>
  <r>
    <x v="102"/>
    <n v="9527.6399999930291"/>
    <n v="1702.769999999553"/>
    <n v="0"/>
    <n v="349.22000000020489"/>
    <n v="2106.4599999999627"/>
    <n v="-752.91000000061467"/>
    <n v="181.9800000000032"/>
    <n v="155.62999999999738"/>
    <n v="26.350000000005821"/>
    <n v="0"/>
    <n v="5640"/>
    <n v="982"/>
    <n v="1079"/>
    <n v="744"/>
    <n v="2835"/>
    <n v="347.38999999998487"/>
    <n v="204.97000000000116"/>
    <n v="2002.8899999934729"/>
    <n v="1359"/>
    <n v="2.4799999999999999E-2"/>
    <b v="0"/>
    <b v="0"/>
    <b v="1"/>
    <b v="0"/>
  </r>
  <r>
    <x v="103"/>
    <n v="12565.130000002784"/>
    <n v="1760.2100000004284"/>
    <n v="0"/>
    <n v="543.3499999998603"/>
    <n v="524.04000000003725"/>
    <n v="692.82000000053085"/>
    <n v="1062.7399999999907"/>
    <n v="283.22000000000116"/>
    <n v="779.51999999998952"/>
    <n v="0"/>
    <n v="7393"/>
    <n v="1678"/>
    <n v="1679"/>
    <n v="779.19999999995343"/>
    <n v="3256.8000000000466"/>
    <n v="370.29000000000815"/>
    <n v="192.58000000000175"/>
    <n v="2349.180000002365"/>
    <n v="3637"/>
    <n v="1027.6995999999999"/>
    <b v="0"/>
    <b v="0"/>
    <b v="0"/>
    <b v="0"/>
  </r>
  <r>
    <x v="104"/>
    <n v="18609.060000009777"/>
    <n v="5248.0299999997951"/>
    <n v="0"/>
    <n v="951.54000000003725"/>
    <n v="2023.8499999999767"/>
    <n v="2272.6399999997811"/>
    <n v="798.65000000000873"/>
    <n v="223.16999999999825"/>
    <n v="575.48000000001048"/>
    <n v="0"/>
    <n v="9917"/>
    <n v="1768"/>
    <n v="1925"/>
    <n v="776.80000000004657"/>
    <n v="5447.1999999999534"/>
    <n v="386.52999999999884"/>
    <n v="252.41000000000349"/>
    <n v="2645.3800000099727"/>
    <n v="2263"/>
    <n v="3250.7839999999992"/>
    <b v="0"/>
    <b v="0"/>
    <b v="0"/>
    <b v="0"/>
  </r>
  <r>
    <x v="105"/>
    <n v="19598.999999993015"/>
    <n v="5389"/>
    <n v="0"/>
    <n v="998"/>
    <n v="2064"/>
    <n v="2327"/>
    <n v="719"/>
    <n v="250"/>
    <n v="469"/>
    <n v="0"/>
    <n v="10556"/>
    <n v="1729"/>
    <n v="2449"/>
    <n v="760"/>
    <n v="5618"/>
    <n v="394"/>
    <n v="287"/>
    <n v="2934.9999999930151"/>
    <n v="2263"/>
    <n v="3759.7481999999995"/>
    <b v="0"/>
    <b v="0"/>
    <b v="0"/>
    <b v="0"/>
  </r>
  <r>
    <x v="106"/>
    <n v="20226.000000005588"/>
    <n v="5359"/>
    <n v="0"/>
    <n v="1000"/>
    <n v="2019"/>
    <n v="2340"/>
    <n v="755"/>
    <n v="297"/>
    <n v="458"/>
    <n v="0"/>
    <n v="12733"/>
    <n v="1818"/>
    <n v="2374"/>
    <n v="768"/>
    <n v="7773"/>
    <n v="373"/>
    <n v="257"/>
    <n v="1379.0000000055879"/>
    <n v="3621"/>
    <n v="3746.6661999999992"/>
    <b v="1"/>
    <b v="0"/>
    <b v="0"/>
    <b v="0"/>
  </r>
  <r>
    <x v="107"/>
    <n v="15218.999999989523"/>
    <n v="3297"/>
    <n v="0"/>
    <n v="0"/>
    <n v="0"/>
    <n v="3297"/>
    <n v="563"/>
    <n v="150"/>
    <n v="413"/>
    <n v="0"/>
    <n v="7776"/>
    <n v="1276"/>
    <n v="1853"/>
    <n v="731"/>
    <n v="3916"/>
    <n v="329"/>
    <n v="172"/>
    <n v="3582.9999999895226"/>
    <n v="0"/>
    <n v="2230.7972000000004"/>
    <b v="0"/>
    <b v="0"/>
    <b v="0"/>
    <b v="0"/>
  </r>
  <r>
    <x v="108"/>
    <n v="10090.000000003492"/>
    <n v="13"/>
    <n v="0"/>
    <n v="0"/>
    <n v="0"/>
    <n v="13"/>
    <n v="65"/>
    <n v="65"/>
    <n v="0"/>
    <n v="0"/>
    <n v="8853"/>
    <n v="932"/>
    <n v="1619"/>
    <n v="900"/>
    <n v="5402"/>
    <n v="383"/>
    <n v="87"/>
    <n v="1159.0000000034925"/>
    <n v="0"/>
    <n v="0"/>
    <b v="0"/>
    <b v="1"/>
    <b v="0"/>
    <b v="0"/>
  </r>
  <r>
    <x v="109"/>
    <n v="12009.000000002794"/>
    <n v="2764"/>
    <n v="0"/>
    <n v="1130"/>
    <n v="2308"/>
    <n v="-674"/>
    <n v="458"/>
    <n v="98"/>
    <n v="360"/>
    <n v="0"/>
    <n v="7218"/>
    <n v="1068"/>
    <n v="1161"/>
    <n v="606"/>
    <n v="4383"/>
    <n v="335"/>
    <n v="184"/>
    <n v="1569.000000002794"/>
    <n v="0"/>
    <n v="1704.5411999999999"/>
    <b v="0"/>
    <b v="0"/>
    <b v="0"/>
    <b v="0"/>
  </r>
  <r>
    <x v="110"/>
    <n v="14354.560000007696"/>
    <n v="4505.7799999997951"/>
    <n v="0"/>
    <n v="652.88999999989755"/>
    <n v="1971.3499999999767"/>
    <n v="1881.5399999999208"/>
    <n v="252.3099999999904"/>
    <n v="125.84999999999854"/>
    <n v="126.45999999999185"/>
    <n v="0"/>
    <n v="8064"/>
    <n v="1281"/>
    <n v="1449"/>
    <n v="716.39999999990687"/>
    <n v="4617.6000000000931"/>
    <n v="380.14999999999418"/>
    <n v="217.2899999999936"/>
    <n v="1532.4700000079101"/>
    <n v="0"/>
    <n v="2365.9199999999996"/>
    <b v="0"/>
    <b v="0"/>
    <b v="0"/>
    <b v="0"/>
  </r>
  <r>
    <x v="111"/>
    <n v="6346.7699999986071"/>
    <n v="38.680000000167638"/>
    <n v="0"/>
    <n v="0"/>
    <n v="0.11999999999534339"/>
    <n v="38.560000000172295"/>
    <n v="280.07000000002154"/>
    <n v="140.86000000000058"/>
    <n v="139.21000000002095"/>
    <n v="0"/>
    <n v="4896"/>
    <n v="776"/>
    <n v="1371"/>
    <n v="626.20000000018626"/>
    <n v="2122.7999999998137"/>
    <n v="382.36999999999534"/>
    <n v="206.86000000000058"/>
    <n v="1132.0199999984179"/>
    <n v="0"/>
    <n v="0"/>
    <b v="0"/>
    <b v="1"/>
    <b v="0"/>
    <b v="0"/>
  </r>
  <r>
    <x v="112"/>
    <n v="6169.0399999915971"/>
    <n v="31.189999999944121"/>
    <n v="0"/>
    <n v="0"/>
    <n v="24.800000000046566"/>
    <n v="6.3899999998975545"/>
    <n v="178.32999999998719"/>
    <n v="116.69000000000233"/>
    <n v="61.639999999984866"/>
    <n v="0"/>
    <n v="5067"/>
    <n v="777"/>
    <n v="1856"/>
    <n v="683.79999999981374"/>
    <n v="1750.2000000001863"/>
    <n v="410.43000000002212"/>
    <n v="236.52999999999884"/>
    <n v="892.51999999166583"/>
    <n v="0"/>
    <n v="0"/>
    <b v="0"/>
    <b v="1"/>
    <b v="0"/>
    <b v="0"/>
  </r>
  <r>
    <x v="113"/>
    <n v="6442.4500000055996"/>
    <n v="45.260000000242144"/>
    <n v="0"/>
    <n v="0"/>
    <n v="10.790000000037253"/>
    <n v="34.470000000204891"/>
    <n v="338.01000000000204"/>
    <n v="151.09999999999854"/>
    <n v="186.91000000000349"/>
    <n v="0"/>
    <n v="4819"/>
    <n v="780"/>
    <n v="1633"/>
    <n v="606"/>
    <n v="1800"/>
    <n v="398.50999999998021"/>
    <n v="215.04000000000815"/>
    <n v="1240.1800000053554"/>
    <n v="0"/>
    <n v="0"/>
    <b v="0"/>
    <b v="1"/>
    <b v="0"/>
    <b v="0"/>
  </r>
  <r>
    <x v="114"/>
    <n v="5840.4400000034948"/>
    <n v="21.979999999981374"/>
    <n v="0"/>
    <n v="5.6800000001676381"/>
    <n v="0.2599999998928979"/>
    <n v="16.039999999920838"/>
    <n v="209.1499999999869"/>
    <n v="121.51000000000204"/>
    <n v="87.639999999984866"/>
    <n v="0"/>
    <n v="5448"/>
    <n v="891"/>
    <n v="2436"/>
    <n v="538.80000000004657"/>
    <n v="1582.1999999999534"/>
    <n v="365.13000000000466"/>
    <n v="154.42999999999302"/>
    <n v="161.31000000352651"/>
    <n v="0"/>
    <n v="0"/>
    <b v="0"/>
    <b v="1"/>
    <b v="0"/>
    <b v="0"/>
  </r>
  <r>
    <x v="115"/>
    <n v="5114.8499999923224"/>
    <n v="12.229999999981374"/>
    <n v="0"/>
    <n v="0"/>
    <n v="1.9900000001071021"/>
    <n v="10.239999999874271"/>
    <n v="107.13000000000466"/>
    <n v="57.619999999995343"/>
    <n v="49.510000000009313"/>
    <n v="0"/>
    <n v="4361"/>
    <n v="706"/>
    <n v="1158"/>
    <n v="658"/>
    <n v="1839"/>
    <n v="267.45999999999185"/>
    <n v="65.690000000002328"/>
    <n v="634.48999999233638"/>
    <n v="0"/>
    <n v="0"/>
    <b v="0"/>
    <b v="1"/>
    <b v="0"/>
    <b v="0"/>
  </r>
  <r>
    <x v="116"/>
    <n v="11489.829999995098"/>
    <n v="2021.3899999996647"/>
    <n v="0"/>
    <n v="411.02000000001863"/>
    <n v="827.45999999996275"/>
    <n v="782.90999999968335"/>
    <n v="605.60000000002037"/>
    <n v="215.99000000000524"/>
    <n v="389.61000000001513"/>
    <n v="0"/>
    <n v="5652"/>
    <n v="1010"/>
    <n v="1442"/>
    <n v="599.19999999995343"/>
    <n v="2600.8000000000466"/>
    <n v="327.54000000000815"/>
    <n v="158.63000000000466"/>
    <n v="3210.8399999954127"/>
    <n v="2271"/>
    <n v="596.46479999999997"/>
    <b v="0"/>
    <b v="0"/>
    <b v="1"/>
    <b v="0"/>
  </r>
  <r>
    <x v="117"/>
    <n v="17944.640000009793"/>
    <n v="5403.9900000002235"/>
    <n v="0"/>
    <n v="958.89999999990687"/>
    <n v="2040.140000000014"/>
    <n v="2404.9500000003027"/>
    <n v="1202.6899999999878"/>
    <n v="517.16999999999825"/>
    <n v="685.51999999998952"/>
    <n v="0"/>
    <n v="8509"/>
    <n v="1785"/>
    <n v="2014"/>
    <n v="811.20000000018626"/>
    <n v="3898.7999999998137"/>
    <n v="440.01999999998952"/>
    <n v="263.33999999999651"/>
    <n v="2828.9600000095816"/>
    <n v="2713"/>
    <n v="2713.7152000000001"/>
    <b v="0"/>
    <b v="0"/>
    <b v="0"/>
    <b v="0"/>
  </r>
  <r>
    <x v="118"/>
    <n v="20803.039999993009"/>
    <n v="5787.410000000149"/>
    <n v="0"/>
    <n v="1080.2299999999814"/>
    <n v="1936.4699999999721"/>
    <n v="2770.7100000001956"/>
    <n v="379.38999999999942"/>
    <n v="140.58000000000175"/>
    <n v="238.80999999999767"/>
    <n v="0"/>
    <n v="10971"/>
    <n v="1844"/>
    <n v="2491"/>
    <n v="793.5999999998603"/>
    <n v="5842.4000000001397"/>
    <n v="407.57000000000698"/>
    <n v="269.38999999999942"/>
    <n v="3665.2399999928602"/>
    <n v="3616"/>
    <n v="3663.6730000000002"/>
    <b v="1"/>
    <b v="0"/>
    <b v="0"/>
    <b v="0"/>
  </r>
  <r>
    <x v="119"/>
    <n v="18109.710000006962"/>
    <n v="4710.6299999998882"/>
    <n v="0"/>
    <n v="899.4000000001397"/>
    <n v="1968.5799999999581"/>
    <n v="1842.6499999997905"/>
    <n v="815.55000000000291"/>
    <n v="201.25999999999476"/>
    <n v="614.29000000000815"/>
    <n v="0"/>
    <n v="12932"/>
    <n v="1509"/>
    <n v="2249"/>
    <n v="679"/>
    <n v="8495"/>
    <n v="376.46000000002095"/>
    <n v="233.83000000000175"/>
    <n v="-348.46999999292893"/>
    <n v="2259"/>
    <n v="4040.7941999999994"/>
    <b v="0"/>
    <b v="0"/>
    <b v="0"/>
    <b v="0"/>
  </r>
  <r>
    <x v="120"/>
    <n v="15909.05000000351"/>
    <n v="4573.2799999997951"/>
    <n v="0"/>
    <n v="837.77999999979511"/>
    <n v="1818.1700000000419"/>
    <n v="1917.3299999999581"/>
    <n v="340.37000000000262"/>
    <n v="114.87000000000262"/>
    <n v="225.5"/>
    <n v="0"/>
    <n v="5813"/>
    <n v="1236"/>
    <n v="1672"/>
    <n v="721.4000000001397"/>
    <n v="2183.5999999998603"/>
    <n v="391.29999999998836"/>
    <n v="259.64999999999418"/>
    <n v="5182.4000000037122"/>
    <n v="0"/>
    <n v="3079.3105999999998"/>
    <b v="0"/>
    <b v="0"/>
    <b v="0"/>
    <b v="1"/>
  </r>
  <r>
    <x v="121"/>
    <n v="8230.0700000013894"/>
    <n v="15.630000000353903"/>
    <n v="0"/>
    <n v="0"/>
    <n v="0"/>
    <n v="15.630000000353903"/>
    <n v="131.25999999998749"/>
    <n v="93.370000000002619"/>
    <n v="37.889999999984866"/>
    <n v="0"/>
    <n v="7203"/>
    <n v="735"/>
    <n v="1553"/>
    <n v="736.19999999995343"/>
    <n v="4178.8000000000466"/>
    <n v="281.77999999999884"/>
    <n v="152.15000000000873"/>
    <n v="880.18000000104803"/>
    <n v="0"/>
    <n v="0"/>
    <b v="0"/>
    <b v="1"/>
    <b v="0"/>
    <b v="0"/>
  </r>
  <r>
    <x v="122"/>
    <n v="7298.2500000006839"/>
    <n v="8.4599999999627471"/>
    <n v="0"/>
    <n v="0"/>
    <n v="0"/>
    <n v="8.4599999999627471"/>
    <n v="116.12000000001717"/>
    <n v="89.689999999995052"/>
    <n v="26.430000000022119"/>
    <n v="0"/>
    <n v="6270"/>
    <n v="706"/>
    <n v="1350"/>
    <n v="707.19999999995343"/>
    <n v="3506.8000000000466"/>
    <n v="280.73000000001048"/>
    <n v="53.020000000004075"/>
    <n v="903.67000000070402"/>
    <n v="0"/>
    <n v="0"/>
    <b v="0"/>
    <b v="1"/>
    <b v="0"/>
    <b v="0"/>
  </r>
  <r>
    <x v="123"/>
    <n v="5664.3299999916198"/>
    <n v="58.699999999720603"/>
    <n v="0"/>
    <n v="13.739999999990687"/>
    <n v="0"/>
    <n v="44.959999999729916"/>
    <n v="132.96999999999389"/>
    <n v="96.17000000000553"/>
    <n v="36.799999999988358"/>
    <n v="0"/>
    <n v="4408"/>
    <n v="732"/>
    <n v="154"/>
    <n v="714.19999999995343"/>
    <n v="2807.8000000000466"/>
    <n v="388.80999999999767"/>
    <n v="162.86000000000058"/>
    <n v="1064.6599999919054"/>
    <n v="0"/>
    <n v="0"/>
    <b v="0"/>
    <b v="1"/>
    <b v="0"/>
    <b v="0"/>
  </r>
  <r>
    <x v="124"/>
    <n v="7292.3100000021077"/>
    <n v="37.25"/>
    <n v="0"/>
    <n v="0"/>
    <n v="0"/>
    <n v="37.25"/>
    <n v="188.34999999999854"/>
    <n v="92.349999999998545"/>
    <n v="96"/>
    <n v="0"/>
    <n v="5775"/>
    <n v="814"/>
    <n v="1668"/>
    <n v="813.4000000001397"/>
    <n v="2479.5999999998603"/>
    <n v="449.04999999998836"/>
    <n v="154.63999999999942"/>
    <n v="1291.7100000021092"/>
    <n v="0"/>
    <n v="1.24E-2"/>
    <b v="0"/>
    <b v="1"/>
    <b v="0"/>
    <b v="0"/>
  </r>
  <r>
    <x v="125"/>
    <n v="5902.5099999909289"/>
    <n v="5.9900000002235174"/>
    <n v="0"/>
    <n v="0"/>
    <n v="0"/>
    <n v="5.9900000002235174"/>
    <n v="154.73000000001048"/>
    <n v="107.5"/>
    <n v="47.230000000010477"/>
    <n v="0"/>
    <n v="4504"/>
    <n v="698"/>
    <n v="1665"/>
    <n v="670"/>
    <n v="1471"/>
    <n v="373.67999999999302"/>
    <n v="107.80999999999767"/>
    <n v="1237.7899999906949"/>
    <n v="0"/>
    <n v="0"/>
    <b v="0"/>
    <b v="1"/>
    <b v="0"/>
    <b v="0"/>
  </r>
  <r>
    <x v="126"/>
    <n v="8796.5375000021013"/>
    <n v="109.67249999986961"/>
    <n v="0"/>
    <n v="0"/>
    <n v="0"/>
    <n v="109.67249999986961"/>
    <n v="209.60499999999593"/>
    <n v="209.60499999999593"/>
    <n v="0"/>
    <n v="0"/>
    <n v="6942"/>
    <n v="934.75"/>
    <n v="2096.5"/>
    <n v="733.85000000009313"/>
    <n v="3176.8999999999069"/>
    <n v="347.25250000000233"/>
    <n v="102.20999999999185"/>
    <n v="1535.2600000022358"/>
    <n v="458"/>
    <n v="0"/>
    <b v="0"/>
    <b v="0"/>
    <b v="1"/>
    <b v="0"/>
  </r>
  <r>
    <x v="127"/>
    <n v="8796.5375000021013"/>
    <n v="0"/>
    <n v="0"/>
    <n v="0"/>
    <n v="0"/>
    <n v="0"/>
    <n v="209.60499999999593"/>
    <n v="209.60499999999593"/>
    <n v="0"/>
    <n v="0"/>
    <n v="6942"/>
    <n v="934.75"/>
    <n v="2096.5"/>
    <n v="733.85000000009313"/>
    <n v="3176.8999999999069"/>
    <n v="347.25250000000233"/>
    <n v="102.20999999999185"/>
    <n v="1644.9325000021054"/>
    <n v="3687"/>
    <n v="0"/>
    <b v="0"/>
    <b v="0"/>
    <b v="1"/>
    <b v="0"/>
  </r>
  <r>
    <x v="128"/>
    <n v="8796.5375000021013"/>
    <n v="0"/>
    <n v="0"/>
    <n v="0"/>
    <n v="0"/>
    <n v="0"/>
    <n v="209.60499999999593"/>
    <n v="209.60499999999593"/>
    <n v="0"/>
    <n v="0"/>
    <n v="6942"/>
    <n v="934.75"/>
    <n v="2096.5"/>
    <n v="733.85000000009313"/>
    <n v="3176.8999999999069"/>
    <n v="347.25250000000233"/>
    <n v="102.20999999999185"/>
    <n v="1644.9325000021054"/>
    <n v="1840"/>
    <n v="0"/>
    <b v="0"/>
    <b v="0"/>
    <b v="1"/>
    <b v="0"/>
  </r>
  <r>
    <x v="129"/>
    <n v="8796.5375000020722"/>
    <n v="0"/>
    <n v="0"/>
    <n v="0"/>
    <n v="0"/>
    <n v="0"/>
    <n v="209.60500000001048"/>
    <n v="209.60500000001048"/>
    <n v="0"/>
    <n v="0"/>
    <n v="6942"/>
    <n v="934.75"/>
    <n v="2096.5"/>
    <n v="733.84999999962747"/>
    <n v="3176.9000000003725"/>
    <n v="347.25250000000233"/>
    <n v="102.21000000002095"/>
    <n v="1644.9325000020617"/>
    <n v="0"/>
    <n v="0"/>
    <b v="0"/>
    <b v="1"/>
    <b v="0"/>
    <b v="0"/>
  </r>
  <r>
    <x v="130"/>
    <n v="10034.470000006273"/>
    <n v="329.01750000007451"/>
    <n v="0"/>
    <n v="20.220000000204891"/>
    <n v="210.86999999999534"/>
    <n v="97.927499999874271"/>
    <n v="798.93999999997322"/>
    <n v="205.83999999999651"/>
    <n v="593.09999999997672"/>
    <n v="0"/>
    <n v="7580"/>
    <n v="928"/>
    <n v="2105"/>
    <n v="628"/>
    <n v="3919"/>
    <n v="326.89000000001397"/>
    <n v="126.63999999999942"/>
    <n v="1326.5125000062253"/>
    <n v="2284"/>
    <n v="0"/>
    <b v="0"/>
    <b v="0"/>
    <b v="1"/>
    <b v="0"/>
  </r>
  <r>
    <x v="131"/>
    <n v="19130.379999985336"/>
    <n v="4646.7199999997392"/>
    <n v="0"/>
    <n v="834.92999999993481"/>
    <n v="1884.9799999999814"/>
    <n v="1926.809999999823"/>
    <n v="932.47000000000844"/>
    <n v="301.59000000000378"/>
    <n v="630.88000000000466"/>
    <n v="0"/>
    <n v="10343"/>
    <n v="1642"/>
    <n v="2511"/>
    <n v="732.80000000004657"/>
    <n v="5457.1999999999534"/>
    <n v="369.64999999999418"/>
    <n v="227.97000000000116"/>
    <n v="3208.1899999855887"/>
    <n v="3632"/>
    <n v="2378.9151999999999"/>
    <b v="0"/>
    <b v="0"/>
    <b v="0"/>
    <b v="0"/>
  </r>
  <r>
    <x v="132"/>
    <n v="19757.44000001259"/>
    <n v="5589.8800000003539"/>
    <n v="0"/>
    <n v="1030.4499999999534"/>
    <n v="2204.2299999999814"/>
    <n v="2355.2000000004191"/>
    <n v="875.47000000001572"/>
    <n v="312.13999999999942"/>
    <n v="563.3300000000163"/>
    <n v="0"/>
    <n v="10330"/>
    <n v="1687"/>
    <n v="2252"/>
    <n v="724.39999999990687"/>
    <n v="5666.6000000000931"/>
    <n v="414.47999999998137"/>
    <n v="204.08000000000175"/>
    <n v="2962.0900000122201"/>
    <n v="3632"/>
    <n v="3901.0895999999998"/>
    <b v="1"/>
    <b v="0"/>
    <b v="0"/>
    <b v="0"/>
  </r>
  <r>
    <x v="133"/>
    <n v="20833.51999999299"/>
    <n v="5517.7700000000186"/>
    <n v="0"/>
    <n v="999.37000000011176"/>
    <n v="2219.25"/>
    <n v="2299.1499999999069"/>
    <n v="918.97999999999593"/>
    <n v="370.83000000000175"/>
    <n v="548.14999999999418"/>
    <n v="0"/>
    <n v="11224"/>
    <n v="1689"/>
    <n v="3265"/>
    <n v="756.60000000009313"/>
    <n v="5513.3999999999069"/>
    <n v="408.93000000002212"/>
    <n v="237.55000000000291"/>
    <n v="3172.7699999929755"/>
    <n v="3181"/>
    <n v="3767.1014"/>
    <b v="1"/>
    <b v="0"/>
    <b v="0"/>
    <b v="0"/>
  </r>
  <r>
    <x v="134"/>
    <n v="21202.190000006303"/>
    <n v="5316.1499999999069"/>
    <n v="0"/>
    <n v="952.65999999991618"/>
    <n v="2155.5800000000745"/>
    <n v="2207.9099999999162"/>
    <n v="581.2699999999968"/>
    <n v="248.43000000000029"/>
    <n v="332.83999999999651"/>
    <n v="0"/>
    <n v="12431"/>
    <n v="1886"/>
    <n v="2369"/>
    <n v="806.80000000004657"/>
    <n v="7369.1999999999534"/>
    <n v="433.61999999999534"/>
    <n v="252.18999999998778"/>
    <n v="2873.7700000063996"/>
    <n v="3185"/>
    <n v="3262.272599999998"/>
    <b v="1"/>
    <b v="0"/>
    <b v="0"/>
    <b v="0"/>
  </r>
  <r>
    <x v="135"/>
    <n v="10835.900000002788"/>
    <n v="61.509999999776483"/>
    <n v="0"/>
    <n v="2.8100000000558794"/>
    <n v="0"/>
    <n v="58.699999999720603"/>
    <n v="243.7100000000064"/>
    <n v="123.88999999999942"/>
    <n v="119.82000000000698"/>
    <n v="0"/>
    <n v="10555"/>
    <n v="900"/>
    <n v="2988"/>
    <n v="860.19999999995343"/>
    <n v="5806.8000000000466"/>
    <n v="365.58999999999651"/>
    <n v="126.51000000000931"/>
    <n v="-24.319999996994738"/>
    <n v="0"/>
    <n v="0"/>
    <b v="0"/>
    <b v="1"/>
    <b v="0"/>
    <b v="0"/>
  </r>
  <r>
    <x v="136"/>
    <n v="8003.4299999979121"/>
    <n v="8.4599999999627471"/>
    <n v="0"/>
    <n v="0"/>
    <n v="0"/>
    <n v="8.4599999999627471"/>
    <n v="115.01000000000204"/>
    <n v="74.790000000000873"/>
    <n v="40.220000000001164"/>
    <n v="0"/>
    <n v="6383"/>
    <n v="522"/>
    <n v="1427"/>
    <n v="2.3999999999068677"/>
    <n v="4431.6000000000931"/>
    <n v="285.98999999999069"/>
    <n v="14.580000000001746"/>
    <n v="1496.9599999979473"/>
    <n v="0"/>
    <n v="0"/>
    <b v="0"/>
    <b v="1"/>
    <b v="0"/>
    <b v="0"/>
  </r>
  <r>
    <x v="137"/>
    <n v="7010.5300000014104"/>
    <n v="49.770000000018626"/>
    <n v="0"/>
    <n v="0"/>
    <n v="21.539999999920838"/>
    <n v="28.230000000097789"/>
    <n v="165.85999999999331"/>
    <n v="91.400000000001455"/>
    <n v="74.459999999991851"/>
    <n v="0"/>
    <n v="4842"/>
    <n v="639"/>
    <n v="926"/>
    <n v="1288.4000000001397"/>
    <n v="1988.5999999998603"/>
    <n v="315.55999999999767"/>
    <n v="137.90999999998894"/>
    <n v="1952.9000000013984"/>
    <n v="0"/>
    <n v="0"/>
    <b v="0"/>
    <b v="1"/>
    <b v="0"/>
    <b v="0"/>
  </r>
  <r>
    <x v="138"/>
    <n v="6591.2200000006997"/>
    <n v="8.4100000001490116"/>
    <n v="0"/>
    <n v="1.0000000009313226E-2"/>
    <n v="0"/>
    <n v="8.4000000001396984"/>
    <n v="159.59999999999854"/>
    <n v="113.15999999999622"/>
    <n v="46.440000000002328"/>
    <n v="0"/>
    <n v="6497"/>
    <n v="668"/>
    <n v="2404"/>
    <n v="849.5999999998603"/>
    <n v="2575.4000000001397"/>
    <n v="399.33999999999651"/>
    <n v="41.440000000002328"/>
    <n v="-73.7899999994479"/>
    <n v="0"/>
    <n v="0"/>
    <b v="0"/>
    <b v="1"/>
    <b v="0"/>
    <b v="0"/>
  </r>
  <r>
    <x v="139"/>
    <n v="11884.489999993006"/>
    <n v="2910.6099999998696"/>
    <n v="0"/>
    <n v="577.05999999982305"/>
    <n v="1112.7100000000792"/>
    <n v="1220.8399999999674"/>
    <n v="766.26000000000204"/>
    <n v="247.84999999999854"/>
    <n v="518.41000000000349"/>
    <n v="0"/>
    <n v="8395"/>
    <n v="1274"/>
    <n v="2224"/>
    <n v="765.19999999995343"/>
    <n v="4131.8000000000466"/>
    <n v="401.97000000000116"/>
    <n v="193.54000000000815"/>
    <n v="-187.38000000686588"/>
    <n v="1758"/>
    <n v="744.16120000000001"/>
    <b v="0"/>
    <b v="0"/>
    <b v="1"/>
    <b v="0"/>
  </r>
  <r>
    <x v="140"/>
    <n v="17703.759999996488"/>
    <n v="4086.8700000001118"/>
    <n v="0"/>
    <n v="775.21000000019558"/>
    <n v="1655.3699999999953"/>
    <n v="1656.2899999999208"/>
    <n v="650.99000000000524"/>
    <n v="244.19999999999709"/>
    <n v="406.79000000000815"/>
    <n v="0"/>
    <n v="6906"/>
    <n v="1318"/>
    <n v="2244"/>
    <n v="571.60000000009313"/>
    <n v="2772.3999999999069"/>
    <n v="343.71000000002095"/>
    <n v="192.52999999999884"/>
    <n v="6059.8999999963708"/>
    <n v="3623"/>
    <n v="2770.172399999999"/>
    <b v="0"/>
    <b v="0"/>
    <b v="0"/>
    <b v="0"/>
  </r>
  <r>
    <x v="141"/>
    <n v="19766.980000009804"/>
    <n v="5403.0400000000373"/>
    <n v="0"/>
    <n v="975.86999999987893"/>
    <n v="2163.8800000000047"/>
    <n v="2263.2900000001537"/>
    <n v="544.18999999998778"/>
    <n v="246.24000000000524"/>
    <n v="297.94999999998254"/>
    <n v="0"/>
    <n v="10675"/>
    <n v="1726"/>
    <n v="2696"/>
    <n v="735.60000000009313"/>
    <n v="5517.3999999999069"/>
    <n v="452.6699999999837"/>
    <n v="228.34999999999127"/>
    <n v="3144.7500000097789"/>
    <n v="2739"/>
    <n v="3355.5826000000002"/>
    <b v="0"/>
    <b v="0"/>
    <b v="0"/>
    <b v="0"/>
  </r>
  <r>
    <x v="142"/>
    <n v="13782.339999985328"/>
    <n v="1517.5400000000373"/>
    <n v="0"/>
    <n v="0"/>
    <n v="0"/>
    <n v="1517.5400000000373"/>
    <n v="196.71999999998661"/>
    <n v="87.979999999995925"/>
    <n v="108.73999999999069"/>
    <n v="0"/>
    <n v="10235"/>
    <n v="1077"/>
    <n v="2970"/>
    <n v="753.5999999998603"/>
    <n v="5434.4000000001397"/>
    <n v="400.36999999999534"/>
    <n v="145.29000000000815"/>
    <n v="1833.0799999853043"/>
    <n v="0"/>
    <n v="811.9147999999999"/>
    <b v="0"/>
    <b v="0"/>
    <b v="0"/>
    <b v="0"/>
  </r>
  <r>
    <x v="143"/>
    <n v="9176.240000012549"/>
    <n v="20.120000000111759"/>
    <n v="0"/>
    <n v="0"/>
    <n v="0"/>
    <n v="20.120000000111759"/>
    <n v="111.32000000000698"/>
    <n v="64.220000000001164"/>
    <n v="47.100000000005821"/>
    <n v="0"/>
    <n v="8187"/>
    <n v="763"/>
    <n v="2227"/>
    <n v="718"/>
    <n v="4479"/>
    <n v="363.68000000002212"/>
    <n v="36.080000000001746"/>
    <n v="857.80000001243025"/>
    <n v="0"/>
    <n v="0"/>
    <b v="0"/>
    <b v="1"/>
    <b v="0"/>
    <b v="0"/>
  </r>
  <r>
    <x v="144"/>
    <n v="16393.509999996517"/>
    <n v="3920.4899999997579"/>
    <n v="0"/>
    <n v="862.47999999998137"/>
    <n v="2197.0599999999395"/>
    <n v="860.94999999983702"/>
    <n v="946.29000000000815"/>
    <n v="243.25"/>
    <n v="703.04000000000815"/>
    <n v="0"/>
    <n v="9677"/>
    <n v="1519"/>
    <n v="2473"/>
    <n v="593.19999999995343"/>
    <n v="5091.8000000000466"/>
    <n v="446.73999999999069"/>
    <n v="199.75"/>
    <n v="1849.7299999967508"/>
    <n v="1812"/>
    <n v="1760.3784000000001"/>
    <b v="0"/>
    <b v="0"/>
    <b v="0"/>
    <b v="0"/>
  </r>
  <r>
    <x v="145"/>
    <n v="19698.619999995106"/>
    <n v="6051.2700000000186"/>
    <n v="0"/>
    <n v="1101.3400000000838"/>
    <n v="2349.1199999999953"/>
    <n v="2600.8099999999395"/>
    <n v="1072.6000000000058"/>
    <n v="312"/>
    <n v="760.60000000000582"/>
    <n v="0"/>
    <n v="10323"/>
    <n v="1633"/>
    <n v="2746"/>
    <n v="720.80000000004657"/>
    <n v="5223.1999999999534"/>
    <n v="441.04000000000815"/>
    <n v="236.33999999999651"/>
    <n v="2251.7499999950815"/>
    <n v="4061"/>
    <n v="4045.8720000000003"/>
    <b v="1"/>
    <b v="0"/>
    <b v="0"/>
    <b v="0"/>
  </r>
  <r>
    <x v="146"/>
    <n v="23912.569999997228"/>
    <n v="5196.8700000001118"/>
    <n v="0"/>
    <n v="2661.7099999999627"/>
    <n v="1977.5900000000838"/>
    <n v="557.57000000006519"/>
    <n v="1016.820000000007"/>
    <n v="240.22000000000116"/>
    <n v="776.60000000000582"/>
    <n v="0"/>
    <n v="13007"/>
    <n v="2309"/>
    <n v="2200"/>
    <n v="833"/>
    <n v="7665"/>
    <n v="496.4199999999837"/>
    <n v="263.00999999999476"/>
    <n v="4691.8799999971088"/>
    <n v="3616"/>
    <n v="4135.9394000000002"/>
    <b v="1"/>
    <b v="0"/>
    <b v="0"/>
    <b v="0"/>
  </r>
  <r>
    <x v="147"/>
    <n v="16880.070000001375"/>
    <n v="6525.2399999997579"/>
    <n v="0"/>
    <n v="0"/>
    <n v="2529.1699999999255"/>
    <n v="3996.0699999998324"/>
    <n v="703.89999999999418"/>
    <n v="309.33999999999651"/>
    <n v="394.55999999999767"/>
    <n v="0"/>
    <n v="13843"/>
    <n v="2263"/>
    <n v="2456"/>
    <n v="863.80000000004657"/>
    <n v="8260.1999999999534"/>
    <n v="491.52000000001863"/>
    <n v="292.41000000000349"/>
    <n v="-4192.0699999983772"/>
    <n v="3612"/>
    <n v="3956.0339999999997"/>
    <b v="1"/>
    <b v="0"/>
    <b v="0"/>
    <b v="0"/>
  </r>
  <r>
    <x v="148"/>
    <n v="26774.140000003492"/>
    <n v="4478.2000000001863"/>
    <n v="0"/>
    <n v="290.45999999996275"/>
    <n v="1759.0600000000559"/>
    <n v="2428.6800000001676"/>
    <n v="587.68999999998778"/>
    <n v="239.40000000000873"/>
    <n v="348.28999999997905"/>
    <n v="0"/>
    <n v="10906"/>
    <n v="1483"/>
    <n v="2864"/>
    <n v="605.60000000009313"/>
    <n v="5953.3999999999069"/>
    <n v="393.58999999999651"/>
    <n v="192.27000000000407"/>
    <n v="10802.250000003318"/>
    <n v="3163"/>
    <n v="3898.2065999999995"/>
    <b v="1"/>
    <b v="0"/>
    <b v="0"/>
    <b v="0"/>
  </r>
  <r>
    <x v="149"/>
    <n v="16562.429999998625"/>
    <n v="3062.839999999851"/>
    <n v="0"/>
    <n v="0"/>
    <n v="0"/>
    <n v="3062.839999999851"/>
    <n v="206.80999999999767"/>
    <n v="95.75"/>
    <n v="111.05999999999767"/>
    <n v="0"/>
    <n v="12220"/>
    <n v="1202"/>
    <n v="2988"/>
    <n v="860.79999999981374"/>
    <n v="7169.2000000001863"/>
    <n v="451.6699999999837"/>
    <n v="121.89999999999418"/>
    <n v="1072.7799999987765"/>
    <n v="0"/>
    <n v="2130.3448000000003"/>
    <b v="0"/>
    <b v="0"/>
    <b v="0"/>
    <b v="0"/>
  </r>
  <r>
    <x v="150"/>
    <n v="8008.6400000104768"/>
    <n v="6.8800000003539026"/>
    <n v="0"/>
    <n v="0"/>
    <n v="0"/>
    <n v="6.8800000003539026"/>
    <n v="48.959999999991851"/>
    <n v="38.959999999991851"/>
    <n v="10"/>
    <n v="0"/>
    <n v="6503"/>
    <n v="431"/>
    <n v="1472"/>
    <n v="582.80000000004657"/>
    <n v="4017.1999999999534"/>
    <n v="258.08999999999651"/>
    <n v="13.270000000004075"/>
    <n v="1449.800000010131"/>
    <n v="0"/>
    <n v="0"/>
    <b v="0"/>
    <b v="1"/>
    <b v="0"/>
    <b v="0"/>
  </r>
  <r>
    <x v="151"/>
    <n v="7214.679999999993"/>
    <n v="45.479999999981374"/>
    <n v="0"/>
    <n v="549.46999999997206"/>
    <n v="0"/>
    <n v="-503.98999999999069"/>
    <n v="166.78000000001339"/>
    <n v="67.740000000005239"/>
    <n v="99.040000000008149"/>
    <n v="0"/>
    <n v="6071"/>
    <n v="657"/>
    <n v="732"/>
    <n v="710.60000000009313"/>
    <n v="3971.3999999999069"/>
    <n v="429.32000000000698"/>
    <n v="156"/>
    <n v="931.41999999999825"/>
    <n v="0"/>
    <n v="0"/>
    <b v="0"/>
    <b v="1"/>
    <b v="0"/>
    <b v="0"/>
  </r>
  <r>
    <x v="152"/>
    <s v=" "/>
    <n v="35.290000000037253"/>
    <n v="0"/>
    <n v="0"/>
    <n v="0"/>
    <n v="35.290000000037253"/>
    <n v="109.11000000000058"/>
    <n v="109.11000000000058"/>
    <n v="0"/>
    <n v="0"/>
    <n v="5638"/>
    <n v="836"/>
    <n v="2036"/>
    <n v="646.5999999998603"/>
    <n v="2119.4000000001397"/>
    <n v="416.26000000000931"/>
    <n v="155.47000000000116"/>
    <e v="#VALUE!"/>
    <n v="0"/>
    <n v="0"/>
    <b v="0"/>
    <b v="1"/>
    <b v="0"/>
    <b v="0"/>
  </r>
  <r>
    <x v="153"/>
    <n v="7127.8500000055792"/>
    <n v="26.599999999627471"/>
    <n v="0"/>
    <n v="0"/>
    <n v="0"/>
    <n v="26.599999999627471"/>
    <n v="92.919999999998254"/>
    <n v="92.919999999998254"/>
    <n v="0"/>
    <n v="0"/>
    <n v="5820"/>
    <n v="503"/>
    <n v="1650"/>
    <n v="728.80000000004657"/>
    <n v="2938.1999999999534"/>
    <n v="407.10000000000582"/>
    <n v="121.05000000000291"/>
    <n v="1188.3300000059535"/>
    <n v="0"/>
    <n v="0"/>
    <b v="0"/>
    <b v="1"/>
    <b v="0"/>
    <b v="0"/>
  </r>
  <r>
    <x v="154"/>
    <n v="5853.569999994419"/>
    <n v="54.260000000242144"/>
    <n v="0"/>
    <n v="0"/>
    <n v="0"/>
    <n v="54.260000000242144"/>
    <n v="84.19999999999709"/>
    <n v="84.19999999999709"/>
    <n v="0"/>
    <n v="0"/>
    <n v="4867"/>
    <n v="653"/>
    <n v="2220"/>
    <n v="697.60000000009313"/>
    <n v="1296.3999999999069"/>
    <n v="273.48999999999069"/>
    <n v="16.940000000002328"/>
    <n v="848.10999999417982"/>
    <n v="0"/>
    <n v="0"/>
    <b v="0"/>
    <b v="1"/>
    <b v="0"/>
    <b v="0"/>
  </r>
  <r>
    <x v="155"/>
    <n v="6270.7799999993003"/>
    <n v="68.930000000167638"/>
    <n v="0"/>
    <n v="0"/>
    <n v="0"/>
    <n v="68.930000000167638"/>
    <n v="89.260000000009313"/>
    <n v="89.260000000009313"/>
    <n v="0"/>
    <n v="0"/>
    <n v="5000"/>
    <n v="678"/>
    <n v="2188"/>
    <n v="720.39999999990687"/>
    <n v="1413.6000000000931"/>
    <n v="361.70000000001164"/>
    <n v="135.51999999998952"/>
    <n v="1112.5899999991234"/>
    <n v="0"/>
    <n v="0"/>
    <b v="0"/>
    <b v="1"/>
    <b v="0"/>
    <b v="0"/>
  </r>
  <r>
    <x v="156"/>
    <n v="6386.6899999943998"/>
    <n v="39.65999999968335"/>
    <n v="0"/>
    <n v="0"/>
    <n v="0"/>
    <n v="39.65999999968335"/>
    <n v="60.719999999986612"/>
    <n v="60.719999999986612"/>
    <n v="0"/>
    <n v="0"/>
    <n v="5305"/>
    <n v="692"/>
    <n v="2433"/>
    <n v="716.4000000001397"/>
    <n v="1463.5999999998603"/>
    <n v="308.07000000000698"/>
    <n v="49.240000000005239"/>
    <n v="981.30999999472988"/>
    <n v="0"/>
    <n v="0"/>
    <b v="0"/>
    <b v="1"/>
    <b v="0"/>
    <b v="0"/>
  </r>
  <r>
    <x v="157"/>
    <n v="5659.2300000076939"/>
    <n v="17.290000000037253"/>
    <n v="0"/>
    <n v="0"/>
    <n v="0"/>
    <n v="17.290000000037253"/>
    <n v="42.840000000011059"/>
    <n v="42.840000000011059"/>
    <n v="0"/>
    <n v="0"/>
    <n v="4793"/>
    <n v="654"/>
    <n v="2079"/>
    <n v="731.19999999995343"/>
    <n v="1328.8000000000466"/>
    <n v="256.85999999998603"/>
    <n v="35.910000000003492"/>
    <n v="806.10000000764558"/>
    <n v="0"/>
    <n v="0"/>
    <b v="0"/>
    <b v="1"/>
    <b v="0"/>
    <b v="0"/>
  </r>
  <r>
    <x v="158"/>
    <n v="10521.849999993734"/>
    <n v="1898.1699999999255"/>
    <n v="0"/>
    <n v="294.93999999994412"/>
    <n v="2197.9799999999814"/>
    <n v="-594.75"/>
    <n v="1056.9899999999907"/>
    <n v="218.70999999999185"/>
    <n v="838.27999999999884"/>
    <n v="0"/>
    <n v="7049"/>
    <n v="1156"/>
    <n v="1458"/>
    <n v="844.39999999990687"/>
    <n v="3590.6000000000931"/>
    <n v="399.9199999999837"/>
    <n v="190.22999999999593"/>
    <n v="517.68999999381776"/>
    <n v="2254"/>
    <n v="0"/>
    <b v="0"/>
    <b v="0"/>
    <b v="1"/>
    <b v="0"/>
  </r>
  <r>
    <x v="159"/>
    <n v="17113.410000003496"/>
    <n v="5412.4199999999255"/>
    <n v="0"/>
    <n v="993.73999999999069"/>
    <n v="2161.7299999999814"/>
    <n v="2256.9499999999534"/>
    <n v="804.14000000002852"/>
    <n v="312.34000000001106"/>
    <n v="491.80000000001746"/>
    <n v="0"/>
    <n v="8489"/>
    <n v="1695"/>
    <n v="1674"/>
    <n v="764.4000000001397"/>
    <n v="4355.5999999998603"/>
    <n v="406.36999999999534"/>
    <n v="240.22000000000116"/>
    <n v="2407.8500000035419"/>
    <n v="3177"/>
    <n v="3018.8109999999997"/>
    <b v="1"/>
    <b v="0"/>
    <b v="0"/>
    <b v="0"/>
  </r>
  <r>
    <x v="160"/>
    <n v="20812.700000000696"/>
    <n v="5296.3900000001304"/>
    <n v="0"/>
    <n v="959.53000000002794"/>
    <n v="2087"/>
    <n v="2249.8600000001024"/>
    <n v="737.14999999999418"/>
    <n v="260.58999999999651"/>
    <n v="476.55999999999767"/>
    <n v="0"/>
    <n v="10503"/>
    <n v="1782"/>
    <n v="2121"/>
    <n v="743.19999999995343"/>
    <n v="5856.8000000000466"/>
    <n v="391.51000000000931"/>
    <n v="227.7899999999936"/>
    <n v="4276.160000000571"/>
    <n v="3625"/>
    <n v="3813"/>
    <b v="1"/>
    <b v="0"/>
    <b v="0"/>
    <b v="0"/>
  </r>
  <r>
    <x v="161"/>
    <n v="20865.989999995101"/>
    <n v="5580.8900000001304"/>
    <n v="0"/>
    <n v="1021.8300000000745"/>
    <n v="2208.6999999999534"/>
    <n v="2350.3600000001024"/>
    <n v="937.82999999998719"/>
    <n v="284.67999999999302"/>
    <n v="653.14999999999418"/>
    <n v="0"/>
    <n v="13650"/>
    <n v="2052"/>
    <n v="2665"/>
    <n v="893.80000000004657"/>
    <n v="8039.1999999999534"/>
    <n v="426.25"/>
    <n v="283.76000000000931"/>
    <n v="697.26999999498366"/>
    <n v="3613"/>
    <n v="7732.801199999999"/>
    <b v="1"/>
    <b v="0"/>
    <b v="0"/>
    <b v="0"/>
  </r>
  <r>
    <x v="162"/>
    <n v="20511.870000002076"/>
    <n v="6324.7900000000373"/>
    <n v="0"/>
    <n v="1160.0500000000466"/>
    <n v="2476.9400000000605"/>
    <n v="2687.7999999999302"/>
    <n v="533.04999999998836"/>
    <n v="169.60000000000582"/>
    <n v="363.44999999998254"/>
    <n v="0"/>
    <n v="10228"/>
    <n v="1508"/>
    <n v="2140"/>
    <n v="719"/>
    <n v="5861"/>
    <n v="358.59000000002561"/>
    <n v="225.5399999999936"/>
    <n v="3426.0300000020507"/>
    <n v="1807"/>
    <n v="3619.795599999999"/>
    <b v="0"/>
    <b v="0"/>
    <b v="0"/>
    <b v="0"/>
  </r>
  <r>
    <x v="163"/>
    <n v="14781.310000009078"/>
    <n v="1758.5299999997951"/>
    <n v="0"/>
    <n v="297.79000000003725"/>
    <n v="702.6600000000326"/>
    <n v="758.07999999972526"/>
    <n v="310.31000000001222"/>
    <n v="102.75999999999476"/>
    <n v="207.55000000001746"/>
    <n v="0"/>
    <n v="9866"/>
    <n v="1021"/>
    <n v="2248"/>
    <n v="814.79999999981374"/>
    <n v="5782.2000000001863"/>
    <n v="297.30999999999767"/>
    <n v="137.38000000000466"/>
    <n v="2846.4700000092707"/>
    <n v="0"/>
    <n v="1878.8542"/>
    <b v="0"/>
    <b v="0"/>
    <b v="0"/>
    <b v="0"/>
  </r>
  <r>
    <x v="164"/>
    <n v="8305.6899999944289"/>
    <n v="18.770000000018626"/>
    <n v="0"/>
    <n v="0"/>
    <n v="0"/>
    <n v="18.770000000018626"/>
    <n v="136.36000000000058"/>
    <n v="56.979999999995925"/>
    <n v="79.380000000004657"/>
    <n v="0"/>
    <n v="5603"/>
    <n v="414"/>
    <n v="1080"/>
    <n v="585.20000000018626"/>
    <n v="3523.7999999998137"/>
    <n v="228.54999999998836"/>
    <n v="9.7599999999947613"/>
    <n v="2547.5599999944097"/>
    <n v="0"/>
    <n v="0"/>
    <b v="0"/>
    <b v="1"/>
    <b v="0"/>
    <b v="0"/>
  </r>
  <r>
    <x v="165"/>
    <n v="13376.720000004221"/>
    <n v="3187.3300000000745"/>
    <n v="0"/>
    <n v="545.50999999977648"/>
    <n v="1360.5199999999022"/>
    <n v="1281.3000000003958"/>
    <n v="451.00000000001455"/>
    <n v="102.8700000000099"/>
    <n v="348.13000000000466"/>
    <n v="0"/>
    <n v="8907"/>
    <n v="978"/>
    <n v="2405"/>
    <n v="742"/>
    <n v="4782"/>
    <n v="401.15999999997439"/>
    <n v="214.11999999999534"/>
    <n v="831.39000000413216"/>
    <n v="0"/>
    <n v="1125.4922000000001"/>
    <b v="0"/>
    <b v="0"/>
    <b v="0"/>
    <b v="0"/>
  </r>
  <r>
    <x v="166"/>
    <n v="16507.679999993677"/>
    <n v="4627.3900000001304"/>
    <n v="0"/>
    <n v="827.31000000005588"/>
    <n v="1865.640000000014"/>
    <n v="1934.4400000000605"/>
    <n v="596.80999999998312"/>
    <n v="114.80000000000291"/>
    <n v="482.00999999998021"/>
    <n v="0"/>
    <n v="8562"/>
    <n v="1302"/>
    <n v="2050"/>
    <n v="731.19999999995343"/>
    <n v="4478.8000000000466"/>
    <n v="385.35000000003492"/>
    <n v="218.97000000000116"/>
    <n v="2721.479999993564"/>
    <n v="0"/>
    <n v="3799.2608"/>
    <b v="0"/>
    <b v="0"/>
    <b v="0"/>
    <b v="1"/>
  </r>
  <r>
    <x v="167"/>
    <n v="16442.960000001418"/>
    <n v="5580.2399999997579"/>
    <n v="0"/>
    <n v="1021.0400000000373"/>
    <n v="2152.9300000000512"/>
    <n v="2406.2699999996694"/>
    <n v="966.64999999999418"/>
    <n v="127.70999999999185"/>
    <n v="838.94000000000233"/>
    <n v="0"/>
    <n v="8523"/>
    <n v="1748"/>
    <n v="2478"/>
    <n v="744.39999999990687"/>
    <n v="3552.6000000000931"/>
    <n v="392.40999999997439"/>
    <n v="228.63000000000466"/>
    <n v="1373.0700000016659"/>
    <n v="0"/>
    <n v="3666.661399999999"/>
    <b v="0"/>
    <b v="0"/>
    <b v="0"/>
    <b v="1"/>
  </r>
  <r>
    <x v="168"/>
    <n v="17952.369999999981"/>
    <n v="5656.3700000001118"/>
    <n v="0"/>
    <n v="1027.4499999999534"/>
    <n v="2172.1500000000233"/>
    <n v="2456.770000000135"/>
    <n v="447.66000000000349"/>
    <n v="90.119999999995343"/>
    <n v="357.54000000000815"/>
    <n v="0"/>
    <n v="9241"/>
    <n v="1152"/>
    <n v="1431"/>
    <n v="807.60000000009313"/>
    <n v="5850.3999999999069"/>
    <n v="397.64000000001397"/>
    <n v="249.99000000000524"/>
    <n v="2607.3399999998655"/>
    <n v="0"/>
    <n v="4193.8225999999995"/>
    <b v="0"/>
    <b v="0"/>
    <b v="0"/>
    <b v="1"/>
  </r>
  <r>
    <x v="169"/>
    <n v="15990.280000000726"/>
    <n v="5851.6200000001118"/>
    <n v="0"/>
    <n v="1059.7700000000186"/>
    <n v="2280.9399999999441"/>
    <n v="2510.910000000149"/>
    <n v="646.67999999999302"/>
    <n v="136.57000000000698"/>
    <n v="510.10999999998603"/>
    <n v="0"/>
    <n v="7691"/>
    <n v="1463"/>
    <n v="1850"/>
    <n v="769.19999999995343"/>
    <n v="3608.8000000000466"/>
    <n v="405.4199999999837"/>
    <n v="236.29999999998836"/>
    <n v="1800.9800000006217"/>
    <n v="0"/>
    <n v="4003.9475999999991"/>
    <b v="0"/>
    <b v="0"/>
    <b v="0"/>
    <b v="1"/>
  </r>
  <r>
    <x v="170"/>
    <n v="7363.6600000048929"/>
    <n v="1102.8100000000559"/>
    <n v="0"/>
    <n v="0"/>
    <n v="0"/>
    <n v="1102.8100000000559"/>
    <n v="252.55000000001746"/>
    <n v="84.100000000005821"/>
    <n v="168.45000000001164"/>
    <n v="0"/>
    <n v="5499"/>
    <n v="763"/>
    <n v="1421"/>
    <n v="840.80000000004657"/>
    <n v="2474.1999999999534"/>
    <n v="337.75"/>
    <n v="122.58999999999651"/>
    <n v="509.30000000481959"/>
    <n v="0"/>
    <n v="868.01239999999996"/>
    <b v="0"/>
    <b v="0"/>
    <b v="0"/>
    <b v="0"/>
  </r>
  <r>
    <x v="171"/>
    <n v="4714.8099999992992"/>
    <n v="0"/>
    <n v="0"/>
    <n v="0"/>
    <n v="0"/>
    <n v="0"/>
    <n v="72.819999999992433"/>
    <n v="51.629999999990105"/>
    <n v="21.190000000002328"/>
    <n v="0"/>
    <n v="3052"/>
    <n v="458"/>
    <n v="733"/>
    <n v="604.39999999990687"/>
    <n v="1256.6000000000931"/>
    <n v="237.86999999999534"/>
    <n v="15.320000000006985"/>
    <n v="1589.9899999993067"/>
    <n v="0"/>
    <n v="0"/>
    <b v="0"/>
    <b v="1"/>
    <b v="0"/>
    <b v="0"/>
  </r>
  <r>
    <x v="172"/>
    <n v="3627.4699999985751"/>
    <n v="0"/>
    <n v="0"/>
    <n v="0"/>
    <n v="0"/>
    <n v="0"/>
    <n v="72.639999999999418"/>
    <n v="47.139999999999418"/>
    <n v="25.5"/>
    <n v="0"/>
    <n v="2641"/>
    <n v="705"/>
    <n v="158"/>
    <n v="801.19999999995343"/>
    <n v="976.80000000004657"/>
    <n v="283.45000000001164"/>
    <n v="25.080000000016298"/>
    <n v="913.82999999857566"/>
    <n v="0"/>
    <n v="0"/>
    <b v="0"/>
    <b v="1"/>
    <b v="0"/>
    <b v="0"/>
  </r>
  <r>
    <x v="173"/>
    <n v="3835.8299999944284"/>
    <n v="13.939999999944121"/>
    <n v="0"/>
    <n v="0"/>
    <n v="0"/>
    <n v="13.939999999944121"/>
    <n v="154.92000000001281"/>
    <n v="136.38000000000466"/>
    <n v="18.540000000008149"/>
    <n v="0"/>
    <n v="2585"/>
    <n v="740"/>
    <n v="123"/>
    <n v="554.80000000004657"/>
    <n v="1167.1999999999534"/>
    <n v="368.19000000000233"/>
    <n v="139.97999999998137"/>
    <n v="1081.9699999944714"/>
    <n v="0"/>
    <n v="0"/>
    <b v="0"/>
    <b v="1"/>
    <b v="0"/>
    <b v="0"/>
  </r>
  <r>
    <x v="174"/>
    <n v="8066.1300000090851"/>
    <n v="13.089999999850988"/>
    <n v="0"/>
    <n v="0"/>
    <n v="0"/>
    <n v="13.089999999850988"/>
    <n v="292.42999999999302"/>
    <n v="266.77999999999884"/>
    <n v="25.649999999994179"/>
    <n v="0"/>
    <n v="5674"/>
    <n v="1034"/>
    <n v="1073"/>
    <n v="774.60000000009313"/>
    <n v="2792.3999999999069"/>
    <n v="401.75"/>
    <n v="148.11999999999534"/>
    <n v="2086.610000009241"/>
    <n v="3186"/>
    <n v="0"/>
    <b v="0"/>
    <b v="0"/>
    <b v="1"/>
    <b v="0"/>
  </r>
  <r>
    <x v="175"/>
    <n v="8106.0299999887939"/>
    <n v="81.290000000037253"/>
    <n v="0"/>
    <n v="0"/>
    <n v="0"/>
    <n v="81.290000000037253"/>
    <n v="285.05999999999767"/>
    <n v="271.94000000000233"/>
    <n v="13.119999999995343"/>
    <n v="0"/>
    <n v="6932"/>
    <n v="1104"/>
    <n v="539"/>
    <n v="982"/>
    <n v="4307"/>
    <n v="457.52000000001863"/>
    <n v="124.45000000001164"/>
    <n v="807.67999998875894"/>
    <n v="458"/>
    <n v="0"/>
    <b v="0"/>
    <b v="0"/>
    <b v="1"/>
    <b v="0"/>
  </r>
  <r>
    <x v="176"/>
    <n v="9410.9400000111782"/>
    <n v="29.490000000223517"/>
    <n v="0"/>
    <n v="174.53000000002794"/>
    <n v="0"/>
    <n v="-145.03999999980442"/>
    <n v="225.13000000000466"/>
    <n v="210.75"/>
    <n v="14.380000000004657"/>
    <n v="0"/>
    <n v="6292"/>
    <n v="688"/>
    <n v="1099"/>
    <n v="588.5999999998603"/>
    <n v="3916.4000000001397"/>
    <n v="337.5"/>
    <n v="163.55999999999767"/>
    <n v="2864.32000001095"/>
    <n v="1604"/>
    <n v="0"/>
    <b v="0"/>
    <b v="0"/>
    <b v="1"/>
    <b v="0"/>
  </r>
  <r>
    <x v="177"/>
    <n v="8721.2200000021257"/>
    <n v="53.259999999776483"/>
    <n v="0"/>
    <n v="5.5400000000372529"/>
    <n v="0"/>
    <n v="47.71999999973923"/>
    <n v="548.94999999998254"/>
    <n v="114.77999999999884"/>
    <n v="434.1699999999837"/>
    <n v="0"/>
    <n v="7398"/>
    <n v="814"/>
    <n v="1744"/>
    <n v="768.80000000004657"/>
    <n v="4071.1999999999534"/>
    <n v="309.34999999997672"/>
    <n v="65.429999999993015"/>
    <n v="721.01000000236672"/>
    <n v="0"/>
    <n v="0"/>
    <b v="0"/>
    <b v="1"/>
    <b v="0"/>
    <b v="0"/>
  </r>
  <r>
    <x v="178"/>
    <n v="7422.119999985327"/>
    <n v="1.0000000242143869E-2"/>
    <n v="0"/>
    <n v="0"/>
    <n v="0"/>
    <n v="1.0000000242143869E-2"/>
    <n v="69.910000000003492"/>
    <n v="6.1000000000058208"/>
    <n v="63.809999999997672"/>
    <n v="0"/>
    <n v="6393"/>
    <n v="671"/>
    <n v="1170"/>
    <n v="809.60000000009313"/>
    <n v="3742.3999999999069"/>
    <n v="280.69000000000233"/>
    <n v="25.190000000002328"/>
    <n v="959.19999998508138"/>
    <n v="0"/>
    <n v="0"/>
    <b v="0"/>
    <b v="1"/>
    <b v="0"/>
    <b v="0"/>
  </r>
  <r>
    <x v="179"/>
    <n v="11743.819999998581"/>
    <n v="1910.1699999999255"/>
    <n v="0"/>
    <n v="403.22999999998137"/>
    <n v="1105.4200000000419"/>
    <n v="401.51999999990221"/>
    <n v="581.1299999999901"/>
    <n v="188.09999999999127"/>
    <n v="393.02999999999884"/>
    <n v="0"/>
    <n v="8074"/>
    <n v="921"/>
    <n v="2084"/>
    <n v="753.80000000004657"/>
    <n v="4315.1999999999534"/>
    <n v="378.89000000001397"/>
    <n v="213.29000000000815"/>
    <n v="1178.5199999986653"/>
    <n v="0"/>
    <n v="216.29939999999999"/>
    <b v="0"/>
    <b v="0"/>
    <b v="0"/>
    <b v="0"/>
  </r>
  <r>
    <x v="180"/>
    <n v="16567.600000013277"/>
    <n v="5283.6699999999255"/>
    <n v="0"/>
    <n v="981.41999999992549"/>
    <n v="2264.3699999999953"/>
    <n v="2037.8800000000047"/>
    <n v="631.60000000000582"/>
    <n v="123.22000000000116"/>
    <n v="508.38000000000466"/>
    <n v="0"/>
    <n v="8598"/>
    <n v="1269"/>
    <n v="1921"/>
    <n v="702.5999999998603"/>
    <n v="4705.4000000001397"/>
    <n v="385.5"/>
    <n v="254.89999999999418"/>
    <n v="2054.3300000133459"/>
    <n v="0"/>
    <n v="3578.9933999999994"/>
    <b v="0"/>
    <b v="0"/>
    <b v="0"/>
    <b v="1"/>
  </r>
  <r>
    <x v="181"/>
    <n v="19511.010000000679"/>
    <n v="6151.5499999998137"/>
    <n v="0"/>
    <n v="1148.8100000000559"/>
    <n v="2323.2900000000373"/>
    <n v="2679.4499999997206"/>
    <n v="771.07000000000698"/>
    <n v="202.11999999999534"/>
    <n v="568.95000000001164"/>
    <n v="0"/>
    <n v="10143"/>
    <n v="1513"/>
    <n v="2343"/>
    <n v="800"/>
    <n v="5487"/>
    <n v="438.8300000000163"/>
    <n v="282.16000000000349"/>
    <n v="2445.390000000858"/>
    <n v="0"/>
    <n v="4250.0007999999989"/>
    <b v="0"/>
    <b v="0"/>
    <b v="0"/>
    <b v="1"/>
  </r>
  <r>
    <x v="182"/>
    <n v="16484.779999995837"/>
    <n v="5985.7700000000186"/>
    <n v="0"/>
    <n v="1105.8999999999069"/>
    <n v="2318.1399999998976"/>
    <n v="2561.7300000002142"/>
    <n v="784.94000000000233"/>
    <n v="327.41000000000349"/>
    <n v="457.52999999999884"/>
    <n v="0"/>
    <n v="10513"/>
    <n v="1913"/>
    <n v="2429"/>
    <n v="794"/>
    <n v="5377"/>
    <n v="456.52999999996973"/>
    <n v="266.69000000000233"/>
    <n v="-798.93000000418397"/>
    <n v="3183"/>
    <n v="3766.0721999999996"/>
    <b v="1"/>
    <b v="0"/>
    <b v="0"/>
    <b v="0"/>
  </r>
  <r>
    <x v="183"/>
    <n v="18046.7300000049"/>
    <n v="4288.2000000001863"/>
    <n v="0"/>
    <n v="759.84000000008382"/>
    <n v="1859.0300000000279"/>
    <n v="1669.3300000000745"/>
    <n v="581.52000000000407"/>
    <n v="223.2100000000064"/>
    <n v="358.30999999999767"/>
    <n v="0"/>
    <n v="7775"/>
    <n v="1496"/>
    <n v="1573"/>
    <n v="629.19999999995343"/>
    <n v="4076.8000000000466"/>
    <n v="367.79999999998836"/>
    <n v="209.47000000000116"/>
    <n v="5402.0100000047096"/>
    <n v="3642"/>
    <n v="2678.5673999999995"/>
    <b v="0"/>
    <b v="0"/>
    <b v="0"/>
    <b v="0"/>
  </r>
  <r>
    <x v="184"/>
    <n v="13698.069999986008"/>
    <n v="2647.4799999999814"/>
    <n v="0"/>
    <n v="360.67999999993481"/>
    <n v="1404.4500000000698"/>
    <n v="882.34999999997672"/>
    <n v="280.41999999999825"/>
    <n v="86.479999999995925"/>
    <n v="193.94000000000233"/>
    <n v="0"/>
    <n v="9360"/>
    <n v="1136"/>
    <n v="1418"/>
    <n v="827.20000000018626"/>
    <n v="5978.7999999998137"/>
    <n v="344.15000000002328"/>
    <n v="117.77999999999884"/>
    <n v="1410.1699999860284"/>
    <n v="0"/>
    <n v="1202.7628"/>
    <b v="0"/>
    <b v="0"/>
    <b v="0"/>
    <b v="0"/>
  </r>
  <r>
    <x v="185"/>
    <n v="8212.9400000070164"/>
    <n v="11.810000000055879"/>
    <n v="0"/>
    <n v="1.0000000009313226E-2"/>
    <n v="0"/>
    <n v="11.800000000046566"/>
    <n v="151.86000000001513"/>
    <n v="76.600000000005821"/>
    <n v="75.260000000009313"/>
    <n v="0"/>
    <n v="7300"/>
    <n v="670"/>
    <n v="2054"/>
    <n v="711.19999999995343"/>
    <n v="3864.8000000000466"/>
    <n v="270.5899999999674"/>
    <n v="36.470000000001164"/>
    <n v="749.27000000694534"/>
    <n v="0"/>
    <n v="0"/>
    <b v="0"/>
    <b v="1"/>
    <b v="0"/>
    <b v="0"/>
  </r>
  <r>
    <x v="186"/>
    <n v="9515.4900000055495"/>
    <n v="30.580000000074506"/>
    <n v="0"/>
    <n v="0"/>
    <n v="0"/>
    <n v="30.580000000074506"/>
    <n v="324.43999999998778"/>
    <n v="201.97999999999593"/>
    <n v="122.45999999999185"/>
    <n v="0"/>
    <n v="6068"/>
    <n v="803"/>
    <n v="1280"/>
    <n v="584"/>
    <n v="3401"/>
    <n v="381.48000000003958"/>
    <n v="159.02999999999884"/>
    <n v="3092.4700000054872"/>
    <n v="2266"/>
    <n v="0"/>
    <b v="0"/>
    <b v="0"/>
    <b v="1"/>
    <b v="0"/>
  </r>
  <r>
    <x v="187"/>
    <n v="9763.8299999867741"/>
    <n v="38.90999999968335"/>
    <n v="0"/>
    <n v="0"/>
    <n v="0"/>
    <n v="38.90999999968335"/>
    <n v="493.34000000001106"/>
    <n v="370.55000000000291"/>
    <n v="122.79000000000815"/>
    <n v="0"/>
    <n v="8309"/>
    <n v="1271"/>
    <n v="1527"/>
    <n v="845.5999999998603"/>
    <n v="4665.4000000001397"/>
    <n v="498.82999999995809"/>
    <n v="129.33999999999651"/>
    <n v="922.57999998707965"/>
    <n v="3633"/>
    <n v="0"/>
    <b v="0"/>
    <b v="0"/>
    <b v="1"/>
    <b v="0"/>
  </r>
  <r>
    <x v="188"/>
    <n v="10854.660000004893"/>
    <n v="19.129999999888241"/>
    <n v="0"/>
    <n v="2.9100000001490116"/>
    <n v="0"/>
    <n v="16.21999999973923"/>
    <n v="362.43999999998778"/>
    <n v="263.19999999999709"/>
    <n v="99.239999999990687"/>
    <n v="0"/>
    <n v="6306"/>
    <n v="862"/>
    <n v="1202"/>
    <n v="590.4000000001397"/>
    <n v="3651.5999999998603"/>
    <n v="417.94000000000233"/>
    <n v="151.39999999999418"/>
    <n v="4167.0900000050169"/>
    <n v="3635"/>
    <n v="0"/>
    <b v="0"/>
    <b v="0"/>
    <b v="1"/>
    <b v="0"/>
  </r>
  <r>
    <x v="189"/>
    <n v="11744.150000008318"/>
    <n v="34.110000000335276"/>
    <n v="0"/>
    <n v="0"/>
    <n v="0"/>
    <n v="34.110000000335276"/>
    <n v="354.52000000000407"/>
    <n v="252.41999999999825"/>
    <n v="102.10000000000582"/>
    <n v="0"/>
    <n v="8799"/>
    <n v="1075"/>
    <n v="1654"/>
    <n v="731.5999999998603"/>
    <n v="5338.4000000001397"/>
    <n v="481.12000000005355"/>
    <n v="158.73000000001048"/>
    <n v="2556.5200000079785"/>
    <n v="3192"/>
    <n v="0"/>
    <b v="0"/>
    <b v="0"/>
    <b v="1"/>
    <b v="0"/>
  </r>
  <r>
    <x v="190"/>
    <n v="11750.80999998888"/>
    <n v="132.85000000009313"/>
    <n v="1.0000000009313226E-2"/>
    <n v="0"/>
    <n v="0"/>
    <n v="132.84000000008382"/>
    <n v="387.74000000000524"/>
    <n v="258.08000000000175"/>
    <n v="129.66000000000349"/>
    <n v="0"/>
    <n v="9287"/>
    <n v="1140"/>
    <n v="2954"/>
    <n v="677.20000000018626"/>
    <n v="4515.7999999998137"/>
    <n v="432.43999999994412"/>
    <n v="104.75"/>
    <n v="1943.2199999887816"/>
    <n v="3199"/>
    <n v="0"/>
    <b v="0"/>
    <b v="0"/>
    <b v="1"/>
    <b v="0"/>
  </r>
  <r>
    <x v="191"/>
    <n v="9263.6800000090443"/>
    <n v="47.389999999664724"/>
    <n v="0"/>
    <n v="0"/>
    <n v="0"/>
    <n v="47.389999999664724"/>
    <n v="202.31999999997788"/>
    <n v="92.869999999995343"/>
    <n v="109.44999999998254"/>
    <n v="0"/>
    <n v="9974"/>
    <n v="922"/>
    <n v="3143"/>
    <n v="900"/>
    <n v="5009"/>
    <n v="366.30000000004657"/>
    <n v="186.01999999998952"/>
    <n v="-960.0299999905983"/>
    <n v="0"/>
    <n v="0"/>
    <b v="0"/>
    <b v="1"/>
    <b v="0"/>
    <b v="0"/>
  </r>
  <r>
    <x v="192"/>
    <n v="8162.1800000020885"/>
    <n v="7.5500000002793968"/>
    <n v="0"/>
    <n v="0"/>
    <n v="0"/>
    <n v="7.5500000002793968"/>
    <n v="95.610000000015134"/>
    <n v="45.529999999998836"/>
    <n v="50.080000000016298"/>
    <n v="0"/>
    <n v="5111"/>
    <n v="524"/>
    <n v="1006"/>
    <n v="553.5999999998603"/>
    <n v="3027.4000000001397"/>
    <n v="213.61999999999534"/>
    <n v="120.20000000001164"/>
    <n v="2948.020000001794"/>
    <n v="0"/>
    <n v="0"/>
    <b v="0"/>
    <b v="1"/>
    <b v="0"/>
    <b v="0"/>
  </r>
  <r>
    <x v="193"/>
    <n v="12822.499999993714"/>
    <n v="1659.5600000000559"/>
    <n v="245.64000000001397"/>
    <n v="345.76000000000931"/>
    <n v="752.76999999990221"/>
    <n v="315.39000000013039"/>
    <n v="657.67999999997846"/>
    <n v="235.66999999999825"/>
    <n v="422.00999999998021"/>
    <n v="0"/>
    <n v="8349"/>
    <n v="1185"/>
    <n v="1018"/>
    <n v="793.19999999995343"/>
    <n v="5352.8000000000466"/>
    <n v="443.5"/>
    <n v="246"/>
    <n v="2156.2599999936792"/>
    <n v="1622"/>
    <n v="200.81180000000001"/>
    <b v="0"/>
    <b v="0"/>
    <b v="1"/>
    <b v="0"/>
  </r>
  <r>
    <x v="194"/>
    <n v="18505.479999991891"/>
    <n v="5143.8899999996647"/>
    <n v="0"/>
    <n v="945.05999999982305"/>
    <n v="2015.3600000001024"/>
    <n v="2183.4699999997392"/>
    <n v="303.62000000002445"/>
    <n v="283.91000000000349"/>
    <n v="19.710000000020955"/>
    <n v="0"/>
    <n v="8580"/>
    <n v="1513"/>
    <n v="1797"/>
    <n v="695.20000000018626"/>
    <n v="4574.7999999998137"/>
    <n v="399.45999999996275"/>
    <n v="255.05999999999767"/>
    <n v="4477.9699999922013"/>
    <n v="2995"/>
    <n v="3405.7777999999989"/>
    <b v="0"/>
    <b v="0"/>
    <b v="0"/>
    <b v="0"/>
  </r>
  <r>
    <x v="195"/>
    <n v="18376.079999991809"/>
    <n v="5651.9399999999441"/>
    <n v="0"/>
    <n v="1033.4800000002142"/>
    <n v="2247.9899999999907"/>
    <n v="2370.4699999997392"/>
    <n v="1285.9999999999854"/>
    <n v="316.43000000000757"/>
    <n v="969.56999999997788"/>
    <n v="0"/>
    <n v="11797"/>
    <n v="2006"/>
    <n v="3071"/>
    <n v="837.5999999998603"/>
    <n v="5882.4000000001397"/>
    <n v="466.49000000004889"/>
    <n v="317.42999999999302"/>
    <n v="-358.86000000812055"/>
    <n v="3645"/>
    <n v="3978.2919999999999"/>
    <b v="1"/>
    <b v="0"/>
    <b v="0"/>
    <b v="0"/>
  </r>
  <r>
    <x v="196"/>
    <n v="18525.770000009332"/>
    <n v="4509.5"/>
    <n v="0"/>
    <n v="0"/>
    <n v="0"/>
    <n v="4509.5"/>
    <n v="524.95999999999185"/>
    <n v="190.92999999999302"/>
    <n v="334.02999999999884"/>
    <n v="0"/>
    <n v="8701"/>
    <n v="1370"/>
    <n v="2231"/>
    <n v="635"/>
    <n v="4465"/>
    <n v="408.46999999997206"/>
    <n v="225.76000000000931"/>
    <n v="4790.31000000934"/>
    <n v="1837"/>
    <n v="2963.8232000000007"/>
    <b v="0"/>
    <b v="0"/>
    <b v="0"/>
    <b v="0"/>
  </r>
  <r>
    <x v="197"/>
    <n v="8244.5600000014238"/>
    <n v="39.570000000298023"/>
    <n v="0"/>
    <n v="0"/>
    <n v="0"/>
    <n v="39.570000000298023"/>
    <n v="354.19000000003143"/>
    <n v="57.070000000006985"/>
    <n v="297.12000000002445"/>
    <n v="0"/>
    <n v="7229"/>
    <n v="651"/>
    <n v="2182"/>
    <n v="699.60000000009313"/>
    <n v="3696.3999999999069"/>
    <n v="356.15999999997439"/>
    <n v="63.279999999998836"/>
    <n v="621.8000000010943"/>
    <n v="0"/>
    <n v="0"/>
    <b v="0"/>
    <b v="1"/>
    <b v="0"/>
    <b v="0"/>
  </r>
  <r>
    <x v="198"/>
    <n v="9750.3800000097835"/>
    <n v="38.5"/>
    <n v="0"/>
    <n v="783.58999999985099"/>
    <n v="0"/>
    <n v="-745.08999999985099"/>
    <n v="239.22999999998137"/>
    <n v="74.779999999998836"/>
    <n v="164.44999999998254"/>
    <n v="0"/>
    <n v="8548"/>
    <n v="647"/>
    <n v="2689"/>
    <n v="751.39999999990687"/>
    <n v="4460.6000000000931"/>
    <n v="350.95000000001164"/>
    <n v="146.6699999999837"/>
    <n v="924.65000000980217"/>
    <n v="0"/>
    <n v="0"/>
    <b v="0"/>
    <b v="1"/>
    <b v="0"/>
    <b v="0"/>
  </r>
  <r>
    <x v="199"/>
    <n v="8250.5100000013481"/>
    <n v="8.6599999996833503"/>
    <n v="0"/>
    <n v="0"/>
    <n v="0"/>
    <n v="8.6599999996833503"/>
    <n v="327.05999999998312"/>
    <n v="85.379999999990105"/>
    <n v="241.67999999999302"/>
    <n v="0"/>
    <n v="7190"/>
    <n v="711"/>
    <n v="2247"/>
    <n v="734"/>
    <n v="3498"/>
    <n v="331.4100000000326"/>
    <n v="82.080000000016298"/>
    <n v="724.79000000168162"/>
    <n v="0"/>
    <n v="0"/>
    <b v="0"/>
    <b v="1"/>
    <b v="0"/>
    <b v="0"/>
  </r>
  <r>
    <x v="200"/>
    <n v="10561.879999993718"/>
    <n v="1432.7200000002049"/>
    <n v="0"/>
    <n v="284.60000000009313"/>
    <n v="2479.1499999999069"/>
    <n v="-1331.0299999997951"/>
    <n v="919.69000000001688"/>
    <n v="152.49000000000524"/>
    <n v="767.20000000001164"/>
    <n v="0"/>
    <n v="7235"/>
    <n v="939"/>
    <n v="1641"/>
    <n v="612.80000000004657"/>
    <n v="4042.1999999999534"/>
    <n v="363.05999999999767"/>
    <n v="187.05999999999767"/>
    <n v="974.46999999349646"/>
    <n v="2267"/>
    <n v="826.36079999999993"/>
    <b v="0"/>
    <b v="0"/>
    <b v="1"/>
    <b v="0"/>
  </r>
  <r>
    <x v="201"/>
    <n v="22306.360000006302"/>
    <n v="5925.3199999998324"/>
    <n v="0"/>
    <n v="989.06000000005588"/>
    <n v="2640.1800000000512"/>
    <n v="2296.0799999997253"/>
    <n v="932.92999999999302"/>
    <n v="329.47000000000116"/>
    <n v="603.45999999999185"/>
    <n v="0"/>
    <n v="11583"/>
    <n v="1962"/>
    <n v="8603"/>
    <n v="881.19999999995343"/>
    <n v="136.80000000004657"/>
    <n v="474.10999999998603"/>
    <n v="307.52999999999884"/>
    <n v="3865.1100000064762"/>
    <n v="3184"/>
    <n v="2379.6777999999995"/>
    <b v="0"/>
    <b v="0"/>
    <b v="0"/>
    <b v="0"/>
  </r>
  <r>
    <x v="202"/>
    <n v="17602.749999991589"/>
    <n v="5097.2900000000373"/>
    <n v="4717.2700000000186"/>
    <n v="892.88999999989755"/>
    <n v="2037.3299999999581"/>
    <n v="-2550.199999999837"/>
    <n v="653.21000000002095"/>
    <n v="258.19000000000233"/>
    <n v="395.02000000001863"/>
    <n v="0"/>
    <n v="9103"/>
    <n v="1537"/>
    <n v="6020"/>
    <n v="655.19999999995343"/>
    <n v="890.80000000004657"/>
    <n v="391.78000000002794"/>
    <n v="221.47000000000116"/>
    <n v="2749.2499999915308"/>
    <n v="3638"/>
    <n v="3700.3708000000001"/>
    <b v="1"/>
    <b v="0"/>
    <b v="0"/>
    <b v="0"/>
  </r>
  <r>
    <x v="203"/>
    <n v="22132.370000009803"/>
    <n v="5193.2800000002608"/>
    <n v="959.36999999999534"/>
    <n v="892.69999999995343"/>
    <n v="2192.6600000000326"/>
    <n v="1148.5500000002794"/>
    <n v="606.09999999999127"/>
    <n v="605.72999999999593"/>
    <n v="0.36999999999534339"/>
    <n v="0"/>
    <n v="12171"/>
    <n v="1796"/>
    <n v="3027"/>
    <n v="788.80000000004657"/>
    <n v="6559.1999999999534"/>
    <n v="470.3399999999674"/>
    <n v="245.29000000000815"/>
    <n v="4161.9900000095513"/>
    <n v="3634"/>
    <n v="2996.8319999999999"/>
    <b v="0"/>
    <b v="0"/>
    <b v="0"/>
    <b v="0"/>
  </r>
  <r>
    <x v="204"/>
    <n v="19960.919999991631"/>
    <n v="5533.3199999998324"/>
    <n v="797.73999999999069"/>
    <n v="942.42999999993481"/>
    <n v="2310.0799999999581"/>
    <n v="1483.0699999999488"/>
    <n v="43.850000000005821"/>
    <n v="40.059999999997672"/>
    <n v="3.7900000000081491"/>
    <n v="0"/>
    <n v="11277"/>
    <n v="1556"/>
    <n v="2034"/>
    <n v="716.80000000004657"/>
    <n v="6970.1999999999534"/>
    <n v="433.4199999999837"/>
    <n v="221.66000000000349"/>
    <n v="3106.7499999917927"/>
    <n v="1830"/>
    <n v="3063.7796000000008"/>
    <b v="0"/>
    <b v="0"/>
    <b v="0"/>
    <b v="0"/>
  </r>
  <r>
    <x v="205"/>
    <n v="15999.699999998586"/>
    <n v="4727.6899999999441"/>
    <n v="773.3399999999674"/>
    <n v="794.07000000006519"/>
    <n v="1976.6199999999953"/>
    <n v="1183.6599999999162"/>
    <n v="9.4400000000023283"/>
    <n v="9.4400000000023283"/>
    <n v="0"/>
    <n v="0"/>
    <n v="9138"/>
    <n v="1259"/>
    <n v="21"/>
    <n v="695.60000000009313"/>
    <n v="7162.3999999999069"/>
    <n v="342.11000000004424"/>
    <n v="194.18999999997322"/>
    <n v="2124.5699999986391"/>
    <n v="0"/>
    <n v="2760.6244000000002"/>
    <b v="0"/>
    <b v="0"/>
    <b v="0"/>
    <b v="0"/>
  </r>
  <r>
    <x v="206"/>
    <n v="9179.3400000028196"/>
    <n v="83.890000000130385"/>
    <n v="29.959999999962747"/>
    <n v="8.6200000001117587"/>
    <n v="2.0000000018626451E-2"/>
    <n v="45.290000000037253"/>
    <n v="320.00999999999476"/>
    <n v="103.93000000000757"/>
    <n v="216.07999999998719"/>
    <n v="0"/>
    <n v="8453"/>
    <n v="720"/>
    <n v="5191"/>
    <n v="799.19999999995343"/>
    <n v="1742.8000000000466"/>
    <n v="287.45999999996275"/>
    <n v="61.200000000011642"/>
    <n v="322.44000000269443"/>
    <n v="0"/>
    <n v="0"/>
    <b v="0"/>
    <b v="1"/>
    <b v="0"/>
    <b v="0"/>
  </r>
  <r>
    <x v="207"/>
    <n v="14529.769999994431"/>
    <n v="4957.7900000000373"/>
    <n v="770.25"/>
    <n v="750.78000000002794"/>
    <n v="1584.7600000000093"/>
    <n v="1852"/>
    <n v="696.55999999998312"/>
    <n v="156.69999999999709"/>
    <n v="539.85999999998603"/>
    <n v="0"/>
    <n v="9037"/>
    <n v="1180"/>
    <n v="1661"/>
    <n v="738"/>
    <n v="5458"/>
    <n v="395.79999999998836"/>
    <n v="218.42999999999302"/>
    <n v="-161.58000000558968"/>
    <n v="0"/>
    <n v="2080.7819999999997"/>
    <b v="0"/>
    <b v="0"/>
    <b v="0"/>
    <b v="0"/>
  </r>
  <r>
    <x v="208"/>
    <n v="16494.610000003449"/>
    <n v="4613.7900000000373"/>
    <n v="916.73999999999069"/>
    <n v="986.03999999980442"/>
    <n v="2174.4000000000233"/>
    <n v="536.61000000021886"/>
    <n v="576.44000000001688"/>
    <n v="128.06999999999243"/>
    <n v="448.37000000002445"/>
    <n v="0"/>
    <n v="8108"/>
    <n v="1323"/>
    <n v="1838"/>
    <n v="733.5999999998603"/>
    <n v="4213.4000000001397"/>
    <n v="435.48000000003958"/>
    <n v="229.91000000000349"/>
    <n v="3196.3800000033953"/>
    <n v="0"/>
    <n v="3481.9013999999993"/>
    <b v="0"/>
    <b v="0"/>
    <b v="0"/>
    <b v="1"/>
  </r>
  <r>
    <x v="209"/>
    <n v="16703.330000009766"/>
    <n v="6584.1499999999069"/>
    <n v="1094.4300000000512"/>
    <n v="1191.3100000000559"/>
    <n v="2628.4000000000233"/>
    <n v="1670.0099999997765"/>
    <n v="772.10000000000582"/>
    <n v="152.13000000000466"/>
    <n v="619.97000000000116"/>
    <n v="0"/>
    <n v="8646"/>
    <n v="1532"/>
    <n v="2221"/>
    <n v="762.20000000018626"/>
    <n v="4130.7999999998137"/>
    <n v="456.45000000001164"/>
    <n v="288.22000000000116"/>
    <n v="701.08000000985339"/>
    <n v="0"/>
    <n v="3856.5239999999999"/>
    <b v="0"/>
    <b v="0"/>
    <b v="0"/>
    <b v="1"/>
  </r>
  <r>
    <x v="210"/>
    <n v="14480.389999984647"/>
    <n v="4770.910000000149"/>
    <n v="769.03000000002794"/>
    <n v="797.05000000004657"/>
    <n v="1951.5899999999674"/>
    <n v="1253.2400000001071"/>
    <n v="516.06999999999243"/>
    <n v="80.229999999995925"/>
    <n v="435.83999999999651"/>
    <n v="0"/>
    <n v="5712"/>
    <n v="1116"/>
    <n v="1705"/>
    <n v="612"/>
    <n v="2279"/>
    <n v="403.04999999998836"/>
    <n v="212.55999999999767"/>
    <n v="3481.4099999845057"/>
    <n v="0"/>
    <n v="3345.9663999999998"/>
    <b v="0"/>
    <b v="0"/>
    <b v="0"/>
    <b v="1"/>
  </r>
  <r>
    <x v="211"/>
    <n v="15521.030000007013"/>
    <n v="6395.4199999999255"/>
    <n v="1162.9399999999441"/>
    <n v="1136.8799999998882"/>
    <n v="2546.2399999999907"/>
    <n v="1549.3600000001024"/>
    <n v="532.73999999999069"/>
    <n v="154.79000000000815"/>
    <n v="377.94999999998254"/>
    <n v="0"/>
    <n v="8396"/>
    <n v="1608"/>
    <n v="2446"/>
    <n v="852.5999999998603"/>
    <n v="3489.4000000001397"/>
    <n v="488.89999999996508"/>
    <n v="310.07000000000698"/>
    <n v="196.87000000709668"/>
    <n v="0"/>
    <n v="3647.6522"/>
    <b v="0"/>
    <b v="0"/>
    <b v="0"/>
    <b v="1"/>
  </r>
  <r>
    <x v="212"/>
    <n v="12164.119999995077"/>
    <n v="2304.5299999997951"/>
    <n v="344.78000000002794"/>
    <n v="0"/>
    <n v="0"/>
    <n v="1959.7499999997672"/>
    <n v="212.1200000000099"/>
    <n v="75.05000000000291"/>
    <n v="137.07000000000698"/>
    <n v="0"/>
    <n v="4897"/>
    <n v="891"/>
    <n v="1499"/>
    <n v="625"/>
    <n v="1882"/>
    <n v="283.6600000000326"/>
    <n v="128.22000000000116"/>
    <n v="4750.4699999952718"/>
    <n v="0"/>
    <n v="1755.9081999999999"/>
    <b v="0"/>
    <b v="0"/>
    <b v="0"/>
    <b v="0"/>
  </r>
  <r>
    <x v="213"/>
    <n v="4403.6600000028266"/>
    <n v="7.6800000001676381"/>
    <n v="61.459999999962747"/>
    <n v="0"/>
    <n v="0"/>
    <n v="-53.779999999795109"/>
    <n v="100.07000000000698"/>
    <n v="59.559999999997672"/>
    <n v="40.510000000009313"/>
    <n v="0"/>
    <n v="3520"/>
    <n v="656"/>
    <n v="840"/>
    <n v="655.60000000009313"/>
    <n v="1368.3999999999069"/>
    <n v="273.40999999997439"/>
    <n v="50.929999999993015"/>
    <n v="775.91000000265194"/>
    <n v="0"/>
    <n v="0"/>
    <b v="0"/>
    <b v="1"/>
    <b v="0"/>
    <b v="0"/>
  </r>
  <r>
    <x v="214"/>
    <n v="9904.5100000034436"/>
    <n v="1953.3900000001304"/>
    <n v="325.27000000001863"/>
    <n v="0"/>
    <n v="0"/>
    <n v="1628.1200000001118"/>
    <n v="495.45999999999185"/>
    <n v="172.69000000000233"/>
    <n v="322.76999999998952"/>
    <n v="0"/>
    <n v="5592"/>
    <n v="1081"/>
    <n v="880"/>
    <n v="724.19999999995343"/>
    <n v="2906.8000000000466"/>
    <n v="432.23000000003958"/>
    <n v="223.26000000000931"/>
    <n v="1863.6600000033213"/>
    <n v="1357"/>
    <n v="447.72679999999991"/>
    <b v="0"/>
    <b v="0"/>
    <b v="1"/>
    <b v="0"/>
  </r>
  <r>
    <x v="215"/>
    <n v="18869.190000005619"/>
    <n v="5714.0599999995902"/>
    <n v="988.34999999997672"/>
    <n v="1012.7000000001863"/>
    <n v="2270.8699999999953"/>
    <n v="1442.1399999994319"/>
    <n v="958.90999999998894"/>
    <n v="319.56999999999243"/>
    <n v="639.33999999999651"/>
    <n v="0"/>
    <n v="8619"/>
    <n v="1760"/>
    <n v="1396"/>
    <n v="752.80000000004657"/>
    <n v="4710.1999999999534"/>
    <n v="482.27999999996973"/>
    <n v="304.52999999999884"/>
    <n v="3577.2200000060402"/>
    <n v="3635"/>
    <n v="3809.8938000000003"/>
    <b v="1"/>
    <b v="0"/>
    <b v="0"/>
    <b v="0"/>
  </r>
  <r>
    <x v="216"/>
    <n v="20506.149999996502"/>
    <n v="6259.6400000001304"/>
    <n v="943"/>
    <n v="1103.4099999999162"/>
    <n v="2399.8400000000838"/>
    <n v="1813.3900000001304"/>
    <n v="744.88999999999942"/>
    <n v="326.52000000000407"/>
    <n v="418.36999999999534"/>
    <n v="0"/>
    <n v="10604"/>
    <n v="1761"/>
    <n v="2325"/>
    <n v="733.80000000004657"/>
    <n v="5784.1999999999534"/>
    <n v="446.88000000000466"/>
    <n v="286.97000000000116"/>
    <n v="2897.6199999963719"/>
    <n v="3642"/>
    <n v="3682.0374000000002"/>
    <b v="1"/>
    <b v="0"/>
    <b v="0"/>
    <b v="0"/>
  </r>
  <r>
    <x v="217"/>
    <n v="17456.80999999441"/>
    <n v="4427.820000000298"/>
    <n v="779.15000000002328"/>
    <n v="750.62000000011176"/>
    <n v="1796.25"/>
    <n v="1101.800000000163"/>
    <n v="357.52000000000407"/>
    <n v="194.16999999999825"/>
    <n v="163.35000000000582"/>
    <n v="0"/>
    <n v="9565"/>
    <n v="1531"/>
    <n v="1767"/>
    <n v="698.5999999998603"/>
    <n v="5568.4000000001397"/>
    <n v="427.20000000001164"/>
    <n v="259.98999999999069"/>
    <n v="3106.4699999941076"/>
    <n v="1378"/>
    <n v="3155.0869999999995"/>
    <b v="0"/>
    <b v="0"/>
    <b v="0"/>
    <b v="0"/>
  </r>
  <r>
    <x v="218"/>
    <n v="8825.2300000090909"/>
    <n v="17.65999999968335"/>
    <n v="0"/>
    <n v="0"/>
    <n v="0"/>
    <n v="17.65999999968335"/>
    <n v="112.52000000000407"/>
    <n v="77.94999999999709"/>
    <n v="34.570000000006985"/>
    <n v="0"/>
    <n v="7802"/>
    <n v="683"/>
    <n v="1864"/>
    <n v="737.60000000009313"/>
    <n v="4517.3999999999069"/>
    <n v="339.04999999998836"/>
    <n v="51.720000000001164"/>
    <n v="893.05000000940345"/>
    <n v="0"/>
    <n v="0"/>
    <b v="0"/>
    <b v="1"/>
    <b v="0"/>
    <b v="0"/>
  </r>
  <r>
    <x v="219"/>
    <n v="8175.0100000013772"/>
    <n v="53.370000000111759"/>
    <n v="0"/>
    <n v="0"/>
    <n v="0"/>
    <n v="53.370000000111759"/>
    <n v="242.97999999998137"/>
    <n v="114.08999999999651"/>
    <n v="128.88999999998487"/>
    <n v="0"/>
    <n v="8208"/>
    <n v="814"/>
    <n v="1858"/>
    <n v="863.5999999998603"/>
    <n v="4672.4000000001397"/>
    <n v="383.32000000000698"/>
    <n v="105.67000000001281"/>
    <n v="-329.33999999871594"/>
    <n v="0"/>
    <n v="0"/>
    <b v="0"/>
    <b v="1"/>
    <b v="0"/>
    <b v="0"/>
  </r>
  <r>
    <x v="220"/>
    <n v="6859.8999999979278"/>
    <n v="6.3799999998882413"/>
    <n v="0"/>
    <n v="0"/>
    <n v="0"/>
    <n v="6.3799999998882413"/>
    <n v="105.63000000003376"/>
    <n v="44.200000000011642"/>
    <n v="61.430000000022119"/>
    <n v="0"/>
    <n v="4627"/>
    <n v="531"/>
    <n v="1015"/>
    <n v="595.60000000009313"/>
    <n v="2485.3999999999069"/>
    <n v="215.53999999997905"/>
    <n v="28.559999999997672"/>
    <n v="2120.8899999980058"/>
    <n v="0"/>
    <n v="0"/>
    <b v="0"/>
    <b v="1"/>
    <b v="0"/>
    <b v="0"/>
  </r>
  <r>
    <x v="221"/>
    <n v="12666.880000000005"/>
    <n v="2184.1800000001676"/>
    <n v="9402.3299999999581"/>
    <n v="476.77999999979511"/>
    <n v="948.41999999992549"/>
    <n v="-8643.3499999995111"/>
    <n v="508.00999999996566"/>
    <n v="227.93999999998778"/>
    <n v="280.06999999997788"/>
    <n v="0"/>
    <n v="7694"/>
    <n v="1168"/>
    <n v="1380"/>
    <n v="716.60000000009313"/>
    <n v="4429.3999999999069"/>
    <n v="333.07000000000698"/>
    <n v="200.04999999998836"/>
    <n v="2280.6899999998714"/>
    <n v="2277"/>
    <n v="486.29079999999999"/>
    <b v="0"/>
    <b v="0"/>
    <b v="1"/>
    <b v="0"/>
  </r>
  <r>
    <x v="222"/>
    <n v="19342.720000001369"/>
    <n v="5653.160000000149"/>
    <n v="0"/>
    <n v="935.63000000012107"/>
    <n v="2253.0600000000559"/>
    <n v="2464.4699999999721"/>
    <n v="902.66000000000349"/>
    <n v="346.16000000000349"/>
    <n v="556.5"/>
    <n v="0"/>
    <n v="9562"/>
    <n v="1855"/>
    <n v="1724"/>
    <n v="750.5999999998603"/>
    <n v="5232.4000000001397"/>
    <n v="465.76000000000931"/>
    <n v="255.52000000001863"/>
    <n v="3224.9000000012165"/>
    <n v="3195"/>
    <n v="3293.7252000000003"/>
    <b v="1"/>
    <b v="0"/>
    <b v="0"/>
    <b v="0"/>
  </r>
  <r>
    <x v="223"/>
    <n v="21369.219999988156"/>
    <n v="5724.9199999999255"/>
    <n v="0"/>
    <n v="1018.9699999999721"/>
    <n v="2242.3699999999953"/>
    <n v="2463.5799999999581"/>
    <n v="734.7100000000064"/>
    <n v="327.05000000000291"/>
    <n v="407.66000000000349"/>
    <n v="0"/>
    <n v="11031"/>
    <n v="1930"/>
    <n v="2562"/>
    <n v="759.19999999995343"/>
    <n v="5779.8000000000466"/>
    <n v="427.22999999998137"/>
    <n v="259.54999999998836"/>
    <n v="3878.589999988224"/>
    <n v="917"/>
    <n v="3436.2942000000007"/>
    <b v="0"/>
    <b v="0"/>
    <b v="0"/>
    <b v="0"/>
  </r>
  <r>
    <x v="224"/>
    <n v="15977.400000003487"/>
    <n v="3705.4499999997206"/>
    <n v="3648.6199999999953"/>
    <n v="631.93999999994412"/>
    <n v="1471.609999999986"/>
    <n v="-2046.7200000002049"/>
    <n v="234.52000000000407"/>
    <n v="234.52000000000407"/>
    <n v="0"/>
    <n v="0"/>
    <n v="9509"/>
    <n v="1374"/>
    <n v="10646"/>
    <n v="653.4000000001397"/>
    <n v="-3164.4000000001397"/>
    <n v="395.75"/>
    <n v="186.85000000000582"/>
    <n v="2528.430000003762"/>
    <n v="0"/>
    <n v="1026.8192000000001"/>
    <b v="0"/>
    <b v="0"/>
    <b v="0"/>
    <b v="0"/>
  </r>
  <r>
    <x v="225"/>
    <n v="13428.210000009101"/>
    <n v="67.300000000279397"/>
    <n v="29.119999999995343"/>
    <n v="0"/>
    <n v="0"/>
    <n v="38.180000000284053"/>
    <n v="333.14999999999418"/>
    <n v="333.14999999999418"/>
    <n v="0"/>
    <n v="0"/>
    <n v="10414"/>
    <n v="1166"/>
    <n v="2953"/>
    <n v="710.39999999990687"/>
    <n v="5584.6000000000931"/>
    <n v="431.61999999999534"/>
    <n v="156.1699999999837"/>
    <n v="2613.7600000088278"/>
    <n v="0"/>
    <n v="0"/>
    <b v="0"/>
    <b v="1"/>
    <b v="0"/>
    <b v="0"/>
  </r>
  <r>
    <x v="226"/>
    <n v="10751.790000000678"/>
    <n v="29.359999999869615"/>
    <n v="0"/>
    <n v="0"/>
    <n v="0"/>
    <n v="29.359999999869615"/>
    <n v="242.41999999999825"/>
    <n v="242.41999999999825"/>
    <n v="0"/>
    <n v="0"/>
    <n v="8539"/>
    <n v="1180"/>
    <n v="1899"/>
    <n v="381"/>
    <n v="5079"/>
    <n v="319.55999999999767"/>
    <n v="160.65000000002328"/>
    <n v="1941.0100000008097"/>
    <n v="0"/>
    <n v="0"/>
    <b v="0"/>
    <b v="1"/>
    <b v="0"/>
    <b v="0"/>
  </r>
  <r>
    <x v="227"/>
    <n v="11100.709999994433"/>
    <n v="17.020000000018626"/>
    <n v="0"/>
    <n v="0"/>
    <n v="0"/>
    <n v="17.020000000018626"/>
    <n v="219.19999999999709"/>
    <n v="219.19999999999709"/>
    <n v="0"/>
    <n v="0"/>
    <n v="9124"/>
    <n v="1066"/>
    <n v="2045"/>
    <n v="406.4000000001397"/>
    <n v="5606.5999999998603"/>
    <n v="276.69000000000233"/>
    <n v="166.59999999997672"/>
    <n v="1740.4899999944173"/>
    <n v="0"/>
    <n v="0"/>
    <b v="0"/>
    <b v="1"/>
    <b v="0"/>
    <b v="0"/>
  </r>
  <r>
    <x v="228"/>
    <n v="10970.279999999271"/>
    <n v="33.720000000204891"/>
    <n v="0"/>
    <n v="8.0200000000186265"/>
    <n v="67.739999999990687"/>
    <n v="-42.039999999804422"/>
    <n v="646.5000000000291"/>
    <n v="248.95000000001164"/>
    <n v="397.55000000001746"/>
    <n v="0"/>
    <n v="8807"/>
    <n v="836"/>
    <n v="2480"/>
    <n v="392.19999999995343"/>
    <n v="5098.8000000000466"/>
    <n v="413.60000000003492"/>
    <n v="184.11999999999534"/>
    <n v="1483.0599999990372"/>
    <n v="0"/>
    <n v="0"/>
    <b v="0"/>
    <b v="1"/>
    <b v="0"/>
    <b v="0"/>
  </r>
  <r>
    <x v="2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2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  <r>
    <x v="3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b v="0"/>
    <b v="1"/>
    <b v="0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64727-2273-4325-8915-3F1C6F3E8BEA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Q8" firstHeaderRow="0" firstDataRow="1" firstDataCol="1" rowPageCount="1" colPageCount="1"/>
  <pivotFields count="27"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numFmtId="2" showAll="0"/>
    <pivotField numFmtId="2" showAll="0"/>
    <pivotField showAll="0"/>
    <pivotField numFmtId="2" showAll="0"/>
    <pivotField dataField="1" numFmtId="2"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6">
        <item sd="0" x="0"/>
        <item x="1"/>
        <item x="2"/>
        <item sd="0" x="3"/>
        <item sd="0" x="4"/>
        <item t="default"/>
      </items>
    </pivotField>
  </pivotFields>
  <rowFields count="2">
    <field x="25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1">
    <pageField fld="26" item="2" hier="-1"/>
  </pageFields>
  <dataFields count="16">
    <dataField name="Planta" fld="1" baseField="19" baseItem="1" numFmtId="1"/>
    <dataField name="ENVA" fld="2" baseField="19" baseItem="1" numFmtId="1"/>
    <dataField name="DPL/PLT" fld="3" baseField="19" baseItem="2" numFmtId="1"/>
    <dataField name="LVB" fld="4" baseField="19" baseItem="2" numFmtId="1"/>
    <dataField name="PTS" fld="5" baseField="19" baseItem="2" numFmtId="1"/>
    <dataField name="OtrosENVA" fld="6" baseField="19" baseItem="2" numFmtId="1"/>
    <dataField name="ELAB" fld="7" baseField="19" baseItem="4" numFmtId="1"/>
    <dataField name="SACO" fld="8" baseField="19" baseItem="1" numFmtId="1"/>
    <dataField name="FILT" fld="9" baseField="19" baseItem="1" numFmtId="1"/>
    <dataField name="OtrosELAB" fld="10" baseField="19" baseItem="1" numFmtId="1"/>
    <dataField name="SERV" fld="11" baseField="19" baseItem="1" numFmtId="1"/>
    <dataField name="G.Aire" fld="12" baseField="19" baseItem="1" numFmtId="1"/>
    <dataField name="G.Frío" fld="13" baseField="19" baseItem="1" numFmtId="1"/>
    <dataField name="BTS" fld="14" baseField="19" baseItem="1" numFmtId="1"/>
    <dataField name="OtrosSERV" fld="15" baseField="19" baseItem="1" numFmtId="1"/>
    <dataField name="Vol_ENVA." fld="20" baseField="22" baseItem="1" numFmtId="1"/>
  </dataFields>
  <formats count="18">
    <format dxfId="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">
      <pivotArea outline="0" fieldPosition="0">
        <references count="1">
          <reference field="4294967294" count="1">
            <x v="2"/>
          </reference>
        </references>
      </pivotArea>
    </format>
    <format dxfId="42">
      <pivotArea outline="0" fieldPosition="0">
        <references count="1">
          <reference field="4294967294" count="1">
            <x v="3"/>
          </reference>
        </references>
      </pivotArea>
    </format>
    <format dxfId="41">
      <pivotArea outline="0" fieldPosition="0">
        <references count="1">
          <reference field="4294967294" count="1">
            <x v="4"/>
          </reference>
        </references>
      </pivotArea>
    </format>
    <format dxfId="40">
      <pivotArea outline="0" fieldPosition="0">
        <references count="1">
          <reference field="4294967294" count="1">
            <x v="5"/>
          </reference>
        </references>
      </pivotArea>
    </format>
    <format dxfId="3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8">
      <pivotArea outline="0" fieldPosition="0">
        <references count="1">
          <reference field="4294967294" count="1">
            <x v="6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5">
      <pivotArea outline="0" fieldPosition="0">
        <references count="1">
          <reference field="4294967294" count="1">
            <x v="7"/>
          </reference>
        </references>
      </pivotArea>
    </format>
    <format dxfId="34">
      <pivotArea outline="0" fieldPosition="0">
        <references count="1">
          <reference field="4294967294" count="1">
            <x v="8"/>
          </reference>
        </references>
      </pivotArea>
    </format>
    <format dxfId="33">
      <pivotArea outline="0" fieldPosition="0">
        <references count="1">
          <reference field="4294967294" count="1">
            <x v="9"/>
          </reference>
        </references>
      </pivotArea>
    </format>
    <format dxfId="32">
      <pivotArea outline="0" fieldPosition="0">
        <references count="1">
          <reference field="4294967294" count="1">
            <x v="10"/>
          </reference>
        </references>
      </pivotArea>
    </format>
    <format dxfId="31">
      <pivotArea outline="0" fieldPosition="0">
        <references count="1">
          <reference field="4294967294" count="1">
            <x v="11"/>
          </reference>
        </references>
      </pivotArea>
    </format>
    <format dxfId="30">
      <pivotArea outline="0" fieldPosition="0">
        <references count="1">
          <reference field="4294967294" count="1">
            <x v="12"/>
          </reference>
        </references>
      </pivotArea>
    </format>
    <format dxfId="29">
      <pivotArea outline="0" fieldPosition="0">
        <references count="1">
          <reference field="4294967294" count="1">
            <x v="13"/>
          </reference>
        </references>
      </pivotArea>
    </format>
    <format dxfId="28">
      <pivotArea outline="0" fieldPosition="0">
        <references count="1">
          <reference field="4294967294" count="1">
            <x v="14"/>
          </reference>
        </references>
      </pivotArea>
    </format>
    <format dxfId="27">
      <pivotArea outline="0" fieldPosition="0">
        <references count="1">
          <reference field="4294967294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0A30CC-58E8-4761-8F30-2E7FC4437F5F}" name="TurneroElectrico" displayName="TurneroElectrico" ref="B2:C7" totalsRowShown="0" headerRowDxfId="153" dataDxfId="152">
  <autoFilter ref="B2:C7" xr:uid="{D4E70385-2729-4631-AAB4-46E06A06C5BB}"/>
  <tableColumns count="2">
    <tableColumn id="1" xr3:uid="{DDE42FD7-37A4-4890-BBD2-3C95752CB195}" name="Abr." dataDxfId="151"/>
    <tableColumn id="2" xr3:uid="{8316393B-AF82-493A-B740-459D220DCFBC}" name="Responsables" dataDxfId="15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B81EF4-1D66-41ED-BBEC-900B46896600}" name="db_LecMedPrinc" displayName="db_LecMedPrinc" ref="A3:L1540" totalsRowShown="0" headerRowDxfId="149" dataDxfId="148">
  <autoFilter ref="A3:L1540" xr:uid="{66C4E70D-8655-4710-8565-E86F2E8B8878}">
    <filterColumn colId="2">
      <filters blank="1">
        <filter val="FM"/>
        <filter val="JG"/>
        <filter val="MO"/>
        <filter val="YQ"/>
      </filters>
    </filterColumn>
  </autoFilter>
  <tableColumns count="12">
    <tableColumn id="1" xr3:uid="{DD105711-7A0D-4166-BF2F-14B65CD4739E}" name="Fecha" dataDxfId="147"/>
    <tableColumn id="2" xr3:uid="{ECC28CE4-6728-4647-B7F5-214A1FDBFBEF}" name="Hora" dataDxfId="146"/>
    <tableColumn id="12" xr3:uid="{27C55650-B76A-4B3F-9035-83B161422E51}" name="¿Quién?" dataDxfId="145"/>
    <tableColumn id="3" xr3:uid="{005A98DF-250A-49AD-8F3D-D304B2B19327}" name="1" dataDxfId="144"/>
    <tableColumn id="4" xr3:uid="{DC8B3495-E75B-4DD5-A8B6-6F5CCCE33336}" name="3" dataDxfId="143"/>
    <tableColumn id="5" xr3:uid="{B5AC9C70-FABA-4846-83F4-E65B7B7054F8}" name="4" dataDxfId="142"/>
    <tableColumn id="6" xr3:uid="{15F5088A-8847-4AC5-969B-17E068885FF1}" name="5" dataDxfId="141"/>
    <tableColumn id="7" xr3:uid="{10612A3A-CAFA-4B4B-A4B2-39DF05F76199}" name="6" dataDxfId="140"/>
    <tableColumn id="8" xr3:uid="{F6C764ED-19AC-4FBC-982B-78AA2AFB7DA6}" name="7" dataDxfId="139"/>
    <tableColumn id="9" xr3:uid="{FD8EAA37-9B61-4992-B500-09B2620F86D1}" name="10" dataDxfId="138"/>
    <tableColumn id="10" xr3:uid="{F2EDF147-7EE3-4FED-B0B1-6D703E2819FF}" name="13" dataDxfId="137"/>
    <tableColumn id="11" xr3:uid="{501166D0-9A7C-4AD3-9480-10544439C7AD}" name="fdp" dataDxfId="136">
      <calculatedColumnFormula>+IFERROR(COS(ATAN(db_LecMedPrinc[[#This Row],[3]]/db_LecMedPrinc[[#This Row],[1]])),0)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37F3F1-207C-408F-B82D-DD9954622E60}" name="db_Medidores" displayName="db_Medidores" ref="A2:Z368" totalsRowShown="0" headerRowDxfId="135" dataDxfId="134">
  <autoFilter ref="A2:Z368" xr:uid="{15CE6FEB-8E8C-4F02-9BDE-DA204BFC0524}"/>
  <tableColumns count="26">
    <tableColumn id="1" xr3:uid="{04F8E0A9-1C28-413A-9885-BB8A5B1AD649}" name="Fecha" dataDxfId="133"/>
    <tableColumn id="2" xr3:uid="{A760AE9B-9E86-4526-9F6C-8E227BB35956}" name="Med.01" dataDxfId="132"/>
    <tableColumn id="3" xr3:uid="{387B5486-02C4-4F0E-B64C-078C068306DD}" name="Med.02" dataDxfId="131"/>
    <tableColumn id="4" xr3:uid="{F3F2AFC3-0195-4784-B00D-E1ACEC979B3B}" name="Med.03" dataDxfId="130"/>
    <tableColumn id="5" xr3:uid="{7DD7E951-E259-40EF-8BE3-57AA7C34BE7A}" name="Med.04" dataDxfId="129"/>
    <tableColumn id="6" xr3:uid="{AD1619A4-A480-4098-8B8B-483586A8AFE8}" name="Med.05" dataDxfId="128"/>
    <tableColumn id="7" xr3:uid="{882C82A8-0175-4C90-A42B-3CD97507CE92}" name="Med.06" dataDxfId="127"/>
    <tableColumn id="8" xr3:uid="{70359FDC-F96C-4D19-B60A-D84634DBCC14}" name="Med.07" dataDxfId="126"/>
    <tableColumn id="9" xr3:uid="{71A5DF17-7B13-46A8-AB10-5ED4EB390BBB}" name="Med.08" dataDxfId="125"/>
    <tableColumn id="10" xr3:uid="{995C98C3-E6C7-4160-9089-497A7CF38F82}" name="Med.09" dataDxfId="124"/>
    <tableColumn id="11" xr3:uid="{599A03F9-2782-4B5D-B9D7-36CE68FB2489}" name="Med.10" dataDxfId="123"/>
    <tableColumn id="12" xr3:uid="{58377CF1-9524-4466-97CA-7B30C3500DED}" name="Med.11" dataDxfId="122"/>
    <tableColumn id="13" xr3:uid="{DA69CDF2-C277-4BF6-B950-A083CB85033C}" name="Med.12" dataDxfId="121"/>
    <tableColumn id="14" xr3:uid="{CD75D459-B9A5-4CC8-BC80-C17682FC9F88}" name="Med.13" dataDxfId="120"/>
    <tableColumn id="15" xr3:uid="{0F524FD7-AF68-497B-B18C-C805888775B2}" name="Med.14" dataDxfId="119"/>
    <tableColumn id="16" xr3:uid="{7F85F763-FE55-4BCC-8F4A-5F2AFA3FB02B}" name="Med.15" dataDxfId="118"/>
    <tableColumn id="17" xr3:uid="{3B221699-E5C5-41B5-AFEB-0FA75C2E7BC7}" name="Med.16" dataDxfId="117"/>
    <tableColumn id="18" xr3:uid="{C68FE540-801D-4CDA-B6EE-30C4E69F15AB}" name="Med.17" dataDxfId="116"/>
    <tableColumn id="19" xr3:uid="{0615FAE9-C273-4355-BF69-DBEA26D01A69}" name="Med.18" dataDxfId="115"/>
    <tableColumn id="20" xr3:uid="{260049E2-A8DE-4B10-9E40-8047C559F08E}" name="Med.19" dataDxfId="114"/>
    <tableColumn id="21" xr3:uid="{BF8F4020-D97B-483C-9729-4A088FA19EA1}" name="Med.20" dataDxfId="113"/>
    <tableColumn id="22" xr3:uid="{A44FE9EE-6470-4CE8-AC5E-0684E56E5CEC}" name="Med.21" dataDxfId="112"/>
    <tableColumn id="23" xr3:uid="{966B5D2C-8798-4D55-B2B7-825F5F00EA32}" name="Med.22" dataDxfId="111"/>
    <tableColumn id="24" xr3:uid="{D9F4D40C-17F3-4A42-BF93-4294878A7969}" name="Med.23" dataDxfId="110"/>
    <tableColumn id="25" xr3:uid="{9CBE8DFC-C1FE-45F2-A470-9CC4ADB3341C}" name="Med.24" dataDxfId="109"/>
    <tableColumn id="26" xr3:uid="{262CBF28-ED0D-45AF-8B16-41544EF0486C}" name="Med.25" dataDxfId="108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70D6FD-F6F6-4A7F-AA00-DB5A71E6AF89}" name="db_ConsumoDiario" displayName="db_ConsumoDiario" ref="A4:L371" headerRowDxfId="107" headerRowBorderDxfId="106">
  <autoFilter ref="A4:L371" xr:uid="{3EB89815-8C52-4601-997C-0BD7B5E1B5D8}"/>
  <tableColumns count="12">
    <tableColumn id="1" xr3:uid="{73D0EB77-919A-4164-A58E-3D6F66103F01}" name="Fecha" totalsRowFunction="custom" dataDxfId="105" totalsRowDxfId="104">
      <totalsRowFormula array="1">+db_ConsumoDiario[Fecha]+1</totalsRowFormula>
    </tableColumn>
    <tableColumn id="2" xr3:uid="{4B268E5F-2D16-48D2-896C-040BBB1E9D5F}" name="Hora" dataDxfId="103" totalsRowDxfId="102"/>
    <tableColumn id="6" xr3:uid="{85A7AFAB-D7AE-4C33-A946-DBC7DEAC1203}" name="Fecha_x000a_Real" dataDxfId="101">
      <calculatedColumnFormula>+db_ConsumoDiario[[#This Row],[Fecha]]-1</calculatedColumnFormula>
    </tableColumn>
    <tableColumn id="4" xr3:uid="{59D3D30B-B8E6-4A57-BDC6-79AC1062B4BC}" name="Lectura _x000a_Medidor" dataDxfId="100" totalsRowDxfId="99">
      <calculatedColumnFormula>+SUMIFS(db_LecMedPrinc[1],db_LecMedPrinc[Fecha],db_ConsumoDiario[[#This Row],[Fecha]],db_LecMedPrinc[Hora],db_ConsumoDiario[[#This Row],[Hora]])</calculatedColumnFormula>
    </tableColumn>
    <tableColumn id="7" xr3:uid="{C10E5388-93D5-46CF-A457-5459E48DC5C2}" name="FdP" dataDxfId="98" totalsRowDxfId="97">
      <calculatedColumnFormula>+SUMIFS(db_LecMedPrinc[fdp],db_LecMedPrinc[Fecha],db_ConsumoDiario[[#This Row],[Fecha]],db_LecMedPrinc[Hora],db_ConsumoDiario[[#This Row],[Hora]])</calculatedColumnFormula>
    </tableColumn>
    <tableColumn id="5" xr3:uid="{8AC24687-E5B1-43AC-86A0-F74887A66C62}" name="Consumo _x000a_Total" dataDxfId="96">
      <calculatedColumnFormula>+IFERROR(IF(db_ConsumoDiario[[#This Row],[Lectura 
Medidor]]-$D4&gt;0,db_ConsumoDiario[[#This Row],[Lectura 
Medidor]]-$D4,0)*2400,0)</calculatedColumnFormula>
    </tableColumn>
    <tableColumn id="8" xr3:uid="{3140E9BC-2062-4C88-9828-3C64624F80A1}" name="Bloque_4" dataDxfId="95">
      <calculatedColumnFormula>+SUMIFS(db_LecMedPrinc[4],db_LecMedPrinc[Fecha],db_ConsumoDiario[[#This Row],[Fecha]],db_LecMedPrinc[Hora],db_ConsumoDiario[[#This Row],[Hora]])</calculatedColumnFormula>
    </tableColumn>
    <tableColumn id="9" xr3:uid="{BC211C65-112B-40F7-B9A4-429B5D5CF1DF}" name="Bloque_5" dataDxfId="94">
      <calculatedColumnFormula>+SUMIFS(db_LecMedPrinc[5],db_LecMedPrinc[Fecha],db_ConsumoDiario[[#This Row],[Fecha]],db_LecMedPrinc[Hora],db_ConsumoDiario[[#This Row],[Hora]])</calculatedColumnFormula>
    </tableColumn>
    <tableColumn id="10" xr3:uid="{DCFB1B7C-6B31-4122-9E42-71849E8EBFB3}" name="Bloque_6" dataDxfId="93">
      <calculatedColumnFormula>+SUMIFS(db_LecMedPrinc[6],db_LecMedPrinc[Fecha],db_ConsumoDiario[[#This Row],[Fecha]],db_LecMedPrinc[Hora],db_ConsumoDiario[[#This Row],[Hora]])</calculatedColumnFormula>
    </tableColumn>
    <tableColumn id="11" xr3:uid="{1ED6BF01-13BD-47A6-B066-F6D5D9C64190}" name="Consumo_4" dataDxfId="92">
      <calculatedColumnFormula>+IFERROR(IF(db_ConsumoDiario[[#This Row],[Bloque_4]]-$G4&gt;0,db_ConsumoDiario[[#This Row],[Bloque_4]]-$G4,0)*2400,0)</calculatedColumnFormula>
    </tableColumn>
    <tableColumn id="12" xr3:uid="{1C0A3FD8-15D3-4636-ADEC-99174036E71C}" name="Consumo_5" dataDxfId="91">
      <calculatedColumnFormula>+IFERROR(IF(db_ConsumoDiario[[#This Row],[Bloque_5]]-$H4&gt;0,db_ConsumoDiario[[#This Row],[Bloque_5]]-$H4,0)*2400,0)</calculatedColumnFormula>
    </tableColumn>
    <tableColumn id="13" xr3:uid="{67AE3192-2300-4A5B-8ABD-9B63CEC77342}" name="Consumo_6" dataDxfId="90">
      <calculatedColumnFormula>+IFERROR(IF(db_ConsumoDiario[[#This Row],[Bloque_6]]-$I4&gt;0,db_ConsumoDiario[[#This Row],[Bloque_6]]-$I4,0)*2400,0)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5D713C-4C28-4AF4-A5B2-A7F00EDC468C}" name="db_ConsumoSectorizado" displayName="db_ConsumoSectorizado" ref="A3:Y369" totalsRowShown="0" headerRowDxfId="89" dataDxfId="88">
  <autoFilter ref="A3:Y369" xr:uid="{C7A6BBC6-F32F-4D5D-8E79-F7DD804D7BD9}"/>
  <tableColumns count="25">
    <tableColumn id="1" xr3:uid="{EE8BC029-EBF8-4A58-9360-657FABF7A1E3}" name="Fecha" dataDxfId="87"/>
    <tableColumn id="2" xr3:uid="{1245BEB8-7736-4A36-8B23-8150BBF121CC}" name="Consumo.No01" dataDxfId="86">
      <calculatedColumnFormula>+IF(db_ConsumoSectorizado[[#This Row],[Fecha]]&lt;TODAY(),VLOOKUP(db_ConsumoSectorizado[[#This Row],[Fecha]]+1,db_ConsumoDiario[],6,FALSE)-db_ConsumoSectorizado[[#This Row],[Consumo.No16]]-db_ConsumoSectorizado[[#This Row],[Consumo.No17]],0)</calculatedColumnFormula>
    </tableColumn>
    <tableColumn id="3" xr3:uid="{381504B0-EDBC-4798-827A-BF23CA47FAF3}" name="Consumo.No02" dataDxfId="85">
      <calculatedColumnFormula>+IF(db_ConsumoSectorizado[[#This Row],[Fecha]]&lt;TODAY(),IFERROR(VLOOKUP(db_ConsumoSectorizado[[#This Row],[Fecha]],db_Medidores[],10,FALSE)-VLOOKUP(db_ConsumoSectorizado[[#This Row],[Fecha]]-1,db_Medidores[],10,FALSE),0),0)</calculatedColumnFormula>
    </tableColumn>
    <tableColumn id="4" xr3:uid="{AA55173D-0D8F-4626-B85C-0526CCC7E659}" name="Consumo.No03" dataDxfId="84">
      <calculatedColumnFormula>+IF(db_ConsumoSectorizado[[#This Row],[Fecha]]&lt;TODAY(),IFERROR(VLOOKUP(db_ConsumoSectorizado[[#This Row],[Fecha]],db_Medidores[],6,FALSE)-VLOOKUP(db_ConsumoSectorizado[[#This Row],[Fecha]]-1,db_Medidores[],6,FALSE),0),0)</calculatedColumnFormula>
    </tableColumn>
    <tableColumn id="5" xr3:uid="{F80BFC9A-A6F6-45D5-B5CB-45DA3AF18B84}" name="Consumo.No04" dataDxfId="83">
      <calculatedColumnFormula>+IF(db_ConsumoSectorizado[[#This Row],[Fecha]]&lt;TODAY(),IFERROR(VLOOKUP(db_ConsumoSectorizado[[#This Row],[Fecha]],db_Medidores[],7,FALSE)-VLOOKUP(db_ConsumoSectorizado[[#This Row],[Fecha]]-1,db_Medidores[],7,FALSE),0),0)</calculatedColumnFormula>
    </tableColumn>
    <tableColumn id="6" xr3:uid="{45324DD9-72F7-4714-8782-C59AB1F34AEE}" name="Consumo.No05" dataDxfId="82">
      <calculatedColumnFormula>+IF(db_ConsumoSectorizado[[#This Row],[Fecha]]&lt;TODAY(),IFERROR(VLOOKUP(db_ConsumoSectorizado[[#This Row],[Fecha]],db_Medidores[],17,FALSE)-VLOOKUP(db_ConsumoSectorizado[[#This Row],[Fecha]]-1,db_Medidores[],17,FALSE),0),0)</calculatedColumnFormula>
    </tableColumn>
    <tableColumn id="7" xr3:uid="{16E59C09-A865-401E-90CC-F28F61349BC6}" name="Consumo.No06" dataDxfId="81">
      <calculatedColumnFormula>+db_ConsumoSectorizado[[#This Row],[Consumo.No02]]-db_ConsumoSectorizado[[#This Row],[Consumo.No04]]-db_ConsumoSectorizado[[#This Row],[Consumo.No05]]</calculatedColumnFormula>
    </tableColumn>
    <tableColumn id="8" xr3:uid="{47350321-D302-4EBA-90FF-FBFF2A7317BF}" name="Consumo.No07" dataDxfId="80">
      <calculatedColumnFormula>+db_ConsumoSectorizado[[#This Row],[Consumo.No08]]+db_ConsumoSectorizado[[#This Row],[Consumo.No09]]</calculatedColumnFormula>
    </tableColumn>
    <tableColumn id="9" xr3:uid="{3E8A820E-AA2F-41DF-B925-86D74BBD716E}" name="Consumo.No08" dataDxfId="79">
      <calculatedColumnFormula>+IF(db_ConsumoSectorizado[[#This Row],[Fecha]]&lt;TODAY(),IFERROR(VLOOKUP(db_ConsumoSectorizado[[#This Row],[Fecha]],db_Medidores[],9,FALSE)-VLOOKUP(db_ConsumoSectorizado[[#This Row],[Fecha]]-1,db_Medidores[],9,FALSE),0),0)</calculatedColumnFormula>
    </tableColumn>
    <tableColumn id="10" xr3:uid="{BE696E69-735D-40D3-A8B1-4A5DD3C7E9CD}" name="Consumo.No09" dataDxfId="78">
      <calculatedColumnFormula>+IF(db_ConsumoSectorizado[[#This Row],[Fecha]]&lt;TODAY(),IFERROR(VLOOKUP(db_ConsumoSectorizado[[#This Row],[Fecha]],db_Medidores[],11,FALSE)-VLOOKUP(db_ConsumoSectorizado[[#This Row],[Fecha]]-1,db_Medidores[],11,FALSE),0),0)</calculatedColumnFormula>
    </tableColumn>
    <tableColumn id="11" xr3:uid="{528FAC4F-95C7-4C07-ADC3-28D1D464C084}" name="Consumo.No10" dataDxfId="77">
      <calculatedColumnFormula>+db_ConsumoSectorizado[[#This Row],[Consumo.No07]]-db_ConsumoSectorizado[[#This Row],[Consumo.No08]]-db_ConsumoSectorizado[[#This Row],[Consumo.No09]]</calculatedColumnFormula>
    </tableColumn>
    <tableColumn id="12" xr3:uid="{18D501E0-0317-4249-AA12-EE0EABDB8DCB}" name="Consumo.No11" dataDxfId="76">
      <calculatedColumnFormula>+IF(db_ConsumoSectorizado[[#This Row],[Fecha]]&lt;TODAY(),IFERROR(VLOOKUP(db_ConsumoSectorizado[[#This Row],[Fecha]],db_Medidores[],4,FALSE)-VLOOKUP(db_ConsumoSectorizado[[#This Row],[Fecha]]-1,db_Medidores[],4,FALSE),0),0)</calculatedColumnFormula>
    </tableColumn>
    <tableColumn id="13" xr3:uid="{1BA22516-F3D8-4346-9632-66799938E244}" name="Consumo.No12" dataDxfId="75">
      <calculatedColumnFormula>+IF(db_ConsumoSectorizado[[#This Row],[Fecha]]&lt;TODAY(),IFERROR(VLOOKUP(db_ConsumoSectorizado[[#This Row],[Fecha]],db_Medidores[],19,FALSE)-VLOOKUP(db_ConsumoSectorizado[[#This Row],[Fecha]]-1,db_Medidores[],19,FALSE),0),0)</calculatedColumnFormula>
    </tableColumn>
    <tableColumn id="14" xr3:uid="{DE4F402F-513E-45BF-93E4-4B7C2E5EC5AE}" name="Consumo.No13" dataDxfId="74">
      <calculatedColumnFormula>+IF(db_ConsumoSectorizado[[#This Row],[Fecha]]&lt;TODAY(),IFERROR(VLOOKUP(db_ConsumoSectorizado[[#This Row],[Fecha]],db_Medidores[],15,FALSE)-VLOOKUP(db_ConsumoSectorizado[[#This Row],[Fecha]]-1,db_Medidores[],15,FALSE),0),0)</calculatedColumnFormula>
    </tableColumn>
    <tableColumn id="15" xr3:uid="{A2F47341-A198-45D7-A883-40E611A3724A}" name="Consumo.No14" dataDxfId="73">
      <calculatedColumnFormula>+IF(db_ConsumoSectorizado[[#This Row],[Fecha]]&lt;TODAY(),IFERROR(VLOOKUP(db_ConsumoSectorizado[[#This Row],[Fecha]],db_Medidores[],8,FALSE)-VLOOKUP(db_ConsumoSectorizado[[#This Row],[Fecha]]-1,db_Medidores[],8,FALSE),0),0)</calculatedColumnFormula>
    </tableColumn>
    <tableColumn id="16" xr3:uid="{A4F1E52A-8CD3-4E71-8766-0FF28276F7A9}" name="Consumo.No15" dataDxfId="72">
      <calculatedColumnFormula>+db_ConsumoSectorizado[[#This Row],[Consumo.No11]]-db_ConsumoSectorizado[[#This Row],[Consumo.No12]]-db_ConsumoSectorizado[[#This Row],[Consumo.No13]]-db_ConsumoSectorizado[[#This Row],[Consumo.No14]]</calculatedColumnFormula>
    </tableColumn>
    <tableColumn id="17" xr3:uid="{03AE1D3F-4BA9-4038-A93A-FE47C15B88C9}" name="Consumo.No16" dataDxfId="71">
      <calculatedColumnFormula>+IF(db_ConsumoSectorizado[[#This Row],[Fecha]]&lt;TODAY(),IFERROR(VLOOKUP(db_ConsumoSectorizado[[#This Row],[Fecha]],db_Medidores[],2,FALSE)-VLOOKUP(db_ConsumoSectorizado[[#This Row],[Fecha]]-1,db_Medidores[],2,FALSE),0),0)</calculatedColumnFormula>
    </tableColumn>
    <tableColumn id="19" xr3:uid="{4B727A5F-56E0-4556-9431-0158D1BEFCD2}" name="Consumo.No17" dataDxfId="70">
      <calculatedColumnFormula>+IF(db_ConsumoSectorizado[[#This Row],[Fecha]]&lt;TODAY(),IFERROR(VLOOKUP(db_ConsumoSectorizado[[#This Row],[Fecha]],db_Medidores[],3,FALSE)-VLOOKUP(db_ConsumoSectorizado[[#This Row],[Fecha]]-1,db_Medidores[],3,FALSE),0),0)</calculatedColumnFormula>
    </tableColumn>
    <tableColumn id="18" xr3:uid="{3B3803D8-FB79-4D4C-B34E-B3D13782342A}" name="Consumo.No18" dataDxfId="69">
      <calculatedColumnFormula>+db_ConsumoSectorizado[[#This Row],[Consumo.No01]]-db_ConsumoSectorizado[[#This Row],[Consumo.No02]]-db_ConsumoSectorizado[[#This Row],[Consumo.No07]]-db_ConsumoSectorizado[[#This Row],[Consumo.No11]]</calculatedColumnFormula>
    </tableColumn>
    <tableColumn id="20" xr3:uid="{1021E29C-FCEF-4E95-89A2-0BDD13C80E8A}" name="Vol_SACO" dataDxfId="68">
      <calculatedColumnFormula>+IFERROR(VLOOKUP(db_ConsumoSectorizado[[#This Row],[Fecha]],db_Vol[],2,FALSE),0)</calculatedColumnFormula>
    </tableColumn>
    <tableColumn id="21" xr3:uid="{78471D8C-C82A-411A-919F-13F6677C5B9B}" name="Vol_ENVA" dataDxfId="67">
      <calculatedColumnFormula>+IFERROR(VLOOKUP(db_ConsumoSectorizado[[#This Row],[Fecha]],db_Vol[],3,FALSE),0)</calculatedColumnFormula>
    </tableColumn>
    <tableColumn id="22" xr3:uid="{6D6241C8-BA00-4106-8694-98D8F477C0CA}" name="CLP A full" dataDxfId="66">
      <calculatedColumnFormula>+AND(db_ConsumoSectorizado[[#This Row],[Vol_SACO]]&gt;3000,db_ConsumoSectorizado[[#This Row],[Vol_ENVA]]&gt;3000)</calculatedColumnFormula>
    </tableColumn>
    <tableColumn id="24" xr3:uid="{5FFE0491-41C0-4DF6-8BC1-63E2386197A3}" name="CLP Parado" dataDxfId="65">
      <calculatedColumnFormula>+AND(db_ConsumoSectorizado[[#This Row],[Vol_SACO]]&lt;=0,db_ConsumoSectorizado[[#This Row],[Vol_ENVA]]&lt;100)</calculatedColumnFormula>
    </tableColumn>
    <tableColumn id="25" xr3:uid="{8D235438-BE17-4624-919C-E4443E6A3574}" name="ENVA Parado" dataDxfId="64">
      <calculatedColumnFormula>+AND(db_ConsumoSectorizado[[#This Row],[Vol_SACO]]&gt;0,db_ConsumoSectorizado[[#This Row],[Vol_ENVA]]&lt;900)</calculatedColumnFormula>
    </tableColumn>
    <tableColumn id="26" xr3:uid="{1F9083E5-F53D-4505-8704-1E8E13AFB27B}" name="ELAB Parado" dataDxfId="63">
      <calculatedColumnFormula>+AND(db_ConsumoSectorizado[[#This Row],[Vol_SACO]]=0,db_ConsumoSectorizado[[#This Row],[Vol_ENVA]]&gt;3000)</calculatedColumnFormula>
    </tableColumn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D53E19-5D82-46C6-AD80-C60F8BFDBB0E}" name="db_CLP" displayName="db_CLP" ref="A1:K230" totalsRowShown="0" headerRowDxfId="62" dataDxfId="61">
  <autoFilter ref="A1:K230" xr:uid="{0D3AB50D-E255-45AA-A3D1-FCFE20C41776}"/>
  <tableColumns count="11">
    <tableColumn id="1" xr3:uid="{A32967D5-1CC4-4A4E-B2AC-BCAA482EE63C}" name="Fecha" dataDxfId="60"/>
    <tableColumn id="9" xr3:uid="{67E25539-A352-47E5-A784-3A22C9123E76}" name="Day" dataDxfId="1">
      <calculatedColumnFormula>+TEXT(db_CLP[[#This Row],[Fecha]],"ddd")</calculatedColumnFormula>
    </tableColumn>
    <tableColumn id="2" xr3:uid="{A6E286F3-034B-4A8D-B2E6-A9103E2C7CC8}" name="CLP" dataDxfId="59"/>
    <tableColumn id="5" xr3:uid="{58A729D8-D36C-4E01-9255-3F93A3C0AA6E}" name="SERV" dataDxfId="21"/>
    <tableColumn id="6" xr3:uid="{CB92F593-D822-4427-9CF5-0B4D6CA2D01F}" name="G.Aire" dataDxfId="20"/>
    <tableColumn id="3" xr3:uid="{B913A35B-EA97-41F4-B74C-EF79C0C678B5}" name="Vol_SACO" dataDxfId="58"/>
    <tableColumn id="4" xr3:uid="{37E626E5-0483-4C37-92E0-850801860DA7}" name="Vol_ENVA" dataDxfId="57"/>
    <tableColumn id="7" xr3:uid="{BCC18C70-F3C7-4576-8D6D-678D24C2930B}" name="CLP a Full" dataDxfId="19">
      <calculatedColumnFormula>+AND(db_CLP[[#This Row],[Vol_SACO]]&gt;3000,db_CLP[[#This Row],[Vol_ENVA]]&gt;3000)</calculatedColumnFormula>
    </tableColumn>
    <tableColumn id="8" xr3:uid="{3CB92147-ADA7-4DDE-8D0E-D416F7B9D0E4}" name="CLP down" dataDxfId="18">
      <calculatedColumnFormula>+AND(db_CLP[[#This Row],[Vol_SACO]]&lt;100,db_CLP[[#This Row],[Vol_ENVA]]&lt;100)</calculatedColumnFormula>
    </tableColumn>
    <tableColumn id="11" xr3:uid="{FD1BA8DE-1341-43A4-B955-F8C7BD40821B}" name="Solo ENVA" dataDxfId="17">
      <calculatedColumnFormula>+AND(db_CLP[[#This Row],[Vol_SACO]]&lt;100,db_CLP[[#This Row],[Vol_ENVA]]&gt;3000)</calculatedColumnFormula>
    </tableColumn>
    <tableColumn id="12" xr3:uid="{89B561FC-2017-4FA5-90D1-C19A37509523}" name="Solo SACO" dataDxfId="16">
      <calculatedColumnFormula>+AND(db_CLP[[#This Row],[Vol_SACO]]&gt;3000,db_CLP[[#This Row],[Vol_ENVA]]&lt;100)</calculatedColumnFormula>
    </tableColumn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D24A24-129F-4311-B6B1-33F411E2B562}" name="Tabla9" displayName="Tabla9" ref="A1:D230" totalsRowShown="0" headerRowDxfId="56" dataDxfId="55">
  <autoFilter ref="A1:D230" xr:uid="{49D62086-01EF-4D8A-B2C3-B48171A2DC5F}"/>
  <tableColumns count="4">
    <tableColumn id="1" xr3:uid="{35023531-4A49-4348-8D35-18B9CDE20592}" name="Fecha" dataDxfId="54"/>
    <tableColumn id="2" xr3:uid="{2FE28AA0-B034-41B8-9394-9E5BF43FB8D8}" name="SERV" dataDxfId="53"/>
    <tableColumn id="3" xr3:uid="{394F90EE-1A38-4D29-8F16-9DC950549BF2}" name="Vol_SACO" dataDxfId="52"/>
    <tableColumn id="4" xr3:uid="{18528FCE-7FEB-4CC6-9F89-2EEBC0175172}" name="Vol_ENVA" dataDxfId="51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D52B4E9-29C5-42A5-825F-3388A45EC94F}" name="Tabla8" displayName="Tabla8" ref="A1:D230" totalsRowShown="0" headerRowDxfId="50" dataDxfId="49">
  <autoFilter ref="A1:D230" xr:uid="{CAA90723-AA2F-400F-99B4-DFB54F897AFF}"/>
  <tableColumns count="4">
    <tableColumn id="1" xr3:uid="{50C09949-EB10-4AA1-8118-F4DCEF606726}" name="Fecha" dataDxfId="48"/>
    <tableColumn id="2" xr3:uid="{70059326-5B4B-4562-B184-FE877C768C95}" name="G.Aire" dataDxfId="47"/>
    <tableColumn id="3" xr3:uid="{E22536E8-DB7F-4C31-AA41-1AB298A276C5}" name="Vol_SACO" dataDxfId="46"/>
    <tableColumn id="4" xr3:uid="{9B19D121-DF86-4E36-9E5C-719B743D47F0}" name="Vol_ENVA" dataDxfId="45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2E1A4D-A904-4121-9160-B995E8F9DDE4}" name="db_Vol" displayName="db_Vol" ref="A2:C367" totalsRowShown="0" headerRowDxfId="26" dataDxfId="25">
  <autoFilter ref="A2:C367" xr:uid="{5994B77F-E821-4FF7-8B2C-2115CC214DB9}"/>
  <tableColumns count="3">
    <tableColumn id="1" xr3:uid="{9FAD3998-186C-439C-B907-12F9D74C7A81}" name="Fecha" dataDxfId="24"/>
    <tableColumn id="2" xr3:uid="{099C188B-C9EC-454E-B64A-14C19C4E4023}" name="Vol_SACO" dataDxfId="23"/>
    <tableColumn id="3" xr3:uid="{43956CDE-8B57-44F1-BEE9-9F0140A538D4}" name="Vol_ENVA" dataDxfId="2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81" dT="2021-07-19T12:28:27.07" personId="{F898FF22-12AE-489F-9E61-B17644D56E55}" id="{A5889996-1CE3-49EF-9AA3-D12B5AF8C0EC}">
    <text>Valor Ajustado por VV por falta de lectura de YQ</text>
  </threadedComment>
  <threadedComment ref="D785" dT="2021-07-19T12:28:45.44" personId="{F898FF22-12AE-489F-9E61-B17644D56E55}" id="{9E5E10F8-AF75-46CD-AD74-1006AC3A1815}">
    <text>Valor Ajustado por VV por falta de lectura de YQ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19E2F-8238-4144-9717-F99310203941}">
  <sheetPr codeName="Hoja6"/>
  <dimension ref="A1"/>
  <sheetViews>
    <sheetView workbookViewId="0">
      <selection activeCell="A7" sqref="A7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849EC-2020-4726-874E-5BFCC519AAD3}">
  <dimension ref="A1:D230"/>
  <sheetViews>
    <sheetView showGridLines="0" topLeftCell="A207" workbookViewId="0">
      <selection activeCell="B2" sqref="B2:B230"/>
    </sheetView>
  </sheetViews>
  <sheetFormatPr defaultColWidth="11.42578125" defaultRowHeight="15" x14ac:dyDescent="0.25"/>
  <cols>
    <col min="3" max="3" width="14.42578125" bestFit="1" customWidth="1"/>
    <col min="4" max="4" width="14.5703125" bestFit="1" customWidth="1"/>
  </cols>
  <sheetData>
    <row r="1" spans="1:4" x14ac:dyDescent="0.25">
      <c r="A1" s="2" t="s">
        <v>0</v>
      </c>
      <c r="B1" s="2" t="s">
        <v>173</v>
      </c>
      <c r="C1" s="2" t="s">
        <v>158</v>
      </c>
      <c r="D1" s="2" t="s">
        <v>159</v>
      </c>
    </row>
    <row r="2" spans="1:4" x14ac:dyDescent="0.25">
      <c r="A2" s="3">
        <v>44196</v>
      </c>
      <c r="B2" s="14">
        <v>0</v>
      </c>
      <c r="C2" s="14">
        <v>0</v>
      </c>
      <c r="D2" s="14">
        <v>0</v>
      </c>
    </row>
    <row r="3" spans="1:4" x14ac:dyDescent="0.25">
      <c r="A3" s="3">
        <v>44197</v>
      </c>
      <c r="B3" s="14">
        <v>0</v>
      </c>
      <c r="C3" s="14">
        <v>0</v>
      </c>
      <c r="D3" s="14">
        <v>0</v>
      </c>
    </row>
    <row r="4" spans="1:4" x14ac:dyDescent="0.25">
      <c r="A4" s="3">
        <v>44198</v>
      </c>
      <c r="B4" s="14">
        <v>0</v>
      </c>
      <c r="C4" s="14">
        <v>0</v>
      </c>
      <c r="D4" s="14">
        <v>2169.7023999999997</v>
      </c>
    </row>
    <row r="5" spans="1:4" x14ac:dyDescent="0.25">
      <c r="A5" s="3">
        <v>44199</v>
      </c>
      <c r="B5" s="14">
        <v>1335</v>
      </c>
      <c r="C5" s="14">
        <v>0</v>
      </c>
      <c r="D5" s="14">
        <v>2482.3373999999999</v>
      </c>
    </row>
    <row r="6" spans="1:4" x14ac:dyDescent="0.25">
      <c r="A6" s="3">
        <v>44200</v>
      </c>
      <c r="B6" s="14">
        <v>1403</v>
      </c>
      <c r="C6" s="14">
        <v>2273</v>
      </c>
      <c r="D6" s="14">
        <v>1103.7612000000001</v>
      </c>
    </row>
    <row r="7" spans="1:4" x14ac:dyDescent="0.25">
      <c r="A7" s="3">
        <v>44201</v>
      </c>
      <c r="B7" s="14">
        <v>1564</v>
      </c>
      <c r="C7" s="14">
        <v>4108</v>
      </c>
      <c r="D7" s="14">
        <v>3955.6992</v>
      </c>
    </row>
    <row r="8" spans="1:4" x14ac:dyDescent="0.25">
      <c r="A8" s="3">
        <v>44202</v>
      </c>
      <c r="B8" s="14">
        <v>1837</v>
      </c>
      <c r="C8" s="14">
        <v>3666</v>
      </c>
      <c r="D8" s="14">
        <v>3807.3580000000002</v>
      </c>
    </row>
    <row r="9" spans="1:4" x14ac:dyDescent="0.25">
      <c r="A9" s="3">
        <v>44203</v>
      </c>
      <c r="B9" s="14">
        <v>1728</v>
      </c>
      <c r="C9" s="14">
        <v>1827</v>
      </c>
      <c r="D9" s="14">
        <v>4149.1826000000001</v>
      </c>
    </row>
    <row r="10" spans="1:4" x14ac:dyDescent="0.25">
      <c r="A10" s="3">
        <v>44204</v>
      </c>
      <c r="B10" s="14">
        <v>1995</v>
      </c>
      <c r="C10" s="14">
        <v>3612</v>
      </c>
      <c r="D10" s="14">
        <v>3916.7694000000001</v>
      </c>
    </row>
    <row r="11" spans="1:4" x14ac:dyDescent="0.25">
      <c r="A11" s="3">
        <v>44205</v>
      </c>
      <c r="B11" s="14">
        <v>1538</v>
      </c>
      <c r="C11" s="14">
        <v>460</v>
      </c>
      <c r="D11" s="14">
        <v>3789.9793999999997</v>
      </c>
    </row>
    <row r="12" spans="1:4" x14ac:dyDescent="0.25">
      <c r="A12" s="3">
        <v>44206</v>
      </c>
      <c r="B12" s="14">
        <v>868</v>
      </c>
      <c r="C12" s="14">
        <v>0</v>
      </c>
      <c r="D12" s="14">
        <v>8.0599999999999977E-2</v>
      </c>
    </row>
    <row r="13" spans="1:4" x14ac:dyDescent="0.25">
      <c r="A13" s="3">
        <v>44207</v>
      </c>
      <c r="B13" s="14">
        <v>1172</v>
      </c>
      <c r="C13" s="14">
        <v>2711</v>
      </c>
      <c r="D13" s="14">
        <v>789.34680000000014</v>
      </c>
    </row>
    <row r="14" spans="1:4" x14ac:dyDescent="0.25">
      <c r="A14" s="3">
        <v>44208</v>
      </c>
      <c r="B14" s="14">
        <v>1957</v>
      </c>
      <c r="C14" s="14">
        <v>3185</v>
      </c>
      <c r="D14" s="14">
        <v>4217.4322000000002</v>
      </c>
    </row>
    <row r="15" spans="1:4" x14ac:dyDescent="0.25">
      <c r="A15" s="3">
        <v>44209</v>
      </c>
      <c r="B15" s="14">
        <v>1699</v>
      </c>
      <c r="C15" s="14">
        <v>0</v>
      </c>
      <c r="D15" s="14">
        <v>3861.3786</v>
      </c>
    </row>
    <row r="16" spans="1:4" x14ac:dyDescent="0.25">
      <c r="A16" s="3">
        <v>44210</v>
      </c>
      <c r="B16" s="14">
        <v>1490</v>
      </c>
      <c r="C16" s="14">
        <v>0</v>
      </c>
      <c r="D16" s="14">
        <v>3912.9316000000003</v>
      </c>
    </row>
    <row r="17" spans="1:4" x14ac:dyDescent="0.25">
      <c r="A17" s="3">
        <v>44211</v>
      </c>
      <c r="B17" s="14">
        <v>1639</v>
      </c>
      <c r="C17" s="14">
        <v>1808</v>
      </c>
      <c r="D17" s="14">
        <v>3384.2327999999998</v>
      </c>
    </row>
    <row r="18" spans="1:4" x14ac:dyDescent="0.25">
      <c r="A18" s="3">
        <v>44212</v>
      </c>
      <c r="B18" s="14">
        <v>1317</v>
      </c>
      <c r="C18" s="14">
        <v>3632</v>
      </c>
      <c r="D18" s="14">
        <v>3.1E-2</v>
      </c>
    </row>
    <row r="19" spans="1:4" x14ac:dyDescent="0.25">
      <c r="A19" s="3">
        <v>44213</v>
      </c>
      <c r="B19" s="14">
        <v>1001</v>
      </c>
      <c r="C19" s="14">
        <v>919</v>
      </c>
      <c r="D19" s="14">
        <v>0</v>
      </c>
    </row>
    <row r="20" spans="1:4" x14ac:dyDescent="0.25">
      <c r="A20" s="3">
        <v>44214</v>
      </c>
      <c r="B20" s="14">
        <v>1613</v>
      </c>
      <c r="C20" s="14">
        <v>2266</v>
      </c>
      <c r="D20" s="14">
        <v>609.59640000000002</v>
      </c>
    </row>
    <row r="21" spans="1:4" x14ac:dyDescent="0.25">
      <c r="A21" s="3">
        <v>44215</v>
      </c>
      <c r="B21" s="14">
        <v>1512</v>
      </c>
      <c r="C21" s="14">
        <v>3629</v>
      </c>
      <c r="D21" s="14">
        <v>3776.6431999999991</v>
      </c>
    </row>
    <row r="22" spans="1:4" x14ac:dyDescent="0.25">
      <c r="A22" s="3">
        <v>44216</v>
      </c>
      <c r="B22" s="14">
        <v>1922</v>
      </c>
      <c r="C22" s="14">
        <v>3622</v>
      </c>
      <c r="D22" s="14">
        <v>3254.0265999999997</v>
      </c>
    </row>
    <row r="23" spans="1:4" x14ac:dyDescent="0.25">
      <c r="A23" s="3">
        <v>44217</v>
      </c>
      <c r="B23" s="14">
        <v>1846</v>
      </c>
      <c r="C23" s="14">
        <v>2270</v>
      </c>
      <c r="D23" s="14">
        <v>4118.4802</v>
      </c>
    </row>
    <row r="24" spans="1:4" x14ac:dyDescent="0.25">
      <c r="A24" s="3">
        <v>44218</v>
      </c>
      <c r="B24" s="14">
        <v>1839</v>
      </c>
      <c r="C24" s="14">
        <v>3620</v>
      </c>
      <c r="D24" s="14">
        <v>3857.1873999999998</v>
      </c>
    </row>
    <row r="25" spans="1:4" x14ac:dyDescent="0.25">
      <c r="A25" s="3">
        <v>44219</v>
      </c>
      <c r="B25" s="14">
        <v>0</v>
      </c>
      <c r="C25" s="14">
        <v>462</v>
      </c>
      <c r="D25" s="14">
        <v>1228.7159999999999</v>
      </c>
    </row>
    <row r="26" spans="1:4" x14ac:dyDescent="0.25">
      <c r="A26" s="3">
        <v>44220</v>
      </c>
      <c r="B26" s="14">
        <v>2052</v>
      </c>
      <c r="C26" s="14">
        <v>0</v>
      </c>
      <c r="D26" s="14">
        <v>0</v>
      </c>
    </row>
    <row r="27" spans="1:4" x14ac:dyDescent="0.25">
      <c r="A27" s="3">
        <v>44221</v>
      </c>
      <c r="B27" s="14">
        <v>1074</v>
      </c>
      <c r="C27" s="14">
        <v>1802</v>
      </c>
      <c r="D27" s="14">
        <v>500.29659999999996</v>
      </c>
    </row>
    <row r="28" spans="1:4" x14ac:dyDescent="0.25">
      <c r="A28" s="3">
        <v>44222</v>
      </c>
      <c r="B28" s="14">
        <v>1783</v>
      </c>
      <c r="C28" s="14">
        <v>3628</v>
      </c>
      <c r="D28" s="14">
        <v>4038.1840000000002</v>
      </c>
    </row>
    <row r="29" spans="1:4" x14ac:dyDescent="0.25">
      <c r="A29" s="3">
        <v>44223</v>
      </c>
      <c r="B29" s="14">
        <v>1746</v>
      </c>
      <c r="C29" s="14">
        <v>3622</v>
      </c>
      <c r="D29" s="14">
        <v>3851.5639999999994</v>
      </c>
    </row>
    <row r="30" spans="1:4" x14ac:dyDescent="0.25">
      <c r="A30" s="3">
        <v>44224</v>
      </c>
      <c r="B30" s="14">
        <v>1793</v>
      </c>
      <c r="C30" s="14">
        <v>3167</v>
      </c>
      <c r="D30" s="14">
        <v>3784.2568000000001</v>
      </c>
    </row>
    <row r="31" spans="1:4" x14ac:dyDescent="0.25">
      <c r="A31" s="3">
        <v>44225</v>
      </c>
      <c r="B31" s="14">
        <v>1824</v>
      </c>
      <c r="C31" s="14">
        <v>3621</v>
      </c>
      <c r="D31" s="14">
        <v>4194.5479999999989</v>
      </c>
    </row>
    <row r="32" spans="1:4" x14ac:dyDescent="0.25">
      <c r="A32" s="3">
        <v>44226</v>
      </c>
      <c r="B32" s="14">
        <v>1371</v>
      </c>
      <c r="C32" s="14">
        <v>914</v>
      </c>
      <c r="D32" s="14">
        <v>1053.1134</v>
      </c>
    </row>
    <row r="33" spans="1:4" x14ac:dyDescent="0.25">
      <c r="A33" s="3">
        <v>44227</v>
      </c>
      <c r="B33" s="14">
        <v>495</v>
      </c>
      <c r="C33" s="14">
        <v>0</v>
      </c>
      <c r="D33" s="14">
        <v>0</v>
      </c>
    </row>
    <row r="34" spans="1:4" x14ac:dyDescent="0.25">
      <c r="A34" s="3">
        <v>44228</v>
      </c>
      <c r="B34" s="14">
        <v>1135</v>
      </c>
      <c r="C34" s="14">
        <v>1822</v>
      </c>
      <c r="D34" s="14">
        <v>3.1E-2</v>
      </c>
    </row>
    <row r="35" spans="1:4" x14ac:dyDescent="0.25">
      <c r="A35" s="3">
        <v>44229</v>
      </c>
      <c r="B35" s="14">
        <v>1568</v>
      </c>
      <c r="C35" s="14">
        <v>2724</v>
      </c>
      <c r="D35" s="14">
        <v>2004.3483999999999</v>
      </c>
    </row>
    <row r="36" spans="1:4" x14ac:dyDescent="0.25">
      <c r="A36" s="3">
        <v>44230</v>
      </c>
      <c r="B36" s="14">
        <v>1994</v>
      </c>
      <c r="C36" s="14">
        <v>3636</v>
      </c>
      <c r="D36" s="14">
        <v>4256.362000000001</v>
      </c>
    </row>
    <row r="37" spans="1:4" x14ac:dyDescent="0.25">
      <c r="A37" s="3">
        <v>44231</v>
      </c>
      <c r="B37" s="14">
        <v>2150</v>
      </c>
      <c r="C37" s="14">
        <v>3179</v>
      </c>
      <c r="D37" s="14">
        <v>4229.5346</v>
      </c>
    </row>
    <row r="38" spans="1:4" x14ac:dyDescent="0.25">
      <c r="A38" s="3">
        <v>44232</v>
      </c>
      <c r="B38" s="14">
        <v>1866</v>
      </c>
      <c r="C38" s="14">
        <v>1821</v>
      </c>
      <c r="D38" s="14">
        <v>3598.6846</v>
      </c>
    </row>
    <row r="39" spans="1:4" x14ac:dyDescent="0.25">
      <c r="A39" s="3">
        <v>44233</v>
      </c>
      <c r="B39" s="14">
        <v>1147</v>
      </c>
      <c r="C39" s="14">
        <v>0</v>
      </c>
      <c r="D39" s="14">
        <v>1584.2364</v>
      </c>
    </row>
    <row r="40" spans="1:4" x14ac:dyDescent="0.25">
      <c r="A40" s="3">
        <v>44234</v>
      </c>
      <c r="B40" s="14">
        <v>753</v>
      </c>
      <c r="C40" s="14">
        <v>0</v>
      </c>
      <c r="D40" s="14">
        <v>0</v>
      </c>
    </row>
    <row r="41" spans="1:4" x14ac:dyDescent="0.25">
      <c r="A41" s="3">
        <v>44235</v>
      </c>
      <c r="B41" s="14">
        <v>952</v>
      </c>
      <c r="C41" s="14">
        <v>0</v>
      </c>
      <c r="D41" s="14">
        <v>0</v>
      </c>
    </row>
    <row r="42" spans="1:4" x14ac:dyDescent="0.25">
      <c r="A42" s="3">
        <v>44236</v>
      </c>
      <c r="B42" s="14">
        <v>1324</v>
      </c>
      <c r="C42" s="14">
        <v>0</v>
      </c>
      <c r="D42" s="14">
        <v>2895.9394000000002</v>
      </c>
    </row>
    <row r="43" spans="1:4" x14ac:dyDescent="0.25">
      <c r="A43" s="3">
        <v>44237</v>
      </c>
      <c r="B43" s="14">
        <v>1779</v>
      </c>
      <c r="C43" s="14">
        <v>3644</v>
      </c>
      <c r="D43" s="14">
        <v>3890.3387999999986</v>
      </c>
    </row>
    <row r="44" spans="1:4" x14ac:dyDescent="0.25">
      <c r="A44" s="3">
        <v>44238</v>
      </c>
      <c r="B44" s="14">
        <v>1828</v>
      </c>
      <c r="C44" s="14">
        <v>3187</v>
      </c>
      <c r="D44" s="14">
        <v>3963.1453999999994</v>
      </c>
    </row>
    <row r="45" spans="1:4" x14ac:dyDescent="0.25">
      <c r="A45" s="3">
        <v>44239</v>
      </c>
      <c r="B45" s="14">
        <v>1604</v>
      </c>
      <c r="C45" s="14">
        <v>3191</v>
      </c>
      <c r="D45" s="14">
        <v>3557.0701999999992</v>
      </c>
    </row>
    <row r="46" spans="1:4" x14ac:dyDescent="0.25">
      <c r="A46" s="3">
        <v>44240</v>
      </c>
      <c r="B46" s="14">
        <v>1467</v>
      </c>
      <c r="C46" s="14">
        <v>0</v>
      </c>
      <c r="D46" s="14">
        <v>3297.5319999999997</v>
      </c>
    </row>
    <row r="47" spans="1:4" x14ac:dyDescent="0.25">
      <c r="A47" s="3">
        <v>44241</v>
      </c>
      <c r="B47" s="14">
        <v>753</v>
      </c>
      <c r="C47" s="14">
        <v>0</v>
      </c>
      <c r="D47" s="14">
        <v>0</v>
      </c>
    </row>
    <row r="48" spans="1:4" x14ac:dyDescent="0.25">
      <c r="A48" s="3">
        <v>44242</v>
      </c>
      <c r="B48" s="14">
        <v>752</v>
      </c>
      <c r="C48" s="14">
        <v>0</v>
      </c>
      <c r="D48" s="14">
        <v>0</v>
      </c>
    </row>
    <row r="49" spans="1:4" x14ac:dyDescent="0.25">
      <c r="A49" s="3">
        <v>44243</v>
      </c>
      <c r="B49" s="14">
        <v>733</v>
      </c>
      <c r="C49" s="14">
        <v>0</v>
      </c>
      <c r="D49" s="14">
        <v>0</v>
      </c>
    </row>
    <row r="50" spans="1:4" x14ac:dyDescent="0.25">
      <c r="A50" s="3">
        <v>44244</v>
      </c>
      <c r="B50" s="14">
        <v>1034</v>
      </c>
      <c r="C50" s="14">
        <v>1363</v>
      </c>
      <c r="D50" s="14">
        <v>0</v>
      </c>
    </row>
    <row r="51" spans="1:4" x14ac:dyDescent="0.25">
      <c r="A51" s="3">
        <v>44245</v>
      </c>
      <c r="B51" s="14">
        <v>1831</v>
      </c>
      <c r="C51" s="14">
        <v>2281</v>
      </c>
      <c r="D51" s="14">
        <v>3679.5139999999997</v>
      </c>
    </row>
    <row r="52" spans="1:4" x14ac:dyDescent="0.25">
      <c r="A52" s="3">
        <v>44246</v>
      </c>
      <c r="B52" s="14">
        <v>3074</v>
      </c>
      <c r="C52" s="14">
        <v>0</v>
      </c>
      <c r="D52" s="14">
        <v>3837.5395999999996</v>
      </c>
    </row>
    <row r="53" spans="1:4" x14ac:dyDescent="0.25">
      <c r="A53" s="3">
        <v>44247</v>
      </c>
      <c r="B53" s="14">
        <v>1516</v>
      </c>
      <c r="C53" s="14">
        <v>0</v>
      </c>
      <c r="D53" s="14">
        <v>3002.9141999999988</v>
      </c>
    </row>
    <row r="54" spans="1:4" x14ac:dyDescent="0.25">
      <c r="A54" s="3">
        <v>44248</v>
      </c>
      <c r="B54" s="14">
        <v>1041</v>
      </c>
      <c r="C54" s="14">
        <v>0</v>
      </c>
      <c r="D54" s="14">
        <v>0</v>
      </c>
    </row>
    <row r="55" spans="1:4" x14ac:dyDescent="0.25">
      <c r="A55" s="3">
        <v>44249</v>
      </c>
      <c r="B55" s="14">
        <v>1134</v>
      </c>
      <c r="C55" s="14">
        <v>0</v>
      </c>
      <c r="D55" s="14">
        <v>1106.9418000000001</v>
      </c>
    </row>
    <row r="56" spans="1:4" x14ac:dyDescent="0.25">
      <c r="A56" s="3">
        <v>44250</v>
      </c>
      <c r="B56" s="14">
        <v>1623</v>
      </c>
      <c r="C56" s="14">
        <v>3614</v>
      </c>
      <c r="D56" s="14">
        <v>3507.5011999999992</v>
      </c>
    </row>
    <row r="57" spans="1:4" x14ac:dyDescent="0.25">
      <c r="A57" s="3">
        <v>44251</v>
      </c>
      <c r="B57" s="14">
        <v>1691</v>
      </c>
      <c r="C57" s="14">
        <v>3606</v>
      </c>
      <c r="D57" s="14">
        <v>3356.2460000000005</v>
      </c>
    </row>
    <row r="58" spans="1:4" x14ac:dyDescent="0.25">
      <c r="A58" s="3">
        <v>44252</v>
      </c>
      <c r="B58" s="14">
        <v>1889</v>
      </c>
      <c r="C58" s="14">
        <v>2735</v>
      </c>
      <c r="D58" s="14">
        <v>4351.16</v>
      </c>
    </row>
    <row r="59" spans="1:4" x14ac:dyDescent="0.25">
      <c r="A59" s="3">
        <v>44253</v>
      </c>
      <c r="B59" s="14">
        <v>1561</v>
      </c>
      <c r="C59" s="14">
        <v>0</v>
      </c>
      <c r="D59" s="14">
        <v>3886.0298000000003</v>
      </c>
    </row>
    <row r="60" spans="1:4" x14ac:dyDescent="0.25">
      <c r="A60" s="3">
        <v>44254</v>
      </c>
      <c r="B60" s="14">
        <v>1149</v>
      </c>
      <c r="C60" s="14">
        <v>0</v>
      </c>
      <c r="D60" s="14">
        <v>1732.0443999999998</v>
      </c>
    </row>
    <row r="61" spans="1:4" x14ac:dyDescent="0.25">
      <c r="A61" s="3">
        <v>44255</v>
      </c>
      <c r="B61" s="14">
        <v>1120</v>
      </c>
      <c r="C61" s="14">
        <v>0</v>
      </c>
      <c r="D61" s="14">
        <v>0</v>
      </c>
    </row>
    <row r="62" spans="1:4" x14ac:dyDescent="0.25">
      <c r="A62" s="3">
        <v>44256</v>
      </c>
      <c r="B62" s="14">
        <v>344</v>
      </c>
      <c r="C62" s="14">
        <v>0</v>
      </c>
      <c r="D62" s="14">
        <v>0</v>
      </c>
    </row>
    <row r="63" spans="1:4" x14ac:dyDescent="0.25">
      <c r="A63" s="3">
        <v>44257</v>
      </c>
      <c r="B63" s="14">
        <v>703</v>
      </c>
      <c r="C63" s="14">
        <v>0</v>
      </c>
      <c r="D63" s="14">
        <v>0</v>
      </c>
    </row>
    <row r="64" spans="1:4" x14ac:dyDescent="0.25">
      <c r="A64" s="3">
        <v>44258</v>
      </c>
      <c r="B64" s="14">
        <v>534</v>
      </c>
      <c r="C64" s="14">
        <v>0</v>
      </c>
      <c r="D64" s="14">
        <v>0</v>
      </c>
    </row>
    <row r="65" spans="1:4" x14ac:dyDescent="0.25">
      <c r="A65" s="3">
        <v>44259</v>
      </c>
      <c r="B65" s="14">
        <v>266</v>
      </c>
      <c r="C65" s="14">
        <v>0</v>
      </c>
      <c r="D65" s="14">
        <v>0</v>
      </c>
    </row>
    <row r="66" spans="1:4" x14ac:dyDescent="0.25">
      <c r="A66" s="3">
        <v>44260</v>
      </c>
      <c r="B66" s="14">
        <v>789</v>
      </c>
      <c r="C66" s="14">
        <v>0</v>
      </c>
      <c r="D66" s="14">
        <v>0</v>
      </c>
    </row>
    <row r="67" spans="1:4" x14ac:dyDescent="0.25">
      <c r="A67" s="3">
        <v>44261</v>
      </c>
      <c r="B67" s="14">
        <v>812</v>
      </c>
      <c r="C67" s="14">
        <v>0</v>
      </c>
      <c r="D67" s="14">
        <v>0</v>
      </c>
    </row>
    <row r="68" spans="1:4" x14ac:dyDescent="0.25">
      <c r="A68" s="3">
        <v>44262</v>
      </c>
      <c r="B68" s="14">
        <v>689</v>
      </c>
      <c r="C68" s="14">
        <v>0</v>
      </c>
      <c r="D68" s="14">
        <v>0</v>
      </c>
    </row>
    <row r="69" spans="1:4" x14ac:dyDescent="0.25">
      <c r="A69" s="3">
        <v>44263</v>
      </c>
      <c r="B69" s="14">
        <v>1240</v>
      </c>
      <c r="C69" s="14">
        <v>1804</v>
      </c>
      <c r="D69" s="14">
        <v>0</v>
      </c>
    </row>
    <row r="70" spans="1:4" x14ac:dyDescent="0.25">
      <c r="A70" s="3">
        <v>44264</v>
      </c>
      <c r="B70" s="14">
        <v>1662</v>
      </c>
      <c r="C70" s="14">
        <v>3619</v>
      </c>
      <c r="D70" s="14">
        <v>2783.8433999999988</v>
      </c>
    </row>
    <row r="71" spans="1:4" x14ac:dyDescent="0.25">
      <c r="A71" s="3">
        <v>44265</v>
      </c>
      <c r="B71" s="14">
        <v>1557</v>
      </c>
      <c r="C71" s="14">
        <v>3626</v>
      </c>
      <c r="D71" s="14">
        <v>2485.1584000000003</v>
      </c>
    </row>
    <row r="72" spans="1:4" x14ac:dyDescent="0.25">
      <c r="A72" s="3">
        <v>44266</v>
      </c>
      <c r="B72" s="14">
        <v>1891</v>
      </c>
      <c r="C72" s="14">
        <v>2265</v>
      </c>
      <c r="D72" s="14">
        <v>4308.0389999999998</v>
      </c>
    </row>
    <row r="73" spans="1:4" x14ac:dyDescent="0.25">
      <c r="A73" s="3">
        <v>44267</v>
      </c>
      <c r="B73" s="14">
        <v>1663</v>
      </c>
      <c r="C73" s="14">
        <v>1819</v>
      </c>
      <c r="D73" s="14">
        <v>4216.4960000000001</v>
      </c>
    </row>
    <row r="74" spans="1:4" x14ac:dyDescent="0.25">
      <c r="A74" s="3">
        <v>44268</v>
      </c>
      <c r="B74" s="14">
        <v>1231</v>
      </c>
      <c r="C74" s="14">
        <v>0</v>
      </c>
      <c r="D74" s="14">
        <v>1525.8634000000002</v>
      </c>
    </row>
    <row r="75" spans="1:4" x14ac:dyDescent="0.25">
      <c r="A75" s="3">
        <v>44269</v>
      </c>
      <c r="B75" s="14">
        <v>785</v>
      </c>
      <c r="C75" s="14">
        <v>0</v>
      </c>
      <c r="D75" s="14">
        <v>0</v>
      </c>
    </row>
    <row r="76" spans="1:4" x14ac:dyDescent="0.25">
      <c r="A76" s="3">
        <v>44270</v>
      </c>
      <c r="B76" s="14">
        <v>755</v>
      </c>
      <c r="C76" s="14">
        <v>0</v>
      </c>
      <c r="D76" s="14">
        <v>0</v>
      </c>
    </row>
    <row r="77" spans="1:4" x14ac:dyDescent="0.25">
      <c r="A77" s="3">
        <v>44271</v>
      </c>
      <c r="B77" s="14">
        <v>1662</v>
      </c>
      <c r="C77" s="14">
        <v>0</v>
      </c>
      <c r="D77" s="14">
        <v>0</v>
      </c>
    </row>
    <row r="78" spans="1:4" x14ac:dyDescent="0.25">
      <c r="A78" s="3">
        <v>44272</v>
      </c>
      <c r="B78" s="14">
        <v>637</v>
      </c>
      <c r="C78" s="14">
        <v>0</v>
      </c>
      <c r="D78" s="14">
        <v>0</v>
      </c>
    </row>
    <row r="79" spans="1:4" x14ac:dyDescent="0.25">
      <c r="A79" s="3">
        <v>44273</v>
      </c>
      <c r="B79" s="14">
        <v>663</v>
      </c>
      <c r="C79" s="14">
        <v>0</v>
      </c>
      <c r="D79" s="14">
        <v>0</v>
      </c>
    </row>
    <row r="80" spans="1:4" x14ac:dyDescent="0.25">
      <c r="A80" s="3">
        <v>44274</v>
      </c>
      <c r="B80" s="14">
        <v>1787</v>
      </c>
      <c r="C80" s="14">
        <v>0</v>
      </c>
      <c r="D80" s="14">
        <v>0</v>
      </c>
    </row>
    <row r="81" spans="1:4" x14ac:dyDescent="0.25">
      <c r="A81" s="3">
        <v>44275</v>
      </c>
      <c r="B81" s="14">
        <v>0</v>
      </c>
      <c r="C81" s="14">
        <v>0</v>
      </c>
      <c r="D81" s="14">
        <v>0</v>
      </c>
    </row>
    <row r="82" spans="1:4" x14ac:dyDescent="0.25">
      <c r="A82" s="3">
        <v>44276</v>
      </c>
      <c r="B82" s="14">
        <v>0</v>
      </c>
      <c r="C82" s="14">
        <v>0</v>
      </c>
      <c r="D82" s="14">
        <v>0</v>
      </c>
    </row>
    <row r="83" spans="1:4" x14ac:dyDescent="0.25">
      <c r="A83" s="3">
        <v>44277</v>
      </c>
      <c r="B83" s="14">
        <v>533</v>
      </c>
      <c r="C83" s="14">
        <v>2252</v>
      </c>
      <c r="D83" s="14">
        <v>311.79179999999997</v>
      </c>
    </row>
    <row r="84" spans="1:4" x14ac:dyDescent="0.25">
      <c r="A84" s="3">
        <v>44278</v>
      </c>
      <c r="B84" s="14">
        <v>1596</v>
      </c>
      <c r="C84" s="14">
        <v>3156</v>
      </c>
      <c r="D84" s="14">
        <v>3049.1041999999998</v>
      </c>
    </row>
    <row r="85" spans="1:4" x14ac:dyDescent="0.25">
      <c r="A85" s="3">
        <v>44279</v>
      </c>
      <c r="B85" s="14">
        <v>1720</v>
      </c>
      <c r="C85" s="14">
        <v>1809</v>
      </c>
      <c r="D85" s="14">
        <v>3874.7272000000003</v>
      </c>
    </row>
    <row r="86" spans="1:4" x14ac:dyDescent="0.25">
      <c r="A86" s="3">
        <v>44280</v>
      </c>
      <c r="B86" s="14">
        <v>1463</v>
      </c>
      <c r="C86" s="14">
        <v>0</v>
      </c>
      <c r="D86" s="14">
        <v>3356.8784000000005</v>
      </c>
    </row>
    <row r="87" spans="1:4" x14ac:dyDescent="0.25">
      <c r="A87" s="3">
        <v>44281</v>
      </c>
      <c r="B87" s="14">
        <v>1431</v>
      </c>
      <c r="C87" s="14">
        <v>0</v>
      </c>
      <c r="D87" s="14">
        <v>3828.1651999999995</v>
      </c>
    </row>
    <row r="88" spans="1:4" x14ac:dyDescent="0.25">
      <c r="A88" s="3">
        <v>44282</v>
      </c>
      <c r="B88" s="14">
        <v>1202</v>
      </c>
      <c r="C88" s="14">
        <v>0</v>
      </c>
      <c r="D88" s="14">
        <v>2116.5064000000002</v>
      </c>
    </row>
    <row r="89" spans="1:4" x14ac:dyDescent="0.25">
      <c r="A89" s="3">
        <v>44283</v>
      </c>
      <c r="B89" s="14">
        <v>752</v>
      </c>
      <c r="C89" s="14">
        <v>0</v>
      </c>
      <c r="D89" s="14">
        <v>0</v>
      </c>
    </row>
    <row r="90" spans="1:4" x14ac:dyDescent="0.25">
      <c r="A90" s="3">
        <v>44284</v>
      </c>
      <c r="B90" s="14">
        <v>1167</v>
      </c>
      <c r="C90" s="14">
        <v>0</v>
      </c>
      <c r="D90" s="14">
        <v>1202.1242</v>
      </c>
    </row>
    <row r="91" spans="1:4" x14ac:dyDescent="0.25">
      <c r="A91" s="3">
        <v>44285</v>
      </c>
      <c r="B91" s="14">
        <v>1745</v>
      </c>
      <c r="C91" s="14">
        <v>3150</v>
      </c>
      <c r="D91" s="14">
        <v>4283.1769999999997</v>
      </c>
    </row>
    <row r="92" spans="1:4" x14ac:dyDescent="0.25">
      <c r="A92" s="3">
        <v>44286</v>
      </c>
      <c r="B92" s="14">
        <v>2022</v>
      </c>
      <c r="C92" s="14">
        <v>4054</v>
      </c>
      <c r="D92" s="14">
        <v>4125.0769999999993</v>
      </c>
    </row>
    <row r="93" spans="1:4" x14ac:dyDescent="0.25">
      <c r="A93" s="3">
        <v>44287</v>
      </c>
      <c r="B93" s="14">
        <v>1316</v>
      </c>
      <c r="C93" s="14">
        <v>0</v>
      </c>
      <c r="D93" s="14">
        <v>2610.0697999999993</v>
      </c>
    </row>
    <row r="94" spans="1:4" x14ac:dyDescent="0.25">
      <c r="A94" s="3">
        <v>44288</v>
      </c>
      <c r="B94" s="14">
        <v>648</v>
      </c>
      <c r="C94" s="14">
        <v>0</v>
      </c>
      <c r="D94" s="14">
        <v>0</v>
      </c>
    </row>
    <row r="95" spans="1:4" x14ac:dyDescent="0.25">
      <c r="A95" s="3">
        <v>44289</v>
      </c>
      <c r="B95" s="14">
        <v>742</v>
      </c>
      <c r="C95" s="14">
        <v>0</v>
      </c>
      <c r="D95" s="14">
        <v>0</v>
      </c>
    </row>
    <row r="96" spans="1:4" x14ac:dyDescent="0.25">
      <c r="A96" s="3">
        <v>44290</v>
      </c>
      <c r="B96" s="14">
        <v>674</v>
      </c>
      <c r="C96" s="14">
        <v>0</v>
      </c>
      <c r="D96" s="14">
        <v>0</v>
      </c>
    </row>
    <row r="97" spans="1:4" x14ac:dyDescent="0.25">
      <c r="A97" s="3">
        <v>44291</v>
      </c>
      <c r="B97" s="14">
        <v>774</v>
      </c>
      <c r="C97" s="14">
        <v>0</v>
      </c>
      <c r="D97" s="14">
        <v>0</v>
      </c>
    </row>
    <row r="98" spans="1:4" x14ac:dyDescent="0.25">
      <c r="A98" s="3">
        <v>44292</v>
      </c>
      <c r="B98" s="14">
        <v>765</v>
      </c>
      <c r="C98" s="14">
        <v>0</v>
      </c>
      <c r="D98" s="14">
        <v>0</v>
      </c>
    </row>
    <row r="99" spans="1:4" x14ac:dyDescent="0.25">
      <c r="A99" s="3">
        <v>44293</v>
      </c>
      <c r="B99" s="14">
        <v>707</v>
      </c>
      <c r="C99" s="14">
        <v>0</v>
      </c>
      <c r="D99" s="14">
        <v>0</v>
      </c>
    </row>
    <row r="100" spans="1:4" x14ac:dyDescent="0.25">
      <c r="A100" s="3">
        <v>44294</v>
      </c>
      <c r="B100" s="14">
        <v>676</v>
      </c>
      <c r="C100" s="14">
        <v>0</v>
      </c>
      <c r="D100" s="14">
        <v>0</v>
      </c>
    </row>
    <row r="101" spans="1:4" x14ac:dyDescent="0.25">
      <c r="A101" s="3">
        <v>44295</v>
      </c>
      <c r="B101" s="14">
        <v>728</v>
      </c>
      <c r="C101" s="14">
        <v>0</v>
      </c>
      <c r="D101" s="14">
        <v>0</v>
      </c>
    </row>
    <row r="102" spans="1:4" x14ac:dyDescent="0.25">
      <c r="A102" s="3">
        <v>44296</v>
      </c>
      <c r="B102" s="14">
        <v>726</v>
      </c>
      <c r="C102" s="14">
        <v>0</v>
      </c>
      <c r="D102" s="14">
        <v>0</v>
      </c>
    </row>
    <row r="103" spans="1:4" x14ac:dyDescent="0.25">
      <c r="A103" s="3">
        <v>44297</v>
      </c>
      <c r="B103" s="14">
        <v>707</v>
      </c>
      <c r="C103" s="14">
        <v>0</v>
      </c>
      <c r="D103" s="14">
        <v>0</v>
      </c>
    </row>
    <row r="104" spans="1:4" x14ac:dyDescent="0.25">
      <c r="A104" s="3">
        <v>44298</v>
      </c>
      <c r="B104" s="14">
        <v>982</v>
      </c>
      <c r="C104" s="14">
        <v>1359</v>
      </c>
      <c r="D104" s="14">
        <v>2.4799999999999999E-2</v>
      </c>
    </row>
    <row r="105" spans="1:4" x14ac:dyDescent="0.25">
      <c r="A105" s="3">
        <v>44299</v>
      </c>
      <c r="B105" s="14">
        <v>1678</v>
      </c>
      <c r="C105" s="14">
        <v>3637</v>
      </c>
      <c r="D105" s="14">
        <v>1027.6995999999999</v>
      </c>
    </row>
    <row r="106" spans="1:4" x14ac:dyDescent="0.25">
      <c r="A106" s="3">
        <v>44300</v>
      </c>
      <c r="B106" s="14">
        <v>1768</v>
      </c>
      <c r="C106" s="14">
        <v>2263</v>
      </c>
      <c r="D106" s="14">
        <v>3250.7839999999992</v>
      </c>
    </row>
    <row r="107" spans="1:4" x14ac:dyDescent="0.25">
      <c r="A107" s="3">
        <v>44301</v>
      </c>
      <c r="B107" s="14">
        <v>1729</v>
      </c>
      <c r="C107" s="14">
        <v>2263</v>
      </c>
      <c r="D107" s="14">
        <v>3759.7481999999995</v>
      </c>
    </row>
    <row r="108" spans="1:4" x14ac:dyDescent="0.25">
      <c r="A108" s="3">
        <v>44302</v>
      </c>
      <c r="B108" s="14">
        <v>1818</v>
      </c>
      <c r="C108" s="14">
        <v>3621</v>
      </c>
      <c r="D108" s="14">
        <v>3746.6661999999992</v>
      </c>
    </row>
    <row r="109" spans="1:4" x14ac:dyDescent="0.25">
      <c r="A109" s="3">
        <v>44303</v>
      </c>
      <c r="B109" s="14">
        <v>1276</v>
      </c>
      <c r="C109" s="14">
        <v>0</v>
      </c>
      <c r="D109" s="14">
        <v>2230.7972000000004</v>
      </c>
    </row>
    <row r="110" spans="1:4" x14ac:dyDescent="0.25">
      <c r="A110" s="3">
        <v>44304</v>
      </c>
      <c r="B110" s="14">
        <v>932</v>
      </c>
      <c r="C110" s="14">
        <v>0</v>
      </c>
      <c r="D110" s="14">
        <v>0</v>
      </c>
    </row>
    <row r="111" spans="1:4" x14ac:dyDescent="0.25">
      <c r="A111" s="3">
        <v>44305</v>
      </c>
      <c r="B111" s="14">
        <v>1068</v>
      </c>
      <c r="C111" s="14">
        <v>0</v>
      </c>
      <c r="D111" s="14">
        <v>1704.5411999999999</v>
      </c>
    </row>
    <row r="112" spans="1:4" x14ac:dyDescent="0.25">
      <c r="A112" s="3">
        <v>44306</v>
      </c>
      <c r="B112" s="14">
        <v>1281</v>
      </c>
      <c r="C112" s="14">
        <v>0</v>
      </c>
      <c r="D112" s="14">
        <v>2365.9199999999996</v>
      </c>
    </row>
    <row r="113" spans="1:4" x14ac:dyDescent="0.25">
      <c r="A113" s="3">
        <v>44307</v>
      </c>
      <c r="B113" s="14">
        <v>776</v>
      </c>
      <c r="C113" s="14">
        <v>0</v>
      </c>
      <c r="D113" s="14">
        <v>0</v>
      </c>
    </row>
    <row r="114" spans="1:4" x14ac:dyDescent="0.25">
      <c r="A114" s="3">
        <v>44308</v>
      </c>
      <c r="B114" s="14">
        <v>777</v>
      </c>
      <c r="C114" s="14">
        <v>0</v>
      </c>
      <c r="D114" s="14">
        <v>0</v>
      </c>
    </row>
    <row r="115" spans="1:4" x14ac:dyDescent="0.25">
      <c r="A115" s="3">
        <v>44309</v>
      </c>
      <c r="B115" s="14">
        <v>780</v>
      </c>
      <c r="C115" s="14">
        <v>0</v>
      </c>
      <c r="D115" s="14">
        <v>0</v>
      </c>
    </row>
    <row r="116" spans="1:4" x14ac:dyDescent="0.25">
      <c r="A116" s="3">
        <v>44310</v>
      </c>
      <c r="B116" s="14">
        <v>891</v>
      </c>
      <c r="C116" s="14">
        <v>0</v>
      </c>
      <c r="D116" s="14">
        <v>0</v>
      </c>
    </row>
    <row r="117" spans="1:4" x14ac:dyDescent="0.25">
      <c r="A117" s="3">
        <v>44311</v>
      </c>
      <c r="B117" s="14">
        <v>706</v>
      </c>
      <c r="C117" s="14">
        <v>0</v>
      </c>
      <c r="D117" s="14">
        <v>0</v>
      </c>
    </row>
    <row r="118" spans="1:4" x14ac:dyDescent="0.25">
      <c r="A118" s="3">
        <v>44312</v>
      </c>
      <c r="B118" s="14">
        <v>1010</v>
      </c>
      <c r="C118" s="14">
        <v>2271</v>
      </c>
      <c r="D118" s="14">
        <v>596.46479999999997</v>
      </c>
    </row>
    <row r="119" spans="1:4" x14ac:dyDescent="0.25">
      <c r="A119" s="3">
        <v>44313</v>
      </c>
      <c r="B119" s="14">
        <v>1785</v>
      </c>
      <c r="C119" s="14">
        <v>2713</v>
      </c>
      <c r="D119" s="14">
        <v>2713.7152000000001</v>
      </c>
    </row>
    <row r="120" spans="1:4" x14ac:dyDescent="0.25">
      <c r="A120" s="3">
        <v>44314</v>
      </c>
      <c r="B120" s="14">
        <v>1844</v>
      </c>
      <c r="C120" s="14">
        <v>3616</v>
      </c>
      <c r="D120" s="14">
        <v>3663.6730000000002</v>
      </c>
    </row>
    <row r="121" spans="1:4" x14ac:dyDescent="0.25">
      <c r="A121" s="3">
        <v>44315</v>
      </c>
      <c r="B121" s="14">
        <v>1509</v>
      </c>
      <c r="C121" s="14">
        <v>2259</v>
      </c>
      <c r="D121" s="14">
        <v>4040.7941999999994</v>
      </c>
    </row>
    <row r="122" spans="1:4" x14ac:dyDescent="0.25">
      <c r="A122" s="3">
        <v>44316</v>
      </c>
      <c r="B122" s="14">
        <v>1236</v>
      </c>
      <c r="C122" s="14">
        <v>0</v>
      </c>
      <c r="D122" s="14">
        <v>3079.3105999999998</v>
      </c>
    </row>
    <row r="123" spans="1:4" x14ac:dyDescent="0.25">
      <c r="A123" s="3">
        <v>44317</v>
      </c>
      <c r="B123" s="14">
        <v>735</v>
      </c>
      <c r="C123" s="14">
        <v>0</v>
      </c>
      <c r="D123" s="14">
        <v>0</v>
      </c>
    </row>
    <row r="124" spans="1:4" x14ac:dyDescent="0.25">
      <c r="A124" s="3">
        <v>44318</v>
      </c>
      <c r="B124" s="14">
        <v>706</v>
      </c>
      <c r="C124" s="14">
        <v>0</v>
      </c>
      <c r="D124" s="14">
        <v>0</v>
      </c>
    </row>
    <row r="125" spans="1:4" x14ac:dyDescent="0.25">
      <c r="A125" s="3">
        <v>44319</v>
      </c>
      <c r="B125" s="14">
        <v>732</v>
      </c>
      <c r="C125" s="14">
        <v>0</v>
      </c>
      <c r="D125" s="14">
        <v>0</v>
      </c>
    </row>
    <row r="126" spans="1:4" x14ac:dyDescent="0.25">
      <c r="A126" s="3">
        <v>44320</v>
      </c>
      <c r="B126" s="14">
        <v>814</v>
      </c>
      <c r="C126" s="14">
        <v>0</v>
      </c>
      <c r="D126" s="14">
        <v>1.24E-2</v>
      </c>
    </row>
    <row r="127" spans="1:4" x14ac:dyDescent="0.25">
      <c r="A127" s="3">
        <v>44321</v>
      </c>
      <c r="B127" s="14">
        <v>698</v>
      </c>
      <c r="C127" s="14">
        <v>0</v>
      </c>
      <c r="D127" s="14">
        <v>0</v>
      </c>
    </row>
    <row r="128" spans="1:4" x14ac:dyDescent="0.25">
      <c r="A128" s="3">
        <v>44322</v>
      </c>
      <c r="B128" s="14">
        <v>934.75</v>
      </c>
      <c r="C128" s="14">
        <v>458</v>
      </c>
      <c r="D128" s="14">
        <v>0</v>
      </c>
    </row>
    <row r="129" spans="1:4" x14ac:dyDescent="0.25">
      <c r="A129" s="3">
        <v>44323</v>
      </c>
      <c r="B129" s="14">
        <v>934.75</v>
      </c>
      <c r="C129" s="14">
        <v>3687</v>
      </c>
      <c r="D129" s="14">
        <v>0</v>
      </c>
    </row>
    <row r="130" spans="1:4" x14ac:dyDescent="0.25">
      <c r="A130" s="3">
        <v>44324</v>
      </c>
      <c r="B130" s="14">
        <v>934.75</v>
      </c>
      <c r="C130" s="14">
        <v>1840</v>
      </c>
      <c r="D130" s="14">
        <v>0</v>
      </c>
    </row>
    <row r="131" spans="1:4" x14ac:dyDescent="0.25">
      <c r="A131" s="3">
        <v>44325</v>
      </c>
      <c r="B131" s="14">
        <v>934.75</v>
      </c>
      <c r="C131" s="14">
        <v>0</v>
      </c>
      <c r="D131" s="14">
        <v>0</v>
      </c>
    </row>
    <row r="132" spans="1:4" x14ac:dyDescent="0.25">
      <c r="A132" s="3">
        <v>44326</v>
      </c>
      <c r="B132" s="14">
        <v>928</v>
      </c>
      <c r="C132" s="14">
        <v>2284</v>
      </c>
      <c r="D132" s="14">
        <v>0</v>
      </c>
    </row>
    <row r="133" spans="1:4" x14ac:dyDescent="0.25">
      <c r="A133" s="3">
        <v>44327</v>
      </c>
      <c r="B133" s="14">
        <v>1642</v>
      </c>
      <c r="C133" s="14">
        <v>3632</v>
      </c>
      <c r="D133" s="14">
        <v>2378.9151999999999</v>
      </c>
    </row>
    <row r="134" spans="1:4" x14ac:dyDescent="0.25">
      <c r="A134" s="3">
        <v>44328</v>
      </c>
      <c r="B134" s="14">
        <v>1687</v>
      </c>
      <c r="C134" s="14">
        <v>3632</v>
      </c>
      <c r="D134" s="14">
        <v>3901.0895999999998</v>
      </c>
    </row>
    <row r="135" spans="1:4" x14ac:dyDescent="0.25">
      <c r="A135" s="3">
        <v>44329</v>
      </c>
      <c r="B135" s="14">
        <v>1689</v>
      </c>
      <c r="C135" s="14">
        <v>3181</v>
      </c>
      <c r="D135" s="14">
        <v>3767.1014</v>
      </c>
    </row>
    <row r="136" spans="1:4" x14ac:dyDescent="0.25">
      <c r="A136" s="3">
        <v>44330</v>
      </c>
      <c r="B136" s="14">
        <v>1886</v>
      </c>
      <c r="C136" s="14">
        <v>3185</v>
      </c>
      <c r="D136" s="14">
        <v>3262.272599999998</v>
      </c>
    </row>
    <row r="137" spans="1:4" x14ac:dyDescent="0.25">
      <c r="A137" s="3">
        <v>44331</v>
      </c>
      <c r="B137" s="14">
        <v>900</v>
      </c>
      <c r="C137" s="14">
        <v>0</v>
      </c>
      <c r="D137" s="14">
        <v>0</v>
      </c>
    </row>
    <row r="138" spans="1:4" x14ac:dyDescent="0.25">
      <c r="A138" s="3">
        <v>44332</v>
      </c>
      <c r="B138" s="14">
        <v>522</v>
      </c>
      <c r="C138" s="14">
        <v>0</v>
      </c>
      <c r="D138" s="14">
        <v>0</v>
      </c>
    </row>
    <row r="139" spans="1:4" x14ac:dyDescent="0.25">
      <c r="A139" s="3">
        <v>44333</v>
      </c>
      <c r="B139" s="14">
        <v>639</v>
      </c>
      <c r="C139" s="14">
        <v>0</v>
      </c>
      <c r="D139" s="14">
        <v>0</v>
      </c>
    </row>
    <row r="140" spans="1:4" x14ac:dyDescent="0.25">
      <c r="A140" s="3">
        <v>44334</v>
      </c>
      <c r="B140" s="14">
        <v>668</v>
      </c>
      <c r="C140" s="14">
        <v>0</v>
      </c>
      <c r="D140" s="14">
        <v>0</v>
      </c>
    </row>
    <row r="141" spans="1:4" x14ac:dyDescent="0.25">
      <c r="A141" s="3">
        <v>44335</v>
      </c>
      <c r="B141" s="14">
        <v>1274</v>
      </c>
      <c r="C141" s="14">
        <v>1758</v>
      </c>
      <c r="D141" s="14">
        <v>744.16120000000001</v>
      </c>
    </row>
    <row r="142" spans="1:4" x14ac:dyDescent="0.25">
      <c r="A142" s="3">
        <v>44336</v>
      </c>
      <c r="B142" s="14">
        <v>1318</v>
      </c>
      <c r="C142" s="14">
        <v>3623</v>
      </c>
      <c r="D142" s="14">
        <v>2770.172399999999</v>
      </c>
    </row>
    <row r="143" spans="1:4" x14ac:dyDescent="0.25">
      <c r="A143" s="3">
        <v>44337</v>
      </c>
      <c r="B143" s="14">
        <v>1726</v>
      </c>
      <c r="C143" s="14">
        <v>2739</v>
      </c>
      <c r="D143" s="14">
        <v>3355.5826000000002</v>
      </c>
    </row>
    <row r="144" spans="1:4" x14ac:dyDescent="0.25">
      <c r="A144" s="3">
        <v>44338</v>
      </c>
      <c r="B144" s="14">
        <v>1077</v>
      </c>
      <c r="C144" s="14">
        <v>0</v>
      </c>
      <c r="D144" s="14">
        <v>811.9147999999999</v>
      </c>
    </row>
    <row r="145" spans="1:4" x14ac:dyDescent="0.25">
      <c r="A145" s="3">
        <v>44339</v>
      </c>
      <c r="B145" s="14">
        <v>763</v>
      </c>
      <c r="C145" s="14">
        <v>0</v>
      </c>
      <c r="D145" s="14">
        <v>0</v>
      </c>
    </row>
    <row r="146" spans="1:4" x14ac:dyDescent="0.25">
      <c r="A146" s="3">
        <v>44340</v>
      </c>
      <c r="B146" s="14">
        <v>1519</v>
      </c>
      <c r="C146" s="14">
        <v>1812</v>
      </c>
      <c r="D146" s="14">
        <v>1760.3784000000001</v>
      </c>
    </row>
    <row r="147" spans="1:4" x14ac:dyDescent="0.25">
      <c r="A147" s="3">
        <v>44341</v>
      </c>
      <c r="B147" s="14">
        <v>1633</v>
      </c>
      <c r="C147" s="14">
        <v>4061</v>
      </c>
      <c r="D147" s="14">
        <v>4045.8720000000003</v>
      </c>
    </row>
    <row r="148" spans="1:4" x14ac:dyDescent="0.25">
      <c r="A148" s="3">
        <v>44342</v>
      </c>
      <c r="B148" s="14">
        <v>2309</v>
      </c>
      <c r="C148" s="14">
        <v>3616</v>
      </c>
      <c r="D148" s="14">
        <v>4135.9394000000002</v>
      </c>
    </row>
    <row r="149" spans="1:4" x14ac:dyDescent="0.25">
      <c r="A149" s="3">
        <v>44343</v>
      </c>
      <c r="B149" s="14">
        <v>2263</v>
      </c>
      <c r="C149" s="14">
        <v>3612</v>
      </c>
      <c r="D149" s="14">
        <v>3956.0339999999997</v>
      </c>
    </row>
    <row r="150" spans="1:4" x14ac:dyDescent="0.25">
      <c r="A150" s="3">
        <v>44344</v>
      </c>
      <c r="B150" s="14">
        <v>1483</v>
      </c>
      <c r="C150" s="14">
        <v>3163</v>
      </c>
      <c r="D150" s="14">
        <v>3898.2065999999995</v>
      </c>
    </row>
    <row r="151" spans="1:4" x14ac:dyDescent="0.25">
      <c r="A151" s="3">
        <v>44345</v>
      </c>
      <c r="B151" s="14">
        <v>1202</v>
      </c>
      <c r="C151" s="14">
        <v>0</v>
      </c>
      <c r="D151" s="14">
        <v>2130.3448000000003</v>
      </c>
    </row>
    <row r="152" spans="1:4" x14ac:dyDescent="0.25">
      <c r="A152" s="3">
        <v>44346</v>
      </c>
      <c r="B152" s="14">
        <v>431</v>
      </c>
      <c r="C152" s="14">
        <v>0</v>
      </c>
      <c r="D152" s="14">
        <v>0</v>
      </c>
    </row>
    <row r="153" spans="1:4" x14ac:dyDescent="0.25">
      <c r="A153" s="3">
        <v>44347</v>
      </c>
      <c r="B153" s="14">
        <v>657</v>
      </c>
      <c r="C153" s="14">
        <v>0</v>
      </c>
      <c r="D153" s="14">
        <v>0</v>
      </c>
    </row>
    <row r="154" spans="1:4" x14ac:dyDescent="0.25">
      <c r="A154" s="3">
        <v>44348</v>
      </c>
      <c r="B154" s="14">
        <v>836</v>
      </c>
      <c r="C154" s="14">
        <v>0</v>
      </c>
      <c r="D154" s="14">
        <v>0</v>
      </c>
    </row>
    <row r="155" spans="1:4" x14ac:dyDescent="0.25">
      <c r="A155" s="3">
        <v>44349</v>
      </c>
      <c r="B155" s="14">
        <v>503</v>
      </c>
      <c r="C155" s="14">
        <v>0</v>
      </c>
      <c r="D155" s="14">
        <v>0</v>
      </c>
    </row>
    <row r="156" spans="1:4" x14ac:dyDescent="0.25">
      <c r="A156" s="3">
        <v>44350</v>
      </c>
      <c r="B156" s="14">
        <v>653</v>
      </c>
      <c r="C156" s="14">
        <v>0</v>
      </c>
      <c r="D156" s="14">
        <v>0</v>
      </c>
    </row>
    <row r="157" spans="1:4" x14ac:dyDescent="0.25">
      <c r="A157" s="3">
        <v>44351</v>
      </c>
      <c r="B157" s="14">
        <v>678</v>
      </c>
      <c r="C157" s="14">
        <v>0</v>
      </c>
      <c r="D157" s="14">
        <v>0</v>
      </c>
    </row>
    <row r="158" spans="1:4" x14ac:dyDescent="0.25">
      <c r="A158" s="3">
        <v>44352</v>
      </c>
      <c r="B158" s="14">
        <v>692</v>
      </c>
      <c r="C158" s="14">
        <v>0</v>
      </c>
      <c r="D158" s="14">
        <v>0</v>
      </c>
    </row>
    <row r="159" spans="1:4" x14ac:dyDescent="0.25">
      <c r="A159" s="3">
        <v>44353</v>
      </c>
      <c r="B159" s="14">
        <v>654</v>
      </c>
      <c r="C159" s="14">
        <v>0</v>
      </c>
      <c r="D159" s="14">
        <v>0</v>
      </c>
    </row>
    <row r="160" spans="1:4" x14ac:dyDescent="0.25">
      <c r="A160" s="3">
        <v>44354</v>
      </c>
      <c r="B160" s="14">
        <v>1156</v>
      </c>
      <c r="C160" s="14">
        <v>2254</v>
      </c>
      <c r="D160" s="14">
        <v>0</v>
      </c>
    </row>
    <row r="161" spans="1:4" x14ac:dyDescent="0.25">
      <c r="A161" s="3">
        <v>44355</v>
      </c>
      <c r="B161" s="14">
        <v>1695</v>
      </c>
      <c r="C161" s="14">
        <v>3177</v>
      </c>
      <c r="D161" s="14">
        <v>3018.8109999999997</v>
      </c>
    </row>
    <row r="162" spans="1:4" x14ac:dyDescent="0.25">
      <c r="A162" s="3">
        <v>44356</v>
      </c>
      <c r="B162" s="14">
        <v>1782</v>
      </c>
      <c r="C162" s="14">
        <v>3625</v>
      </c>
      <c r="D162" s="14">
        <v>3813</v>
      </c>
    </row>
    <row r="163" spans="1:4" x14ac:dyDescent="0.25">
      <c r="A163" s="3">
        <v>44357</v>
      </c>
      <c r="B163" s="14">
        <v>2052</v>
      </c>
      <c r="C163" s="14">
        <v>3613</v>
      </c>
      <c r="D163" s="14">
        <v>7732.801199999999</v>
      </c>
    </row>
    <row r="164" spans="1:4" x14ac:dyDescent="0.25">
      <c r="A164" s="3">
        <v>44358</v>
      </c>
      <c r="B164" s="14">
        <v>1508</v>
      </c>
      <c r="C164" s="14">
        <v>1807</v>
      </c>
      <c r="D164" s="14">
        <v>3619.795599999999</v>
      </c>
    </row>
    <row r="165" spans="1:4" x14ac:dyDescent="0.25">
      <c r="A165" s="3">
        <v>44359</v>
      </c>
      <c r="B165" s="14">
        <v>1021</v>
      </c>
      <c r="C165" s="14">
        <v>0</v>
      </c>
      <c r="D165" s="14">
        <v>1878.8542</v>
      </c>
    </row>
    <row r="166" spans="1:4" x14ac:dyDescent="0.25">
      <c r="A166" s="3">
        <v>44360</v>
      </c>
      <c r="B166" s="14">
        <v>414</v>
      </c>
      <c r="C166" s="14">
        <v>0</v>
      </c>
      <c r="D166" s="14">
        <v>0</v>
      </c>
    </row>
    <row r="167" spans="1:4" x14ac:dyDescent="0.25">
      <c r="A167" s="3">
        <v>44361</v>
      </c>
      <c r="B167" s="14">
        <v>978</v>
      </c>
      <c r="C167" s="14">
        <v>0</v>
      </c>
      <c r="D167" s="14">
        <v>1125.4922000000001</v>
      </c>
    </row>
    <row r="168" spans="1:4" x14ac:dyDescent="0.25">
      <c r="A168" s="3">
        <v>44362</v>
      </c>
      <c r="B168" s="14">
        <v>1302</v>
      </c>
      <c r="C168" s="14">
        <v>0</v>
      </c>
      <c r="D168" s="14">
        <v>3799.2608</v>
      </c>
    </row>
    <row r="169" spans="1:4" x14ac:dyDescent="0.25">
      <c r="A169" s="3">
        <v>44363</v>
      </c>
      <c r="B169" s="14">
        <v>1748</v>
      </c>
      <c r="C169" s="14">
        <v>0</v>
      </c>
      <c r="D169" s="14">
        <v>3666.661399999999</v>
      </c>
    </row>
    <row r="170" spans="1:4" x14ac:dyDescent="0.25">
      <c r="A170" s="3">
        <v>44364</v>
      </c>
      <c r="B170" s="14">
        <v>1152</v>
      </c>
      <c r="C170" s="14">
        <v>0</v>
      </c>
      <c r="D170" s="14">
        <v>4193.8225999999995</v>
      </c>
    </row>
    <row r="171" spans="1:4" x14ac:dyDescent="0.25">
      <c r="A171" s="3">
        <v>44365</v>
      </c>
      <c r="B171" s="14">
        <v>1463</v>
      </c>
      <c r="C171" s="14">
        <v>0</v>
      </c>
      <c r="D171" s="14">
        <v>4003.9475999999991</v>
      </c>
    </row>
    <row r="172" spans="1:4" x14ac:dyDescent="0.25">
      <c r="A172" s="3">
        <v>44366</v>
      </c>
      <c r="B172" s="14">
        <v>763</v>
      </c>
      <c r="C172" s="14">
        <v>0</v>
      </c>
      <c r="D172" s="14">
        <v>868.01239999999996</v>
      </c>
    </row>
    <row r="173" spans="1:4" x14ac:dyDescent="0.25">
      <c r="A173" s="3">
        <v>44367</v>
      </c>
      <c r="B173" s="14">
        <v>458</v>
      </c>
      <c r="C173" s="14">
        <v>0</v>
      </c>
      <c r="D173" s="14">
        <v>0</v>
      </c>
    </row>
    <row r="174" spans="1:4" x14ac:dyDescent="0.25">
      <c r="A174" s="3">
        <v>44368</v>
      </c>
      <c r="B174" s="14">
        <v>705</v>
      </c>
      <c r="C174" s="14">
        <v>0</v>
      </c>
      <c r="D174" s="14">
        <v>0</v>
      </c>
    </row>
    <row r="175" spans="1:4" x14ac:dyDescent="0.25">
      <c r="A175" s="3">
        <v>44369</v>
      </c>
      <c r="B175" s="14">
        <v>740</v>
      </c>
      <c r="C175" s="14">
        <v>0</v>
      </c>
      <c r="D175" s="14">
        <v>0</v>
      </c>
    </row>
    <row r="176" spans="1:4" x14ac:dyDescent="0.25">
      <c r="A176" s="3">
        <v>44370</v>
      </c>
      <c r="B176" s="14">
        <v>1034</v>
      </c>
      <c r="C176" s="14">
        <v>3186</v>
      </c>
      <c r="D176" s="14">
        <v>0</v>
      </c>
    </row>
    <row r="177" spans="1:4" x14ac:dyDescent="0.25">
      <c r="A177" s="3">
        <v>44371</v>
      </c>
      <c r="B177" s="14">
        <v>1104</v>
      </c>
      <c r="C177" s="14">
        <v>458</v>
      </c>
      <c r="D177" s="14">
        <v>0</v>
      </c>
    </row>
    <row r="178" spans="1:4" x14ac:dyDescent="0.25">
      <c r="A178" s="3">
        <v>44372</v>
      </c>
      <c r="B178" s="14">
        <v>688</v>
      </c>
      <c r="C178" s="14">
        <v>1604</v>
      </c>
      <c r="D178" s="14">
        <v>0</v>
      </c>
    </row>
    <row r="179" spans="1:4" x14ac:dyDescent="0.25">
      <c r="A179" s="3">
        <v>44373</v>
      </c>
      <c r="B179" s="14">
        <v>814</v>
      </c>
      <c r="C179" s="14">
        <v>0</v>
      </c>
      <c r="D179" s="14">
        <v>0</v>
      </c>
    </row>
    <row r="180" spans="1:4" x14ac:dyDescent="0.25">
      <c r="A180" s="3">
        <v>44374</v>
      </c>
      <c r="B180" s="14">
        <v>671</v>
      </c>
      <c r="C180" s="14">
        <v>0</v>
      </c>
      <c r="D180" s="14">
        <v>0</v>
      </c>
    </row>
    <row r="181" spans="1:4" x14ac:dyDescent="0.25">
      <c r="A181" s="3">
        <v>44375</v>
      </c>
      <c r="B181" s="14">
        <v>921</v>
      </c>
      <c r="C181" s="14">
        <v>0</v>
      </c>
      <c r="D181" s="14">
        <v>216.29939999999999</v>
      </c>
    </row>
    <row r="182" spans="1:4" x14ac:dyDescent="0.25">
      <c r="A182" s="3">
        <v>44376</v>
      </c>
      <c r="B182" s="14">
        <v>1269</v>
      </c>
      <c r="C182" s="14">
        <v>0</v>
      </c>
      <c r="D182" s="14">
        <v>3578.9933999999994</v>
      </c>
    </row>
    <row r="183" spans="1:4" x14ac:dyDescent="0.25">
      <c r="A183" s="3">
        <v>44377</v>
      </c>
      <c r="B183" s="14">
        <v>1513</v>
      </c>
      <c r="C183" s="14">
        <v>0</v>
      </c>
      <c r="D183" s="14">
        <v>4250.0007999999989</v>
      </c>
    </row>
    <row r="184" spans="1:4" x14ac:dyDescent="0.25">
      <c r="A184" s="3">
        <v>44378</v>
      </c>
      <c r="B184" s="14">
        <v>1913</v>
      </c>
      <c r="C184" s="14">
        <v>3183</v>
      </c>
      <c r="D184" s="14">
        <v>3766.0721999999996</v>
      </c>
    </row>
    <row r="185" spans="1:4" x14ac:dyDescent="0.25">
      <c r="A185" s="3">
        <v>44379</v>
      </c>
      <c r="B185" s="14">
        <v>1496</v>
      </c>
      <c r="C185" s="14">
        <v>3642</v>
      </c>
      <c r="D185" s="14">
        <v>2678.5673999999995</v>
      </c>
    </row>
    <row r="186" spans="1:4" x14ac:dyDescent="0.25">
      <c r="A186" s="3">
        <v>44380</v>
      </c>
      <c r="B186" s="14">
        <v>1136</v>
      </c>
      <c r="C186" s="14">
        <v>0</v>
      </c>
      <c r="D186" s="14">
        <v>1202.7628</v>
      </c>
    </row>
    <row r="187" spans="1:4" x14ac:dyDescent="0.25">
      <c r="A187" s="3">
        <v>44381</v>
      </c>
      <c r="B187" s="14">
        <v>670</v>
      </c>
      <c r="C187" s="14">
        <v>0</v>
      </c>
      <c r="D187" s="14">
        <v>0</v>
      </c>
    </row>
    <row r="188" spans="1:4" x14ac:dyDescent="0.25">
      <c r="A188" s="3">
        <v>44382</v>
      </c>
      <c r="B188" s="14">
        <v>803</v>
      </c>
      <c r="C188" s="14">
        <v>2266</v>
      </c>
      <c r="D188" s="14">
        <v>0</v>
      </c>
    </row>
    <row r="189" spans="1:4" x14ac:dyDescent="0.25">
      <c r="A189" s="3">
        <v>44383</v>
      </c>
      <c r="B189" s="14">
        <v>1271</v>
      </c>
      <c r="C189" s="14">
        <v>3633</v>
      </c>
      <c r="D189" s="14">
        <v>0</v>
      </c>
    </row>
    <row r="190" spans="1:4" x14ac:dyDescent="0.25">
      <c r="A190" s="3">
        <v>44384</v>
      </c>
      <c r="B190" s="14">
        <v>862</v>
      </c>
      <c r="C190" s="14">
        <v>3635</v>
      </c>
      <c r="D190" s="14">
        <v>0</v>
      </c>
    </row>
    <row r="191" spans="1:4" x14ac:dyDescent="0.25">
      <c r="A191" s="3">
        <v>44385</v>
      </c>
      <c r="B191" s="14">
        <v>1075</v>
      </c>
      <c r="C191" s="14">
        <v>3192</v>
      </c>
      <c r="D191" s="14">
        <v>0</v>
      </c>
    </row>
    <row r="192" spans="1:4" x14ac:dyDescent="0.25">
      <c r="A192" s="3">
        <v>44386</v>
      </c>
      <c r="B192" s="14">
        <v>1140</v>
      </c>
      <c r="C192" s="14">
        <v>3199</v>
      </c>
      <c r="D192" s="14">
        <v>0</v>
      </c>
    </row>
    <row r="193" spans="1:4" x14ac:dyDescent="0.25">
      <c r="A193" s="3">
        <v>44387</v>
      </c>
      <c r="B193" s="14">
        <v>922</v>
      </c>
      <c r="C193" s="14">
        <v>0</v>
      </c>
      <c r="D193" s="14">
        <v>0</v>
      </c>
    </row>
    <row r="194" spans="1:4" x14ac:dyDescent="0.25">
      <c r="A194" s="3">
        <v>44388</v>
      </c>
      <c r="B194" s="14">
        <v>524</v>
      </c>
      <c r="C194" s="14">
        <v>0</v>
      </c>
      <c r="D194" s="14">
        <v>0</v>
      </c>
    </row>
    <row r="195" spans="1:4" x14ac:dyDescent="0.25">
      <c r="A195" s="3">
        <v>44389</v>
      </c>
      <c r="B195" s="14">
        <v>1185</v>
      </c>
      <c r="C195" s="14">
        <v>1622</v>
      </c>
      <c r="D195" s="14">
        <v>200.81180000000001</v>
      </c>
    </row>
    <row r="196" spans="1:4" x14ac:dyDescent="0.25">
      <c r="A196" s="3">
        <v>44390</v>
      </c>
      <c r="B196" s="14">
        <v>1513</v>
      </c>
      <c r="C196" s="14">
        <v>2995</v>
      </c>
      <c r="D196" s="14">
        <v>3405.7777999999989</v>
      </c>
    </row>
    <row r="197" spans="1:4" x14ac:dyDescent="0.25">
      <c r="A197" s="3">
        <v>44391</v>
      </c>
      <c r="B197" s="14">
        <v>2006</v>
      </c>
      <c r="C197" s="14">
        <v>3645</v>
      </c>
      <c r="D197" s="14">
        <v>3978.2919999999999</v>
      </c>
    </row>
    <row r="198" spans="1:4" x14ac:dyDescent="0.25">
      <c r="A198" s="3">
        <v>44392</v>
      </c>
      <c r="B198" s="14">
        <v>1370</v>
      </c>
      <c r="C198" s="14">
        <v>1837</v>
      </c>
      <c r="D198" s="14">
        <v>2963.8232000000007</v>
      </c>
    </row>
    <row r="199" spans="1:4" x14ac:dyDescent="0.25">
      <c r="A199" s="3">
        <v>44393</v>
      </c>
      <c r="B199" s="14">
        <v>651</v>
      </c>
      <c r="C199" s="14">
        <v>0</v>
      </c>
      <c r="D199" s="14">
        <v>0</v>
      </c>
    </row>
    <row r="200" spans="1:4" x14ac:dyDescent="0.25">
      <c r="A200" s="3">
        <v>44394</v>
      </c>
      <c r="B200" s="14">
        <v>647</v>
      </c>
      <c r="C200" s="14">
        <v>0</v>
      </c>
      <c r="D200" s="14">
        <v>0</v>
      </c>
    </row>
    <row r="201" spans="1:4" x14ac:dyDescent="0.25">
      <c r="A201" s="3">
        <v>44395</v>
      </c>
      <c r="B201" s="14">
        <v>711</v>
      </c>
      <c r="C201" s="14">
        <v>0</v>
      </c>
      <c r="D201" s="14">
        <v>0</v>
      </c>
    </row>
    <row r="202" spans="1:4" x14ac:dyDescent="0.25">
      <c r="A202" s="3">
        <v>44396</v>
      </c>
      <c r="B202" s="14">
        <v>939</v>
      </c>
      <c r="C202" s="14">
        <v>2267</v>
      </c>
      <c r="D202" s="14">
        <v>826.36079999999993</v>
      </c>
    </row>
    <row r="203" spans="1:4" x14ac:dyDescent="0.25">
      <c r="A203" s="3">
        <v>44397</v>
      </c>
      <c r="B203" s="14">
        <v>1962</v>
      </c>
      <c r="C203" s="14">
        <v>3184</v>
      </c>
      <c r="D203" s="14">
        <v>2379.6777999999995</v>
      </c>
    </row>
    <row r="204" spans="1:4" x14ac:dyDescent="0.25">
      <c r="A204" s="3">
        <v>44398</v>
      </c>
      <c r="B204" s="14">
        <v>1537</v>
      </c>
      <c r="C204" s="14">
        <v>3638</v>
      </c>
      <c r="D204" s="14">
        <v>3700.3708000000001</v>
      </c>
    </row>
    <row r="205" spans="1:4" x14ac:dyDescent="0.25">
      <c r="A205" s="3">
        <v>44399</v>
      </c>
      <c r="B205" s="14">
        <v>1796</v>
      </c>
      <c r="C205" s="14">
        <v>3634</v>
      </c>
      <c r="D205" s="14">
        <v>2996.8319999999999</v>
      </c>
    </row>
    <row r="206" spans="1:4" x14ac:dyDescent="0.25">
      <c r="A206" s="3">
        <v>44400</v>
      </c>
      <c r="B206" s="14">
        <v>1556</v>
      </c>
      <c r="C206" s="14">
        <v>1830</v>
      </c>
      <c r="D206" s="14">
        <v>3063.7796000000008</v>
      </c>
    </row>
    <row r="207" spans="1:4" x14ac:dyDescent="0.25">
      <c r="A207" s="3">
        <v>44401</v>
      </c>
      <c r="B207" s="14">
        <v>1259</v>
      </c>
      <c r="C207" s="14">
        <v>0</v>
      </c>
      <c r="D207" s="14">
        <v>2760.6244000000002</v>
      </c>
    </row>
    <row r="208" spans="1:4" x14ac:dyDescent="0.25">
      <c r="A208" s="3">
        <v>44402</v>
      </c>
      <c r="B208" s="14">
        <v>720</v>
      </c>
      <c r="C208" s="14">
        <v>0</v>
      </c>
      <c r="D208" s="14">
        <v>0</v>
      </c>
    </row>
    <row r="209" spans="1:4" x14ac:dyDescent="0.25">
      <c r="A209" s="3">
        <v>44403</v>
      </c>
      <c r="B209" s="14">
        <v>1180</v>
      </c>
      <c r="C209" s="14">
        <v>0</v>
      </c>
      <c r="D209" s="14">
        <v>2080.7819999999997</v>
      </c>
    </row>
    <row r="210" spans="1:4" x14ac:dyDescent="0.25">
      <c r="A210" s="3">
        <v>44404</v>
      </c>
      <c r="B210" s="14">
        <v>1323</v>
      </c>
      <c r="C210" s="14">
        <v>0</v>
      </c>
      <c r="D210" s="14">
        <v>3481.9013999999993</v>
      </c>
    </row>
    <row r="211" spans="1:4" x14ac:dyDescent="0.25">
      <c r="A211" s="3">
        <v>44405</v>
      </c>
      <c r="B211" s="14">
        <v>1532</v>
      </c>
      <c r="C211" s="14">
        <v>0</v>
      </c>
      <c r="D211" s="14">
        <v>3856.5239999999999</v>
      </c>
    </row>
    <row r="212" spans="1:4" x14ac:dyDescent="0.25">
      <c r="A212" s="3">
        <v>44406</v>
      </c>
      <c r="B212" s="14">
        <v>1116</v>
      </c>
      <c r="C212" s="14">
        <v>0</v>
      </c>
      <c r="D212" s="14">
        <v>3345.9663999999998</v>
      </c>
    </row>
    <row r="213" spans="1:4" x14ac:dyDescent="0.25">
      <c r="A213" s="3">
        <v>44407</v>
      </c>
      <c r="B213" s="14">
        <v>1608</v>
      </c>
      <c r="C213" s="14">
        <v>0</v>
      </c>
      <c r="D213" s="14">
        <v>3647.6522</v>
      </c>
    </row>
    <row r="214" spans="1:4" x14ac:dyDescent="0.25">
      <c r="A214" s="3">
        <v>44408</v>
      </c>
      <c r="B214" s="14">
        <v>891</v>
      </c>
      <c r="C214" s="14">
        <v>0</v>
      </c>
      <c r="D214" s="14">
        <v>1755.9081999999999</v>
      </c>
    </row>
    <row r="215" spans="1:4" x14ac:dyDescent="0.25">
      <c r="A215" s="3">
        <v>44409</v>
      </c>
      <c r="B215" s="14">
        <v>656</v>
      </c>
      <c r="C215" s="14">
        <v>0</v>
      </c>
      <c r="D215" s="14">
        <v>0</v>
      </c>
    </row>
    <row r="216" spans="1:4" x14ac:dyDescent="0.25">
      <c r="A216" s="3">
        <v>44410</v>
      </c>
      <c r="B216" s="14">
        <v>1081</v>
      </c>
      <c r="C216" s="14">
        <v>1357</v>
      </c>
      <c r="D216" s="14">
        <v>447.72679999999991</v>
      </c>
    </row>
    <row r="217" spans="1:4" x14ac:dyDescent="0.25">
      <c r="A217" s="3">
        <v>44411</v>
      </c>
      <c r="B217" s="14">
        <v>1760</v>
      </c>
      <c r="C217" s="14">
        <v>3635</v>
      </c>
      <c r="D217" s="14">
        <v>3809.8938000000003</v>
      </c>
    </row>
    <row r="218" spans="1:4" x14ac:dyDescent="0.25">
      <c r="A218" s="3">
        <v>44412</v>
      </c>
      <c r="B218" s="14">
        <v>1761</v>
      </c>
      <c r="C218" s="14">
        <v>3642</v>
      </c>
      <c r="D218" s="14">
        <v>3682.0374000000002</v>
      </c>
    </row>
    <row r="219" spans="1:4" x14ac:dyDescent="0.25">
      <c r="A219" s="3">
        <v>44413</v>
      </c>
      <c r="B219" s="14">
        <v>1531</v>
      </c>
      <c r="C219" s="14">
        <v>1378</v>
      </c>
      <c r="D219" s="14">
        <v>3155.0869999999995</v>
      </c>
    </row>
    <row r="220" spans="1:4" x14ac:dyDescent="0.25">
      <c r="A220" s="3">
        <v>44414</v>
      </c>
      <c r="B220" s="14">
        <v>683</v>
      </c>
      <c r="C220" s="14">
        <v>0</v>
      </c>
      <c r="D220" s="14">
        <v>0</v>
      </c>
    </row>
    <row r="221" spans="1:4" x14ac:dyDescent="0.25">
      <c r="A221" s="3">
        <v>44415</v>
      </c>
      <c r="B221" s="14">
        <v>814</v>
      </c>
      <c r="C221" s="14">
        <v>0</v>
      </c>
      <c r="D221" s="14">
        <v>0</v>
      </c>
    </row>
    <row r="222" spans="1:4" x14ac:dyDescent="0.25">
      <c r="A222" s="3">
        <v>44416</v>
      </c>
      <c r="B222" s="14">
        <v>531</v>
      </c>
      <c r="C222" s="14">
        <v>0</v>
      </c>
      <c r="D222" s="14">
        <v>0</v>
      </c>
    </row>
    <row r="223" spans="1:4" x14ac:dyDescent="0.25">
      <c r="A223" s="3">
        <v>44417</v>
      </c>
      <c r="B223" s="14">
        <v>1168</v>
      </c>
      <c r="C223" s="14">
        <v>2277</v>
      </c>
      <c r="D223" s="14">
        <v>486.29079999999999</v>
      </c>
    </row>
    <row r="224" spans="1:4" x14ac:dyDescent="0.25">
      <c r="A224" s="3">
        <v>44418</v>
      </c>
      <c r="B224" s="14">
        <v>1855</v>
      </c>
      <c r="C224" s="14">
        <v>3195</v>
      </c>
      <c r="D224" s="14">
        <v>3293.7252000000003</v>
      </c>
    </row>
    <row r="225" spans="1:4" x14ac:dyDescent="0.25">
      <c r="A225" s="3">
        <v>44419</v>
      </c>
      <c r="B225" s="14">
        <v>1930</v>
      </c>
      <c r="C225" s="14">
        <v>917</v>
      </c>
      <c r="D225" s="14">
        <v>3436.2942000000007</v>
      </c>
    </row>
    <row r="226" spans="1:4" x14ac:dyDescent="0.25">
      <c r="A226" s="3">
        <v>44420</v>
      </c>
      <c r="B226" s="14">
        <v>1374</v>
      </c>
      <c r="C226" s="14">
        <v>0</v>
      </c>
      <c r="D226" s="14">
        <v>1026.8192000000001</v>
      </c>
    </row>
    <row r="227" spans="1:4" x14ac:dyDescent="0.25">
      <c r="A227" s="3">
        <v>44421</v>
      </c>
      <c r="B227" s="14">
        <v>1166</v>
      </c>
      <c r="C227" s="14">
        <v>0</v>
      </c>
      <c r="D227" s="14">
        <v>0</v>
      </c>
    </row>
    <row r="228" spans="1:4" x14ac:dyDescent="0.25">
      <c r="A228" s="3">
        <v>44422</v>
      </c>
      <c r="B228" s="14">
        <v>1180</v>
      </c>
      <c r="C228" s="14">
        <v>0</v>
      </c>
      <c r="D228" s="14">
        <v>0</v>
      </c>
    </row>
    <row r="229" spans="1:4" x14ac:dyDescent="0.25">
      <c r="A229" s="3">
        <v>44423</v>
      </c>
      <c r="B229" s="14">
        <v>1066</v>
      </c>
      <c r="C229" s="14">
        <v>0</v>
      </c>
      <c r="D229" s="14">
        <v>0</v>
      </c>
    </row>
    <row r="230" spans="1:4" x14ac:dyDescent="0.25">
      <c r="A230" s="3">
        <v>44424</v>
      </c>
      <c r="B230" s="14">
        <v>836</v>
      </c>
      <c r="C230" s="14">
        <v>0</v>
      </c>
      <c r="D230" s="14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0550-4A01-4D89-ABAD-2DBD358C562D}">
  <dimension ref="A1:Q8"/>
  <sheetViews>
    <sheetView showGridLines="0" workbookViewId="0">
      <selection activeCell="N4" sqref="N4"/>
    </sheetView>
  </sheetViews>
  <sheetFormatPr defaultColWidth="11.42578125" defaultRowHeight="15" x14ac:dyDescent="0.25"/>
  <cols>
    <col min="1" max="1" width="17.5703125" bestFit="1" customWidth="1"/>
    <col min="2" max="2" width="8" bestFit="1" customWidth="1"/>
    <col min="3" max="3" width="7" bestFit="1" customWidth="1"/>
    <col min="4" max="4" width="8.140625" bestFit="1" customWidth="1"/>
    <col min="5" max="6" width="7" bestFit="1" customWidth="1"/>
    <col min="7" max="7" width="10.85546875" bestFit="1" customWidth="1"/>
    <col min="8" max="8" width="7" bestFit="1" customWidth="1"/>
    <col min="9" max="10" width="6" bestFit="1" customWidth="1"/>
    <col min="11" max="11" width="10.140625" bestFit="1" customWidth="1"/>
    <col min="12" max="12" width="8" bestFit="1" customWidth="1"/>
    <col min="13" max="15" width="7" bestFit="1" customWidth="1"/>
    <col min="16" max="16" width="10.28515625" bestFit="1" customWidth="1"/>
    <col min="17" max="17" width="10.5703125" bestFit="1" customWidth="1"/>
  </cols>
  <sheetData>
    <row r="1" spans="1:17" x14ac:dyDescent="0.25">
      <c r="A1" s="62" t="s">
        <v>168</v>
      </c>
      <c r="B1" t="s">
        <v>163</v>
      </c>
    </row>
    <row r="3" spans="1:17" x14ac:dyDescent="0.25">
      <c r="A3" s="62" t="s">
        <v>160</v>
      </c>
      <c r="B3" s="2" t="s">
        <v>167</v>
      </c>
      <c r="C3" s="2" t="s">
        <v>51</v>
      </c>
      <c r="D3" s="61" t="s">
        <v>169</v>
      </c>
      <c r="E3" s="61" t="s">
        <v>53</v>
      </c>
      <c r="F3" s="61" t="s">
        <v>170</v>
      </c>
      <c r="G3" s="61" t="s">
        <v>171</v>
      </c>
      <c r="H3" s="2" t="s">
        <v>54</v>
      </c>
      <c r="I3" t="s">
        <v>55</v>
      </c>
      <c r="J3" t="s">
        <v>57</v>
      </c>
      <c r="K3" t="s">
        <v>172</v>
      </c>
      <c r="L3" t="s">
        <v>50</v>
      </c>
      <c r="M3" t="s">
        <v>173</v>
      </c>
      <c r="N3" t="s">
        <v>174</v>
      </c>
      <c r="O3" t="s">
        <v>33</v>
      </c>
      <c r="P3" t="s">
        <v>175</v>
      </c>
      <c r="Q3" t="s">
        <v>180</v>
      </c>
    </row>
    <row r="4" spans="1:17" x14ac:dyDescent="0.25">
      <c r="A4" s="63" t="s">
        <v>164</v>
      </c>
      <c r="B4" s="64">
        <v>1301327.6900000009</v>
      </c>
      <c r="C4" s="64">
        <v>276124.48</v>
      </c>
      <c r="D4" s="64">
        <v>0</v>
      </c>
      <c r="E4" s="64">
        <v>49776.020000000019</v>
      </c>
      <c r="F4" s="64">
        <v>106995.87</v>
      </c>
      <c r="G4" s="64">
        <v>119352.58999999997</v>
      </c>
      <c r="H4" s="64">
        <v>46626.850000000006</v>
      </c>
      <c r="I4" s="64">
        <v>16021.059999999998</v>
      </c>
      <c r="J4" s="64">
        <v>30605.790000000008</v>
      </c>
      <c r="K4" s="64">
        <v>0</v>
      </c>
      <c r="L4" s="64">
        <v>775405</v>
      </c>
      <c r="M4" s="64">
        <v>117182</v>
      </c>
      <c r="N4" s="64">
        <v>203722</v>
      </c>
      <c r="O4" s="64">
        <v>59845</v>
      </c>
      <c r="P4" s="64">
        <v>394656</v>
      </c>
      <c r="Q4" s="64">
        <v>179010.90119999999</v>
      </c>
    </row>
    <row r="5" spans="1:17" x14ac:dyDescent="0.25">
      <c r="A5" s="63" t="s">
        <v>165</v>
      </c>
      <c r="B5" s="64">
        <v>1052556.4700000198</v>
      </c>
      <c r="C5" s="64">
        <v>187743.89999999991</v>
      </c>
      <c r="D5" s="64">
        <v>0</v>
      </c>
      <c r="E5" s="64">
        <v>34008</v>
      </c>
      <c r="F5" s="64">
        <v>73446.160000000033</v>
      </c>
      <c r="G5" s="64">
        <v>80289.739999999874</v>
      </c>
      <c r="H5" s="64">
        <v>36631.279999999984</v>
      </c>
      <c r="I5" s="64">
        <v>14282.479999999996</v>
      </c>
      <c r="J5" s="64">
        <v>22348.799999999988</v>
      </c>
      <c r="K5" s="64">
        <v>0</v>
      </c>
      <c r="L5" s="64">
        <v>676839</v>
      </c>
      <c r="M5" s="64">
        <v>98916</v>
      </c>
      <c r="N5" s="64">
        <v>163438</v>
      </c>
      <c r="O5" s="64">
        <v>66469.59999999986</v>
      </c>
      <c r="P5" s="64">
        <v>348015.40000000014</v>
      </c>
      <c r="Q5" s="64">
        <v>121473.95880000001</v>
      </c>
    </row>
    <row r="6" spans="1:17" x14ac:dyDescent="0.25">
      <c r="A6" s="63" t="s">
        <v>166</v>
      </c>
      <c r="B6" s="64">
        <v>640216.83999999519</v>
      </c>
      <c r="C6" s="64">
        <v>123770.61000000034</v>
      </c>
      <c r="D6" s="64">
        <v>28758.79999999993</v>
      </c>
      <c r="E6" s="64">
        <v>20941.729999999981</v>
      </c>
      <c r="F6" s="64">
        <v>48569.329999999958</v>
      </c>
      <c r="G6" s="64">
        <v>25500.750000000466</v>
      </c>
      <c r="H6" s="64">
        <v>21442.300000000017</v>
      </c>
      <c r="I6" s="64">
        <v>9176.9200000000128</v>
      </c>
      <c r="J6" s="64">
        <v>12265.380000000005</v>
      </c>
      <c r="K6" s="64">
        <v>0</v>
      </c>
      <c r="L6" s="64">
        <v>396169</v>
      </c>
      <c r="M6" s="64">
        <v>56706</v>
      </c>
      <c r="N6" s="64">
        <v>111016</v>
      </c>
      <c r="O6" s="64">
        <v>32994.600000000093</v>
      </c>
      <c r="P6" s="64">
        <v>195452.39999999991</v>
      </c>
      <c r="Q6" s="64">
        <v>71430.361199999985</v>
      </c>
    </row>
    <row r="7" spans="1:17" x14ac:dyDescent="0.25">
      <c r="A7" s="63" t="s">
        <v>162</v>
      </c>
      <c r="B7" s="64">
        <v>0</v>
      </c>
      <c r="C7" s="64">
        <v>0</v>
      </c>
      <c r="D7" s="64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4">
        <v>0</v>
      </c>
      <c r="M7" s="64">
        <v>0</v>
      </c>
      <c r="N7" s="64">
        <v>0</v>
      </c>
      <c r="O7" s="64">
        <v>0</v>
      </c>
      <c r="P7" s="64">
        <v>0</v>
      </c>
      <c r="Q7" s="64">
        <v>0</v>
      </c>
    </row>
    <row r="8" spans="1:17" x14ac:dyDescent="0.25">
      <c r="A8" s="63" t="s">
        <v>161</v>
      </c>
      <c r="B8" s="64">
        <v>2994101.0000000158</v>
      </c>
      <c r="C8" s="64">
        <v>587638.99000000022</v>
      </c>
      <c r="D8" s="64">
        <v>28758.79999999993</v>
      </c>
      <c r="E8" s="64">
        <v>104725.75</v>
      </c>
      <c r="F8" s="64">
        <v>229011.36</v>
      </c>
      <c r="G8" s="64">
        <v>225143.08000000031</v>
      </c>
      <c r="H8" s="64">
        <v>104700.43000000001</v>
      </c>
      <c r="I8" s="64">
        <v>39480.460000000006</v>
      </c>
      <c r="J8" s="64">
        <v>65219.97</v>
      </c>
      <c r="K8" s="64">
        <v>0</v>
      </c>
      <c r="L8" s="64">
        <v>1848413</v>
      </c>
      <c r="M8" s="64">
        <v>272804</v>
      </c>
      <c r="N8" s="64">
        <v>478176</v>
      </c>
      <c r="O8" s="64">
        <v>159309.19999999995</v>
      </c>
      <c r="P8" s="64">
        <v>938123.8</v>
      </c>
      <c r="Q8" s="64">
        <v>371915.22119999997</v>
      </c>
    </row>
  </sheetData>
  <pageMargins left="0.7" right="0.7" top="0.75" bottom="0.75" header="0.3" footer="0.3"/>
  <pageSetup orientation="portrait" horizontalDpi="4294967294" verticalDpi="4294967294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2229-141F-4053-B8D6-9B8B13E3584B}">
  <dimension ref="A1:U45"/>
  <sheetViews>
    <sheetView topLeftCell="A11" zoomScale="60" zoomScaleNormal="60" workbookViewId="0">
      <selection activeCell="C33" sqref="C33"/>
    </sheetView>
  </sheetViews>
  <sheetFormatPr defaultColWidth="11.42578125" defaultRowHeight="15" x14ac:dyDescent="0.25"/>
  <cols>
    <col min="3" max="3" width="12.140625" style="2" customWidth="1"/>
  </cols>
  <sheetData>
    <row r="1" spans="1:21" x14ac:dyDescent="0.25">
      <c r="D1" t="s">
        <v>167</v>
      </c>
      <c r="E1" t="s">
        <v>51</v>
      </c>
      <c r="F1" t="s">
        <v>169</v>
      </c>
      <c r="G1" t="s">
        <v>53</v>
      </c>
      <c r="H1" t="s">
        <v>170</v>
      </c>
      <c r="I1" t="s">
        <v>171</v>
      </c>
      <c r="J1" t="s">
        <v>54</v>
      </c>
      <c r="K1" t="s">
        <v>55</v>
      </c>
      <c r="L1" t="s">
        <v>57</v>
      </c>
      <c r="M1" t="s">
        <v>172</v>
      </c>
      <c r="N1" t="s">
        <v>50</v>
      </c>
      <c r="O1" t="s">
        <v>173</v>
      </c>
      <c r="P1" t="s">
        <v>174</v>
      </c>
      <c r="Q1" t="s">
        <v>33</v>
      </c>
      <c r="R1" t="s">
        <v>175</v>
      </c>
      <c r="S1" t="s">
        <v>180</v>
      </c>
    </row>
    <row r="2" spans="1:21" x14ac:dyDescent="0.25">
      <c r="D2">
        <v>1301327.6900000009</v>
      </c>
      <c r="E2">
        <v>276124.48</v>
      </c>
      <c r="F2">
        <v>0</v>
      </c>
      <c r="G2">
        <v>49776.020000000019</v>
      </c>
      <c r="H2">
        <v>106995.87</v>
      </c>
      <c r="I2">
        <v>119352.58999999997</v>
      </c>
      <c r="J2">
        <v>46626.850000000006</v>
      </c>
      <c r="K2">
        <v>16021.059999999998</v>
      </c>
      <c r="L2">
        <v>30605.790000000008</v>
      </c>
      <c r="M2">
        <v>0</v>
      </c>
      <c r="N2">
        <v>775405</v>
      </c>
      <c r="O2">
        <v>117182</v>
      </c>
      <c r="P2">
        <v>203722</v>
      </c>
      <c r="Q2">
        <v>59845</v>
      </c>
      <c r="R2">
        <v>394656</v>
      </c>
      <c r="S2">
        <v>179010.90119999999</v>
      </c>
    </row>
    <row r="3" spans="1:21" x14ac:dyDescent="0.25">
      <c r="D3">
        <v>1052556.4700000198</v>
      </c>
      <c r="E3">
        <v>187743.89999999991</v>
      </c>
      <c r="F3">
        <v>0</v>
      </c>
      <c r="G3">
        <v>34008</v>
      </c>
      <c r="H3">
        <v>73446.160000000033</v>
      </c>
      <c r="I3">
        <v>80289.739999999874</v>
      </c>
      <c r="J3">
        <v>36631.279999999984</v>
      </c>
      <c r="K3">
        <v>14282.479999999996</v>
      </c>
      <c r="L3">
        <v>22348.799999999988</v>
      </c>
      <c r="M3">
        <v>0</v>
      </c>
      <c r="N3">
        <v>676839</v>
      </c>
      <c r="O3">
        <v>98916</v>
      </c>
      <c r="P3">
        <v>163438</v>
      </c>
      <c r="Q3">
        <v>66469.59999999986</v>
      </c>
      <c r="R3">
        <v>348015.40000000014</v>
      </c>
      <c r="S3">
        <v>121473.95880000001</v>
      </c>
    </row>
    <row r="4" spans="1:21" x14ac:dyDescent="0.25">
      <c r="D4">
        <v>640216.83999999519</v>
      </c>
      <c r="E4">
        <v>123770.61000000034</v>
      </c>
      <c r="F4">
        <v>28758.79999999993</v>
      </c>
      <c r="G4">
        <v>20941.729999999981</v>
      </c>
      <c r="H4">
        <v>48569.329999999958</v>
      </c>
      <c r="I4">
        <v>25500.750000000466</v>
      </c>
      <c r="J4">
        <v>21442.300000000017</v>
      </c>
      <c r="K4">
        <v>9176.9200000000128</v>
      </c>
      <c r="L4">
        <v>12265.380000000005</v>
      </c>
      <c r="M4">
        <v>0</v>
      </c>
      <c r="N4">
        <v>396169</v>
      </c>
      <c r="O4">
        <v>56706</v>
      </c>
      <c r="P4">
        <v>111016</v>
      </c>
      <c r="Q4">
        <v>32994.600000000093</v>
      </c>
      <c r="R4">
        <v>195452.39999999991</v>
      </c>
      <c r="S4">
        <v>71430.361199999985</v>
      </c>
    </row>
    <row r="5" spans="1:21" x14ac:dyDescent="0.25"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21" x14ac:dyDescent="0.25">
      <c r="A6" t="s">
        <v>181</v>
      </c>
      <c r="C6" s="2">
        <f>+D6-E6-J6-N6</f>
        <v>453348.58000001544</v>
      </c>
      <c r="D6">
        <v>2994101.0000000158</v>
      </c>
      <c r="E6">
        <v>587638.99000000022</v>
      </c>
      <c r="F6">
        <v>28758.79999999993</v>
      </c>
      <c r="G6">
        <v>104725.75</v>
      </c>
      <c r="H6">
        <v>229011.36</v>
      </c>
      <c r="I6">
        <v>225143.08000000031</v>
      </c>
      <c r="J6">
        <v>104700.43000000001</v>
      </c>
      <c r="K6">
        <v>39480.460000000006</v>
      </c>
      <c r="L6">
        <v>65219.97</v>
      </c>
      <c r="M6">
        <v>0</v>
      </c>
      <c r="N6">
        <v>1848413</v>
      </c>
      <c r="O6">
        <v>272804</v>
      </c>
      <c r="P6">
        <v>478176</v>
      </c>
      <c r="Q6">
        <v>159309.19999999995</v>
      </c>
      <c r="R6">
        <v>938123.8</v>
      </c>
      <c r="S6">
        <v>371915.22119999997</v>
      </c>
      <c r="U6">
        <v>74652</v>
      </c>
    </row>
    <row r="7" spans="1:21" x14ac:dyDescent="0.25">
      <c r="D7">
        <f>+D6-U6</f>
        <v>2919449.0000000158</v>
      </c>
    </row>
    <row r="9" spans="1:21" x14ac:dyDescent="0.25">
      <c r="C9" s="2" t="s">
        <v>169</v>
      </c>
    </row>
    <row r="10" spans="1:21" x14ac:dyDescent="0.25">
      <c r="C10" s="43">
        <f>+$F$6/$S$6</f>
        <v>7.7326224797168733E-2</v>
      </c>
    </row>
    <row r="12" spans="1:21" x14ac:dyDescent="0.25">
      <c r="B12" s="2" t="s">
        <v>51</v>
      </c>
      <c r="C12" s="2" t="s">
        <v>53</v>
      </c>
    </row>
    <row r="13" spans="1:21" x14ac:dyDescent="0.25">
      <c r="B13" s="43">
        <f>+$E$6/$S$6</f>
        <v>1.5800347942306812</v>
      </c>
      <c r="C13" s="43">
        <f>+$G$6/$S$6</f>
        <v>0.28158500655632757</v>
      </c>
    </row>
    <row r="14" spans="1:21" x14ac:dyDescent="0.25">
      <c r="B14" s="2"/>
    </row>
    <row r="15" spans="1:21" x14ac:dyDescent="0.25">
      <c r="C15" s="2" t="s">
        <v>170</v>
      </c>
      <c r="D15" s="2"/>
    </row>
    <row r="16" spans="1:21" x14ac:dyDescent="0.25">
      <c r="C16" s="43">
        <f>+$H$6/$S$6</f>
        <v>0.6157622677046809</v>
      </c>
      <c r="D16" s="43"/>
    </row>
    <row r="18" spans="1:10" x14ac:dyDescent="0.25">
      <c r="C18" t="s">
        <v>184</v>
      </c>
      <c r="E18" s="61" t="s">
        <v>187</v>
      </c>
      <c r="F18" s="67" t="s">
        <v>188</v>
      </c>
      <c r="G18" s="67" t="s">
        <v>189</v>
      </c>
      <c r="H18" s="61" t="s">
        <v>190</v>
      </c>
      <c r="I18" s="61" t="s">
        <v>191</v>
      </c>
      <c r="J18" s="61" t="s">
        <v>192</v>
      </c>
    </row>
    <row r="19" spans="1:10" x14ac:dyDescent="0.25">
      <c r="C19" s="43">
        <f>+$I$6/$S$6</f>
        <v>0.60536129517250403</v>
      </c>
    </row>
    <row r="22" spans="1:10" x14ac:dyDescent="0.25">
      <c r="C22" s="2" t="s">
        <v>55</v>
      </c>
    </row>
    <row r="23" spans="1:10" x14ac:dyDescent="0.25">
      <c r="B23" s="2"/>
      <c r="C23" s="43">
        <f>+$K$6/$S$6</f>
        <v>0.1061544614189617</v>
      </c>
    </row>
    <row r="24" spans="1:10" x14ac:dyDescent="0.25">
      <c r="B24" s="2" t="s">
        <v>54</v>
      </c>
    </row>
    <row r="25" spans="1:10" x14ac:dyDescent="0.25">
      <c r="B25" s="43">
        <f>+$J$6/$S$6</f>
        <v>0.28151692652475935</v>
      </c>
      <c r="C25" s="2" t="s">
        <v>57</v>
      </c>
    </row>
    <row r="26" spans="1:10" x14ac:dyDescent="0.25">
      <c r="B26" s="2"/>
      <c r="C26" s="43">
        <f>+$L$6/$S$6</f>
        <v>0.17536246510579762</v>
      </c>
    </row>
    <row r="27" spans="1:10" x14ac:dyDescent="0.25">
      <c r="A27" s="2" t="s">
        <v>182</v>
      </c>
      <c r="B27" s="2"/>
    </row>
    <row r="28" spans="1:10" x14ac:dyDescent="0.25">
      <c r="A28" s="43">
        <f>+$D$6/$S$6</f>
        <v>8.0504933095758329</v>
      </c>
      <c r="B28" s="43"/>
      <c r="C28" s="2" t="s">
        <v>186</v>
      </c>
    </row>
    <row r="29" spans="1:10" x14ac:dyDescent="0.25">
      <c r="A29" s="43">
        <f>+$D$7/S6</f>
        <v>7.8497701454118811</v>
      </c>
      <c r="C29" s="43">
        <f>+$M$6/$S$6</f>
        <v>0</v>
      </c>
    </row>
    <row r="30" spans="1:10" x14ac:dyDescent="0.25">
      <c r="A30">
        <v>7.67</v>
      </c>
    </row>
    <row r="32" spans="1:10" x14ac:dyDescent="0.25">
      <c r="B32" s="2"/>
      <c r="C32" s="2" t="s">
        <v>173</v>
      </c>
    </row>
    <row r="33" spans="2:8" x14ac:dyDescent="0.25">
      <c r="B33" s="43"/>
      <c r="C33" s="43">
        <f>+$O$6/$S$6</f>
        <v>0.73351125323611799</v>
      </c>
    </row>
    <row r="35" spans="2:8" x14ac:dyDescent="0.25">
      <c r="B35" s="2" t="s">
        <v>50</v>
      </c>
      <c r="C35" s="67" t="s">
        <v>174</v>
      </c>
    </row>
    <row r="36" spans="2:8" x14ac:dyDescent="0.25">
      <c r="B36" s="43">
        <f>+$N$6/$S$6</f>
        <v>4.969984810075851</v>
      </c>
      <c r="C36" s="43">
        <f>+$P$6/$S$6</f>
        <v>1.2857123686875336</v>
      </c>
    </row>
    <row r="38" spans="2:8" x14ac:dyDescent="0.25">
      <c r="C38" s="2" t="s">
        <v>33</v>
      </c>
    </row>
    <row r="39" spans="2:8" x14ac:dyDescent="0.25">
      <c r="C39" s="43">
        <f>+$Q$6/$S$6</f>
        <v>0.42834815817965766</v>
      </c>
    </row>
    <row r="41" spans="2:8" x14ac:dyDescent="0.25">
      <c r="C41" s="2" t="s">
        <v>183</v>
      </c>
      <c r="E41" t="s">
        <v>193</v>
      </c>
      <c r="F41" t="s">
        <v>194</v>
      </c>
      <c r="G41" s="68" t="s">
        <v>195</v>
      </c>
      <c r="H41" t="s">
        <v>196</v>
      </c>
    </row>
    <row r="42" spans="2:8" x14ac:dyDescent="0.25">
      <c r="C42" s="43">
        <f>+$R$6/$S$6</f>
        <v>2.522413029972542</v>
      </c>
    </row>
    <row r="44" spans="2:8" x14ac:dyDescent="0.25">
      <c r="B44" s="2" t="s">
        <v>185</v>
      </c>
    </row>
    <row r="45" spans="2:8" x14ac:dyDescent="0.25">
      <c r="B45" s="43">
        <f>+$C$6/$S$6</f>
        <v>1.2189567787445412</v>
      </c>
      <c r="E45" t="s">
        <v>197</v>
      </c>
      <c r="F45" t="s">
        <v>198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ABCE-16A4-43DE-B667-5E414994D51F}">
  <dimension ref="A2:C367"/>
  <sheetViews>
    <sheetView showGridLines="0" topLeftCell="A2" workbookViewId="0">
      <selection activeCell="B7" sqref="B7"/>
    </sheetView>
  </sheetViews>
  <sheetFormatPr defaultColWidth="11.42578125" defaultRowHeight="15" x14ac:dyDescent="0.25"/>
  <cols>
    <col min="1" max="1" width="11.42578125" style="61"/>
    <col min="2" max="2" width="14.42578125" style="61" bestFit="1" customWidth="1"/>
    <col min="3" max="3" width="14.5703125" style="61" bestFit="1" customWidth="1"/>
  </cols>
  <sheetData>
    <row r="2" spans="1:3" x14ac:dyDescent="0.25">
      <c r="A2" s="2" t="s">
        <v>0</v>
      </c>
      <c r="B2" s="2" t="s">
        <v>158</v>
      </c>
      <c r="C2" s="2" t="s">
        <v>159</v>
      </c>
    </row>
    <row r="3" spans="1:3" x14ac:dyDescent="0.25">
      <c r="A3" s="32">
        <v>44197</v>
      </c>
      <c r="B3" s="61">
        <v>0</v>
      </c>
      <c r="C3" s="44">
        <v>0</v>
      </c>
    </row>
    <row r="4" spans="1:3" x14ac:dyDescent="0.25">
      <c r="A4" s="32">
        <v>44198</v>
      </c>
      <c r="B4" s="61">
        <v>0</v>
      </c>
      <c r="C4" s="44">
        <v>2169.7023999999997</v>
      </c>
    </row>
    <row r="5" spans="1:3" x14ac:dyDescent="0.25">
      <c r="A5" s="32">
        <v>44199</v>
      </c>
      <c r="B5" s="61">
        <v>0</v>
      </c>
      <c r="C5" s="44">
        <v>2482.3373999999999</v>
      </c>
    </row>
    <row r="6" spans="1:3" x14ac:dyDescent="0.25">
      <c r="A6" s="32">
        <v>44200</v>
      </c>
      <c r="B6" s="61">
        <v>2273</v>
      </c>
      <c r="C6" s="44">
        <v>1103.7612000000001</v>
      </c>
    </row>
    <row r="7" spans="1:3" x14ac:dyDescent="0.25">
      <c r="A7" s="32">
        <v>44201</v>
      </c>
      <c r="B7" s="61">
        <v>4108</v>
      </c>
      <c r="C7" s="44">
        <v>3955.6992</v>
      </c>
    </row>
    <row r="8" spans="1:3" x14ac:dyDescent="0.25">
      <c r="A8" s="32">
        <v>44202</v>
      </c>
      <c r="B8" s="61">
        <v>3666</v>
      </c>
      <c r="C8" s="44">
        <v>3807.3580000000002</v>
      </c>
    </row>
    <row r="9" spans="1:3" x14ac:dyDescent="0.25">
      <c r="A9" s="32">
        <v>44203</v>
      </c>
      <c r="B9" s="61">
        <v>1827</v>
      </c>
      <c r="C9" s="44">
        <v>4149.1826000000001</v>
      </c>
    </row>
    <row r="10" spans="1:3" x14ac:dyDescent="0.25">
      <c r="A10" s="32">
        <v>44204</v>
      </c>
      <c r="B10" s="61">
        <v>3612</v>
      </c>
      <c r="C10" s="44">
        <v>3916.7694000000001</v>
      </c>
    </row>
    <row r="11" spans="1:3" x14ac:dyDescent="0.25">
      <c r="A11" s="32">
        <v>44205</v>
      </c>
      <c r="B11" s="61">
        <v>460</v>
      </c>
      <c r="C11" s="44">
        <v>3789.9793999999997</v>
      </c>
    </row>
    <row r="12" spans="1:3" x14ac:dyDescent="0.25">
      <c r="A12" s="32">
        <v>44206</v>
      </c>
      <c r="B12" s="61">
        <v>0</v>
      </c>
      <c r="C12" s="44">
        <v>8.0599999999999977E-2</v>
      </c>
    </row>
    <row r="13" spans="1:3" x14ac:dyDescent="0.25">
      <c r="A13" s="32">
        <v>44207</v>
      </c>
      <c r="B13" s="61">
        <v>2711</v>
      </c>
      <c r="C13" s="44">
        <v>789.34680000000014</v>
      </c>
    </row>
    <row r="14" spans="1:3" x14ac:dyDescent="0.25">
      <c r="A14" s="32">
        <v>44208</v>
      </c>
      <c r="B14" s="61">
        <v>3185</v>
      </c>
      <c r="C14" s="44">
        <v>4217.4322000000002</v>
      </c>
    </row>
    <row r="15" spans="1:3" x14ac:dyDescent="0.25">
      <c r="A15" s="32">
        <v>44209</v>
      </c>
      <c r="B15" s="61">
        <v>0</v>
      </c>
      <c r="C15" s="44">
        <v>3861.3786</v>
      </c>
    </row>
    <row r="16" spans="1:3" x14ac:dyDescent="0.25">
      <c r="A16" s="32">
        <v>44210</v>
      </c>
      <c r="B16" s="61">
        <v>0</v>
      </c>
      <c r="C16" s="44">
        <v>3912.9316000000003</v>
      </c>
    </row>
    <row r="17" spans="1:3" x14ac:dyDescent="0.25">
      <c r="A17" s="32">
        <v>44211</v>
      </c>
      <c r="B17" s="61">
        <v>1808</v>
      </c>
      <c r="C17" s="44">
        <v>3384.2327999999998</v>
      </c>
    </row>
    <row r="18" spans="1:3" x14ac:dyDescent="0.25">
      <c r="A18" s="32">
        <v>44212</v>
      </c>
      <c r="B18" s="61">
        <v>3632</v>
      </c>
      <c r="C18" s="44">
        <v>3.1E-2</v>
      </c>
    </row>
    <row r="19" spans="1:3" x14ac:dyDescent="0.25">
      <c r="A19" s="32">
        <v>44213</v>
      </c>
      <c r="B19" s="61">
        <v>919</v>
      </c>
      <c r="C19" s="44">
        <v>0</v>
      </c>
    </row>
    <row r="20" spans="1:3" x14ac:dyDescent="0.25">
      <c r="A20" s="32">
        <v>44214</v>
      </c>
      <c r="B20" s="61">
        <v>2266</v>
      </c>
      <c r="C20" s="44">
        <v>609.59640000000002</v>
      </c>
    </row>
    <row r="21" spans="1:3" x14ac:dyDescent="0.25">
      <c r="A21" s="32">
        <v>44215</v>
      </c>
      <c r="B21" s="61">
        <v>3629</v>
      </c>
      <c r="C21" s="44">
        <v>3776.6431999999991</v>
      </c>
    </row>
    <row r="22" spans="1:3" x14ac:dyDescent="0.25">
      <c r="A22" s="32">
        <v>44216</v>
      </c>
      <c r="B22" s="61">
        <v>3622</v>
      </c>
      <c r="C22" s="44">
        <v>3254.0265999999997</v>
      </c>
    </row>
    <row r="23" spans="1:3" x14ac:dyDescent="0.25">
      <c r="A23" s="32">
        <v>44217</v>
      </c>
      <c r="B23" s="61">
        <v>2270</v>
      </c>
      <c r="C23" s="44">
        <v>4118.4802</v>
      </c>
    </row>
    <row r="24" spans="1:3" x14ac:dyDescent="0.25">
      <c r="A24" s="32">
        <v>44218</v>
      </c>
      <c r="B24" s="61">
        <v>3620</v>
      </c>
      <c r="C24" s="44">
        <v>3857.1873999999998</v>
      </c>
    </row>
    <row r="25" spans="1:3" x14ac:dyDescent="0.25">
      <c r="A25" s="32">
        <v>44219</v>
      </c>
      <c r="B25" s="61">
        <v>462</v>
      </c>
      <c r="C25" s="44">
        <v>1228.7159999999999</v>
      </c>
    </row>
    <row r="26" spans="1:3" x14ac:dyDescent="0.25">
      <c r="A26" s="32">
        <v>44220</v>
      </c>
      <c r="B26" s="61">
        <v>0</v>
      </c>
      <c r="C26" s="44">
        <v>0</v>
      </c>
    </row>
    <row r="27" spans="1:3" x14ac:dyDescent="0.25">
      <c r="A27" s="32">
        <v>44221</v>
      </c>
      <c r="B27" s="61">
        <v>1802</v>
      </c>
      <c r="C27" s="44">
        <v>500.29659999999996</v>
      </c>
    </row>
    <row r="28" spans="1:3" x14ac:dyDescent="0.25">
      <c r="A28" s="32">
        <v>44222</v>
      </c>
      <c r="B28" s="61">
        <v>3628</v>
      </c>
      <c r="C28" s="44">
        <v>4038.1840000000002</v>
      </c>
    </row>
    <row r="29" spans="1:3" x14ac:dyDescent="0.25">
      <c r="A29" s="32">
        <v>44223</v>
      </c>
      <c r="B29" s="61">
        <v>3622</v>
      </c>
      <c r="C29" s="44">
        <v>3851.5639999999994</v>
      </c>
    </row>
    <row r="30" spans="1:3" x14ac:dyDescent="0.25">
      <c r="A30" s="32">
        <v>44224</v>
      </c>
      <c r="B30" s="61">
        <v>3167</v>
      </c>
      <c r="C30" s="44">
        <v>3784.2568000000001</v>
      </c>
    </row>
    <row r="31" spans="1:3" x14ac:dyDescent="0.25">
      <c r="A31" s="32">
        <v>44225</v>
      </c>
      <c r="B31" s="61">
        <v>3621</v>
      </c>
      <c r="C31" s="44">
        <v>4194.5479999999989</v>
      </c>
    </row>
    <row r="32" spans="1:3" x14ac:dyDescent="0.25">
      <c r="A32" s="32">
        <v>44226</v>
      </c>
      <c r="B32" s="61">
        <v>914</v>
      </c>
      <c r="C32" s="44">
        <v>1053.1134</v>
      </c>
    </row>
    <row r="33" spans="1:3" x14ac:dyDescent="0.25">
      <c r="A33" s="32">
        <v>44227</v>
      </c>
      <c r="B33" s="61">
        <v>0</v>
      </c>
      <c r="C33" s="44">
        <v>0</v>
      </c>
    </row>
    <row r="34" spans="1:3" x14ac:dyDescent="0.25">
      <c r="A34" s="32">
        <v>44228</v>
      </c>
      <c r="B34" s="61">
        <v>1822</v>
      </c>
      <c r="C34" s="44">
        <v>3.1E-2</v>
      </c>
    </row>
    <row r="35" spans="1:3" x14ac:dyDescent="0.25">
      <c r="A35" s="32">
        <v>44229</v>
      </c>
      <c r="B35" s="61">
        <v>2724</v>
      </c>
      <c r="C35" s="44">
        <v>2004.3483999999999</v>
      </c>
    </row>
    <row r="36" spans="1:3" x14ac:dyDescent="0.25">
      <c r="A36" s="32">
        <v>44230</v>
      </c>
      <c r="B36" s="61">
        <v>3636</v>
      </c>
      <c r="C36" s="44">
        <v>4256.362000000001</v>
      </c>
    </row>
    <row r="37" spans="1:3" x14ac:dyDescent="0.25">
      <c r="A37" s="32">
        <v>44231</v>
      </c>
      <c r="B37" s="61">
        <v>3179</v>
      </c>
      <c r="C37" s="44">
        <v>4229.5346</v>
      </c>
    </row>
    <row r="38" spans="1:3" x14ac:dyDescent="0.25">
      <c r="A38" s="32">
        <v>44232</v>
      </c>
      <c r="B38" s="61">
        <v>1821</v>
      </c>
      <c r="C38" s="44">
        <v>3598.6846</v>
      </c>
    </row>
    <row r="39" spans="1:3" x14ac:dyDescent="0.25">
      <c r="A39" s="32">
        <v>44233</v>
      </c>
      <c r="B39" s="61">
        <v>0</v>
      </c>
      <c r="C39" s="44">
        <v>1584.2364</v>
      </c>
    </row>
    <row r="40" spans="1:3" x14ac:dyDescent="0.25">
      <c r="A40" s="32">
        <v>44234</v>
      </c>
      <c r="B40" s="61">
        <v>0</v>
      </c>
      <c r="C40" s="44">
        <v>0</v>
      </c>
    </row>
    <row r="41" spans="1:3" x14ac:dyDescent="0.25">
      <c r="A41" s="32">
        <v>44235</v>
      </c>
      <c r="B41" s="61">
        <v>0</v>
      </c>
      <c r="C41" s="44">
        <v>0</v>
      </c>
    </row>
    <row r="42" spans="1:3" x14ac:dyDescent="0.25">
      <c r="A42" s="32">
        <v>44236</v>
      </c>
      <c r="B42" s="61">
        <v>0</v>
      </c>
      <c r="C42" s="44">
        <v>2895.9394000000002</v>
      </c>
    </row>
    <row r="43" spans="1:3" x14ac:dyDescent="0.25">
      <c r="A43" s="32">
        <v>44237</v>
      </c>
      <c r="B43" s="61">
        <v>3644</v>
      </c>
      <c r="C43" s="44">
        <v>3890.3387999999986</v>
      </c>
    </row>
    <row r="44" spans="1:3" x14ac:dyDescent="0.25">
      <c r="A44" s="32">
        <v>44238</v>
      </c>
      <c r="B44" s="61">
        <v>3187</v>
      </c>
      <c r="C44" s="44">
        <v>3963.1453999999994</v>
      </c>
    </row>
    <row r="45" spans="1:3" x14ac:dyDescent="0.25">
      <c r="A45" s="32">
        <v>44239</v>
      </c>
      <c r="B45" s="61">
        <v>3191</v>
      </c>
      <c r="C45" s="44">
        <v>3557.0701999999992</v>
      </c>
    </row>
    <row r="46" spans="1:3" x14ac:dyDescent="0.25">
      <c r="A46" s="32">
        <v>44240</v>
      </c>
      <c r="B46" s="61">
        <v>0</v>
      </c>
      <c r="C46" s="44">
        <v>3297.5319999999997</v>
      </c>
    </row>
    <row r="47" spans="1:3" x14ac:dyDescent="0.25">
      <c r="A47" s="32">
        <v>44241</v>
      </c>
      <c r="B47" s="61">
        <v>0</v>
      </c>
      <c r="C47" s="44">
        <v>0</v>
      </c>
    </row>
    <row r="48" spans="1:3" x14ac:dyDescent="0.25">
      <c r="A48" s="32">
        <v>44242</v>
      </c>
      <c r="B48" s="61">
        <v>0</v>
      </c>
      <c r="C48" s="44">
        <v>0</v>
      </c>
    </row>
    <row r="49" spans="1:3" x14ac:dyDescent="0.25">
      <c r="A49" s="32">
        <v>44243</v>
      </c>
      <c r="B49" s="61">
        <v>0</v>
      </c>
      <c r="C49" s="44">
        <v>0</v>
      </c>
    </row>
    <row r="50" spans="1:3" x14ac:dyDescent="0.25">
      <c r="A50" s="32">
        <v>44244</v>
      </c>
      <c r="B50" s="61">
        <v>1363</v>
      </c>
      <c r="C50" s="44">
        <v>0</v>
      </c>
    </row>
    <row r="51" spans="1:3" x14ac:dyDescent="0.25">
      <c r="A51" s="32">
        <v>44245</v>
      </c>
      <c r="B51" s="61">
        <v>2281</v>
      </c>
      <c r="C51" s="44">
        <v>3679.5139999999997</v>
      </c>
    </row>
    <row r="52" spans="1:3" x14ac:dyDescent="0.25">
      <c r="A52" s="32">
        <v>44246</v>
      </c>
      <c r="B52" s="61">
        <v>0</v>
      </c>
      <c r="C52" s="44">
        <v>3837.5395999999996</v>
      </c>
    </row>
    <row r="53" spans="1:3" x14ac:dyDescent="0.25">
      <c r="A53" s="32">
        <v>44247</v>
      </c>
      <c r="B53" s="61">
        <v>0</v>
      </c>
      <c r="C53" s="44">
        <v>3002.9141999999988</v>
      </c>
    </row>
    <row r="54" spans="1:3" x14ac:dyDescent="0.25">
      <c r="A54" s="32">
        <v>44248</v>
      </c>
      <c r="B54" s="61">
        <v>0</v>
      </c>
      <c r="C54" s="44">
        <v>0</v>
      </c>
    </row>
    <row r="55" spans="1:3" x14ac:dyDescent="0.25">
      <c r="A55" s="32">
        <v>44249</v>
      </c>
      <c r="B55" s="61">
        <v>0</v>
      </c>
      <c r="C55" s="44">
        <v>1106.9418000000001</v>
      </c>
    </row>
    <row r="56" spans="1:3" x14ac:dyDescent="0.25">
      <c r="A56" s="32">
        <v>44250</v>
      </c>
      <c r="B56" s="61">
        <v>3614</v>
      </c>
      <c r="C56" s="44">
        <v>3507.5011999999992</v>
      </c>
    </row>
    <row r="57" spans="1:3" x14ac:dyDescent="0.25">
      <c r="A57" s="32">
        <v>44251</v>
      </c>
      <c r="B57" s="61">
        <v>3606</v>
      </c>
      <c r="C57" s="44">
        <v>3356.2460000000005</v>
      </c>
    </row>
    <row r="58" spans="1:3" x14ac:dyDescent="0.25">
      <c r="A58" s="32">
        <v>44252</v>
      </c>
      <c r="B58" s="61">
        <v>2735</v>
      </c>
      <c r="C58" s="44">
        <v>4351.16</v>
      </c>
    </row>
    <row r="59" spans="1:3" x14ac:dyDescent="0.25">
      <c r="A59" s="32">
        <v>44253</v>
      </c>
      <c r="B59" s="61">
        <v>0</v>
      </c>
      <c r="C59" s="44">
        <v>3886.0298000000003</v>
      </c>
    </row>
    <row r="60" spans="1:3" x14ac:dyDescent="0.25">
      <c r="A60" s="32">
        <v>44254</v>
      </c>
      <c r="B60" s="61">
        <v>0</v>
      </c>
      <c r="C60" s="44">
        <v>1732.0443999999998</v>
      </c>
    </row>
    <row r="61" spans="1:3" x14ac:dyDescent="0.25">
      <c r="A61" s="32">
        <v>44255</v>
      </c>
      <c r="B61" s="61">
        <v>0</v>
      </c>
      <c r="C61" s="44">
        <v>0</v>
      </c>
    </row>
    <row r="62" spans="1:3" x14ac:dyDescent="0.25">
      <c r="A62" s="32">
        <v>44256</v>
      </c>
      <c r="B62" s="61">
        <v>0</v>
      </c>
      <c r="C62" s="44">
        <v>0</v>
      </c>
    </row>
    <row r="63" spans="1:3" x14ac:dyDescent="0.25">
      <c r="A63" s="32">
        <v>44257</v>
      </c>
      <c r="B63" s="61">
        <v>0</v>
      </c>
      <c r="C63" s="44">
        <v>0</v>
      </c>
    </row>
    <row r="64" spans="1:3" x14ac:dyDescent="0.25">
      <c r="A64" s="32">
        <v>44258</v>
      </c>
      <c r="B64" s="61">
        <v>0</v>
      </c>
      <c r="C64" s="44">
        <v>0</v>
      </c>
    </row>
    <row r="65" spans="1:3" x14ac:dyDescent="0.25">
      <c r="A65" s="32">
        <v>44259</v>
      </c>
      <c r="B65" s="61">
        <v>0</v>
      </c>
      <c r="C65" s="44">
        <v>0</v>
      </c>
    </row>
    <row r="66" spans="1:3" x14ac:dyDescent="0.25">
      <c r="A66" s="32">
        <v>44260</v>
      </c>
      <c r="B66" s="61">
        <v>0</v>
      </c>
      <c r="C66" s="44">
        <v>0</v>
      </c>
    </row>
    <row r="67" spans="1:3" x14ac:dyDescent="0.25">
      <c r="A67" s="32">
        <v>44261</v>
      </c>
      <c r="B67" s="61">
        <v>0</v>
      </c>
      <c r="C67" s="44">
        <v>0</v>
      </c>
    </row>
    <row r="68" spans="1:3" x14ac:dyDescent="0.25">
      <c r="A68" s="32">
        <v>44262</v>
      </c>
      <c r="B68" s="61">
        <v>0</v>
      </c>
      <c r="C68" s="44">
        <v>0</v>
      </c>
    </row>
    <row r="69" spans="1:3" x14ac:dyDescent="0.25">
      <c r="A69" s="32">
        <v>44263</v>
      </c>
      <c r="B69" s="61">
        <v>1804</v>
      </c>
      <c r="C69" s="44">
        <v>0</v>
      </c>
    </row>
    <row r="70" spans="1:3" x14ac:dyDescent="0.25">
      <c r="A70" s="32">
        <v>44264</v>
      </c>
      <c r="B70" s="61">
        <v>3619</v>
      </c>
      <c r="C70" s="44">
        <v>2783.8433999999988</v>
      </c>
    </row>
    <row r="71" spans="1:3" x14ac:dyDescent="0.25">
      <c r="A71" s="32">
        <v>44265</v>
      </c>
      <c r="B71" s="61">
        <v>3626</v>
      </c>
      <c r="C71" s="44">
        <v>2485.1584000000003</v>
      </c>
    </row>
    <row r="72" spans="1:3" x14ac:dyDescent="0.25">
      <c r="A72" s="32">
        <v>44266</v>
      </c>
      <c r="B72" s="61">
        <v>2265</v>
      </c>
      <c r="C72" s="44">
        <v>4308.0389999999998</v>
      </c>
    </row>
    <row r="73" spans="1:3" x14ac:dyDescent="0.25">
      <c r="A73" s="32">
        <v>44267</v>
      </c>
      <c r="B73" s="61">
        <v>1819</v>
      </c>
      <c r="C73" s="44">
        <v>4216.4960000000001</v>
      </c>
    </row>
    <row r="74" spans="1:3" x14ac:dyDescent="0.25">
      <c r="A74" s="32">
        <v>44268</v>
      </c>
      <c r="B74" s="61">
        <v>0</v>
      </c>
      <c r="C74" s="44">
        <v>1525.8634000000002</v>
      </c>
    </row>
    <row r="75" spans="1:3" x14ac:dyDescent="0.25">
      <c r="A75" s="32">
        <v>44269</v>
      </c>
      <c r="B75" s="61">
        <v>0</v>
      </c>
      <c r="C75" s="44">
        <v>0</v>
      </c>
    </row>
    <row r="76" spans="1:3" x14ac:dyDescent="0.25">
      <c r="A76" s="32">
        <v>44270</v>
      </c>
      <c r="B76" s="61">
        <v>0</v>
      </c>
      <c r="C76" s="44">
        <v>0</v>
      </c>
    </row>
    <row r="77" spans="1:3" x14ac:dyDescent="0.25">
      <c r="A77" s="32">
        <v>44271</v>
      </c>
      <c r="B77" s="61">
        <v>0</v>
      </c>
      <c r="C77" s="44">
        <v>0</v>
      </c>
    </row>
    <row r="78" spans="1:3" x14ac:dyDescent="0.25">
      <c r="A78" s="32">
        <v>44272</v>
      </c>
      <c r="B78" s="61">
        <v>0</v>
      </c>
      <c r="C78" s="44">
        <v>0</v>
      </c>
    </row>
    <row r="79" spans="1:3" x14ac:dyDescent="0.25">
      <c r="A79" s="32">
        <v>44273</v>
      </c>
      <c r="B79" s="61">
        <v>0</v>
      </c>
      <c r="C79" s="44">
        <v>0</v>
      </c>
    </row>
    <row r="80" spans="1:3" x14ac:dyDescent="0.25">
      <c r="A80" s="32">
        <v>44274</v>
      </c>
      <c r="B80" s="61">
        <v>0</v>
      </c>
      <c r="C80" s="44">
        <v>0</v>
      </c>
    </row>
    <row r="81" spans="1:3" x14ac:dyDescent="0.25">
      <c r="A81" s="32">
        <v>44275</v>
      </c>
      <c r="B81" s="61">
        <v>0</v>
      </c>
      <c r="C81" s="44">
        <v>0</v>
      </c>
    </row>
    <row r="82" spans="1:3" x14ac:dyDescent="0.25">
      <c r="A82" s="32">
        <v>44276</v>
      </c>
      <c r="B82" s="61">
        <v>0</v>
      </c>
      <c r="C82" s="44">
        <v>0</v>
      </c>
    </row>
    <row r="83" spans="1:3" x14ac:dyDescent="0.25">
      <c r="A83" s="32">
        <v>44277</v>
      </c>
      <c r="B83" s="61">
        <v>2252</v>
      </c>
      <c r="C83" s="44">
        <v>311.79179999999997</v>
      </c>
    </row>
    <row r="84" spans="1:3" x14ac:dyDescent="0.25">
      <c r="A84" s="32">
        <v>44278</v>
      </c>
      <c r="B84" s="61">
        <v>3156</v>
      </c>
      <c r="C84" s="44">
        <v>3049.1041999999998</v>
      </c>
    </row>
    <row r="85" spans="1:3" x14ac:dyDescent="0.25">
      <c r="A85" s="32">
        <v>44279</v>
      </c>
      <c r="B85" s="61">
        <v>1809</v>
      </c>
      <c r="C85" s="44">
        <v>3874.7272000000003</v>
      </c>
    </row>
    <row r="86" spans="1:3" x14ac:dyDescent="0.25">
      <c r="A86" s="32">
        <v>44280</v>
      </c>
      <c r="B86" s="61">
        <v>0</v>
      </c>
      <c r="C86" s="44">
        <v>3356.8784000000005</v>
      </c>
    </row>
    <row r="87" spans="1:3" x14ac:dyDescent="0.25">
      <c r="A87" s="32">
        <v>44281</v>
      </c>
      <c r="B87" s="61">
        <v>0</v>
      </c>
      <c r="C87" s="44">
        <v>3828.1651999999995</v>
      </c>
    </row>
    <row r="88" spans="1:3" x14ac:dyDescent="0.25">
      <c r="A88" s="32">
        <v>44282</v>
      </c>
      <c r="B88" s="61">
        <v>0</v>
      </c>
      <c r="C88" s="44">
        <v>2116.5064000000002</v>
      </c>
    </row>
    <row r="89" spans="1:3" x14ac:dyDescent="0.25">
      <c r="A89" s="32">
        <v>44283</v>
      </c>
      <c r="B89" s="61">
        <v>0</v>
      </c>
      <c r="C89" s="44">
        <v>0</v>
      </c>
    </row>
    <row r="90" spans="1:3" x14ac:dyDescent="0.25">
      <c r="A90" s="32">
        <v>44284</v>
      </c>
      <c r="B90" s="61">
        <v>0</v>
      </c>
      <c r="C90" s="44">
        <v>1202.1242</v>
      </c>
    </row>
    <row r="91" spans="1:3" x14ac:dyDescent="0.25">
      <c r="A91" s="32">
        <v>44285</v>
      </c>
      <c r="B91" s="61">
        <v>3150</v>
      </c>
      <c r="C91" s="44">
        <v>4283.1769999999997</v>
      </c>
    </row>
    <row r="92" spans="1:3" x14ac:dyDescent="0.25">
      <c r="A92" s="32">
        <v>44286</v>
      </c>
      <c r="B92" s="61">
        <v>4054</v>
      </c>
      <c r="C92" s="44">
        <v>4125.0769999999993</v>
      </c>
    </row>
    <row r="93" spans="1:3" x14ac:dyDescent="0.25">
      <c r="A93" s="32">
        <v>44287</v>
      </c>
      <c r="B93" s="61">
        <v>0</v>
      </c>
      <c r="C93" s="44">
        <v>2610.0697999999993</v>
      </c>
    </row>
    <row r="94" spans="1:3" x14ac:dyDescent="0.25">
      <c r="A94" s="32">
        <v>44288</v>
      </c>
      <c r="B94" s="61">
        <v>0</v>
      </c>
      <c r="C94" s="44">
        <v>0</v>
      </c>
    </row>
    <row r="95" spans="1:3" x14ac:dyDescent="0.25">
      <c r="A95" s="32">
        <v>44289</v>
      </c>
      <c r="B95" s="61">
        <v>0</v>
      </c>
      <c r="C95" s="44">
        <v>0</v>
      </c>
    </row>
    <row r="96" spans="1:3" x14ac:dyDescent="0.25">
      <c r="A96" s="32">
        <v>44290</v>
      </c>
      <c r="B96" s="61">
        <v>0</v>
      </c>
      <c r="C96" s="44">
        <v>0</v>
      </c>
    </row>
    <row r="97" spans="1:3" x14ac:dyDescent="0.25">
      <c r="A97" s="32">
        <v>44291</v>
      </c>
      <c r="B97" s="61">
        <v>0</v>
      </c>
      <c r="C97" s="44">
        <v>0</v>
      </c>
    </row>
    <row r="98" spans="1:3" x14ac:dyDescent="0.25">
      <c r="A98" s="32">
        <v>44292</v>
      </c>
      <c r="B98" s="61">
        <v>0</v>
      </c>
      <c r="C98" s="44">
        <v>0</v>
      </c>
    </row>
    <row r="99" spans="1:3" x14ac:dyDescent="0.25">
      <c r="A99" s="32">
        <v>44293</v>
      </c>
      <c r="B99" s="61">
        <v>0</v>
      </c>
      <c r="C99" s="44">
        <v>0</v>
      </c>
    </row>
    <row r="100" spans="1:3" x14ac:dyDescent="0.25">
      <c r="A100" s="32">
        <v>44294</v>
      </c>
      <c r="B100" s="61">
        <v>0</v>
      </c>
      <c r="C100" s="44">
        <v>0</v>
      </c>
    </row>
    <row r="101" spans="1:3" x14ac:dyDescent="0.25">
      <c r="A101" s="32">
        <v>44295</v>
      </c>
      <c r="B101" s="61">
        <v>0</v>
      </c>
      <c r="C101" s="44">
        <v>0</v>
      </c>
    </row>
    <row r="102" spans="1:3" x14ac:dyDescent="0.25">
      <c r="A102" s="32">
        <v>44296</v>
      </c>
      <c r="B102" s="61">
        <v>0</v>
      </c>
      <c r="C102" s="44">
        <v>0</v>
      </c>
    </row>
    <row r="103" spans="1:3" x14ac:dyDescent="0.25">
      <c r="A103" s="32">
        <v>44297</v>
      </c>
      <c r="B103" s="61">
        <v>0</v>
      </c>
      <c r="C103" s="44">
        <v>0</v>
      </c>
    </row>
    <row r="104" spans="1:3" x14ac:dyDescent="0.25">
      <c r="A104" s="32">
        <v>44298</v>
      </c>
      <c r="B104" s="61">
        <v>1359</v>
      </c>
      <c r="C104" s="44">
        <v>2.4799999999999999E-2</v>
      </c>
    </row>
    <row r="105" spans="1:3" x14ac:dyDescent="0.25">
      <c r="A105" s="32">
        <v>44299</v>
      </c>
      <c r="B105" s="61">
        <v>3637</v>
      </c>
      <c r="C105" s="44">
        <v>1027.6995999999999</v>
      </c>
    </row>
    <row r="106" spans="1:3" x14ac:dyDescent="0.25">
      <c r="A106" s="32">
        <v>44300</v>
      </c>
      <c r="B106" s="61">
        <v>2263</v>
      </c>
      <c r="C106" s="44">
        <v>3250.7839999999992</v>
      </c>
    </row>
    <row r="107" spans="1:3" x14ac:dyDescent="0.25">
      <c r="A107" s="32">
        <v>44301</v>
      </c>
      <c r="B107" s="61">
        <v>2263</v>
      </c>
      <c r="C107" s="44">
        <v>3759.7481999999995</v>
      </c>
    </row>
    <row r="108" spans="1:3" x14ac:dyDescent="0.25">
      <c r="A108" s="32">
        <v>44302</v>
      </c>
      <c r="B108" s="61">
        <v>3621</v>
      </c>
      <c r="C108" s="44">
        <v>3746.6661999999992</v>
      </c>
    </row>
    <row r="109" spans="1:3" x14ac:dyDescent="0.25">
      <c r="A109" s="32">
        <v>44303</v>
      </c>
      <c r="B109" s="61">
        <v>0</v>
      </c>
      <c r="C109" s="44">
        <v>2230.7972000000004</v>
      </c>
    </row>
    <row r="110" spans="1:3" x14ac:dyDescent="0.25">
      <c r="A110" s="32">
        <v>44304</v>
      </c>
      <c r="B110" s="61">
        <v>0</v>
      </c>
      <c r="C110" s="44">
        <v>0</v>
      </c>
    </row>
    <row r="111" spans="1:3" x14ac:dyDescent="0.25">
      <c r="A111" s="32">
        <v>44305</v>
      </c>
      <c r="B111" s="61">
        <v>0</v>
      </c>
      <c r="C111" s="44">
        <v>1704.5411999999999</v>
      </c>
    </row>
    <row r="112" spans="1:3" x14ac:dyDescent="0.25">
      <c r="A112" s="32">
        <v>44306</v>
      </c>
      <c r="B112" s="61">
        <v>0</v>
      </c>
      <c r="C112" s="44">
        <v>2365.9199999999996</v>
      </c>
    </row>
    <row r="113" spans="1:3" x14ac:dyDescent="0.25">
      <c r="A113" s="32">
        <v>44307</v>
      </c>
      <c r="B113" s="61">
        <v>0</v>
      </c>
      <c r="C113" s="44">
        <v>0</v>
      </c>
    </row>
    <row r="114" spans="1:3" x14ac:dyDescent="0.25">
      <c r="A114" s="32">
        <v>44308</v>
      </c>
      <c r="B114" s="61">
        <v>0</v>
      </c>
      <c r="C114" s="44">
        <v>0</v>
      </c>
    </row>
    <row r="115" spans="1:3" x14ac:dyDescent="0.25">
      <c r="A115" s="32">
        <v>44309</v>
      </c>
      <c r="B115" s="61">
        <v>0</v>
      </c>
      <c r="C115" s="44">
        <v>0</v>
      </c>
    </row>
    <row r="116" spans="1:3" x14ac:dyDescent="0.25">
      <c r="A116" s="32">
        <v>44310</v>
      </c>
      <c r="B116" s="61">
        <v>0</v>
      </c>
      <c r="C116" s="44">
        <v>0</v>
      </c>
    </row>
    <row r="117" spans="1:3" x14ac:dyDescent="0.25">
      <c r="A117" s="32">
        <v>44311</v>
      </c>
      <c r="B117" s="61">
        <v>0</v>
      </c>
      <c r="C117" s="44">
        <v>0</v>
      </c>
    </row>
    <row r="118" spans="1:3" x14ac:dyDescent="0.25">
      <c r="A118" s="32">
        <v>44312</v>
      </c>
      <c r="B118" s="61">
        <v>2271</v>
      </c>
      <c r="C118" s="44">
        <v>596.46479999999997</v>
      </c>
    </row>
    <row r="119" spans="1:3" x14ac:dyDescent="0.25">
      <c r="A119" s="32">
        <v>44313</v>
      </c>
      <c r="B119" s="61">
        <v>2713</v>
      </c>
      <c r="C119" s="44">
        <v>2713.7152000000001</v>
      </c>
    </row>
    <row r="120" spans="1:3" x14ac:dyDescent="0.25">
      <c r="A120" s="32">
        <v>44314</v>
      </c>
      <c r="B120" s="61">
        <v>3616</v>
      </c>
      <c r="C120" s="44">
        <v>3663.6730000000002</v>
      </c>
    </row>
    <row r="121" spans="1:3" x14ac:dyDescent="0.25">
      <c r="A121" s="32">
        <v>44315</v>
      </c>
      <c r="B121" s="61">
        <v>2259</v>
      </c>
      <c r="C121" s="44">
        <v>4040.7941999999994</v>
      </c>
    </row>
    <row r="122" spans="1:3" x14ac:dyDescent="0.25">
      <c r="A122" s="32">
        <v>44316</v>
      </c>
      <c r="B122" s="61">
        <v>0</v>
      </c>
      <c r="C122" s="44">
        <v>3079.3105999999998</v>
      </c>
    </row>
    <row r="123" spans="1:3" x14ac:dyDescent="0.25">
      <c r="A123" s="32">
        <v>44317</v>
      </c>
      <c r="B123" s="61">
        <v>0</v>
      </c>
      <c r="C123" s="44">
        <v>0</v>
      </c>
    </row>
    <row r="124" spans="1:3" x14ac:dyDescent="0.25">
      <c r="A124" s="32">
        <v>44318</v>
      </c>
      <c r="B124" s="61">
        <v>0</v>
      </c>
      <c r="C124" s="44">
        <v>0</v>
      </c>
    </row>
    <row r="125" spans="1:3" x14ac:dyDescent="0.25">
      <c r="A125" s="32">
        <v>44319</v>
      </c>
      <c r="B125" s="61">
        <v>0</v>
      </c>
      <c r="C125" s="44">
        <v>0</v>
      </c>
    </row>
    <row r="126" spans="1:3" x14ac:dyDescent="0.25">
      <c r="A126" s="32">
        <v>44320</v>
      </c>
      <c r="B126" s="61">
        <v>0</v>
      </c>
      <c r="C126" s="44">
        <v>1.24E-2</v>
      </c>
    </row>
    <row r="127" spans="1:3" x14ac:dyDescent="0.25">
      <c r="A127" s="32">
        <v>44321</v>
      </c>
      <c r="B127" s="61">
        <v>0</v>
      </c>
      <c r="C127" s="44">
        <v>0</v>
      </c>
    </row>
    <row r="128" spans="1:3" x14ac:dyDescent="0.25">
      <c r="A128" s="32">
        <v>44322</v>
      </c>
      <c r="B128" s="61">
        <v>458</v>
      </c>
      <c r="C128" s="44">
        <v>0</v>
      </c>
    </row>
    <row r="129" spans="1:3" x14ac:dyDescent="0.25">
      <c r="A129" s="32">
        <v>44323</v>
      </c>
      <c r="B129" s="61">
        <v>3687</v>
      </c>
      <c r="C129" s="44">
        <v>0</v>
      </c>
    </row>
    <row r="130" spans="1:3" x14ac:dyDescent="0.25">
      <c r="A130" s="32">
        <v>44324</v>
      </c>
      <c r="B130" s="61">
        <v>1840</v>
      </c>
      <c r="C130" s="44">
        <v>0</v>
      </c>
    </row>
    <row r="131" spans="1:3" x14ac:dyDescent="0.25">
      <c r="A131" s="32">
        <v>44325</v>
      </c>
      <c r="B131" s="61">
        <v>0</v>
      </c>
      <c r="C131" s="44">
        <v>0</v>
      </c>
    </row>
    <row r="132" spans="1:3" x14ac:dyDescent="0.25">
      <c r="A132" s="32">
        <v>44326</v>
      </c>
      <c r="B132" s="61">
        <v>2284</v>
      </c>
      <c r="C132" s="44">
        <v>0</v>
      </c>
    </row>
    <row r="133" spans="1:3" x14ac:dyDescent="0.25">
      <c r="A133" s="32">
        <v>44327</v>
      </c>
      <c r="B133" s="61">
        <v>3632</v>
      </c>
      <c r="C133" s="44">
        <v>2378.9151999999999</v>
      </c>
    </row>
    <row r="134" spans="1:3" x14ac:dyDescent="0.25">
      <c r="A134" s="32">
        <v>44328</v>
      </c>
      <c r="B134" s="61">
        <v>3632</v>
      </c>
      <c r="C134" s="44">
        <v>3901.0895999999998</v>
      </c>
    </row>
    <row r="135" spans="1:3" x14ac:dyDescent="0.25">
      <c r="A135" s="32">
        <v>44329</v>
      </c>
      <c r="B135" s="61">
        <v>3181</v>
      </c>
      <c r="C135" s="44">
        <v>3767.1014</v>
      </c>
    </row>
    <row r="136" spans="1:3" x14ac:dyDescent="0.25">
      <c r="A136" s="32">
        <v>44330</v>
      </c>
      <c r="B136" s="61">
        <v>3185</v>
      </c>
      <c r="C136" s="44">
        <v>3262.272599999998</v>
      </c>
    </row>
    <row r="137" spans="1:3" x14ac:dyDescent="0.25">
      <c r="A137" s="32">
        <v>44331</v>
      </c>
      <c r="B137" s="61">
        <v>0</v>
      </c>
      <c r="C137" s="44">
        <v>0</v>
      </c>
    </row>
    <row r="138" spans="1:3" x14ac:dyDescent="0.25">
      <c r="A138" s="32">
        <v>44332</v>
      </c>
      <c r="B138" s="61">
        <v>0</v>
      </c>
      <c r="C138" s="44">
        <v>0</v>
      </c>
    </row>
    <row r="139" spans="1:3" x14ac:dyDescent="0.25">
      <c r="A139" s="32">
        <v>44333</v>
      </c>
      <c r="B139" s="61">
        <v>0</v>
      </c>
      <c r="C139" s="44">
        <v>0</v>
      </c>
    </row>
    <row r="140" spans="1:3" x14ac:dyDescent="0.25">
      <c r="A140" s="32">
        <v>44334</v>
      </c>
      <c r="B140" s="61">
        <v>0</v>
      </c>
      <c r="C140" s="44">
        <v>0</v>
      </c>
    </row>
    <row r="141" spans="1:3" x14ac:dyDescent="0.25">
      <c r="A141" s="32">
        <v>44335</v>
      </c>
      <c r="B141" s="61">
        <v>1758</v>
      </c>
      <c r="C141" s="44">
        <v>744.16120000000001</v>
      </c>
    </row>
    <row r="142" spans="1:3" x14ac:dyDescent="0.25">
      <c r="A142" s="32">
        <v>44336</v>
      </c>
      <c r="B142" s="61">
        <v>3623</v>
      </c>
      <c r="C142" s="44">
        <v>2770.172399999999</v>
      </c>
    </row>
    <row r="143" spans="1:3" x14ac:dyDescent="0.25">
      <c r="A143" s="32">
        <v>44337</v>
      </c>
      <c r="B143" s="61">
        <v>2739</v>
      </c>
      <c r="C143" s="44">
        <v>3355.5826000000002</v>
      </c>
    </row>
    <row r="144" spans="1:3" x14ac:dyDescent="0.25">
      <c r="A144" s="32">
        <v>44338</v>
      </c>
      <c r="B144" s="61">
        <v>0</v>
      </c>
      <c r="C144" s="44">
        <v>811.9147999999999</v>
      </c>
    </row>
    <row r="145" spans="1:3" x14ac:dyDescent="0.25">
      <c r="A145" s="32">
        <v>44339</v>
      </c>
      <c r="B145" s="61">
        <v>0</v>
      </c>
      <c r="C145" s="44">
        <v>0</v>
      </c>
    </row>
    <row r="146" spans="1:3" x14ac:dyDescent="0.25">
      <c r="A146" s="32">
        <v>44340</v>
      </c>
      <c r="B146" s="61">
        <v>1812</v>
      </c>
      <c r="C146" s="44">
        <v>1760.3784000000001</v>
      </c>
    </row>
    <row r="147" spans="1:3" x14ac:dyDescent="0.25">
      <c r="A147" s="32">
        <v>44341</v>
      </c>
      <c r="B147" s="61">
        <v>4061</v>
      </c>
      <c r="C147" s="44">
        <v>4045.8720000000003</v>
      </c>
    </row>
    <row r="148" spans="1:3" x14ac:dyDescent="0.25">
      <c r="A148" s="32">
        <v>44342</v>
      </c>
      <c r="B148" s="61">
        <v>3616</v>
      </c>
      <c r="C148" s="44">
        <v>4135.9394000000002</v>
      </c>
    </row>
    <row r="149" spans="1:3" x14ac:dyDescent="0.25">
      <c r="A149" s="32">
        <v>44343</v>
      </c>
      <c r="B149" s="61">
        <v>3612</v>
      </c>
      <c r="C149" s="44">
        <v>3956.0339999999997</v>
      </c>
    </row>
    <row r="150" spans="1:3" x14ac:dyDescent="0.25">
      <c r="A150" s="32">
        <v>44344</v>
      </c>
      <c r="B150" s="61">
        <v>3163</v>
      </c>
      <c r="C150" s="44">
        <v>3898.2065999999995</v>
      </c>
    </row>
    <row r="151" spans="1:3" x14ac:dyDescent="0.25">
      <c r="A151" s="32">
        <v>44345</v>
      </c>
      <c r="B151" s="61">
        <v>0</v>
      </c>
      <c r="C151" s="44">
        <v>2130.3448000000003</v>
      </c>
    </row>
    <row r="152" spans="1:3" x14ac:dyDescent="0.25">
      <c r="A152" s="32">
        <v>44346</v>
      </c>
      <c r="B152" s="61">
        <v>0</v>
      </c>
      <c r="C152" s="44">
        <v>0</v>
      </c>
    </row>
    <row r="153" spans="1:3" x14ac:dyDescent="0.25">
      <c r="A153" s="32">
        <v>44347</v>
      </c>
      <c r="B153" s="61">
        <v>0</v>
      </c>
      <c r="C153" s="44">
        <v>0</v>
      </c>
    </row>
    <row r="154" spans="1:3" x14ac:dyDescent="0.25">
      <c r="A154" s="32">
        <v>44348</v>
      </c>
      <c r="B154" s="61">
        <v>0</v>
      </c>
      <c r="C154" s="44">
        <v>0</v>
      </c>
    </row>
    <row r="155" spans="1:3" x14ac:dyDescent="0.25">
      <c r="A155" s="32">
        <v>44349</v>
      </c>
      <c r="B155" s="61">
        <v>0</v>
      </c>
      <c r="C155" s="44">
        <v>0</v>
      </c>
    </row>
    <row r="156" spans="1:3" x14ac:dyDescent="0.25">
      <c r="A156" s="32">
        <v>44350</v>
      </c>
      <c r="B156" s="61">
        <v>0</v>
      </c>
      <c r="C156" s="44">
        <v>0</v>
      </c>
    </row>
    <row r="157" spans="1:3" x14ac:dyDescent="0.25">
      <c r="A157" s="32">
        <v>44351</v>
      </c>
      <c r="B157" s="61">
        <v>0</v>
      </c>
      <c r="C157" s="44">
        <v>0</v>
      </c>
    </row>
    <row r="158" spans="1:3" x14ac:dyDescent="0.25">
      <c r="A158" s="32">
        <v>44352</v>
      </c>
      <c r="B158" s="61">
        <v>0</v>
      </c>
      <c r="C158" s="44">
        <v>0</v>
      </c>
    </row>
    <row r="159" spans="1:3" x14ac:dyDescent="0.25">
      <c r="A159" s="32">
        <v>44353</v>
      </c>
      <c r="B159" s="61">
        <v>0</v>
      </c>
      <c r="C159" s="44">
        <v>0</v>
      </c>
    </row>
    <row r="160" spans="1:3" x14ac:dyDescent="0.25">
      <c r="A160" s="32">
        <v>44354</v>
      </c>
      <c r="B160" s="61">
        <v>2254</v>
      </c>
      <c r="C160" s="44">
        <v>0</v>
      </c>
    </row>
    <row r="161" spans="1:3" x14ac:dyDescent="0.25">
      <c r="A161" s="32">
        <v>44355</v>
      </c>
      <c r="B161" s="61">
        <v>3177</v>
      </c>
      <c r="C161" s="44">
        <v>3018.8109999999997</v>
      </c>
    </row>
    <row r="162" spans="1:3" x14ac:dyDescent="0.25">
      <c r="A162" s="32">
        <v>44356</v>
      </c>
      <c r="B162" s="61">
        <v>3625</v>
      </c>
      <c r="C162" s="44">
        <v>3813</v>
      </c>
    </row>
    <row r="163" spans="1:3" x14ac:dyDescent="0.25">
      <c r="A163" s="32">
        <v>44357</v>
      </c>
      <c r="B163" s="61">
        <v>3613</v>
      </c>
      <c r="C163" s="44">
        <v>7732.801199999999</v>
      </c>
    </row>
    <row r="164" spans="1:3" x14ac:dyDescent="0.25">
      <c r="A164" s="32">
        <v>44358</v>
      </c>
      <c r="B164" s="61">
        <v>1807</v>
      </c>
      <c r="C164" s="44">
        <v>3619.795599999999</v>
      </c>
    </row>
    <row r="165" spans="1:3" x14ac:dyDescent="0.25">
      <c r="A165" s="32">
        <v>44359</v>
      </c>
      <c r="B165" s="61">
        <v>0</v>
      </c>
      <c r="C165" s="44">
        <v>1878.8542</v>
      </c>
    </row>
    <row r="166" spans="1:3" x14ac:dyDescent="0.25">
      <c r="A166" s="32">
        <v>44360</v>
      </c>
      <c r="B166" s="61">
        <v>0</v>
      </c>
      <c r="C166" s="44">
        <v>0</v>
      </c>
    </row>
    <row r="167" spans="1:3" x14ac:dyDescent="0.25">
      <c r="A167" s="32">
        <v>44361</v>
      </c>
      <c r="B167" s="61">
        <v>0</v>
      </c>
      <c r="C167" s="44">
        <v>1125.4922000000001</v>
      </c>
    </row>
    <row r="168" spans="1:3" x14ac:dyDescent="0.25">
      <c r="A168" s="32">
        <v>44362</v>
      </c>
      <c r="B168" s="61">
        <v>0</v>
      </c>
      <c r="C168" s="44">
        <v>3799.2608</v>
      </c>
    </row>
    <row r="169" spans="1:3" x14ac:dyDescent="0.25">
      <c r="A169" s="32">
        <v>44363</v>
      </c>
      <c r="B169" s="61">
        <v>0</v>
      </c>
      <c r="C169" s="44">
        <v>3666.661399999999</v>
      </c>
    </row>
    <row r="170" spans="1:3" x14ac:dyDescent="0.25">
      <c r="A170" s="32">
        <v>44364</v>
      </c>
      <c r="B170" s="61">
        <v>0</v>
      </c>
      <c r="C170" s="44">
        <v>4193.8225999999995</v>
      </c>
    </row>
    <row r="171" spans="1:3" x14ac:dyDescent="0.25">
      <c r="A171" s="32">
        <v>44365</v>
      </c>
      <c r="B171" s="61">
        <v>0</v>
      </c>
      <c r="C171" s="44">
        <v>4003.9475999999991</v>
      </c>
    </row>
    <row r="172" spans="1:3" x14ac:dyDescent="0.25">
      <c r="A172" s="32">
        <v>44366</v>
      </c>
      <c r="B172" s="61">
        <v>0</v>
      </c>
      <c r="C172" s="44">
        <v>868.01239999999996</v>
      </c>
    </row>
    <row r="173" spans="1:3" x14ac:dyDescent="0.25">
      <c r="A173" s="32">
        <v>44367</v>
      </c>
      <c r="B173" s="61">
        <v>0</v>
      </c>
      <c r="C173" s="44">
        <v>0</v>
      </c>
    </row>
    <row r="174" spans="1:3" x14ac:dyDescent="0.25">
      <c r="A174" s="32">
        <v>44368</v>
      </c>
      <c r="B174" s="61">
        <v>0</v>
      </c>
      <c r="C174" s="44">
        <v>0</v>
      </c>
    </row>
    <row r="175" spans="1:3" x14ac:dyDescent="0.25">
      <c r="A175" s="32">
        <v>44369</v>
      </c>
      <c r="B175" s="61">
        <v>0</v>
      </c>
      <c r="C175" s="44">
        <v>0</v>
      </c>
    </row>
    <row r="176" spans="1:3" x14ac:dyDescent="0.25">
      <c r="A176" s="32">
        <v>44370</v>
      </c>
      <c r="B176" s="61">
        <v>3186</v>
      </c>
      <c r="C176" s="44">
        <v>0</v>
      </c>
    </row>
    <row r="177" spans="1:3" x14ac:dyDescent="0.25">
      <c r="A177" s="32">
        <v>44371</v>
      </c>
      <c r="B177" s="61">
        <v>458</v>
      </c>
      <c r="C177" s="44">
        <v>0</v>
      </c>
    </row>
    <row r="178" spans="1:3" x14ac:dyDescent="0.25">
      <c r="A178" s="32">
        <v>44372</v>
      </c>
      <c r="B178" s="61">
        <v>1604</v>
      </c>
      <c r="C178" s="44">
        <v>0</v>
      </c>
    </row>
    <row r="179" spans="1:3" x14ac:dyDescent="0.25">
      <c r="A179" s="32">
        <v>44373</v>
      </c>
      <c r="B179" s="61">
        <v>0</v>
      </c>
      <c r="C179" s="44">
        <v>0</v>
      </c>
    </row>
    <row r="180" spans="1:3" x14ac:dyDescent="0.25">
      <c r="A180" s="32">
        <v>44374</v>
      </c>
      <c r="B180" s="61">
        <v>0</v>
      </c>
      <c r="C180" s="44">
        <v>0</v>
      </c>
    </row>
    <row r="181" spans="1:3" x14ac:dyDescent="0.25">
      <c r="A181" s="32">
        <v>44375</v>
      </c>
      <c r="B181" s="61">
        <v>0</v>
      </c>
      <c r="C181" s="44">
        <v>216.29939999999999</v>
      </c>
    </row>
    <row r="182" spans="1:3" x14ac:dyDescent="0.25">
      <c r="A182" s="32">
        <v>44376</v>
      </c>
      <c r="B182" s="61">
        <v>0</v>
      </c>
      <c r="C182" s="44">
        <v>3578.9933999999994</v>
      </c>
    </row>
    <row r="183" spans="1:3" x14ac:dyDescent="0.25">
      <c r="A183" s="32">
        <v>44377</v>
      </c>
      <c r="B183" s="61">
        <v>0</v>
      </c>
      <c r="C183" s="44">
        <v>4250.0007999999989</v>
      </c>
    </row>
    <row r="184" spans="1:3" x14ac:dyDescent="0.25">
      <c r="A184" s="32">
        <v>44378</v>
      </c>
      <c r="B184" s="61">
        <v>3183</v>
      </c>
      <c r="C184" s="44">
        <v>3766.0721999999996</v>
      </c>
    </row>
    <row r="185" spans="1:3" x14ac:dyDescent="0.25">
      <c r="A185" s="32">
        <v>44379</v>
      </c>
      <c r="B185" s="61">
        <v>3642</v>
      </c>
      <c r="C185" s="44">
        <v>2678.5673999999995</v>
      </c>
    </row>
    <row r="186" spans="1:3" x14ac:dyDescent="0.25">
      <c r="A186" s="32">
        <v>44380</v>
      </c>
      <c r="B186" s="61">
        <v>0</v>
      </c>
      <c r="C186" s="44">
        <v>1202.7628</v>
      </c>
    </row>
    <row r="187" spans="1:3" x14ac:dyDescent="0.25">
      <c r="A187" s="32">
        <v>44381</v>
      </c>
      <c r="B187" s="61">
        <v>0</v>
      </c>
      <c r="C187" s="44">
        <v>0</v>
      </c>
    </row>
    <row r="188" spans="1:3" x14ac:dyDescent="0.25">
      <c r="A188" s="32">
        <v>44382</v>
      </c>
      <c r="B188" s="61">
        <v>2266</v>
      </c>
      <c r="C188" s="44">
        <v>0</v>
      </c>
    </row>
    <row r="189" spans="1:3" x14ac:dyDescent="0.25">
      <c r="A189" s="32">
        <v>44383</v>
      </c>
      <c r="B189" s="61">
        <v>3633</v>
      </c>
      <c r="C189" s="44">
        <v>0</v>
      </c>
    </row>
    <row r="190" spans="1:3" x14ac:dyDescent="0.25">
      <c r="A190" s="32">
        <v>44384</v>
      </c>
      <c r="B190" s="61">
        <v>3635</v>
      </c>
      <c r="C190" s="44">
        <v>0</v>
      </c>
    </row>
    <row r="191" spans="1:3" x14ac:dyDescent="0.25">
      <c r="A191" s="32">
        <v>44385</v>
      </c>
      <c r="B191" s="61">
        <v>3192</v>
      </c>
      <c r="C191" s="44">
        <v>0</v>
      </c>
    </row>
    <row r="192" spans="1:3" x14ac:dyDescent="0.25">
      <c r="A192" s="32">
        <v>44386</v>
      </c>
      <c r="B192" s="61">
        <v>3199</v>
      </c>
      <c r="C192" s="44">
        <v>0</v>
      </c>
    </row>
    <row r="193" spans="1:3" x14ac:dyDescent="0.25">
      <c r="A193" s="32">
        <v>44387</v>
      </c>
      <c r="B193" s="61">
        <v>0</v>
      </c>
      <c r="C193" s="44">
        <v>0</v>
      </c>
    </row>
    <row r="194" spans="1:3" x14ac:dyDescent="0.25">
      <c r="A194" s="32">
        <v>44388</v>
      </c>
      <c r="B194" s="61">
        <v>0</v>
      </c>
      <c r="C194" s="44">
        <v>0</v>
      </c>
    </row>
    <row r="195" spans="1:3" x14ac:dyDescent="0.25">
      <c r="A195" s="32">
        <v>44389</v>
      </c>
      <c r="B195" s="61">
        <v>1622</v>
      </c>
      <c r="C195" s="44">
        <v>200.81180000000001</v>
      </c>
    </row>
    <row r="196" spans="1:3" x14ac:dyDescent="0.25">
      <c r="A196" s="32">
        <v>44390</v>
      </c>
      <c r="B196" s="61">
        <v>2995</v>
      </c>
      <c r="C196" s="44">
        <v>3405.7777999999989</v>
      </c>
    </row>
    <row r="197" spans="1:3" x14ac:dyDescent="0.25">
      <c r="A197" s="32">
        <v>44391</v>
      </c>
      <c r="B197" s="61">
        <v>3645</v>
      </c>
      <c r="C197" s="44">
        <v>3978.2919999999999</v>
      </c>
    </row>
    <row r="198" spans="1:3" x14ac:dyDescent="0.25">
      <c r="A198" s="32">
        <v>44392</v>
      </c>
      <c r="B198" s="61">
        <v>1837</v>
      </c>
      <c r="C198" s="44">
        <v>2963.8232000000007</v>
      </c>
    </row>
    <row r="199" spans="1:3" x14ac:dyDescent="0.25">
      <c r="A199" s="32">
        <v>44393</v>
      </c>
      <c r="B199" s="61">
        <v>0</v>
      </c>
      <c r="C199" s="44">
        <v>0</v>
      </c>
    </row>
    <row r="200" spans="1:3" x14ac:dyDescent="0.25">
      <c r="A200" s="32">
        <v>44394</v>
      </c>
      <c r="B200" s="61">
        <v>0</v>
      </c>
      <c r="C200" s="44">
        <v>0</v>
      </c>
    </row>
    <row r="201" spans="1:3" x14ac:dyDescent="0.25">
      <c r="A201" s="32">
        <v>44395</v>
      </c>
      <c r="B201" s="61">
        <v>0</v>
      </c>
      <c r="C201" s="44">
        <v>0</v>
      </c>
    </row>
    <row r="202" spans="1:3" x14ac:dyDescent="0.25">
      <c r="A202" s="32">
        <v>44396</v>
      </c>
      <c r="B202" s="61">
        <v>2267</v>
      </c>
      <c r="C202" s="44">
        <v>826.36079999999993</v>
      </c>
    </row>
    <row r="203" spans="1:3" x14ac:dyDescent="0.25">
      <c r="A203" s="32">
        <v>44397</v>
      </c>
      <c r="B203" s="61">
        <v>3184</v>
      </c>
      <c r="C203" s="44">
        <v>2379.6777999999995</v>
      </c>
    </row>
    <row r="204" spans="1:3" x14ac:dyDescent="0.25">
      <c r="A204" s="32">
        <v>44398</v>
      </c>
      <c r="B204" s="61">
        <v>3638</v>
      </c>
      <c r="C204" s="44">
        <v>3700.3708000000001</v>
      </c>
    </row>
    <row r="205" spans="1:3" x14ac:dyDescent="0.25">
      <c r="A205" s="32">
        <v>44399</v>
      </c>
      <c r="B205" s="61">
        <v>3634</v>
      </c>
      <c r="C205" s="44">
        <v>2996.8319999999999</v>
      </c>
    </row>
    <row r="206" spans="1:3" x14ac:dyDescent="0.25">
      <c r="A206" s="32">
        <v>44400</v>
      </c>
      <c r="B206" s="61">
        <v>1830</v>
      </c>
      <c r="C206" s="44">
        <v>3063.7796000000008</v>
      </c>
    </row>
    <row r="207" spans="1:3" x14ac:dyDescent="0.25">
      <c r="A207" s="32">
        <v>44401</v>
      </c>
      <c r="B207" s="61">
        <v>0</v>
      </c>
      <c r="C207" s="44">
        <v>2760.6244000000002</v>
      </c>
    </row>
    <row r="208" spans="1:3" x14ac:dyDescent="0.25">
      <c r="A208" s="32">
        <v>44402</v>
      </c>
      <c r="B208" s="61">
        <v>0</v>
      </c>
      <c r="C208" s="44">
        <v>0</v>
      </c>
    </row>
    <row r="209" spans="1:3" x14ac:dyDescent="0.25">
      <c r="A209" s="32">
        <v>44403</v>
      </c>
      <c r="B209" s="61">
        <v>0</v>
      </c>
      <c r="C209" s="44">
        <v>2080.7819999999997</v>
      </c>
    </row>
    <row r="210" spans="1:3" x14ac:dyDescent="0.25">
      <c r="A210" s="32">
        <v>44404</v>
      </c>
      <c r="B210" s="61">
        <v>0</v>
      </c>
      <c r="C210" s="44">
        <v>3481.9013999999993</v>
      </c>
    </row>
    <row r="211" spans="1:3" x14ac:dyDescent="0.25">
      <c r="A211" s="32">
        <v>44405</v>
      </c>
      <c r="B211" s="61">
        <v>0</v>
      </c>
      <c r="C211" s="44">
        <v>3856.5239999999999</v>
      </c>
    </row>
    <row r="212" spans="1:3" x14ac:dyDescent="0.25">
      <c r="A212" s="32">
        <v>44406</v>
      </c>
      <c r="B212" s="61">
        <v>0</v>
      </c>
      <c r="C212" s="44">
        <v>3345.9663999999998</v>
      </c>
    </row>
    <row r="213" spans="1:3" x14ac:dyDescent="0.25">
      <c r="A213" s="32">
        <v>44407</v>
      </c>
      <c r="B213" s="61">
        <v>0</v>
      </c>
      <c r="C213" s="44">
        <v>3647.6522</v>
      </c>
    </row>
    <row r="214" spans="1:3" x14ac:dyDescent="0.25">
      <c r="A214" s="32">
        <v>44408</v>
      </c>
      <c r="B214" s="61">
        <v>0</v>
      </c>
      <c r="C214" s="44">
        <v>1755.9081999999999</v>
      </c>
    </row>
    <row r="215" spans="1:3" x14ac:dyDescent="0.25">
      <c r="A215" s="32">
        <v>44409</v>
      </c>
      <c r="B215" s="61">
        <v>0</v>
      </c>
      <c r="C215" s="44">
        <v>0</v>
      </c>
    </row>
    <row r="216" spans="1:3" x14ac:dyDescent="0.25">
      <c r="A216" s="32">
        <v>44410</v>
      </c>
      <c r="B216" s="61">
        <v>1357</v>
      </c>
      <c r="C216" s="44">
        <v>447.72679999999991</v>
      </c>
    </row>
    <row r="217" spans="1:3" x14ac:dyDescent="0.25">
      <c r="A217" s="32">
        <v>44411</v>
      </c>
      <c r="B217" s="61">
        <v>3635</v>
      </c>
      <c r="C217" s="44">
        <v>3809.8938000000003</v>
      </c>
    </row>
    <row r="218" spans="1:3" x14ac:dyDescent="0.25">
      <c r="A218" s="32">
        <v>44412</v>
      </c>
      <c r="B218" s="61">
        <v>3642</v>
      </c>
      <c r="C218" s="44">
        <v>3682.0374000000002</v>
      </c>
    </row>
    <row r="219" spans="1:3" x14ac:dyDescent="0.25">
      <c r="A219" s="32">
        <v>44413</v>
      </c>
      <c r="B219" s="61">
        <v>1378</v>
      </c>
      <c r="C219" s="44">
        <v>3155.0869999999995</v>
      </c>
    </row>
    <row r="220" spans="1:3" x14ac:dyDescent="0.25">
      <c r="A220" s="32">
        <v>44414</v>
      </c>
      <c r="B220" s="61">
        <v>0</v>
      </c>
      <c r="C220" s="44">
        <v>0</v>
      </c>
    </row>
    <row r="221" spans="1:3" x14ac:dyDescent="0.25">
      <c r="A221" s="32">
        <v>44415</v>
      </c>
      <c r="B221" s="61">
        <v>0</v>
      </c>
      <c r="C221" s="44">
        <v>0</v>
      </c>
    </row>
    <row r="222" spans="1:3" x14ac:dyDescent="0.25">
      <c r="A222" s="32">
        <v>44416</v>
      </c>
      <c r="B222" s="61">
        <v>0</v>
      </c>
      <c r="C222" s="44">
        <v>0</v>
      </c>
    </row>
    <row r="223" spans="1:3" x14ac:dyDescent="0.25">
      <c r="A223" s="32">
        <v>44417</v>
      </c>
      <c r="B223" s="61">
        <v>2277</v>
      </c>
      <c r="C223" s="44">
        <v>486.29079999999999</v>
      </c>
    </row>
    <row r="224" spans="1:3" x14ac:dyDescent="0.25">
      <c r="A224" s="32">
        <v>44418</v>
      </c>
      <c r="B224" s="61">
        <v>3195</v>
      </c>
      <c r="C224" s="44">
        <v>3293.7252000000003</v>
      </c>
    </row>
    <row r="225" spans="1:3" x14ac:dyDescent="0.25">
      <c r="A225" s="32">
        <v>44419</v>
      </c>
      <c r="B225" s="61">
        <v>917</v>
      </c>
      <c r="C225" s="44">
        <v>3436.2942000000007</v>
      </c>
    </row>
    <row r="226" spans="1:3" x14ac:dyDescent="0.25">
      <c r="A226" s="32">
        <v>44420</v>
      </c>
      <c r="B226" s="61">
        <v>0</v>
      </c>
      <c r="C226" s="44">
        <v>1026.8192000000001</v>
      </c>
    </row>
    <row r="227" spans="1:3" x14ac:dyDescent="0.25">
      <c r="A227" s="32">
        <v>44421</v>
      </c>
      <c r="C227" s="44"/>
    </row>
    <row r="228" spans="1:3" x14ac:dyDescent="0.25">
      <c r="A228" s="32">
        <v>44422</v>
      </c>
      <c r="C228" s="44"/>
    </row>
    <row r="229" spans="1:3" x14ac:dyDescent="0.25">
      <c r="A229" s="32">
        <v>44423</v>
      </c>
      <c r="C229" s="44"/>
    </row>
    <row r="230" spans="1:3" x14ac:dyDescent="0.25">
      <c r="A230" s="32">
        <v>44424</v>
      </c>
      <c r="C230" s="44"/>
    </row>
    <row r="231" spans="1:3" x14ac:dyDescent="0.25">
      <c r="A231" s="32">
        <v>44425</v>
      </c>
      <c r="C231" s="44"/>
    </row>
    <row r="232" spans="1:3" x14ac:dyDescent="0.25">
      <c r="A232" s="32">
        <v>44426</v>
      </c>
      <c r="C232" s="44"/>
    </row>
    <row r="233" spans="1:3" x14ac:dyDescent="0.25">
      <c r="A233" s="32">
        <v>44427</v>
      </c>
      <c r="C233" s="44"/>
    </row>
    <row r="234" spans="1:3" x14ac:dyDescent="0.25">
      <c r="A234" s="32">
        <v>44428</v>
      </c>
      <c r="C234" s="44"/>
    </row>
    <row r="235" spans="1:3" x14ac:dyDescent="0.25">
      <c r="A235" s="32">
        <v>44429</v>
      </c>
      <c r="C235" s="44"/>
    </row>
    <row r="236" spans="1:3" x14ac:dyDescent="0.25">
      <c r="A236" s="32">
        <v>44430</v>
      </c>
      <c r="C236" s="44"/>
    </row>
    <row r="237" spans="1:3" x14ac:dyDescent="0.25">
      <c r="A237" s="32">
        <v>44431</v>
      </c>
      <c r="C237" s="44"/>
    </row>
    <row r="238" spans="1:3" x14ac:dyDescent="0.25">
      <c r="A238" s="32">
        <v>44432</v>
      </c>
      <c r="C238" s="44"/>
    </row>
    <row r="239" spans="1:3" x14ac:dyDescent="0.25">
      <c r="A239" s="32">
        <v>44433</v>
      </c>
      <c r="C239" s="44"/>
    </row>
    <row r="240" spans="1:3" x14ac:dyDescent="0.25">
      <c r="A240" s="32">
        <v>44434</v>
      </c>
      <c r="C240" s="44"/>
    </row>
    <row r="241" spans="1:3" x14ac:dyDescent="0.25">
      <c r="A241" s="32">
        <v>44435</v>
      </c>
      <c r="C241" s="44"/>
    </row>
    <row r="242" spans="1:3" x14ac:dyDescent="0.25">
      <c r="A242" s="32">
        <v>44436</v>
      </c>
      <c r="C242" s="44"/>
    </row>
    <row r="243" spans="1:3" x14ac:dyDescent="0.25">
      <c r="A243" s="32">
        <v>44437</v>
      </c>
      <c r="C243" s="44"/>
    </row>
    <row r="244" spans="1:3" x14ac:dyDescent="0.25">
      <c r="A244" s="32">
        <v>44438</v>
      </c>
      <c r="C244" s="44"/>
    </row>
    <row r="245" spans="1:3" x14ac:dyDescent="0.25">
      <c r="A245" s="32">
        <v>44439</v>
      </c>
      <c r="C245" s="44"/>
    </row>
    <row r="246" spans="1:3" x14ac:dyDescent="0.25">
      <c r="A246" s="32">
        <v>44440</v>
      </c>
    </row>
    <row r="247" spans="1:3" x14ac:dyDescent="0.25">
      <c r="A247" s="32">
        <v>44441</v>
      </c>
    </row>
    <row r="248" spans="1:3" x14ac:dyDescent="0.25">
      <c r="A248" s="32">
        <v>44442</v>
      </c>
    </row>
    <row r="249" spans="1:3" x14ac:dyDescent="0.25">
      <c r="A249" s="32">
        <v>44443</v>
      </c>
    </row>
    <row r="250" spans="1:3" x14ac:dyDescent="0.25">
      <c r="A250" s="32">
        <v>44444</v>
      </c>
    </row>
    <row r="251" spans="1:3" x14ac:dyDescent="0.25">
      <c r="A251" s="32">
        <v>44445</v>
      </c>
    </row>
    <row r="252" spans="1:3" x14ac:dyDescent="0.25">
      <c r="A252" s="32">
        <v>44446</v>
      </c>
    </row>
    <row r="253" spans="1:3" x14ac:dyDescent="0.25">
      <c r="A253" s="32">
        <v>44447</v>
      </c>
    </row>
    <row r="254" spans="1:3" x14ac:dyDescent="0.25">
      <c r="A254" s="32">
        <v>44448</v>
      </c>
    </row>
    <row r="255" spans="1:3" x14ac:dyDescent="0.25">
      <c r="A255" s="32">
        <v>44449</v>
      </c>
    </row>
    <row r="256" spans="1:3" x14ac:dyDescent="0.25">
      <c r="A256" s="32">
        <v>44450</v>
      </c>
    </row>
    <row r="257" spans="1:1" x14ac:dyDescent="0.25">
      <c r="A257" s="32">
        <v>44451</v>
      </c>
    </row>
    <row r="258" spans="1:1" x14ac:dyDescent="0.25">
      <c r="A258" s="32">
        <v>44452</v>
      </c>
    </row>
    <row r="259" spans="1:1" x14ac:dyDescent="0.25">
      <c r="A259" s="32">
        <v>44453</v>
      </c>
    </row>
    <row r="260" spans="1:1" x14ac:dyDescent="0.25">
      <c r="A260" s="32">
        <v>44454</v>
      </c>
    </row>
    <row r="261" spans="1:1" x14ac:dyDescent="0.25">
      <c r="A261" s="32">
        <v>44455</v>
      </c>
    </row>
    <row r="262" spans="1:1" x14ac:dyDescent="0.25">
      <c r="A262" s="32">
        <v>44456</v>
      </c>
    </row>
    <row r="263" spans="1:1" x14ac:dyDescent="0.25">
      <c r="A263" s="32">
        <v>44457</v>
      </c>
    </row>
    <row r="264" spans="1:1" x14ac:dyDescent="0.25">
      <c r="A264" s="32">
        <v>44458</v>
      </c>
    </row>
    <row r="265" spans="1:1" x14ac:dyDescent="0.25">
      <c r="A265" s="32">
        <v>44459</v>
      </c>
    </row>
    <row r="266" spans="1:1" x14ac:dyDescent="0.25">
      <c r="A266" s="32">
        <v>44460</v>
      </c>
    </row>
    <row r="267" spans="1:1" x14ac:dyDescent="0.25">
      <c r="A267" s="32">
        <v>44461</v>
      </c>
    </row>
    <row r="268" spans="1:1" x14ac:dyDescent="0.25">
      <c r="A268" s="32">
        <v>44462</v>
      </c>
    </row>
    <row r="269" spans="1:1" x14ac:dyDescent="0.25">
      <c r="A269" s="32">
        <v>44463</v>
      </c>
    </row>
    <row r="270" spans="1:1" x14ac:dyDescent="0.25">
      <c r="A270" s="32">
        <v>44464</v>
      </c>
    </row>
    <row r="271" spans="1:1" x14ac:dyDescent="0.25">
      <c r="A271" s="32">
        <v>44465</v>
      </c>
    </row>
    <row r="272" spans="1:1" x14ac:dyDescent="0.25">
      <c r="A272" s="32">
        <v>44466</v>
      </c>
    </row>
    <row r="273" spans="1:1" x14ac:dyDescent="0.25">
      <c r="A273" s="32">
        <v>44467</v>
      </c>
    </row>
    <row r="274" spans="1:1" x14ac:dyDescent="0.25">
      <c r="A274" s="32">
        <v>44468</v>
      </c>
    </row>
    <row r="275" spans="1:1" x14ac:dyDescent="0.25">
      <c r="A275" s="32">
        <v>44469</v>
      </c>
    </row>
    <row r="276" spans="1:1" x14ac:dyDescent="0.25">
      <c r="A276" s="32">
        <v>44470</v>
      </c>
    </row>
    <row r="277" spans="1:1" x14ac:dyDescent="0.25">
      <c r="A277" s="32">
        <v>44471</v>
      </c>
    </row>
    <row r="278" spans="1:1" x14ac:dyDescent="0.25">
      <c r="A278" s="32">
        <v>44472</v>
      </c>
    </row>
    <row r="279" spans="1:1" x14ac:dyDescent="0.25">
      <c r="A279" s="32">
        <v>44473</v>
      </c>
    </row>
    <row r="280" spans="1:1" x14ac:dyDescent="0.25">
      <c r="A280" s="32">
        <v>44474</v>
      </c>
    </row>
    <row r="281" spans="1:1" x14ac:dyDescent="0.25">
      <c r="A281" s="32">
        <v>44475</v>
      </c>
    </row>
    <row r="282" spans="1:1" x14ac:dyDescent="0.25">
      <c r="A282" s="32">
        <v>44476</v>
      </c>
    </row>
    <row r="283" spans="1:1" x14ac:dyDescent="0.25">
      <c r="A283" s="32">
        <v>44477</v>
      </c>
    </row>
    <row r="284" spans="1:1" x14ac:dyDescent="0.25">
      <c r="A284" s="32">
        <v>44478</v>
      </c>
    </row>
    <row r="285" spans="1:1" x14ac:dyDescent="0.25">
      <c r="A285" s="32">
        <v>44479</v>
      </c>
    </row>
    <row r="286" spans="1:1" x14ac:dyDescent="0.25">
      <c r="A286" s="32">
        <v>44480</v>
      </c>
    </row>
    <row r="287" spans="1:1" x14ac:dyDescent="0.25">
      <c r="A287" s="32">
        <v>44481</v>
      </c>
    </row>
    <row r="288" spans="1:1" x14ac:dyDescent="0.25">
      <c r="A288" s="32">
        <v>44482</v>
      </c>
    </row>
    <row r="289" spans="1:1" x14ac:dyDescent="0.25">
      <c r="A289" s="32">
        <v>44483</v>
      </c>
    </row>
    <row r="290" spans="1:1" x14ac:dyDescent="0.25">
      <c r="A290" s="32">
        <v>44484</v>
      </c>
    </row>
    <row r="291" spans="1:1" x14ac:dyDescent="0.25">
      <c r="A291" s="32">
        <v>44485</v>
      </c>
    </row>
    <row r="292" spans="1:1" x14ac:dyDescent="0.25">
      <c r="A292" s="32">
        <v>44486</v>
      </c>
    </row>
    <row r="293" spans="1:1" x14ac:dyDescent="0.25">
      <c r="A293" s="32">
        <v>44487</v>
      </c>
    </row>
    <row r="294" spans="1:1" x14ac:dyDescent="0.25">
      <c r="A294" s="32">
        <v>44488</v>
      </c>
    </row>
    <row r="295" spans="1:1" x14ac:dyDescent="0.25">
      <c r="A295" s="32">
        <v>44489</v>
      </c>
    </row>
    <row r="296" spans="1:1" x14ac:dyDescent="0.25">
      <c r="A296" s="32">
        <v>44490</v>
      </c>
    </row>
    <row r="297" spans="1:1" x14ac:dyDescent="0.25">
      <c r="A297" s="32">
        <v>44491</v>
      </c>
    </row>
    <row r="298" spans="1:1" x14ac:dyDescent="0.25">
      <c r="A298" s="32">
        <v>44492</v>
      </c>
    </row>
    <row r="299" spans="1:1" x14ac:dyDescent="0.25">
      <c r="A299" s="32">
        <v>44493</v>
      </c>
    </row>
    <row r="300" spans="1:1" x14ac:dyDescent="0.25">
      <c r="A300" s="32">
        <v>44494</v>
      </c>
    </row>
    <row r="301" spans="1:1" x14ac:dyDescent="0.25">
      <c r="A301" s="32">
        <v>44495</v>
      </c>
    </row>
    <row r="302" spans="1:1" x14ac:dyDescent="0.25">
      <c r="A302" s="32">
        <v>44496</v>
      </c>
    </row>
    <row r="303" spans="1:1" x14ac:dyDescent="0.25">
      <c r="A303" s="32">
        <v>44497</v>
      </c>
    </row>
    <row r="304" spans="1:1" x14ac:dyDescent="0.25">
      <c r="A304" s="32">
        <v>44498</v>
      </c>
    </row>
    <row r="305" spans="1:1" x14ac:dyDescent="0.25">
      <c r="A305" s="32">
        <v>44499</v>
      </c>
    </row>
    <row r="306" spans="1:1" x14ac:dyDescent="0.25">
      <c r="A306" s="32">
        <v>44500</v>
      </c>
    </row>
    <row r="307" spans="1:1" x14ac:dyDescent="0.25">
      <c r="A307" s="32">
        <v>44501</v>
      </c>
    </row>
    <row r="308" spans="1:1" x14ac:dyDescent="0.25">
      <c r="A308" s="32">
        <v>44502</v>
      </c>
    </row>
    <row r="309" spans="1:1" x14ac:dyDescent="0.25">
      <c r="A309" s="32">
        <v>44503</v>
      </c>
    </row>
    <row r="310" spans="1:1" x14ac:dyDescent="0.25">
      <c r="A310" s="32">
        <v>44504</v>
      </c>
    </row>
    <row r="311" spans="1:1" x14ac:dyDescent="0.25">
      <c r="A311" s="32">
        <v>44505</v>
      </c>
    </row>
    <row r="312" spans="1:1" x14ac:dyDescent="0.25">
      <c r="A312" s="32">
        <v>44506</v>
      </c>
    </row>
    <row r="313" spans="1:1" x14ac:dyDescent="0.25">
      <c r="A313" s="32">
        <v>44507</v>
      </c>
    </row>
    <row r="314" spans="1:1" x14ac:dyDescent="0.25">
      <c r="A314" s="32">
        <v>44508</v>
      </c>
    </row>
    <row r="315" spans="1:1" x14ac:dyDescent="0.25">
      <c r="A315" s="32">
        <v>44509</v>
      </c>
    </row>
    <row r="316" spans="1:1" x14ac:dyDescent="0.25">
      <c r="A316" s="32">
        <v>44510</v>
      </c>
    </row>
    <row r="317" spans="1:1" x14ac:dyDescent="0.25">
      <c r="A317" s="32">
        <v>44511</v>
      </c>
    </row>
    <row r="318" spans="1:1" x14ac:dyDescent="0.25">
      <c r="A318" s="32">
        <v>44512</v>
      </c>
    </row>
    <row r="319" spans="1:1" x14ac:dyDescent="0.25">
      <c r="A319" s="32">
        <v>44513</v>
      </c>
    </row>
    <row r="320" spans="1:1" x14ac:dyDescent="0.25">
      <c r="A320" s="32">
        <v>44514</v>
      </c>
    </row>
    <row r="321" spans="1:1" x14ac:dyDescent="0.25">
      <c r="A321" s="32">
        <v>44515</v>
      </c>
    </row>
    <row r="322" spans="1:1" x14ac:dyDescent="0.25">
      <c r="A322" s="32">
        <v>44516</v>
      </c>
    </row>
    <row r="323" spans="1:1" x14ac:dyDescent="0.25">
      <c r="A323" s="32">
        <v>44517</v>
      </c>
    </row>
    <row r="324" spans="1:1" x14ac:dyDescent="0.25">
      <c r="A324" s="32">
        <v>44518</v>
      </c>
    </row>
    <row r="325" spans="1:1" x14ac:dyDescent="0.25">
      <c r="A325" s="32">
        <v>44519</v>
      </c>
    </row>
    <row r="326" spans="1:1" x14ac:dyDescent="0.25">
      <c r="A326" s="32">
        <v>44520</v>
      </c>
    </row>
    <row r="327" spans="1:1" x14ac:dyDescent="0.25">
      <c r="A327" s="32">
        <v>44521</v>
      </c>
    </row>
    <row r="328" spans="1:1" x14ac:dyDescent="0.25">
      <c r="A328" s="32">
        <v>44522</v>
      </c>
    </row>
    <row r="329" spans="1:1" x14ac:dyDescent="0.25">
      <c r="A329" s="32">
        <v>44523</v>
      </c>
    </row>
    <row r="330" spans="1:1" x14ac:dyDescent="0.25">
      <c r="A330" s="32">
        <v>44524</v>
      </c>
    </row>
    <row r="331" spans="1:1" x14ac:dyDescent="0.25">
      <c r="A331" s="32">
        <v>44525</v>
      </c>
    </row>
    <row r="332" spans="1:1" x14ac:dyDescent="0.25">
      <c r="A332" s="32">
        <v>44526</v>
      </c>
    </row>
    <row r="333" spans="1:1" x14ac:dyDescent="0.25">
      <c r="A333" s="32">
        <v>44527</v>
      </c>
    </row>
    <row r="334" spans="1:1" x14ac:dyDescent="0.25">
      <c r="A334" s="32">
        <v>44528</v>
      </c>
    </row>
    <row r="335" spans="1:1" x14ac:dyDescent="0.25">
      <c r="A335" s="32">
        <v>44529</v>
      </c>
    </row>
    <row r="336" spans="1:1" x14ac:dyDescent="0.25">
      <c r="A336" s="32">
        <v>44530</v>
      </c>
    </row>
    <row r="337" spans="1:1" x14ac:dyDescent="0.25">
      <c r="A337" s="32">
        <v>44531</v>
      </c>
    </row>
    <row r="338" spans="1:1" x14ac:dyDescent="0.25">
      <c r="A338" s="32">
        <v>44532</v>
      </c>
    </row>
    <row r="339" spans="1:1" x14ac:dyDescent="0.25">
      <c r="A339" s="32">
        <v>44533</v>
      </c>
    </row>
    <row r="340" spans="1:1" x14ac:dyDescent="0.25">
      <c r="A340" s="32">
        <v>44534</v>
      </c>
    </row>
    <row r="341" spans="1:1" x14ac:dyDescent="0.25">
      <c r="A341" s="32">
        <v>44535</v>
      </c>
    </row>
    <row r="342" spans="1:1" x14ac:dyDescent="0.25">
      <c r="A342" s="32">
        <v>44536</v>
      </c>
    </row>
    <row r="343" spans="1:1" x14ac:dyDescent="0.25">
      <c r="A343" s="32">
        <v>44537</v>
      </c>
    </row>
    <row r="344" spans="1:1" x14ac:dyDescent="0.25">
      <c r="A344" s="32">
        <v>44538</v>
      </c>
    </row>
    <row r="345" spans="1:1" x14ac:dyDescent="0.25">
      <c r="A345" s="32">
        <v>44539</v>
      </c>
    </row>
    <row r="346" spans="1:1" x14ac:dyDescent="0.25">
      <c r="A346" s="32">
        <v>44540</v>
      </c>
    </row>
    <row r="347" spans="1:1" x14ac:dyDescent="0.25">
      <c r="A347" s="32">
        <v>44541</v>
      </c>
    </row>
    <row r="348" spans="1:1" x14ac:dyDescent="0.25">
      <c r="A348" s="32">
        <v>44542</v>
      </c>
    </row>
    <row r="349" spans="1:1" x14ac:dyDescent="0.25">
      <c r="A349" s="32">
        <v>44543</v>
      </c>
    </row>
    <row r="350" spans="1:1" x14ac:dyDescent="0.25">
      <c r="A350" s="32">
        <v>44544</v>
      </c>
    </row>
    <row r="351" spans="1:1" x14ac:dyDescent="0.25">
      <c r="A351" s="32">
        <v>44545</v>
      </c>
    </row>
    <row r="352" spans="1:1" x14ac:dyDescent="0.25">
      <c r="A352" s="32">
        <v>44546</v>
      </c>
    </row>
    <row r="353" spans="1:1" x14ac:dyDescent="0.25">
      <c r="A353" s="32">
        <v>44547</v>
      </c>
    </row>
    <row r="354" spans="1:1" x14ac:dyDescent="0.25">
      <c r="A354" s="32">
        <v>44548</v>
      </c>
    </row>
    <row r="355" spans="1:1" x14ac:dyDescent="0.25">
      <c r="A355" s="32">
        <v>44549</v>
      </c>
    </row>
    <row r="356" spans="1:1" x14ac:dyDescent="0.25">
      <c r="A356" s="32">
        <v>44550</v>
      </c>
    </row>
    <row r="357" spans="1:1" x14ac:dyDescent="0.25">
      <c r="A357" s="32">
        <v>44551</v>
      </c>
    </row>
    <row r="358" spans="1:1" x14ac:dyDescent="0.25">
      <c r="A358" s="32">
        <v>44552</v>
      </c>
    </row>
    <row r="359" spans="1:1" x14ac:dyDescent="0.25">
      <c r="A359" s="32">
        <v>44553</v>
      </c>
    </row>
    <row r="360" spans="1:1" x14ac:dyDescent="0.25">
      <c r="A360" s="32">
        <v>44554</v>
      </c>
    </row>
    <row r="361" spans="1:1" x14ac:dyDescent="0.25">
      <c r="A361" s="32">
        <v>44555</v>
      </c>
    </row>
    <row r="362" spans="1:1" x14ac:dyDescent="0.25">
      <c r="A362" s="32">
        <v>44556</v>
      </c>
    </row>
    <row r="363" spans="1:1" x14ac:dyDescent="0.25">
      <c r="A363" s="32">
        <v>44557</v>
      </c>
    </row>
    <row r="364" spans="1:1" x14ac:dyDescent="0.25">
      <c r="A364" s="32">
        <v>44558</v>
      </c>
    </row>
    <row r="365" spans="1:1" x14ac:dyDescent="0.25">
      <c r="A365" s="32">
        <v>44559</v>
      </c>
    </row>
    <row r="366" spans="1:1" x14ac:dyDescent="0.25">
      <c r="A366" s="32">
        <v>44560</v>
      </c>
    </row>
    <row r="367" spans="1:1" x14ac:dyDescent="0.25">
      <c r="A367" s="32">
        <v>44561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139E-1D50-4D50-AF71-9A63F0B99CC8}">
  <sheetPr codeName="Hoja1"/>
  <dimension ref="B2:H23"/>
  <sheetViews>
    <sheetView showGridLines="0" topLeftCell="A30" workbookViewId="0">
      <selection activeCell="G42" sqref="G42"/>
    </sheetView>
  </sheetViews>
  <sheetFormatPr defaultColWidth="11.42578125" defaultRowHeight="15" x14ac:dyDescent="0.25"/>
  <cols>
    <col min="1" max="1" width="2.85546875" customWidth="1"/>
    <col min="2" max="2" width="6.85546875" customWidth="1"/>
    <col min="3" max="3" width="16.85546875" bestFit="1" customWidth="1"/>
    <col min="5" max="5" width="30.7109375" bestFit="1" customWidth="1"/>
  </cols>
  <sheetData>
    <row r="2" spans="2:8" x14ac:dyDescent="0.25">
      <c r="B2" s="2" t="s">
        <v>14</v>
      </c>
      <c r="C2" s="2" t="s">
        <v>13</v>
      </c>
      <c r="E2" t="s">
        <v>48</v>
      </c>
    </row>
    <row r="3" spans="2:8" x14ac:dyDescent="0.25">
      <c r="B3" s="2" t="s">
        <v>20</v>
      </c>
      <c r="C3" s="2" t="s">
        <v>15</v>
      </c>
      <c r="E3" t="s">
        <v>29</v>
      </c>
    </row>
    <row r="4" spans="2:8" x14ac:dyDescent="0.25">
      <c r="B4" s="2" t="s">
        <v>21</v>
      </c>
      <c r="C4" s="2" t="s">
        <v>16</v>
      </c>
      <c r="E4" t="s">
        <v>49</v>
      </c>
      <c r="F4" t="s">
        <v>50</v>
      </c>
    </row>
    <row r="5" spans="2:8" x14ac:dyDescent="0.25">
      <c r="B5" s="2" t="s">
        <v>22</v>
      </c>
      <c r="C5" s="2" t="s">
        <v>17</v>
      </c>
      <c r="E5" t="s">
        <v>30</v>
      </c>
    </row>
    <row r="6" spans="2:8" x14ac:dyDescent="0.25">
      <c r="B6" s="2" t="s">
        <v>23</v>
      </c>
      <c r="C6" s="2" t="s">
        <v>18</v>
      </c>
      <c r="E6" t="s">
        <v>31</v>
      </c>
      <c r="F6" t="s">
        <v>51</v>
      </c>
      <c r="H6" t="s">
        <v>52</v>
      </c>
    </row>
    <row r="7" spans="2:8" x14ac:dyDescent="0.25">
      <c r="B7" s="2" t="s">
        <v>24</v>
      </c>
      <c r="C7" s="2" t="s">
        <v>19</v>
      </c>
      <c r="E7" t="s">
        <v>32</v>
      </c>
      <c r="F7" t="s">
        <v>51</v>
      </c>
      <c r="H7" t="s">
        <v>53</v>
      </c>
    </row>
    <row r="8" spans="2:8" x14ac:dyDescent="0.25">
      <c r="E8" t="s">
        <v>33</v>
      </c>
      <c r="F8" t="s">
        <v>50</v>
      </c>
      <c r="G8" t="s">
        <v>33</v>
      </c>
    </row>
    <row r="9" spans="2:8" x14ac:dyDescent="0.25">
      <c r="E9" t="s">
        <v>34</v>
      </c>
      <c r="F9" t="s">
        <v>54</v>
      </c>
      <c r="G9" t="s">
        <v>55</v>
      </c>
    </row>
    <row r="10" spans="2:8" x14ac:dyDescent="0.25">
      <c r="E10" t="s">
        <v>35</v>
      </c>
      <c r="F10" t="s">
        <v>51</v>
      </c>
      <c r="G10" t="s">
        <v>56</v>
      </c>
    </row>
    <row r="11" spans="2:8" x14ac:dyDescent="0.25">
      <c r="E11" t="s">
        <v>58</v>
      </c>
      <c r="F11" t="s">
        <v>54</v>
      </c>
      <c r="G11" t="s">
        <v>57</v>
      </c>
    </row>
    <row r="12" spans="2:8" x14ac:dyDescent="0.25">
      <c r="E12" t="s">
        <v>36</v>
      </c>
      <c r="F12" t="s">
        <v>50</v>
      </c>
      <c r="H12" t="s">
        <v>59</v>
      </c>
    </row>
    <row r="13" spans="2:8" x14ac:dyDescent="0.25">
      <c r="E13" t="s">
        <v>37</v>
      </c>
      <c r="F13" t="s">
        <v>50</v>
      </c>
      <c r="H13" t="s">
        <v>60</v>
      </c>
    </row>
    <row r="14" spans="2:8" x14ac:dyDescent="0.25">
      <c r="E14" t="s">
        <v>38</v>
      </c>
      <c r="F14" t="s">
        <v>51</v>
      </c>
      <c r="H14" t="s">
        <v>61</v>
      </c>
    </row>
    <row r="15" spans="2:8" x14ac:dyDescent="0.25">
      <c r="E15" t="s">
        <v>39</v>
      </c>
      <c r="F15" t="s">
        <v>50</v>
      </c>
      <c r="G15" t="s">
        <v>65</v>
      </c>
      <c r="H15" t="s">
        <v>63</v>
      </c>
    </row>
    <row r="16" spans="2:8" x14ac:dyDescent="0.25">
      <c r="E16" t="s">
        <v>40</v>
      </c>
      <c r="F16" t="s">
        <v>50</v>
      </c>
      <c r="G16" t="s">
        <v>66</v>
      </c>
      <c r="H16" t="s">
        <v>64</v>
      </c>
    </row>
    <row r="17" spans="5:8" x14ac:dyDescent="0.25">
      <c r="E17" t="s">
        <v>41</v>
      </c>
      <c r="F17" t="s">
        <v>50</v>
      </c>
      <c r="G17" t="s">
        <v>33</v>
      </c>
    </row>
    <row r="18" spans="5:8" x14ac:dyDescent="0.25">
      <c r="E18" t="s">
        <v>42</v>
      </c>
      <c r="F18" t="s">
        <v>50</v>
      </c>
      <c r="G18" t="s">
        <v>62</v>
      </c>
    </row>
    <row r="19" spans="5:8" x14ac:dyDescent="0.25">
      <c r="E19" t="s">
        <v>43</v>
      </c>
      <c r="F19" t="s">
        <v>50</v>
      </c>
      <c r="G19" t="s">
        <v>62</v>
      </c>
    </row>
    <row r="20" spans="5:8" x14ac:dyDescent="0.25">
      <c r="E20" t="s">
        <v>44</v>
      </c>
      <c r="F20" t="s">
        <v>50</v>
      </c>
      <c r="G20" t="s">
        <v>66</v>
      </c>
      <c r="H20" t="s">
        <v>64</v>
      </c>
    </row>
    <row r="21" spans="5:8" x14ac:dyDescent="0.25">
      <c r="E21" t="s">
        <v>45</v>
      </c>
      <c r="F21" t="s">
        <v>50</v>
      </c>
      <c r="G21" t="s">
        <v>66</v>
      </c>
      <c r="H21" t="s">
        <v>67</v>
      </c>
    </row>
    <row r="22" spans="5:8" x14ac:dyDescent="0.25">
      <c r="E22" t="s">
        <v>46</v>
      </c>
      <c r="F22" t="s">
        <v>50</v>
      </c>
      <c r="H22" t="s">
        <v>59</v>
      </c>
    </row>
    <row r="23" spans="5:8" x14ac:dyDescent="0.25">
      <c r="E23" t="s">
        <v>47</v>
      </c>
      <c r="F23" t="s">
        <v>50</v>
      </c>
      <c r="G23" t="s">
        <v>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01A1-EFC9-4120-959F-5B9927796738}">
  <sheetPr codeName="Hoja7"/>
  <dimension ref="A1"/>
  <sheetViews>
    <sheetView workbookViewId="0">
      <selection activeCell="A7" sqref="A7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Q1540"/>
  <sheetViews>
    <sheetView showGridLines="0" zoomScaleNormal="100" workbookViewId="0">
      <pane xSplit="2" ySplit="3" topLeftCell="C906" activePane="bottomRight" state="frozen"/>
      <selection activeCell="G215" sqref="G215"/>
      <selection pane="topRight" activeCell="G215" sqref="G215"/>
      <selection pane="bottomLeft" activeCell="G215" sqref="G215"/>
      <selection pane="bottomRight" activeCell="F908" sqref="F908:H908"/>
    </sheetView>
  </sheetViews>
  <sheetFormatPr defaultColWidth="9.140625" defaultRowHeight="15" x14ac:dyDescent="0.25"/>
  <cols>
    <col min="1" max="1" width="12.42578125" bestFit="1" customWidth="1"/>
    <col min="2" max="2" width="11.28515625" bestFit="1" customWidth="1"/>
    <col min="3" max="3" width="15.28515625" bestFit="1" customWidth="1"/>
    <col min="4" max="11" width="13.7109375" customWidth="1"/>
    <col min="12" max="12" width="9.5703125" bestFit="1" customWidth="1"/>
    <col min="13" max="13" width="9.140625" customWidth="1"/>
    <col min="14" max="14" width="9.85546875" bestFit="1" customWidth="1"/>
  </cols>
  <sheetData>
    <row r="1" spans="1:12" ht="21" x14ac:dyDescent="0.35">
      <c r="A1" s="73" t="s">
        <v>10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2" ht="21" x14ac:dyDescent="0.35">
      <c r="A2" s="72"/>
      <c r="B2" s="72"/>
      <c r="C2" s="1"/>
      <c r="D2" s="71" t="s">
        <v>11</v>
      </c>
      <c r="E2" s="71"/>
      <c r="F2" s="71"/>
      <c r="G2" s="71"/>
      <c r="H2" s="71"/>
      <c r="I2" s="71"/>
      <c r="J2" s="71"/>
      <c r="K2" s="71"/>
    </row>
    <row r="3" spans="1:12" ht="18.75" x14ac:dyDescent="0.25">
      <c r="A3" s="6" t="s">
        <v>0</v>
      </c>
      <c r="B3" s="6" t="s">
        <v>1</v>
      </c>
      <c r="C3" s="6" t="s">
        <v>147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6" t="s">
        <v>12</v>
      </c>
    </row>
    <row r="4" spans="1:12" ht="15.75" x14ac:dyDescent="0.25">
      <c r="A4" s="4">
        <v>44196</v>
      </c>
      <c r="B4" s="5">
        <v>0</v>
      </c>
      <c r="C4" s="5"/>
      <c r="D4" s="9">
        <v>45745.36</v>
      </c>
      <c r="E4" s="9"/>
      <c r="F4" s="9"/>
      <c r="G4" s="9"/>
      <c r="H4" s="9"/>
      <c r="I4" s="9"/>
      <c r="J4" s="9"/>
      <c r="K4" s="9"/>
      <c r="L4" s="8">
        <f>+IFERROR(COS(ATAN(db_LecMedPrinc[[#This Row],[3]]/db_LecMedPrinc[[#This Row],[1]])),0)</f>
        <v>1</v>
      </c>
    </row>
    <row r="5" spans="1:12" ht="15.75" x14ac:dyDescent="0.25">
      <c r="A5" s="4">
        <v>44197</v>
      </c>
      <c r="B5" s="5">
        <v>0</v>
      </c>
      <c r="C5" s="5"/>
      <c r="D5" s="9">
        <v>45754.905833333331</v>
      </c>
      <c r="E5" s="9"/>
      <c r="F5" s="9"/>
      <c r="G5" s="9"/>
      <c r="H5" s="9"/>
      <c r="I5" s="9"/>
      <c r="J5" s="9"/>
      <c r="K5" s="9"/>
      <c r="L5" s="8">
        <f>+IFERROR(COS(ATAN(db_LecMedPrinc[[#This Row],[3]]/db_LecMedPrinc[[#This Row],[1]])),0)</f>
        <v>1</v>
      </c>
    </row>
    <row r="6" spans="1:12" ht="15.75" x14ac:dyDescent="0.25">
      <c r="A6" s="4">
        <v>44197</v>
      </c>
      <c r="B6" s="5">
        <v>0.25</v>
      </c>
      <c r="C6" s="5"/>
      <c r="D6" s="9"/>
      <c r="E6" s="9"/>
      <c r="F6" s="9"/>
      <c r="G6" s="9"/>
      <c r="H6" s="9"/>
      <c r="I6" s="9"/>
      <c r="J6" s="9"/>
      <c r="K6" s="9"/>
      <c r="L6" s="8">
        <f>+IFERROR(COS(ATAN(db_LecMedPrinc[[#This Row],[3]]/db_LecMedPrinc[[#This Row],[1]])),0)</f>
        <v>0</v>
      </c>
    </row>
    <row r="7" spans="1:12" ht="15.75" x14ac:dyDescent="0.25">
      <c r="A7" s="4">
        <v>44197</v>
      </c>
      <c r="B7" s="5">
        <v>0.45833333333333331</v>
      </c>
      <c r="C7" s="5"/>
      <c r="D7" s="9"/>
      <c r="E7" s="9"/>
      <c r="F7" s="9"/>
      <c r="G7" s="9"/>
      <c r="H7" s="9"/>
      <c r="I7" s="9"/>
      <c r="J7" s="9"/>
      <c r="K7" s="9"/>
      <c r="L7" s="8">
        <f>+IFERROR(COS(ATAN(db_LecMedPrinc[[#This Row],[3]]/db_LecMedPrinc[[#This Row],[1]])),0)</f>
        <v>0</v>
      </c>
    </row>
    <row r="8" spans="1:12" ht="15.75" x14ac:dyDescent="0.25">
      <c r="A8" s="4">
        <v>44197</v>
      </c>
      <c r="B8" s="5">
        <v>0.75</v>
      </c>
      <c r="C8" s="5"/>
      <c r="D8" s="9"/>
      <c r="E8" s="9"/>
      <c r="F8" s="9"/>
      <c r="G8" s="9"/>
      <c r="H8" s="9"/>
      <c r="I8" s="9"/>
      <c r="J8" s="9"/>
      <c r="K8" s="9"/>
      <c r="L8" s="8">
        <f>+IFERROR(COS(ATAN(db_LecMedPrinc[[#This Row],[3]]/db_LecMedPrinc[[#This Row],[1]])),0)</f>
        <v>0</v>
      </c>
    </row>
    <row r="9" spans="1:12" ht="15.75" x14ac:dyDescent="0.25">
      <c r="A9" s="4">
        <v>44198</v>
      </c>
      <c r="B9" s="5">
        <v>0</v>
      </c>
      <c r="C9" s="5"/>
      <c r="D9" s="9">
        <v>45759.519999999997</v>
      </c>
      <c r="E9" s="9">
        <v>21651.15</v>
      </c>
      <c r="F9" s="9">
        <v>13117.26</v>
      </c>
      <c r="G9" s="9">
        <v>22924.3</v>
      </c>
      <c r="H9" s="9">
        <v>9717.9599999999991</v>
      </c>
      <c r="I9" s="9"/>
      <c r="J9" s="9"/>
      <c r="K9" s="9"/>
      <c r="L9" s="8">
        <f>+IFERROR(COS(ATAN(db_LecMedPrinc[[#This Row],[3]]/db_LecMedPrinc[[#This Row],[1]])),0)</f>
        <v>0.90392431786003158</v>
      </c>
    </row>
    <row r="10" spans="1:12" ht="15.75" x14ac:dyDescent="0.25">
      <c r="A10" s="4">
        <v>44198</v>
      </c>
      <c r="B10" s="5">
        <v>0.25</v>
      </c>
      <c r="C10" s="5"/>
      <c r="D10" s="9">
        <v>45760.42</v>
      </c>
      <c r="E10" s="9">
        <v>21651.54</v>
      </c>
      <c r="F10" s="9">
        <v>13118.16</v>
      </c>
      <c r="G10" s="9">
        <v>22924.3</v>
      </c>
      <c r="H10" s="9">
        <v>9717.9599999999991</v>
      </c>
      <c r="I10" s="9"/>
      <c r="J10" s="9"/>
      <c r="K10" s="9"/>
      <c r="L10" s="8">
        <f>+IFERROR(COS(ATAN(db_LecMedPrinc[[#This Row],[3]]/db_LecMedPrinc[[#This Row],[1]])),0)</f>
        <v>0.90392459152603921</v>
      </c>
    </row>
    <row r="11" spans="1:12" ht="15.75" x14ac:dyDescent="0.25">
      <c r="A11" s="4">
        <v>44198</v>
      </c>
      <c r="B11" s="5">
        <v>0.45833333333333331</v>
      </c>
      <c r="C11" s="5"/>
      <c r="D11" s="9"/>
      <c r="E11" s="9"/>
      <c r="F11" s="9"/>
      <c r="G11" s="9"/>
      <c r="H11" s="9"/>
      <c r="I11" s="9"/>
      <c r="J11" s="9"/>
      <c r="K11" s="9"/>
      <c r="L11" s="8">
        <f>+IFERROR(COS(ATAN(db_LecMedPrinc[[#This Row],[3]]/db_LecMedPrinc[[#This Row],[1]])),0)</f>
        <v>0</v>
      </c>
    </row>
    <row r="12" spans="1:12" ht="15.75" x14ac:dyDescent="0.25">
      <c r="A12" s="4">
        <v>44198</v>
      </c>
      <c r="B12" s="5">
        <v>0.75</v>
      </c>
      <c r="C12" s="5"/>
      <c r="D12" s="9"/>
      <c r="E12" s="9"/>
      <c r="F12" s="9"/>
      <c r="G12" s="9"/>
      <c r="H12" s="9"/>
      <c r="I12" s="9"/>
      <c r="J12" s="9"/>
      <c r="K12" s="9"/>
      <c r="L12" s="8">
        <f>+IFERROR(COS(ATAN(db_LecMedPrinc[[#This Row],[3]]/db_LecMedPrinc[[#This Row],[1]])),0)</f>
        <v>0</v>
      </c>
    </row>
    <row r="13" spans="1:12" ht="15.75" x14ac:dyDescent="0.25">
      <c r="A13" s="4">
        <v>44199</v>
      </c>
      <c r="B13" s="5">
        <v>0</v>
      </c>
      <c r="C13" s="5"/>
      <c r="D13" s="9">
        <v>45766.71</v>
      </c>
      <c r="E13" s="9">
        <v>21654.78</v>
      </c>
      <c r="F13" s="9">
        <v>13118.8</v>
      </c>
      <c r="G13" s="9">
        <v>22928.26</v>
      </c>
      <c r="H13" s="9">
        <v>9719.64</v>
      </c>
      <c r="I13" s="9"/>
      <c r="J13" s="9"/>
      <c r="K13" s="9"/>
      <c r="L13" s="8">
        <f>+IFERROR(COS(ATAN(db_LecMedPrinc[[#This Row],[3]]/db_LecMedPrinc[[#This Row],[1]])),0)</f>
        <v>0.90392257657413555</v>
      </c>
    </row>
    <row r="14" spans="1:12" ht="15.75" x14ac:dyDescent="0.25">
      <c r="A14" s="4">
        <v>44199</v>
      </c>
      <c r="B14" s="5">
        <v>0.25</v>
      </c>
      <c r="C14" s="5"/>
      <c r="D14" s="9">
        <v>45768.29</v>
      </c>
      <c r="E14" s="9">
        <v>21655.599999999999</v>
      </c>
      <c r="F14" s="9">
        <v>13120.37</v>
      </c>
      <c r="G14" s="9">
        <v>22928.26</v>
      </c>
      <c r="H14" s="9">
        <v>9719.64</v>
      </c>
      <c r="I14" s="9"/>
      <c r="J14" s="9"/>
      <c r="K14" s="9"/>
      <c r="L14" s="8">
        <f>+IFERROR(COS(ATAN(db_LecMedPrinc[[#This Row],[3]]/db_LecMedPrinc[[#This Row],[1]])),0)</f>
        <v>0.90392202366232743</v>
      </c>
    </row>
    <row r="15" spans="1:12" ht="15.75" x14ac:dyDescent="0.25">
      <c r="A15" s="4">
        <v>44199</v>
      </c>
      <c r="B15" s="5">
        <v>0.45833333333333331</v>
      </c>
      <c r="C15" s="5"/>
      <c r="D15" s="9"/>
      <c r="E15" s="9"/>
      <c r="F15" s="9"/>
      <c r="G15" s="9"/>
      <c r="H15" s="9"/>
      <c r="I15" s="9"/>
      <c r="J15" s="9"/>
      <c r="K15" s="9"/>
      <c r="L15" s="8">
        <f>+IFERROR(COS(ATAN(db_LecMedPrinc[[#This Row],[3]]/db_LecMedPrinc[[#This Row],[1]])),0)</f>
        <v>0</v>
      </c>
    </row>
    <row r="16" spans="1:12" ht="15.75" x14ac:dyDescent="0.25">
      <c r="A16" s="4">
        <v>44199</v>
      </c>
      <c r="B16" s="5">
        <v>0.75</v>
      </c>
      <c r="C16" s="5"/>
      <c r="D16" s="9">
        <v>45771.32</v>
      </c>
      <c r="E16" s="9">
        <v>21657.25</v>
      </c>
      <c r="F16" s="9">
        <v>13120.44</v>
      </c>
      <c r="G16" s="9">
        <v>22931.23</v>
      </c>
      <c r="H16" s="9">
        <v>9719.64</v>
      </c>
      <c r="I16" s="9"/>
      <c r="J16" s="9"/>
      <c r="K16" s="9"/>
      <c r="L16" s="8">
        <f>+IFERROR(COS(ATAN(db_LecMedPrinc[[#This Row],[3]]/db_LecMedPrinc[[#This Row],[1]])),0)</f>
        <v>0.90392037196834396</v>
      </c>
    </row>
    <row r="17" spans="1:12" ht="15.75" x14ac:dyDescent="0.25">
      <c r="A17" s="4">
        <v>44200</v>
      </c>
      <c r="B17" s="5">
        <v>0</v>
      </c>
      <c r="C17" s="5"/>
      <c r="D17" s="9">
        <v>45772.24</v>
      </c>
      <c r="E17" s="9">
        <v>21657.61</v>
      </c>
      <c r="F17" s="9">
        <v>13120.49</v>
      </c>
      <c r="G17" s="9">
        <v>22931.42</v>
      </c>
      <c r="H17" s="9">
        <v>9720.31</v>
      </c>
      <c r="I17" s="9"/>
      <c r="J17" s="9"/>
      <c r="K17" s="9"/>
      <c r="L17" s="8">
        <f>+IFERROR(COS(ATAN(db_LecMedPrinc[[#This Row],[3]]/db_LecMedPrinc[[#This Row],[1]])),0)</f>
        <v>0.90392094693820391</v>
      </c>
    </row>
    <row r="18" spans="1:12" ht="15.75" x14ac:dyDescent="0.25">
      <c r="A18" s="4">
        <v>44198</v>
      </c>
      <c r="B18" s="5">
        <v>0.25</v>
      </c>
      <c r="C18" s="5"/>
      <c r="D18" s="9">
        <v>45773.02</v>
      </c>
      <c r="E18" s="9">
        <v>21657.97</v>
      </c>
      <c r="F18" s="9">
        <v>13121.28</v>
      </c>
      <c r="G18" s="9">
        <v>22931.42</v>
      </c>
      <c r="H18" s="9">
        <v>9720.31</v>
      </c>
      <c r="I18" s="9"/>
      <c r="J18" s="9"/>
      <c r="K18" s="9"/>
      <c r="L18" s="8">
        <f>+IFERROR(COS(ATAN(db_LecMedPrinc[[#This Row],[3]]/db_LecMedPrinc[[#This Row],[1]])),0)</f>
        <v>0.90392101614713594</v>
      </c>
    </row>
    <row r="19" spans="1:12" ht="15.75" x14ac:dyDescent="0.25">
      <c r="A19" s="4">
        <v>44198</v>
      </c>
      <c r="B19" s="5">
        <v>0.45833333333333331</v>
      </c>
      <c r="C19" s="5"/>
      <c r="D19" s="9"/>
      <c r="E19" s="9"/>
      <c r="F19" s="9"/>
      <c r="G19" s="9"/>
      <c r="H19" s="9"/>
      <c r="I19" s="9"/>
      <c r="J19" s="9"/>
      <c r="K19" s="9"/>
      <c r="L19" s="8">
        <f>+IFERROR(COS(ATAN(db_LecMedPrinc[[#This Row],[3]]/db_LecMedPrinc[[#This Row],[1]])),0)</f>
        <v>0</v>
      </c>
    </row>
    <row r="20" spans="1:12" ht="15.75" x14ac:dyDescent="0.25">
      <c r="A20" s="4">
        <v>44198</v>
      </c>
      <c r="B20" s="5">
        <v>0.75</v>
      </c>
      <c r="C20" s="5"/>
      <c r="D20" s="9"/>
      <c r="E20" s="9"/>
      <c r="F20" s="9"/>
      <c r="G20" s="9"/>
      <c r="H20" s="9"/>
      <c r="I20" s="9"/>
      <c r="J20" s="9"/>
      <c r="K20" s="9"/>
      <c r="L20" s="8">
        <f>+IFERROR(COS(ATAN(db_LecMedPrinc[[#This Row],[3]]/db_LecMedPrinc[[#This Row],[1]])),0)</f>
        <v>0</v>
      </c>
    </row>
    <row r="21" spans="1:12" ht="15.75" x14ac:dyDescent="0.25">
      <c r="A21" s="4">
        <v>44201</v>
      </c>
      <c r="B21" s="5">
        <v>0</v>
      </c>
      <c r="C21" s="5"/>
      <c r="D21" s="9">
        <v>45777.49</v>
      </c>
      <c r="E21" s="9">
        <v>21660.46</v>
      </c>
      <c r="F21" s="9">
        <v>13121.57</v>
      </c>
      <c r="G21" s="9">
        <v>22933.95</v>
      </c>
      <c r="H21" s="9">
        <v>9721.9500000000007</v>
      </c>
      <c r="I21" s="9"/>
      <c r="J21" s="9"/>
      <c r="K21" s="9"/>
      <c r="L21" s="8">
        <f>+IFERROR(COS(ATAN(db_LecMedPrinc[[#This Row],[3]]/db_LecMedPrinc[[#This Row],[1]])),0)</f>
        <v>0.90391815361384953</v>
      </c>
    </row>
    <row r="22" spans="1:12" ht="15.75" x14ac:dyDescent="0.25">
      <c r="A22" s="4">
        <v>44201</v>
      </c>
      <c r="B22" s="5">
        <v>0.25</v>
      </c>
      <c r="C22" s="5"/>
      <c r="D22" s="9">
        <v>45779.53</v>
      </c>
      <c r="E22" s="9">
        <v>21661.62</v>
      </c>
      <c r="F22" s="9">
        <v>13123.61</v>
      </c>
      <c r="G22" s="9">
        <v>22933.95</v>
      </c>
      <c r="H22" s="9">
        <v>9721.9500000000007</v>
      </c>
      <c r="I22" s="9"/>
      <c r="J22" s="9"/>
      <c r="K22" s="9"/>
      <c r="L22" s="8">
        <f>+IFERROR(COS(ATAN(db_LecMedPrinc[[#This Row],[3]]/db_LecMedPrinc[[#This Row],[1]])),0)</f>
        <v>0.90391666706212681</v>
      </c>
    </row>
    <row r="23" spans="1:12" ht="15.75" x14ac:dyDescent="0.25">
      <c r="A23" s="4">
        <v>44201</v>
      </c>
      <c r="B23" s="5">
        <v>0.45833333333333331</v>
      </c>
      <c r="C23" s="5"/>
      <c r="D23" s="9">
        <v>45781.74</v>
      </c>
      <c r="E23" s="9">
        <v>21662.89</v>
      </c>
      <c r="F23" s="9">
        <v>13123.82</v>
      </c>
      <c r="G23" s="9">
        <v>22935.96</v>
      </c>
      <c r="H23" s="9">
        <v>9721.9500000000007</v>
      </c>
      <c r="I23" s="9"/>
      <c r="J23" s="9"/>
      <c r="K23" s="9"/>
      <c r="L23" s="8">
        <f>+IFERROR(COS(ATAN(db_LecMedPrinc[[#This Row],[3]]/db_LecMedPrinc[[#This Row],[1]])),0)</f>
        <v>0.90391495499595742</v>
      </c>
    </row>
    <row r="24" spans="1:12" ht="15.75" x14ac:dyDescent="0.25">
      <c r="A24" s="4">
        <v>44201</v>
      </c>
      <c r="B24" s="5">
        <v>0.75</v>
      </c>
      <c r="C24" s="5"/>
      <c r="D24" s="9">
        <v>45783.66</v>
      </c>
      <c r="E24" s="9">
        <v>21664.02</v>
      </c>
      <c r="F24" s="9">
        <v>13123.82</v>
      </c>
      <c r="G24" s="9">
        <v>22937.73</v>
      </c>
      <c r="H24" s="9">
        <v>9722.11</v>
      </c>
      <c r="I24" s="9"/>
      <c r="J24" s="9"/>
      <c r="K24" s="9"/>
      <c r="L24" s="8">
        <f>+IFERROR(COS(ATAN(db_LecMedPrinc[[#This Row],[3]]/db_LecMedPrinc[[#This Row],[1]])),0)</f>
        <v>0.90391326428482732</v>
      </c>
    </row>
    <row r="25" spans="1:12" ht="15.75" x14ac:dyDescent="0.25">
      <c r="A25" s="4">
        <v>44202</v>
      </c>
      <c r="B25" s="5">
        <v>0</v>
      </c>
      <c r="C25" s="5"/>
      <c r="D25" s="9">
        <v>45785.89</v>
      </c>
      <c r="E25" s="9">
        <v>21665.22</v>
      </c>
      <c r="F25" s="9">
        <v>13123.94</v>
      </c>
      <c r="G25" s="9">
        <v>22938.11</v>
      </c>
      <c r="H25" s="9">
        <v>9723.82</v>
      </c>
      <c r="I25" s="9"/>
      <c r="J25" s="9"/>
      <c r="K25" s="9"/>
      <c r="L25" s="8">
        <f>+IFERROR(COS(ATAN(db_LecMedPrinc[[#This Row],[3]]/db_LecMedPrinc[[#This Row],[1]])),0)</f>
        <v>0.90391215904525613</v>
      </c>
    </row>
    <row r="26" spans="1:12" ht="15.75" x14ac:dyDescent="0.25">
      <c r="A26" s="4">
        <v>44202</v>
      </c>
      <c r="B26" s="5">
        <v>0.25</v>
      </c>
      <c r="C26" s="5"/>
      <c r="D26" s="9">
        <v>45788.15</v>
      </c>
      <c r="E26" s="9">
        <v>21666.44</v>
      </c>
      <c r="F26" s="9">
        <v>13126.21</v>
      </c>
      <c r="G26" s="9">
        <v>22938.11</v>
      </c>
      <c r="H26" s="9">
        <v>9723.82</v>
      </c>
      <c r="I26" s="9"/>
      <c r="J26" s="9"/>
      <c r="K26" s="9"/>
      <c r="L26" s="8">
        <f>+IFERROR(COS(ATAN(db_LecMedPrinc[[#This Row],[3]]/db_LecMedPrinc[[#This Row],[1]])),0)</f>
        <v>0.90391100960924786</v>
      </c>
    </row>
    <row r="27" spans="1:12" ht="15.75" x14ac:dyDescent="0.25">
      <c r="A27" s="4">
        <v>44202</v>
      </c>
      <c r="B27" s="5">
        <v>0.45833333333333331</v>
      </c>
      <c r="C27" s="5"/>
      <c r="D27" s="9"/>
      <c r="E27" s="9"/>
      <c r="F27" s="9"/>
      <c r="G27" s="9"/>
      <c r="H27" s="9"/>
      <c r="I27" s="9"/>
      <c r="J27" s="9"/>
      <c r="K27" s="9"/>
      <c r="L27" s="8">
        <f>+IFERROR(COS(ATAN(db_LecMedPrinc[[#This Row],[3]]/db_LecMedPrinc[[#This Row],[1]])),0)</f>
        <v>0</v>
      </c>
    </row>
    <row r="28" spans="1:12" ht="15.75" x14ac:dyDescent="0.25">
      <c r="A28" s="4">
        <v>44202</v>
      </c>
      <c r="B28" s="5">
        <v>0.75</v>
      </c>
      <c r="C28" s="5"/>
      <c r="D28" s="9">
        <v>45792.88</v>
      </c>
      <c r="E28" s="9">
        <v>21669</v>
      </c>
      <c r="F28" s="9">
        <v>13126.57</v>
      </c>
      <c r="G28" s="9">
        <v>22942.42</v>
      </c>
      <c r="H28" s="9">
        <v>9723.82</v>
      </c>
      <c r="I28" s="9"/>
      <c r="J28" s="9"/>
      <c r="K28" s="9"/>
      <c r="L28" s="8">
        <f>+IFERROR(COS(ATAN(db_LecMedPrinc[[#This Row],[3]]/db_LecMedPrinc[[#This Row],[1]])),0)</f>
        <v>0.90390855363447153</v>
      </c>
    </row>
    <row r="29" spans="1:12" ht="15.75" x14ac:dyDescent="0.25">
      <c r="A29" s="4">
        <v>44203</v>
      </c>
      <c r="B29" s="5">
        <v>0</v>
      </c>
      <c r="C29" s="5"/>
      <c r="D29" s="9">
        <v>45795.77</v>
      </c>
      <c r="E29" s="9">
        <v>21670.49</v>
      </c>
      <c r="F29" s="9">
        <v>13126.97</v>
      </c>
      <c r="G29" s="9">
        <v>22942.86</v>
      </c>
      <c r="H29" s="9">
        <v>9725.93</v>
      </c>
      <c r="I29" s="9"/>
      <c r="J29" s="9"/>
      <c r="K29" s="9"/>
      <c r="L29" s="8">
        <f>+IFERROR(COS(ATAN(db_LecMedPrinc[[#This Row],[3]]/db_LecMedPrinc[[#This Row],[1]])),0)</f>
        <v>0.90390761909385964</v>
      </c>
    </row>
    <row r="30" spans="1:12" ht="15.75" x14ac:dyDescent="0.25">
      <c r="A30" s="4">
        <v>44203</v>
      </c>
      <c r="B30" s="5">
        <v>0.25</v>
      </c>
      <c r="C30" s="5"/>
      <c r="D30" s="9">
        <v>45797.95</v>
      </c>
      <c r="E30" s="9">
        <v>21671.67</v>
      </c>
      <c r="F30" s="9">
        <v>13129.16</v>
      </c>
      <c r="G30" s="9">
        <v>22942.86</v>
      </c>
      <c r="H30" s="9">
        <v>9725.93</v>
      </c>
      <c r="I30" s="9"/>
      <c r="J30" s="9"/>
      <c r="K30" s="9"/>
      <c r="L30" s="8">
        <f>+IFERROR(COS(ATAN(db_LecMedPrinc[[#This Row],[3]]/db_LecMedPrinc[[#This Row],[1]])),0)</f>
        <v>0.90390648647498884</v>
      </c>
    </row>
    <row r="31" spans="1:12" ht="15.75" x14ac:dyDescent="0.25">
      <c r="A31" s="4">
        <v>44203</v>
      </c>
      <c r="B31" s="5">
        <v>0.45833333333333331</v>
      </c>
      <c r="C31" s="5"/>
      <c r="D31" s="9"/>
      <c r="E31" s="9"/>
      <c r="F31" s="9"/>
      <c r="G31" s="9"/>
      <c r="H31" s="9"/>
      <c r="I31" s="9"/>
      <c r="J31" s="9"/>
      <c r="K31" s="9"/>
      <c r="L31" s="8">
        <f>+IFERROR(COS(ATAN(db_LecMedPrinc[[#This Row],[3]]/db_LecMedPrinc[[#This Row],[1]])),0)</f>
        <v>0</v>
      </c>
    </row>
    <row r="32" spans="1:12" ht="15.75" x14ac:dyDescent="0.25">
      <c r="A32" s="4">
        <v>44203</v>
      </c>
      <c r="B32" s="5">
        <v>0.75</v>
      </c>
      <c r="C32" s="5"/>
      <c r="D32" s="9">
        <v>45802.76</v>
      </c>
      <c r="E32" s="9">
        <v>21674.2</v>
      </c>
      <c r="F32" s="9">
        <v>13129.4</v>
      </c>
      <c r="G32" s="9">
        <v>22947.1</v>
      </c>
      <c r="H32" s="9">
        <v>9726.25</v>
      </c>
      <c r="I32" s="9"/>
      <c r="J32" s="9"/>
      <c r="K32" s="9"/>
      <c r="L32" s="8">
        <f>+IFERROR(COS(ATAN(db_LecMedPrinc[[#This Row],[3]]/db_LecMedPrinc[[#This Row],[1]])),0)</f>
        <v>0.90390454921303087</v>
      </c>
    </row>
    <row r="33" spans="1:12" ht="15.75" x14ac:dyDescent="0.25">
      <c r="A33" s="4">
        <v>44204</v>
      </c>
      <c r="B33" s="5">
        <v>0</v>
      </c>
      <c r="C33" s="5"/>
      <c r="D33" s="9">
        <v>45805.14</v>
      </c>
      <c r="E33" s="9">
        <v>21675.5</v>
      </c>
      <c r="F33" s="9">
        <v>13129.81</v>
      </c>
      <c r="G33" s="9">
        <v>22947.53</v>
      </c>
      <c r="H33" s="9">
        <v>9727.7999999999993</v>
      </c>
      <c r="I33" s="9"/>
      <c r="J33" s="9"/>
      <c r="K33" s="9"/>
      <c r="L33" s="8">
        <f>+IFERROR(COS(ATAN(db_LecMedPrinc[[#This Row],[3]]/db_LecMedPrinc[[#This Row],[1]])),0)</f>
        <v>0.90390322343098251</v>
      </c>
    </row>
    <row r="34" spans="1:12" ht="15.75" x14ac:dyDescent="0.25">
      <c r="A34" s="4">
        <v>44204</v>
      </c>
      <c r="B34" s="5">
        <v>0.25</v>
      </c>
      <c r="C34" s="5"/>
      <c r="D34" s="9"/>
      <c r="E34" s="9"/>
      <c r="F34" s="9"/>
      <c r="G34" s="9"/>
      <c r="H34" s="9"/>
      <c r="I34" s="9"/>
      <c r="J34" s="9"/>
      <c r="K34" s="9"/>
      <c r="L34" s="8">
        <f>+IFERROR(COS(ATAN(db_LecMedPrinc[[#This Row],[3]]/db_LecMedPrinc[[#This Row],[1]])),0)</f>
        <v>0</v>
      </c>
    </row>
    <row r="35" spans="1:12" ht="15.75" x14ac:dyDescent="0.25">
      <c r="A35" s="4">
        <v>44204</v>
      </c>
      <c r="B35" s="5">
        <v>0.45833333333333331</v>
      </c>
      <c r="C35" s="5"/>
      <c r="D35" s="9">
        <v>45810.11</v>
      </c>
      <c r="E35" s="9">
        <v>21677.15</v>
      </c>
      <c r="F35" s="9">
        <v>13132.28</v>
      </c>
      <c r="G35" s="9">
        <v>22949.86</v>
      </c>
      <c r="H35" s="9">
        <v>9727.98</v>
      </c>
      <c r="I35" s="9"/>
      <c r="J35" s="9"/>
      <c r="K35" s="9"/>
      <c r="L35" s="8">
        <f>+IFERROR(COS(ATAN(db_LecMedPrinc[[#This Row],[3]]/db_LecMedPrinc[[#This Row],[1]])),0)</f>
        <v>0.90390857777337208</v>
      </c>
    </row>
    <row r="36" spans="1:12" ht="15.75" x14ac:dyDescent="0.25">
      <c r="A36" s="4">
        <v>44204</v>
      </c>
      <c r="B36" s="5">
        <v>0.75</v>
      </c>
      <c r="C36" s="5"/>
      <c r="D36" s="9">
        <v>45812.32</v>
      </c>
      <c r="E36" s="9">
        <v>21679.35</v>
      </c>
      <c r="F36" s="9">
        <v>13132.28</v>
      </c>
      <c r="G36" s="9">
        <v>22952.07</v>
      </c>
      <c r="H36" s="9">
        <v>9727.98</v>
      </c>
      <c r="I36" s="9"/>
      <c r="J36" s="9"/>
      <c r="K36" s="9"/>
      <c r="L36" s="8">
        <f>+IFERROR(COS(ATAN(db_LecMedPrinc[[#This Row],[3]]/db_LecMedPrinc[[#This Row],[1]])),0)</f>
        <v>0.90389977271114585</v>
      </c>
    </row>
    <row r="37" spans="1:12" ht="15.75" x14ac:dyDescent="0.25">
      <c r="A37" s="4">
        <v>44205</v>
      </c>
      <c r="B37" s="5">
        <v>0</v>
      </c>
      <c r="C37" s="5"/>
      <c r="D37" s="9">
        <v>45815.08</v>
      </c>
      <c r="E37" s="9">
        <v>21680.880000000001</v>
      </c>
      <c r="F37" s="9">
        <v>13132.76</v>
      </c>
      <c r="G37" s="9">
        <v>22952.44</v>
      </c>
      <c r="H37" s="9">
        <v>9729.8700000000008</v>
      </c>
      <c r="I37" s="9"/>
      <c r="J37" s="9"/>
      <c r="K37" s="9"/>
      <c r="L37" s="8">
        <f>+IFERROR(COS(ATAN(db_LecMedPrinc[[#This Row],[3]]/db_LecMedPrinc[[#This Row],[1]])),0)</f>
        <v>0.90389806469822109</v>
      </c>
    </row>
    <row r="38" spans="1:12" ht="15.75" x14ac:dyDescent="0.25">
      <c r="A38" s="4">
        <v>44205</v>
      </c>
      <c r="B38" s="5">
        <v>0.25</v>
      </c>
      <c r="C38" s="5"/>
      <c r="D38" s="9"/>
      <c r="E38" s="9"/>
      <c r="F38" s="9"/>
      <c r="G38" s="9"/>
      <c r="H38" s="9"/>
      <c r="I38" s="9"/>
      <c r="J38" s="9"/>
      <c r="K38" s="9"/>
      <c r="L38" s="8">
        <f>+IFERROR(COS(ATAN(db_LecMedPrinc[[#This Row],[3]]/db_LecMedPrinc[[#This Row],[1]])),0)</f>
        <v>0</v>
      </c>
    </row>
    <row r="39" spans="1:12" ht="15.75" x14ac:dyDescent="0.25">
      <c r="A39" s="4">
        <v>44205</v>
      </c>
      <c r="B39" s="5">
        <v>0.45833333333333331</v>
      </c>
      <c r="C39" s="5"/>
      <c r="D39" s="9">
        <v>45818.73</v>
      </c>
      <c r="E39" s="9">
        <v>21682.86</v>
      </c>
      <c r="F39" s="9">
        <v>13134.89</v>
      </c>
      <c r="G39" s="9">
        <v>22953.97</v>
      </c>
      <c r="H39" s="9">
        <v>9729.8700000000008</v>
      </c>
      <c r="I39" s="9"/>
      <c r="J39" s="9"/>
      <c r="K39" s="9"/>
      <c r="L39" s="8">
        <f>+IFERROR(COS(ATAN(db_LecMedPrinc[[#This Row],[3]]/db_LecMedPrinc[[#This Row],[1]])),0)</f>
        <v>0.90389613702123506</v>
      </c>
    </row>
    <row r="40" spans="1:12" ht="15.75" x14ac:dyDescent="0.25">
      <c r="A40" s="4">
        <v>44205</v>
      </c>
      <c r="B40" s="5">
        <v>0.75</v>
      </c>
      <c r="C40" s="5"/>
      <c r="D40" s="9">
        <v>45821.11</v>
      </c>
      <c r="E40" s="9">
        <v>21684.19</v>
      </c>
      <c r="F40" s="9">
        <v>13134.89</v>
      </c>
      <c r="G40" s="9">
        <v>22956.15</v>
      </c>
      <c r="H40" s="9">
        <v>9730.06</v>
      </c>
      <c r="I40" s="9"/>
      <c r="J40" s="9"/>
      <c r="K40" s="9"/>
      <c r="L40" s="8">
        <f>+IFERROR(COS(ATAN(db_LecMedPrinc[[#This Row],[3]]/db_LecMedPrinc[[#This Row],[1]])),0)</f>
        <v>0.90389458329175709</v>
      </c>
    </row>
    <row r="41" spans="1:12" ht="15.75" x14ac:dyDescent="0.25">
      <c r="A41" s="4">
        <v>44206</v>
      </c>
      <c r="B41" s="5">
        <v>0</v>
      </c>
      <c r="C41" s="5"/>
      <c r="D41" s="9">
        <v>45822.19</v>
      </c>
      <c r="E41" s="9">
        <v>21684.77</v>
      </c>
      <c r="F41" s="9">
        <v>13134.89</v>
      </c>
      <c r="G41" s="9">
        <v>22956.15</v>
      </c>
      <c r="H41" s="9">
        <v>9731.15</v>
      </c>
      <c r="I41" s="9"/>
      <c r="J41" s="9"/>
      <c r="K41" s="9"/>
      <c r="L41" s="8">
        <f>+IFERROR(COS(ATAN(db_LecMedPrinc[[#This Row],[3]]/db_LecMedPrinc[[#This Row],[1]])),0)</f>
        <v>0.90389405774879827</v>
      </c>
    </row>
    <row r="42" spans="1:12" ht="15.75" x14ac:dyDescent="0.25">
      <c r="A42" s="4">
        <v>44206</v>
      </c>
      <c r="B42" s="5">
        <v>0.25</v>
      </c>
      <c r="C42" s="5"/>
      <c r="D42" s="9"/>
      <c r="E42" s="9"/>
      <c r="F42" s="9"/>
      <c r="G42" s="9"/>
      <c r="H42" s="9"/>
      <c r="I42" s="9"/>
      <c r="J42" s="9"/>
      <c r="K42" s="9"/>
      <c r="L42" s="8">
        <f>+IFERROR(COS(ATAN(db_LecMedPrinc[[#This Row],[3]]/db_LecMedPrinc[[#This Row],[1]])),0)</f>
        <v>0</v>
      </c>
    </row>
    <row r="43" spans="1:12" ht="15.75" x14ac:dyDescent="0.25">
      <c r="A43" s="4">
        <v>44206</v>
      </c>
      <c r="B43" s="5">
        <v>0.45833333333333331</v>
      </c>
      <c r="C43" s="5"/>
      <c r="D43" s="9">
        <v>45825.02</v>
      </c>
      <c r="E43" s="9">
        <v>21686.16</v>
      </c>
      <c r="F43" s="9">
        <v>13136.39</v>
      </c>
      <c r="G43" s="9">
        <v>22957.15</v>
      </c>
      <c r="H43" s="9">
        <v>9731.4599999999991</v>
      </c>
      <c r="I43" s="9"/>
      <c r="J43" s="9"/>
      <c r="K43" s="9"/>
      <c r="L43" s="8">
        <f>+IFERROR(COS(ATAN(db_LecMedPrinc[[#This Row],[3]]/db_LecMedPrinc[[#This Row],[1]])),0)</f>
        <v>0.90389367078888228</v>
      </c>
    </row>
    <row r="44" spans="1:12" ht="15.75" x14ac:dyDescent="0.25">
      <c r="A44" s="4">
        <v>44206</v>
      </c>
      <c r="B44" s="5">
        <v>0.75</v>
      </c>
      <c r="C44" s="5"/>
      <c r="D44" s="9">
        <v>45826.05</v>
      </c>
      <c r="E44" s="9">
        <v>21686.63</v>
      </c>
      <c r="F44" s="9">
        <v>13136.39</v>
      </c>
      <c r="G44" s="9">
        <v>22958.12</v>
      </c>
      <c r="H44" s="9">
        <v>9731.5300000000007</v>
      </c>
      <c r="I44" s="9"/>
      <c r="J44" s="9"/>
      <c r="K44" s="9"/>
      <c r="L44" s="8">
        <f>+IFERROR(COS(ATAN(db_LecMedPrinc[[#This Row],[3]]/db_LecMedPrinc[[#This Row],[1]])),0)</f>
        <v>0.90389380375950656</v>
      </c>
    </row>
    <row r="45" spans="1:12" ht="15.75" x14ac:dyDescent="0.25">
      <c r="A45" s="4">
        <v>44207</v>
      </c>
      <c r="B45" s="5">
        <v>0</v>
      </c>
      <c r="C45" s="5"/>
      <c r="D45" s="9">
        <v>45826.720000000001</v>
      </c>
      <c r="E45" s="9">
        <v>21686.91</v>
      </c>
      <c r="F45" s="9">
        <v>13136.39</v>
      </c>
      <c r="G45" s="9">
        <v>22958.12</v>
      </c>
      <c r="H45" s="9">
        <v>9732.2000000000007</v>
      </c>
      <c r="I45" s="9"/>
      <c r="J45" s="9"/>
      <c r="K45" s="9"/>
      <c r="L45" s="8">
        <f>+IFERROR(COS(ATAN(db_LecMedPrinc[[#This Row],[3]]/db_LecMedPrinc[[#This Row],[1]])),0)</f>
        <v>0.90389408646190361</v>
      </c>
    </row>
    <row r="46" spans="1:12" ht="15.75" x14ac:dyDescent="0.25">
      <c r="A46" s="4">
        <v>44207</v>
      </c>
      <c r="B46" s="5">
        <v>0.25</v>
      </c>
      <c r="C46" s="5"/>
      <c r="D46" s="9"/>
      <c r="E46" s="9"/>
      <c r="F46" s="9"/>
      <c r="G46" s="9"/>
      <c r="H46" s="9"/>
      <c r="I46" s="9"/>
      <c r="J46" s="9"/>
      <c r="K46" s="9"/>
      <c r="L46" s="8">
        <f>+IFERROR(COS(ATAN(db_LecMedPrinc[[#This Row],[3]]/db_LecMedPrinc[[#This Row],[1]])),0)</f>
        <v>0</v>
      </c>
    </row>
    <row r="47" spans="1:12" ht="15.75" x14ac:dyDescent="0.25">
      <c r="A47" s="4">
        <v>44207</v>
      </c>
      <c r="B47" s="5">
        <v>0.45833333333333331</v>
      </c>
      <c r="C47" s="5"/>
      <c r="D47" s="9">
        <v>45829.15</v>
      </c>
      <c r="E47" s="9">
        <v>21688.04</v>
      </c>
      <c r="F47" s="9">
        <v>13137.54</v>
      </c>
      <c r="G47" s="9">
        <v>22959.29</v>
      </c>
      <c r="H47" s="9">
        <v>9732.31</v>
      </c>
      <c r="I47" s="9"/>
      <c r="J47" s="9"/>
      <c r="K47" s="9"/>
      <c r="L47" s="8">
        <f>+IFERROR(COS(ATAN(db_LecMedPrinc[[#This Row],[3]]/db_LecMedPrinc[[#This Row],[1]])),0)</f>
        <v>0.90389423872367358</v>
      </c>
    </row>
    <row r="48" spans="1:12" ht="15.75" x14ac:dyDescent="0.25">
      <c r="A48" s="4">
        <v>44207</v>
      </c>
      <c r="B48" s="5">
        <v>0.75</v>
      </c>
      <c r="C48" s="5"/>
      <c r="D48" s="9">
        <v>45831.03</v>
      </c>
      <c r="E48" s="9">
        <v>21689.14</v>
      </c>
      <c r="F48" s="9">
        <v>13137.54</v>
      </c>
      <c r="G48" s="9">
        <v>22960.99</v>
      </c>
      <c r="H48" s="9">
        <v>9732.49</v>
      </c>
      <c r="I48" s="9"/>
      <c r="J48" s="9"/>
      <c r="K48" s="9"/>
      <c r="L48" s="8">
        <f>+IFERROR(COS(ATAN(db_LecMedPrinc[[#This Row],[3]]/db_LecMedPrinc[[#This Row],[1]])),0)</f>
        <v>0.90389263495183447</v>
      </c>
    </row>
    <row r="49" spans="1:12" ht="15.75" x14ac:dyDescent="0.25">
      <c r="A49" s="4">
        <v>44208</v>
      </c>
      <c r="B49" s="5">
        <v>0</v>
      </c>
      <c r="C49" s="5"/>
      <c r="D49" s="9">
        <v>45832.67</v>
      </c>
      <c r="E49" s="9">
        <v>21690.080000000002</v>
      </c>
      <c r="F49" s="9">
        <v>13137.54</v>
      </c>
      <c r="G49" s="9">
        <v>22961.07</v>
      </c>
      <c r="H49" s="9">
        <v>9734.0300000000007</v>
      </c>
      <c r="I49" s="9"/>
      <c r="J49" s="9"/>
      <c r="K49" s="9"/>
      <c r="L49" s="8">
        <f>+IFERROR(COS(ATAN(db_LecMedPrinc[[#This Row],[3]]/db_LecMedPrinc[[#This Row],[1]])),0)</f>
        <v>0.90389138528067625</v>
      </c>
    </row>
    <row r="50" spans="1:12" ht="15.75" x14ac:dyDescent="0.25">
      <c r="A50" s="4">
        <v>44208</v>
      </c>
      <c r="B50" s="5">
        <v>0.25</v>
      </c>
      <c r="C50" s="5"/>
      <c r="D50" s="9">
        <v>45835.199999999997</v>
      </c>
      <c r="E50" s="9">
        <v>21691.5</v>
      </c>
      <c r="F50" s="9">
        <v>13139.79</v>
      </c>
      <c r="G50" s="9">
        <v>22961.38</v>
      </c>
      <c r="H50" s="9">
        <v>9734.0300000000007</v>
      </c>
      <c r="I50" s="9"/>
      <c r="J50" s="9"/>
      <c r="K50" s="9"/>
      <c r="L50" s="8">
        <f>+IFERROR(COS(ATAN(db_LecMedPrinc[[#This Row],[3]]/db_LecMedPrinc[[#This Row],[1]])),0)</f>
        <v>0.90388968728012697</v>
      </c>
    </row>
    <row r="51" spans="1:12" ht="15.75" x14ac:dyDescent="0.25">
      <c r="A51" s="4">
        <v>44208</v>
      </c>
      <c r="B51" s="5">
        <v>0.45833333333333331</v>
      </c>
      <c r="C51" s="5"/>
      <c r="D51" s="9">
        <v>45837.08</v>
      </c>
      <c r="E51" s="9">
        <v>21692.51</v>
      </c>
      <c r="F51" s="9">
        <v>13140.03</v>
      </c>
      <c r="G51" s="9">
        <v>22963.01</v>
      </c>
      <c r="H51" s="9">
        <v>9734.0300000000007</v>
      </c>
      <c r="I51" s="9"/>
      <c r="J51" s="9"/>
      <c r="K51" s="9"/>
      <c r="L51" s="8">
        <f>+IFERROR(COS(ATAN(db_LecMedPrinc[[#This Row],[3]]/db_LecMedPrinc[[#This Row],[1]])),0)</f>
        <v>0.90388877010743163</v>
      </c>
    </row>
    <row r="52" spans="1:12" ht="15.75" x14ac:dyDescent="0.25">
      <c r="A52" s="4">
        <v>44208</v>
      </c>
      <c r="B52" s="5">
        <v>0.75</v>
      </c>
      <c r="C52" s="5"/>
      <c r="D52" s="9">
        <v>45839.89</v>
      </c>
      <c r="E52" s="9">
        <v>21694.080000000002</v>
      </c>
      <c r="F52" s="9">
        <v>13140.03</v>
      </c>
      <c r="G52" s="9">
        <v>22965.759999999998</v>
      </c>
      <c r="H52" s="9">
        <v>9734.09</v>
      </c>
      <c r="I52" s="9"/>
      <c r="J52" s="9"/>
      <c r="K52" s="9"/>
      <c r="L52" s="8">
        <f>+IFERROR(COS(ATAN(db_LecMedPrinc[[#This Row],[3]]/db_LecMedPrinc[[#This Row],[1]])),0)</f>
        <v>0.90388693907015449</v>
      </c>
    </row>
    <row r="53" spans="1:12" ht="15.75" x14ac:dyDescent="0.25">
      <c r="A53" s="4">
        <v>44209</v>
      </c>
      <c r="B53" s="5">
        <v>0</v>
      </c>
      <c r="C53" s="5"/>
      <c r="D53" s="9">
        <v>45842.18</v>
      </c>
      <c r="E53" s="9">
        <v>21695.29</v>
      </c>
      <c r="F53" s="9">
        <v>13140.05</v>
      </c>
      <c r="G53" s="9">
        <v>22966.14</v>
      </c>
      <c r="H53" s="9">
        <v>9735.9699999999993</v>
      </c>
      <c r="I53" s="9"/>
      <c r="J53" s="9"/>
      <c r="K53" s="9"/>
      <c r="L53" s="8">
        <f>+IFERROR(COS(ATAN(db_LecMedPrinc[[#This Row],[3]]/db_LecMedPrinc[[#This Row],[1]])),0)</f>
        <v>0.90388597663385184</v>
      </c>
    </row>
    <row r="54" spans="1:12" ht="15.75" x14ac:dyDescent="0.25">
      <c r="A54" s="4">
        <v>44209</v>
      </c>
      <c r="B54" s="5">
        <v>0.25</v>
      </c>
      <c r="C54" s="5"/>
      <c r="D54" s="9">
        <v>45844.56</v>
      </c>
      <c r="E54" s="9">
        <v>21696.54</v>
      </c>
      <c r="F54" s="9">
        <v>13142.38</v>
      </c>
      <c r="G54" s="9">
        <v>22966.14</v>
      </c>
      <c r="H54" s="9">
        <v>9735.9699999999993</v>
      </c>
      <c r="I54" s="9"/>
      <c r="J54" s="9"/>
      <c r="K54" s="9"/>
      <c r="L54" s="8">
        <f>+IFERROR(COS(ATAN(db_LecMedPrinc[[#This Row],[3]]/db_LecMedPrinc[[#This Row],[1]])),0)</f>
        <v>0.90388503406414855</v>
      </c>
    </row>
    <row r="55" spans="1:12" ht="15.75" x14ac:dyDescent="0.25">
      <c r="A55" s="4">
        <v>44209</v>
      </c>
      <c r="B55" s="5">
        <v>0.45833333333333331</v>
      </c>
      <c r="C55" s="5"/>
      <c r="D55" s="9"/>
      <c r="E55" s="9"/>
      <c r="F55" s="9"/>
      <c r="G55" s="9"/>
      <c r="H55" s="9"/>
      <c r="I55" s="9"/>
      <c r="J55" s="9"/>
      <c r="K55" s="9"/>
      <c r="L55" s="8">
        <f>+IFERROR(COS(ATAN(db_LecMedPrinc[[#This Row],[3]]/db_LecMedPrinc[[#This Row],[1]])),0)</f>
        <v>0</v>
      </c>
    </row>
    <row r="56" spans="1:12" ht="15.75" x14ac:dyDescent="0.25">
      <c r="A56" s="4">
        <v>44209</v>
      </c>
      <c r="B56" s="5">
        <v>0.75</v>
      </c>
      <c r="C56" s="5"/>
      <c r="D56" s="9"/>
      <c r="E56" s="9"/>
      <c r="F56" s="9"/>
      <c r="G56" s="9"/>
      <c r="H56" s="9"/>
      <c r="I56" s="9"/>
      <c r="J56" s="9"/>
      <c r="K56" s="9"/>
      <c r="L56" s="8">
        <f>+IFERROR(COS(ATAN(db_LecMedPrinc[[#This Row],[3]]/db_LecMedPrinc[[#This Row],[1]])),0)</f>
        <v>0</v>
      </c>
    </row>
    <row r="57" spans="1:12" ht="15.75" x14ac:dyDescent="0.25">
      <c r="A57" s="4">
        <v>44210</v>
      </c>
      <c r="B57" s="5">
        <v>0</v>
      </c>
      <c r="C57" s="5"/>
      <c r="D57" s="9">
        <v>45851.37</v>
      </c>
      <c r="E57" s="9">
        <v>21700.16</v>
      </c>
      <c r="F57" s="9">
        <v>13143.43</v>
      </c>
      <c r="G57" s="9">
        <v>22970.05</v>
      </c>
      <c r="H57" s="9">
        <v>9737.8799999999992</v>
      </c>
      <c r="I57" s="9"/>
      <c r="J57" s="9"/>
      <c r="K57" s="9"/>
      <c r="L57" s="8">
        <f>+IFERROR(COS(ATAN(db_LecMedPrinc[[#This Row],[3]]/db_LecMedPrinc[[#This Row],[1]])),0)</f>
        <v>0.9038820073762045</v>
      </c>
    </row>
    <row r="58" spans="1:12" ht="15.75" x14ac:dyDescent="0.25">
      <c r="A58" s="4">
        <v>44210</v>
      </c>
      <c r="B58" s="5">
        <v>0.25</v>
      </c>
      <c r="C58" s="5"/>
      <c r="D58" s="9">
        <v>45852.91</v>
      </c>
      <c r="E58" s="9">
        <v>21700.98</v>
      </c>
      <c r="F58" s="9">
        <v>13144.97</v>
      </c>
      <c r="G58" s="9">
        <v>22970.05</v>
      </c>
      <c r="H58" s="9">
        <v>9737.8799999999992</v>
      </c>
      <c r="I58" s="9"/>
      <c r="J58" s="9"/>
      <c r="K58" s="9"/>
      <c r="L58" s="8">
        <f>+IFERROR(COS(ATAN(db_LecMedPrinc[[#This Row],[3]]/db_LecMedPrinc[[#This Row],[1]])),0)</f>
        <v>0.90388131252704285</v>
      </c>
    </row>
    <row r="59" spans="1:12" ht="15.75" x14ac:dyDescent="0.25">
      <c r="A59" s="4">
        <v>44210</v>
      </c>
      <c r="B59" s="5">
        <v>0.45833333333333331</v>
      </c>
      <c r="C59" s="5"/>
      <c r="D59" s="9"/>
      <c r="E59" s="9"/>
      <c r="F59" s="9"/>
      <c r="G59" s="9"/>
      <c r="H59" s="9"/>
      <c r="I59" s="9"/>
      <c r="J59" s="9"/>
      <c r="K59" s="9"/>
      <c r="L59" s="8">
        <f>+IFERROR(COS(ATAN(db_LecMedPrinc[[#This Row],[3]]/db_LecMedPrinc[[#This Row],[1]])),0)</f>
        <v>0</v>
      </c>
    </row>
    <row r="60" spans="1:12" ht="15.75" x14ac:dyDescent="0.25">
      <c r="A60" s="4">
        <v>44210</v>
      </c>
      <c r="B60" s="5">
        <v>0.75</v>
      </c>
      <c r="C60" s="5"/>
      <c r="D60" s="9">
        <v>45856.959999999999</v>
      </c>
      <c r="E60" s="9">
        <v>21703.16</v>
      </c>
      <c r="F60" s="9">
        <v>13145.16</v>
      </c>
      <c r="G60" s="9">
        <v>22973.9</v>
      </c>
      <c r="H60" s="9">
        <v>9737.8799999999992</v>
      </c>
      <c r="I60" s="9"/>
      <c r="J60" s="9"/>
      <c r="K60" s="9"/>
      <c r="L60" s="8">
        <f>+IFERROR(COS(ATAN(db_LecMedPrinc[[#This Row],[3]]/db_LecMedPrinc[[#This Row],[1]])),0)</f>
        <v>0.90387930622439339</v>
      </c>
    </row>
    <row r="61" spans="1:12" ht="15.75" x14ac:dyDescent="0.25">
      <c r="A61" s="4">
        <v>44211</v>
      </c>
      <c r="B61" s="5">
        <v>0</v>
      </c>
      <c r="C61" s="5"/>
      <c r="D61" s="9">
        <v>45860.05</v>
      </c>
      <c r="E61" s="9">
        <v>21704.73</v>
      </c>
      <c r="F61" s="9">
        <v>13146.01</v>
      </c>
      <c r="G61" s="9">
        <v>22974.34</v>
      </c>
      <c r="H61" s="9">
        <v>9739.69</v>
      </c>
      <c r="I61" s="9"/>
      <c r="J61" s="9"/>
      <c r="K61" s="9"/>
      <c r="L61" s="8">
        <f>+IFERROR(COS(ATAN(db_LecMedPrinc[[#This Row],[3]]/db_LecMedPrinc[[#This Row],[1]])),0)</f>
        <v>0.903878486455998</v>
      </c>
    </row>
    <row r="62" spans="1:12" ht="15.75" x14ac:dyDescent="0.25">
      <c r="A62" s="4">
        <v>44211</v>
      </c>
      <c r="B62" s="5">
        <v>0.25</v>
      </c>
      <c r="C62" s="5"/>
      <c r="D62" s="9">
        <v>45861.61</v>
      </c>
      <c r="E62" s="9">
        <v>21705.54</v>
      </c>
      <c r="F62" s="9">
        <v>13147.57</v>
      </c>
      <c r="G62" s="9">
        <v>22974.34</v>
      </c>
      <c r="H62" s="9">
        <v>9739.69</v>
      </c>
      <c r="I62" s="9"/>
      <c r="J62" s="9"/>
      <c r="K62" s="9"/>
      <c r="L62" s="8">
        <f>+IFERROR(COS(ATAN(db_LecMedPrinc[[#This Row],[3]]/db_LecMedPrinc[[#This Row],[1]])),0)</f>
        <v>0.90387794019424328</v>
      </c>
    </row>
    <row r="63" spans="1:12" ht="15.75" x14ac:dyDescent="0.25">
      <c r="A63" s="4">
        <v>44211</v>
      </c>
      <c r="B63" s="5">
        <v>0.45833333333333331</v>
      </c>
      <c r="C63" s="5"/>
      <c r="D63" s="9"/>
      <c r="E63" s="9"/>
      <c r="F63" s="9"/>
      <c r="G63" s="9"/>
      <c r="H63" s="9"/>
      <c r="I63" s="9"/>
      <c r="J63" s="9"/>
      <c r="K63" s="9"/>
      <c r="L63" s="8">
        <f>+IFERROR(COS(ATAN(db_LecMedPrinc[[#This Row],[3]]/db_LecMedPrinc[[#This Row],[1]])),0)</f>
        <v>0</v>
      </c>
    </row>
    <row r="64" spans="1:12" ht="15.75" x14ac:dyDescent="0.25">
      <c r="A64" s="4">
        <v>44211</v>
      </c>
      <c r="B64" s="5">
        <v>0.75</v>
      </c>
      <c r="C64" s="5"/>
      <c r="D64" s="9"/>
      <c r="E64" s="9"/>
      <c r="F64" s="9"/>
      <c r="G64" s="9"/>
      <c r="H64" s="9"/>
      <c r="I64" s="9"/>
      <c r="J64" s="9"/>
      <c r="K64" s="9"/>
      <c r="L64" s="8">
        <f>+IFERROR(COS(ATAN(db_LecMedPrinc[[#This Row],[3]]/db_LecMedPrinc[[#This Row],[1]])),0)</f>
        <v>0</v>
      </c>
    </row>
    <row r="65" spans="1:12" ht="15.75" x14ac:dyDescent="0.25">
      <c r="A65" s="4">
        <v>44212</v>
      </c>
      <c r="B65" s="5">
        <v>0</v>
      </c>
      <c r="C65" s="5"/>
      <c r="D65" s="9">
        <v>45867.68</v>
      </c>
      <c r="E65" s="9">
        <v>21708.78</v>
      </c>
      <c r="F65" s="9">
        <v>13147.69</v>
      </c>
      <c r="G65" s="9">
        <v>22978.5</v>
      </c>
      <c r="H65" s="9">
        <v>9741.48</v>
      </c>
      <c r="I65" s="9"/>
      <c r="J65" s="9"/>
      <c r="K65" s="9"/>
      <c r="L65" s="8">
        <f>+IFERROR(COS(ATAN(db_LecMedPrinc[[#This Row],[3]]/db_LecMedPrinc[[#This Row],[1]])),0)</f>
        <v>0.90387514242270195</v>
      </c>
    </row>
    <row r="66" spans="1:12" ht="15.75" x14ac:dyDescent="0.25">
      <c r="A66" s="4">
        <v>44212</v>
      </c>
      <c r="B66" s="5">
        <v>0.25</v>
      </c>
      <c r="C66" s="5"/>
      <c r="D66" s="9">
        <v>45869.3</v>
      </c>
      <c r="E66" s="9">
        <v>21709.52</v>
      </c>
      <c r="F66" s="9">
        <v>13149.32</v>
      </c>
      <c r="G66" s="9">
        <v>22978.5</v>
      </c>
      <c r="H66" s="9">
        <v>9741.48</v>
      </c>
      <c r="I66" s="9"/>
      <c r="J66" s="9"/>
      <c r="K66" s="9"/>
      <c r="L66" s="8">
        <f>+IFERROR(COS(ATAN(db_LecMedPrinc[[#This Row],[3]]/db_LecMedPrinc[[#This Row],[1]])),0)</f>
        <v>0.9038753461105723</v>
      </c>
    </row>
    <row r="67" spans="1:12" ht="15.75" x14ac:dyDescent="0.25">
      <c r="A67" s="4">
        <v>44212</v>
      </c>
      <c r="B67" s="5">
        <v>0.45833333333333331</v>
      </c>
      <c r="C67" s="5"/>
      <c r="D67" s="9"/>
      <c r="E67" s="9"/>
      <c r="F67" s="9"/>
      <c r="G67" s="9"/>
      <c r="H67" s="9"/>
      <c r="I67" s="9"/>
      <c r="J67" s="9"/>
      <c r="K67" s="9"/>
      <c r="L67" s="8">
        <f>+IFERROR(COS(ATAN(db_LecMedPrinc[[#This Row],[3]]/db_LecMedPrinc[[#This Row],[1]])),0)</f>
        <v>0</v>
      </c>
    </row>
    <row r="68" spans="1:12" ht="15.75" x14ac:dyDescent="0.25">
      <c r="A68" s="4">
        <v>44212</v>
      </c>
      <c r="B68" s="5">
        <v>0.75</v>
      </c>
      <c r="C68" s="5"/>
      <c r="D68" s="9">
        <v>45876.959999999999</v>
      </c>
      <c r="E68" s="9">
        <v>21713.16</v>
      </c>
      <c r="F68" s="9">
        <v>13150.93</v>
      </c>
      <c r="G68" s="9">
        <v>22983.35</v>
      </c>
      <c r="H68" s="9">
        <v>9742.66</v>
      </c>
      <c r="I68" s="9"/>
      <c r="J68" s="9"/>
      <c r="K68" s="9"/>
      <c r="L68" s="8">
        <f>+IFERROR(COS(ATAN(db_LecMedPrinc[[#This Row],[3]]/db_LecMedPrinc[[#This Row],[1]])),0)</f>
        <v>0.9038752349433985</v>
      </c>
    </row>
    <row r="69" spans="1:12" ht="15.75" x14ac:dyDescent="0.25">
      <c r="A69" s="4">
        <v>44213</v>
      </c>
      <c r="B69" s="5">
        <v>0</v>
      </c>
      <c r="C69" s="5"/>
      <c r="D69" s="9">
        <v>45873.48</v>
      </c>
      <c r="E69" s="9">
        <v>21711.55</v>
      </c>
      <c r="F69" s="9">
        <v>13149.52</v>
      </c>
      <c r="G69" s="9">
        <v>22981.4</v>
      </c>
      <c r="H69" s="9">
        <v>9742.5400000000009</v>
      </c>
      <c r="I69" s="9"/>
      <c r="J69" s="9"/>
      <c r="K69" s="9"/>
      <c r="L69" s="8">
        <f>+IFERROR(COS(ATAN(db_LecMedPrinc[[#This Row],[3]]/db_LecMedPrinc[[#This Row],[1]])),0)</f>
        <v>0.90387495263822548</v>
      </c>
    </row>
    <row r="70" spans="1:12" ht="15.75" x14ac:dyDescent="0.25">
      <c r="A70" s="4">
        <v>44213</v>
      </c>
      <c r="B70" s="5">
        <v>0.25</v>
      </c>
      <c r="C70" s="5"/>
      <c r="D70" s="9">
        <v>45874.75</v>
      </c>
      <c r="E70" s="9">
        <v>21712.17</v>
      </c>
      <c r="F70" s="9">
        <v>13150.8</v>
      </c>
      <c r="G70" s="9">
        <v>22981.4</v>
      </c>
      <c r="H70" s="9">
        <v>9742.5400000000009</v>
      </c>
      <c r="I70" s="9"/>
      <c r="J70" s="9"/>
      <c r="K70" s="9"/>
      <c r="L70" s="8">
        <f>+IFERROR(COS(ATAN(db_LecMedPrinc[[#This Row],[3]]/db_LecMedPrinc[[#This Row],[1]])),0)</f>
        <v>0.90387480849868984</v>
      </c>
    </row>
    <row r="71" spans="1:12" ht="15.75" x14ac:dyDescent="0.25">
      <c r="A71" s="4">
        <v>44213</v>
      </c>
      <c r="B71" s="5">
        <v>0.45833333333333331</v>
      </c>
      <c r="C71" s="5"/>
      <c r="D71" s="9"/>
      <c r="E71" s="9"/>
      <c r="F71" s="9"/>
      <c r="G71" s="9"/>
      <c r="H71" s="9"/>
      <c r="I71" s="9"/>
      <c r="J71" s="9"/>
      <c r="K71" s="9"/>
      <c r="L71" s="8">
        <f>+IFERROR(COS(ATAN(db_LecMedPrinc[[#This Row],[3]]/db_LecMedPrinc[[#This Row],[1]])),0)</f>
        <v>0</v>
      </c>
    </row>
    <row r="72" spans="1:12" ht="15.75" x14ac:dyDescent="0.25">
      <c r="A72" s="4">
        <v>44213</v>
      </c>
      <c r="B72" s="5">
        <v>0.75</v>
      </c>
      <c r="C72" s="5"/>
      <c r="D72" s="9"/>
      <c r="E72" s="9"/>
      <c r="F72" s="9"/>
      <c r="G72" s="9"/>
      <c r="H72" s="9"/>
      <c r="I72" s="9"/>
      <c r="J72" s="9"/>
      <c r="K72" s="9"/>
      <c r="L72" s="8">
        <f>+IFERROR(COS(ATAN(db_LecMedPrinc[[#This Row],[3]]/db_LecMedPrinc[[#This Row],[1]])),0)</f>
        <v>0</v>
      </c>
    </row>
    <row r="73" spans="1:12" ht="15.75" x14ac:dyDescent="0.25">
      <c r="A73" s="4">
        <v>44214</v>
      </c>
      <c r="B73" s="5">
        <v>0</v>
      </c>
      <c r="C73" s="5"/>
      <c r="D73" s="9">
        <v>45877.9</v>
      </c>
      <c r="E73" s="9">
        <v>21713.57</v>
      </c>
      <c r="F73" s="9">
        <v>13151.06</v>
      </c>
      <c r="G73" s="9">
        <v>22983.49</v>
      </c>
      <c r="H73" s="9">
        <v>9743.34</v>
      </c>
      <c r="I73" s="9"/>
      <c r="J73" s="9"/>
      <c r="K73" s="9"/>
      <c r="L73" s="8">
        <f>+IFERROR(COS(ATAN(db_LecMedPrinc[[#This Row],[3]]/db_LecMedPrinc[[#This Row],[1]])),0)</f>
        <v>0.90387550076922729</v>
      </c>
    </row>
    <row r="74" spans="1:12" ht="15.75" x14ac:dyDescent="0.25">
      <c r="A74" s="4">
        <v>44214</v>
      </c>
      <c r="B74" s="5">
        <v>0.25</v>
      </c>
      <c r="C74" s="5"/>
      <c r="D74" s="9">
        <v>45878.59</v>
      </c>
      <c r="E74" s="9">
        <v>21713.88</v>
      </c>
      <c r="F74" s="9">
        <v>13151.76</v>
      </c>
      <c r="G74" s="9">
        <v>22983.49</v>
      </c>
      <c r="H74" s="9">
        <v>9743.34</v>
      </c>
      <c r="I74" s="9"/>
      <c r="J74" s="9"/>
      <c r="K74" s="9"/>
      <c r="L74" s="8">
        <f>+IFERROR(COS(ATAN(db_LecMedPrinc[[#This Row],[3]]/db_LecMedPrinc[[#This Row],[1]])),0)</f>
        <v>0.90387562700310264</v>
      </c>
    </row>
    <row r="75" spans="1:12" ht="15.75" x14ac:dyDescent="0.25">
      <c r="A75" s="4">
        <v>44214</v>
      </c>
      <c r="B75" s="5">
        <v>0.45833333333333331</v>
      </c>
      <c r="C75" s="5"/>
      <c r="D75" s="9"/>
      <c r="E75" s="9"/>
      <c r="F75" s="9"/>
      <c r="G75" s="9"/>
      <c r="H75" s="9"/>
      <c r="I75" s="9"/>
      <c r="J75" s="9"/>
      <c r="K75" s="9"/>
      <c r="L75" s="8">
        <f>+IFERROR(COS(ATAN(db_LecMedPrinc[[#This Row],[3]]/db_LecMedPrinc[[#This Row],[1]])),0)</f>
        <v>0</v>
      </c>
    </row>
    <row r="76" spans="1:12" ht="15.75" x14ac:dyDescent="0.25">
      <c r="A76" s="4">
        <v>44214</v>
      </c>
      <c r="B76" s="5">
        <v>0.75</v>
      </c>
      <c r="C76" s="5"/>
      <c r="D76" s="9"/>
      <c r="E76" s="9"/>
      <c r="F76" s="9"/>
      <c r="G76" s="9"/>
      <c r="H76" s="9"/>
      <c r="I76" s="9"/>
      <c r="J76" s="9"/>
      <c r="K76" s="9"/>
      <c r="L76" s="8">
        <f>+IFERROR(COS(ATAN(db_LecMedPrinc[[#This Row],[3]]/db_LecMedPrinc[[#This Row],[1]])),0)</f>
        <v>0</v>
      </c>
    </row>
    <row r="77" spans="1:12" ht="15.75" x14ac:dyDescent="0.25">
      <c r="A77" s="4">
        <v>44215</v>
      </c>
      <c r="B77" s="5">
        <v>0</v>
      </c>
      <c r="C77" s="5"/>
      <c r="D77" s="9">
        <v>45884.03</v>
      </c>
      <c r="E77" s="9">
        <v>21716.69</v>
      </c>
      <c r="F77" s="9">
        <v>13152.37</v>
      </c>
      <c r="G77" s="9">
        <v>22986.53</v>
      </c>
      <c r="H77" s="9">
        <v>9745.1200000000008</v>
      </c>
      <c r="I77" s="9"/>
      <c r="J77" s="9"/>
      <c r="K77" s="9"/>
      <c r="L77" s="8">
        <f>+IFERROR(COS(ATAN(db_LecMedPrinc[[#This Row],[3]]/db_LecMedPrinc[[#This Row],[1]])),0)</f>
        <v>0.90387383466972115</v>
      </c>
    </row>
    <row r="78" spans="1:12" ht="15.75" x14ac:dyDescent="0.25">
      <c r="A78" s="4">
        <v>44215</v>
      </c>
      <c r="B78" s="5">
        <v>0.25</v>
      </c>
      <c r="C78" s="5"/>
      <c r="D78" s="9">
        <v>45885.81</v>
      </c>
      <c r="E78" s="9">
        <v>21717.69</v>
      </c>
      <c r="F78" s="9">
        <v>13154.14</v>
      </c>
      <c r="G78" s="9">
        <v>22986.53</v>
      </c>
      <c r="H78" s="9">
        <v>9745.1200000000008</v>
      </c>
      <c r="I78" s="9"/>
      <c r="J78" s="9"/>
      <c r="K78" s="9"/>
      <c r="L78" s="8">
        <f>+IFERROR(COS(ATAN(db_LecMedPrinc[[#This Row],[3]]/db_LecMedPrinc[[#This Row],[1]])),0)</f>
        <v>0.90387263474568658</v>
      </c>
    </row>
    <row r="79" spans="1:12" ht="15.75" x14ac:dyDescent="0.25">
      <c r="A79" s="4">
        <v>44215</v>
      </c>
      <c r="B79" s="5">
        <v>0.45833333333333331</v>
      </c>
      <c r="C79" s="5"/>
      <c r="D79" s="9"/>
      <c r="E79" s="9"/>
      <c r="F79" s="9"/>
      <c r="G79" s="9"/>
      <c r="H79" s="9"/>
      <c r="I79" s="9"/>
      <c r="J79" s="9"/>
      <c r="K79" s="9"/>
      <c r="L79" s="8">
        <f>+IFERROR(COS(ATAN(db_LecMedPrinc[[#This Row],[3]]/db_LecMedPrinc[[#This Row],[1]])),0)</f>
        <v>0</v>
      </c>
    </row>
    <row r="80" spans="1:12" ht="15.75" x14ac:dyDescent="0.25">
      <c r="A80" s="4">
        <v>44215</v>
      </c>
      <c r="B80" s="5">
        <v>0.75</v>
      </c>
      <c r="C80" s="5"/>
      <c r="D80" s="9"/>
      <c r="E80" s="9"/>
      <c r="F80" s="9"/>
      <c r="G80" s="9"/>
      <c r="H80" s="9"/>
      <c r="I80" s="9"/>
      <c r="J80" s="9"/>
      <c r="K80" s="9"/>
      <c r="L80" s="8">
        <f>+IFERROR(COS(ATAN(db_LecMedPrinc[[#This Row],[3]]/db_LecMedPrinc[[#This Row],[1]])),0)</f>
        <v>0</v>
      </c>
    </row>
    <row r="81" spans="1:12" ht="15.75" x14ac:dyDescent="0.25">
      <c r="A81" s="4">
        <v>44216</v>
      </c>
      <c r="B81" s="5">
        <v>0</v>
      </c>
      <c r="C81" s="5"/>
      <c r="D81" s="9">
        <v>45892</v>
      </c>
      <c r="E81" s="9">
        <v>21721</v>
      </c>
      <c r="F81" s="9">
        <v>13154</v>
      </c>
      <c r="G81" s="9">
        <v>22990</v>
      </c>
      <c r="H81" s="9">
        <v>9747</v>
      </c>
      <c r="I81" s="9"/>
      <c r="J81" s="9"/>
      <c r="K81" s="9"/>
      <c r="L81" s="8">
        <f>+IFERROR(COS(ATAN(db_LecMedPrinc[[#This Row],[3]]/db_LecMedPrinc[[#This Row],[1]])),0)</f>
        <v>0.90386973855600283</v>
      </c>
    </row>
    <row r="82" spans="1:12" ht="15.75" x14ac:dyDescent="0.25">
      <c r="A82" s="4">
        <v>44216</v>
      </c>
      <c r="B82" s="5">
        <v>0.25</v>
      </c>
      <c r="C82" s="5"/>
      <c r="D82" s="9"/>
      <c r="E82" s="9"/>
      <c r="F82" s="9"/>
      <c r="G82" s="9"/>
      <c r="H82" s="9"/>
      <c r="I82" s="9"/>
      <c r="J82" s="9"/>
      <c r="K82" s="9"/>
      <c r="L82" s="8">
        <f>+IFERROR(COS(ATAN(db_LecMedPrinc[[#This Row],[3]]/db_LecMedPrinc[[#This Row],[1]])),0)</f>
        <v>0</v>
      </c>
    </row>
    <row r="83" spans="1:12" ht="15.75" x14ac:dyDescent="0.25">
      <c r="A83" s="4">
        <v>44216</v>
      </c>
      <c r="B83" s="5">
        <v>0.45833333333333331</v>
      </c>
      <c r="C83" s="5"/>
      <c r="D83" s="9"/>
      <c r="E83" s="9"/>
      <c r="F83" s="9"/>
      <c r="G83" s="9"/>
      <c r="H83" s="9"/>
      <c r="I83" s="9"/>
      <c r="J83" s="9"/>
      <c r="K83" s="9"/>
      <c r="L83" s="8">
        <f>+IFERROR(COS(ATAN(db_LecMedPrinc[[#This Row],[3]]/db_LecMedPrinc[[#This Row],[1]])),0)</f>
        <v>0</v>
      </c>
    </row>
    <row r="84" spans="1:12" ht="15.75" x14ac:dyDescent="0.25">
      <c r="A84" s="4">
        <v>44216</v>
      </c>
      <c r="B84" s="5">
        <v>0.75</v>
      </c>
      <c r="C84" s="5"/>
      <c r="D84" s="9"/>
      <c r="E84" s="9"/>
      <c r="F84" s="9"/>
      <c r="G84" s="9"/>
      <c r="H84" s="9"/>
      <c r="I84" s="9"/>
      <c r="J84" s="9"/>
      <c r="K84" s="9"/>
      <c r="L84" s="8">
        <f>+IFERROR(COS(ATAN(db_LecMedPrinc[[#This Row],[3]]/db_LecMedPrinc[[#This Row],[1]])),0)</f>
        <v>0</v>
      </c>
    </row>
    <row r="85" spans="1:12" ht="15.75" x14ac:dyDescent="0.25">
      <c r="A85" s="4">
        <v>44217</v>
      </c>
      <c r="B85" s="5">
        <v>0</v>
      </c>
      <c r="C85" s="5"/>
      <c r="D85" s="9">
        <v>45902.36</v>
      </c>
      <c r="E85" s="9">
        <v>21726.54</v>
      </c>
      <c r="F85" s="9">
        <v>13157.57</v>
      </c>
      <c r="G85" s="9">
        <v>22995.65</v>
      </c>
      <c r="H85" s="9">
        <v>9749.1299999999992</v>
      </c>
      <c r="I85" s="9"/>
      <c r="J85" s="9"/>
      <c r="K85" s="9"/>
      <c r="L85" s="8">
        <f>+IFERROR(COS(ATAN(db_LecMedPrinc[[#This Row],[3]]/db_LecMedPrinc[[#This Row],[1]])),0)</f>
        <v>0.90386489176474949</v>
      </c>
    </row>
    <row r="86" spans="1:12" ht="15.75" x14ac:dyDescent="0.25">
      <c r="A86" s="4">
        <v>44217</v>
      </c>
      <c r="B86" s="5">
        <v>0.25</v>
      </c>
      <c r="C86" s="5"/>
      <c r="D86" s="9"/>
      <c r="E86" s="9"/>
      <c r="F86" s="9"/>
      <c r="G86" s="9"/>
      <c r="H86" s="9"/>
      <c r="I86" s="9"/>
      <c r="J86" s="9"/>
      <c r="K86" s="9"/>
      <c r="L86" s="8">
        <f>+IFERROR(COS(ATAN(db_LecMedPrinc[[#This Row],[3]]/db_LecMedPrinc[[#This Row],[1]])),0)</f>
        <v>0</v>
      </c>
    </row>
    <row r="87" spans="1:12" ht="15.75" x14ac:dyDescent="0.25">
      <c r="A87" s="4">
        <v>44217</v>
      </c>
      <c r="B87" s="5">
        <v>0.45833333333333331</v>
      </c>
      <c r="C87" s="5"/>
      <c r="D87" s="9">
        <v>45906.69</v>
      </c>
      <c r="E87" s="9">
        <v>21728.84</v>
      </c>
      <c r="F87" s="9">
        <v>13159.88</v>
      </c>
      <c r="G87" s="9">
        <v>22997.68</v>
      </c>
      <c r="H87" s="9">
        <v>9749.1299999999992</v>
      </c>
      <c r="I87" s="9"/>
      <c r="J87" s="9"/>
      <c r="K87" s="9"/>
      <c r="L87" s="8">
        <f>+IFERROR(COS(ATAN(db_LecMedPrinc[[#This Row],[3]]/db_LecMedPrinc[[#This Row],[1]])),0)</f>
        <v>0.90386298439201707</v>
      </c>
    </row>
    <row r="88" spans="1:12" ht="15.75" x14ac:dyDescent="0.25">
      <c r="A88" s="4">
        <v>44217</v>
      </c>
      <c r="B88" s="5">
        <v>0.75</v>
      </c>
      <c r="C88" s="5"/>
      <c r="D88" s="9">
        <v>45909.21</v>
      </c>
      <c r="E88" s="9">
        <v>21730.11</v>
      </c>
      <c r="F88" s="9">
        <v>13159.88</v>
      </c>
      <c r="G88" s="9">
        <v>23000.09</v>
      </c>
      <c r="H88" s="9">
        <v>9749.24</v>
      </c>
      <c r="I88" s="9"/>
      <c r="J88" s="9"/>
      <c r="K88" s="9"/>
      <c r="L88" s="8">
        <f>+IFERROR(COS(ATAN(db_LecMedPrinc[[#This Row],[3]]/db_LecMedPrinc[[#This Row],[1]])),0)</f>
        <v>0.90386239651424438</v>
      </c>
    </row>
    <row r="89" spans="1:12" ht="15.75" x14ac:dyDescent="0.25">
      <c r="A89" s="4">
        <v>44218</v>
      </c>
      <c r="B89" s="5">
        <v>0</v>
      </c>
      <c r="C89" s="5"/>
      <c r="D89" s="9">
        <v>45911.59</v>
      </c>
      <c r="E89" s="9">
        <v>21731.4</v>
      </c>
      <c r="F89" s="9">
        <v>13160.11</v>
      </c>
      <c r="G89" s="9">
        <v>23000.46</v>
      </c>
      <c r="H89" s="9">
        <v>9751.01</v>
      </c>
      <c r="I89" s="9"/>
      <c r="J89" s="9"/>
      <c r="K89" s="9"/>
      <c r="L89" s="8">
        <f>+IFERROR(COS(ATAN(db_LecMedPrinc[[#This Row],[3]]/db_LecMedPrinc[[#This Row],[1]])),0)</f>
        <v>0.90386115196805261</v>
      </c>
    </row>
    <row r="90" spans="1:12" ht="15.75" x14ac:dyDescent="0.25">
      <c r="A90" s="4">
        <v>44218</v>
      </c>
      <c r="B90" s="5">
        <v>0.25</v>
      </c>
      <c r="C90" s="5"/>
      <c r="D90" s="9"/>
      <c r="E90" s="9"/>
      <c r="F90" s="9"/>
      <c r="G90" s="9"/>
      <c r="H90" s="9"/>
      <c r="I90" s="9"/>
      <c r="J90" s="9"/>
      <c r="K90" s="9"/>
      <c r="L90" s="8">
        <f>+IFERROR(COS(ATAN(db_LecMedPrinc[[#This Row],[3]]/db_LecMedPrinc[[#This Row],[1]])),0)</f>
        <v>0</v>
      </c>
    </row>
    <row r="91" spans="1:12" ht="15.75" x14ac:dyDescent="0.25">
      <c r="A91" s="4">
        <v>44218</v>
      </c>
      <c r="B91" s="5">
        <v>0.45833333333333331</v>
      </c>
      <c r="C91" s="5"/>
      <c r="D91" s="9">
        <v>45915.87</v>
      </c>
      <c r="E91" s="9">
        <v>21733.74</v>
      </c>
      <c r="F91" s="9">
        <v>13162.54</v>
      </c>
      <c r="G91" s="9">
        <v>23002.31</v>
      </c>
      <c r="H91" s="9">
        <v>9751.01</v>
      </c>
      <c r="I91" s="9"/>
      <c r="J91" s="9"/>
      <c r="K91" s="9"/>
      <c r="L91" s="8">
        <f>+IFERROR(COS(ATAN(db_LecMedPrinc[[#This Row],[3]]/db_LecMedPrinc[[#This Row],[1]])),0)</f>
        <v>0.90385876066713733</v>
      </c>
    </row>
    <row r="92" spans="1:12" ht="15.75" x14ac:dyDescent="0.25">
      <c r="A92" s="4">
        <v>44218</v>
      </c>
      <c r="B92" s="5">
        <v>0.75</v>
      </c>
      <c r="C92" s="5"/>
      <c r="D92" s="9">
        <v>45918.33</v>
      </c>
      <c r="E92" s="9">
        <v>21735.07</v>
      </c>
      <c r="F92" s="9">
        <v>13162.54</v>
      </c>
      <c r="G92" s="9">
        <v>23004.59</v>
      </c>
      <c r="H92" s="9">
        <v>9751.19</v>
      </c>
      <c r="I92" s="9"/>
      <c r="J92" s="9"/>
      <c r="K92" s="9"/>
      <c r="L92" s="8">
        <f>+IFERROR(COS(ATAN(db_LecMedPrinc[[#This Row],[3]]/db_LecMedPrinc[[#This Row],[1]])),0)</f>
        <v>0.90385750024421196</v>
      </c>
    </row>
    <row r="93" spans="1:12" ht="15.75" x14ac:dyDescent="0.25">
      <c r="A93" s="4">
        <v>44219</v>
      </c>
      <c r="B93" s="5">
        <v>0</v>
      </c>
      <c r="C93" s="5"/>
      <c r="D93" s="9">
        <v>45920.04</v>
      </c>
      <c r="E93" s="9">
        <v>21735.98</v>
      </c>
      <c r="F93" s="9">
        <v>13162.54</v>
      </c>
      <c r="G93" s="9">
        <v>23004.59</v>
      </c>
      <c r="H93" s="9">
        <v>9752.9</v>
      </c>
      <c r="I93" s="9"/>
      <c r="J93" s="9"/>
      <c r="K93" s="9"/>
      <c r="L93" s="8">
        <f>+IFERROR(COS(ATAN(db_LecMedPrinc[[#This Row],[3]]/db_LecMedPrinc[[#This Row],[1]])),0)</f>
        <v>0.90385673463399852</v>
      </c>
    </row>
    <row r="94" spans="1:12" ht="15.75" x14ac:dyDescent="0.25">
      <c r="A94" s="4">
        <v>44219</v>
      </c>
      <c r="B94" s="5">
        <v>0.25</v>
      </c>
      <c r="C94" s="5"/>
      <c r="D94" s="9"/>
      <c r="E94" s="9"/>
      <c r="F94" s="9"/>
      <c r="G94" s="9"/>
      <c r="H94" s="9"/>
      <c r="I94" s="9"/>
      <c r="J94" s="9"/>
      <c r="K94" s="9"/>
      <c r="L94" s="8">
        <f>+IFERROR(COS(ATAN(db_LecMedPrinc[[#This Row],[3]]/db_LecMedPrinc[[#This Row],[1]])),0)</f>
        <v>0</v>
      </c>
    </row>
    <row r="95" spans="1:12" ht="15.75" x14ac:dyDescent="0.25">
      <c r="A95" s="4">
        <v>44219</v>
      </c>
      <c r="B95" s="5">
        <v>0.45833333333333331</v>
      </c>
      <c r="C95" s="5"/>
      <c r="D95" s="9">
        <v>45924.46</v>
      </c>
      <c r="E95" s="9">
        <v>21738.240000000002</v>
      </c>
      <c r="F95" s="9">
        <v>13164.9</v>
      </c>
      <c r="G95" s="9">
        <v>23006.52</v>
      </c>
      <c r="H95" s="9">
        <v>9753.02</v>
      </c>
      <c r="I95" s="9"/>
      <c r="J95" s="9"/>
      <c r="K95" s="9"/>
      <c r="L95" s="8">
        <f>+IFERROR(COS(ATAN(db_LecMedPrinc[[#This Row],[3]]/db_LecMedPrinc[[#This Row],[1]])),0)</f>
        <v>0.90385545739022966</v>
      </c>
    </row>
    <row r="96" spans="1:12" ht="15.75" x14ac:dyDescent="0.25">
      <c r="A96" s="4">
        <v>44219</v>
      </c>
      <c r="B96" s="5">
        <v>0.75</v>
      </c>
      <c r="C96" s="5"/>
      <c r="D96" s="9">
        <v>45925.91</v>
      </c>
      <c r="E96" s="9">
        <v>21738.9</v>
      </c>
      <c r="F96" s="9">
        <v>13164.9</v>
      </c>
      <c r="G96" s="9">
        <v>23007.96</v>
      </c>
      <c r="H96" s="9">
        <v>9753.0400000000009</v>
      </c>
      <c r="I96" s="9"/>
      <c r="J96" s="9"/>
      <c r="K96" s="9"/>
      <c r="L96" s="8">
        <f>+IFERROR(COS(ATAN(db_LecMedPrinc[[#This Row],[3]]/db_LecMedPrinc[[#This Row],[1]])),0)</f>
        <v>0.9038556579620608</v>
      </c>
    </row>
    <row r="97" spans="1:12" ht="15.75" x14ac:dyDescent="0.25">
      <c r="A97" s="4">
        <v>44220</v>
      </c>
      <c r="B97" s="5">
        <v>0</v>
      </c>
      <c r="C97" s="5"/>
      <c r="D97" s="9">
        <v>45927.07</v>
      </c>
      <c r="E97" s="9">
        <v>21739.32</v>
      </c>
      <c r="F97" s="9">
        <v>13164.91</v>
      </c>
      <c r="G97" s="9">
        <v>23008.14</v>
      </c>
      <c r="H97" s="9">
        <v>9754.01</v>
      </c>
      <c r="I97" s="9"/>
      <c r="J97" s="9"/>
      <c r="K97" s="9"/>
      <c r="L97" s="8">
        <f>+IFERROR(COS(ATAN(db_LecMedPrinc[[#This Row],[3]]/db_LecMedPrinc[[#This Row],[1]])),0)</f>
        <v>0.90385664033378832</v>
      </c>
    </row>
    <row r="98" spans="1:12" ht="15.75" x14ac:dyDescent="0.25">
      <c r="A98" s="4">
        <v>44220</v>
      </c>
      <c r="B98" s="5">
        <v>0.25</v>
      </c>
      <c r="C98" s="5"/>
      <c r="D98" s="9">
        <v>45928.12</v>
      </c>
      <c r="E98" s="9">
        <v>21739.72</v>
      </c>
      <c r="F98" s="9">
        <v>13165.96</v>
      </c>
      <c r="G98" s="9">
        <v>23008.14</v>
      </c>
      <c r="H98" s="9">
        <v>9754.01</v>
      </c>
      <c r="I98" s="9"/>
      <c r="J98" s="9"/>
      <c r="K98" s="9"/>
      <c r="L98" s="8">
        <f>+IFERROR(COS(ATAN(db_LecMedPrinc[[#This Row],[3]]/db_LecMedPrinc[[#This Row],[1]])),0)</f>
        <v>0.90385737861256432</v>
      </c>
    </row>
    <row r="99" spans="1:12" ht="15.75" x14ac:dyDescent="0.25">
      <c r="A99" s="4">
        <v>44220</v>
      </c>
      <c r="B99" s="5">
        <v>0.45833333333333331</v>
      </c>
      <c r="C99" s="5"/>
      <c r="D99" s="9">
        <v>45929.16</v>
      </c>
      <c r="E99" s="9">
        <v>21740.1</v>
      </c>
      <c r="F99" s="9">
        <v>13166.05</v>
      </c>
      <c r="G99" s="9">
        <v>23009.1</v>
      </c>
      <c r="H99" s="9">
        <v>9754.01</v>
      </c>
      <c r="I99" s="9"/>
      <c r="J99" s="9"/>
      <c r="K99" s="9"/>
      <c r="L99" s="8">
        <f>+IFERROR(COS(ATAN(db_LecMedPrinc[[#This Row],[3]]/db_LecMedPrinc[[#This Row],[1]])),0)</f>
        <v>0.90385823303515445</v>
      </c>
    </row>
    <row r="100" spans="1:12" ht="15.75" x14ac:dyDescent="0.25">
      <c r="A100" s="4">
        <v>44220</v>
      </c>
      <c r="B100" s="5">
        <v>0.75</v>
      </c>
      <c r="C100" s="5"/>
      <c r="D100" s="9">
        <v>45929.94</v>
      </c>
      <c r="E100" s="9">
        <v>21740.38</v>
      </c>
      <c r="F100" s="9">
        <v>13166.05</v>
      </c>
      <c r="G100" s="9">
        <v>23009.85</v>
      </c>
      <c r="H100" s="9">
        <v>9754.0400000000009</v>
      </c>
      <c r="I100" s="9"/>
      <c r="J100" s="9"/>
      <c r="K100" s="9"/>
      <c r="L100" s="8">
        <f>+IFERROR(COS(ATAN(db_LecMedPrinc[[#This Row],[3]]/db_LecMedPrinc[[#This Row],[1]])),0)</f>
        <v>0.90385891187475675</v>
      </c>
    </row>
    <row r="101" spans="1:12" ht="15.75" x14ac:dyDescent="0.25">
      <c r="A101" s="4">
        <v>44221</v>
      </c>
      <c r="B101" s="5">
        <v>0</v>
      </c>
      <c r="C101" s="5"/>
      <c r="D101" s="9">
        <v>45931.03</v>
      </c>
      <c r="E101" s="9">
        <v>21740.76</v>
      </c>
      <c r="F101" s="9">
        <v>13166.17</v>
      </c>
      <c r="G101" s="9">
        <v>23010.01</v>
      </c>
      <c r="H101" s="9">
        <v>9754.84</v>
      </c>
      <c r="I101" s="9"/>
      <c r="J101" s="9"/>
      <c r="K101" s="9"/>
      <c r="L101" s="8">
        <f>+IFERROR(COS(ATAN(db_LecMedPrinc[[#This Row],[3]]/db_LecMedPrinc[[#This Row],[1]])),0)</f>
        <v>0.90385994632154809</v>
      </c>
    </row>
    <row r="102" spans="1:12" ht="15.75" x14ac:dyDescent="0.25">
      <c r="A102" s="4">
        <v>44221</v>
      </c>
      <c r="B102" s="5">
        <v>0.25</v>
      </c>
      <c r="C102" s="5"/>
      <c r="D102" s="9">
        <v>45931.75</v>
      </c>
      <c r="E102" s="9">
        <v>21741.05</v>
      </c>
      <c r="F102" s="9">
        <v>13166.89</v>
      </c>
      <c r="G102" s="9">
        <v>23010.01</v>
      </c>
      <c r="H102" s="9">
        <v>9754.84</v>
      </c>
      <c r="I102" s="9"/>
      <c r="J102" s="9"/>
      <c r="K102" s="9"/>
      <c r="L102" s="8">
        <f>+IFERROR(COS(ATAN(db_LecMedPrinc[[#This Row],[3]]/db_LecMedPrinc[[#This Row],[1]])),0)</f>
        <v>0.90386033289512369</v>
      </c>
    </row>
    <row r="103" spans="1:12" ht="15.75" x14ac:dyDescent="0.25">
      <c r="A103" s="4">
        <v>44221</v>
      </c>
      <c r="B103" s="5">
        <v>0.45833333333333331</v>
      </c>
      <c r="C103" s="5"/>
      <c r="D103" s="9"/>
      <c r="E103" s="9"/>
      <c r="F103" s="9"/>
      <c r="G103" s="9"/>
      <c r="H103" s="9"/>
      <c r="I103" s="9"/>
      <c r="J103" s="9"/>
      <c r="K103" s="9"/>
      <c r="L103" s="8">
        <f>+IFERROR(COS(ATAN(db_LecMedPrinc[[#This Row],[3]]/db_LecMedPrinc[[#This Row],[1]])),0)</f>
        <v>0</v>
      </c>
    </row>
    <row r="104" spans="1:12" ht="15.75" x14ac:dyDescent="0.25">
      <c r="A104" s="4">
        <v>44221</v>
      </c>
      <c r="B104" s="5">
        <v>0.75</v>
      </c>
      <c r="C104" s="5"/>
      <c r="D104" s="9"/>
      <c r="E104" s="9"/>
      <c r="F104" s="9"/>
      <c r="G104" s="9"/>
      <c r="H104" s="9"/>
      <c r="I104" s="9"/>
      <c r="J104" s="9"/>
      <c r="K104" s="9"/>
      <c r="L104" s="8">
        <f>+IFERROR(COS(ATAN(db_LecMedPrinc[[#This Row],[3]]/db_LecMedPrinc[[#This Row],[1]])),0)</f>
        <v>0</v>
      </c>
    </row>
    <row r="105" spans="1:12" ht="15.75" x14ac:dyDescent="0.25">
      <c r="A105" s="4">
        <v>44222</v>
      </c>
      <c r="B105" s="5">
        <v>0</v>
      </c>
      <c r="C105" s="5"/>
      <c r="D105" s="9">
        <v>45936.39</v>
      </c>
      <c r="E105" s="9">
        <v>21793.32</v>
      </c>
      <c r="F105" s="9">
        <v>13167.14</v>
      </c>
      <c r="G105" s="9">
        <v>23012.79</v>
      </c>
      <c r="H105" s="9">
        <v>9756.44</v>
      </c>
      <c r="I105" s="9"/>
      <c r="J105" s="9"/>
      <c r="K105" s="9"/>
      <c r="L105" s="8">
        <f>+IFERROR(COS(ATAN(db_LecMedPrinc[[#This Row],[3]]/db_LecMedPrinc[[#This Row],[1]])),0)</f>
        <v>0.90347913580310346</v>
      </c>
    </row>
    <row r="106" spans="1:12" ht="15.75" x14ac:dyDescent="0.25">
      <c r="A106" s="4">
        <v>44222</v>
      </c>
      <c r="B106" s="5">
        <v>0.25</v>
      </c>
      <c r="C106" s="5"/>
      <c r="D106" s="9">
        <v>45938.42</v>
      </c>
      <c r="E106" s="9">
        <v>21744.39</v>
      </c>
      <c r="F106" s="9">
        <v>13169.18</v>
      </c>
      <c r="G106" s="9">
        <v>23012.79</v>
      </c>
      <c r="H106" s="9">
        <v>9756.44</v>
      </c>
      <c r="I106" s="9"/>
      <c r="J106" s="9"/>
      <c r="K106" s="9"/>
      <c r="L106" s="8">
        <f>+IFERROR(COS(ATAN(db_LecMedPrinc[[#This Row],[3]]/db_LecMedPrinc[[#This Row],[1]])),0)</f>
        <v>0.90385894158690794</v>
      </c>
    </row>
    <row r="107" spans="1:12" ht="15.75" x14ac:dyDescent="0.25">
      <c r="A107" s="4">
        <v>44222</v>
      </c>
      <c r="B107" s="5">
        <v>0.45833333333333331</v>
      </c>
      <c r="C107" s="5"/>
      <c r="D107" s="9"/>
      <c r="E107" s="9"/>
      <c r="F107" s="9"/>
      <c r="G107" s="9"/>
      <c r="H107" s="9"/>
      <c r="I107" s="9"/>
      <c r="J107" s="9"/>
      <c r="K107" s="9"/>
      <c r="L107" s="8">
        <f>+IFERROR(COS(ATAN(db_LecMedPrinc[[#This Row],[3]]/db_LecMedPrinc[[#This Row],[1]])),0)</f>
        <v>0</v>
      </c>
    </row>
    <row r="108" spans="1:12" ht="15.75" x14ac:dyDescent="0.25">
      <c r="A108" s="4">
        <v>44222</v>
      </c>
      <c r="B108" s="5">
        <v>0.75</v>
      </c>
      <c r="C108" s="5"/>
      <c r="D108" s="9">
        <v>45942.66</v>
      </c>
      <c r="E108" s="9">
        <v>21746.6</v>
      </c>
      <c r="F108" s="9">
        <v>13169.4</v>
      </c>
      <c r="G108" s="9">
        <v>23016.799999999999</v>
      </c>
      <c r="H108" s="9">
        <v>9756.44</v>
      </c>
      <c r="I108" s="9"/>
      <c r="J108" s="9"/>
      <c r="K108" s="9"/>
      <c r="L108" s="8">
        <f>+IFERROR(COS(ATAN(db_LecMedPrinc[[#This Row],[3]]/db_LecMedPrinc[[#This Row],[1]])),0)</f>
        <v>0.90385739684406086</v>
      </c>
    </row>
    <row r="109" spans="1:12" ht="15.75" x14ac:dyDescent="0.25">
      <c r="A109" s="4">
        <v>44223</v>
      </c>
      <c r="B109" s="5">
        <v>0</v>
      </c>
      <c r="C109" s="5"/>
      <c r="D109" s="9">
        <v>45945.54</v>
      </c>
      <c r="E109" s="9">
        <v>21748.13</v>
      </c>
      <c r="F109" s="9">
        <v>13169.86</v>
      </c>
      <c r="G109" s="9">
        <v>23017.24</v>
      </c>
      <c r="H109" s="9">
        <v>9758.42</v>
      </c>
      <c r="I109" s="9"/>
      <c r="J109" s="9"/>
      <c r="K109" s="9"/>
      <c r="L109" s="8">
        <f>+IFERROR(COS(ATAN(db_LecMedPrinc[[#This Row],[3]]/db_LecMedPrinc[[#This Row],[1]])),0)</f>
        <v>0.90385612813546035</v>
      </c>
    </row>
    <row r="110" spans="1:12" ht="15.75" x14ac:dyDescent="0.25">
      <c r="A110" s="4">
        <v>44223</v>
      </c>
      <c r="B110" s="5">
        <v>0.25</v>
      </c>
      <c r="C110" s="5"/>
      <c r="D110" s="9">
        <v>45947.74</v>
      </c>
      <c r="E110" s="9">
        <v>21749.3</v>
      </c>
      <c r="F110" s="9">
        <v>13172.02</v>
      </c>
      <c r="G110" s="9">
        <v>23017.29</v>
      </c>
      <c r="H110" s="9">
        <v>9758.42</v>
      </c>
      <c r="I110" s="9"/>
      <c r="J110" s="9"/>
      <c r="K110" s="9"/>
      <c r="L110" s="8">
        <f>+IFERROR(COS(ATAN(db_LecMedPrinc[[#This Row],[3]]/db_LecMedPrinc[[#This Row],[1]])),0)</f>
        <v>0.90385514957850099</v>
      </c>
    </row>
    <row r="111" spans="1:12" ht="15.75" x14ac:dyDescent="0.25">
      <c r="A111" s="4">
        <v>44223</v>
      </c>
      <c r="B111" s="5">
        <v>0.45833333333333331</v>
      </c>
      <c r="C111" s="5"/>
      <c r="D111" s="9"/>
      <c r="E111" s="9"/>
      <c r="F111" s="9"/>
      <c r="G111" s="9"/>
      <c r="H111" s="9"/>
      <c r="I111" s="9"/>
      <c r="J111" s="9"/>
      <c r="K111" s="9"/>
      <c r="L111" s="8">
        <f>+IFERROR(COS(ATAN(db_LecMedPrinc[[#This Row],[3]]/db_LecMedPrinc[[#This Row],[1]])),0)</f>
        <v>0</v>
      </c>
    </row>
    <row r="112" spans="1:12" ht="15.75" x14ac:dyDescent="0.25">
      <c r="A112" s="4">
        <v>44223</v>
      </c>
      <c r="B112" s="5">
        <v>0.75</v>
      </c>
      <c r="C112" s="5"/>
      <c r="D112" s="9"/>
      <c r="E112" s="9"/>
      <c r="F112" s="9"/>
      <c r="G112" s="9"/>
      <c r="H112" s="9"/>
      <c r="I112" s="9"/>
      <c r="J112" s="9"/>
      <c r="K112" s="9"/>
      <c r="L112" s="8">
        <f>+IFERROR(COS(ATAN(db_LecMedPrinc[[#This Row],[3]]/db_LecMedPrinc[[#This Row],[1]])),0)</f>
        <v>0</v>
      </c>
    </row>
    <row r="113" spans="1:12" ht="15.75" x14ac:dyDescent="0.25">
      <c r="A113" s="4">
        <v>44224</v>
      </c>
      <c r="B113" s="5">
        <v>0</v>
      </c>
      <c r="C113" s="5"/>
      <c r="D113" s="9">
        <v>45954.58</v>
      </c>
      <c r="E113" s="9">
        <v>21752.91</v>
      </c>
      <c r="F113" s="9">
        <v>13172.19</v>
      </c>
      <c r="G113" s="9">
        <v>23021.8</v>
      </c>
      <c r="H113" s="9">
        <v>9760.58</v>
      </c>
      <c r="I113" s="9"/>
      <c r="J113" s="9"/>
      <c r="K113" s="9"/>
      <c r="L113" s="8">
        <f>+IFERROR(COS(ATAN(db_LecMedPrinc[[#This Row],[3]]/db_LecMedPrinc[[#This Row],[1]])),0)</f>
        <v>0.90385231793802656</v>
      </c>
    </row>
    <row r="114" spans="1:12" ht="15.75" x14ac:dyDescent="0.25">
      <c r="A114" s="4">
        <v>44224</v>
      </c>
      <c r="B114" s="5">
        <v>0.25</v>
      </c>
      <c r="C114" s="5"/>
      <c r="D114" s="9">
        <v>45956.87</v>
      </c>
      <c r="E114" s="9">
        <v>21754.11</v>
      </c>
      <c r="F114" s="9">
        <v>13174.48</v>
      </c>
      <c r="G114" s="9">
        <v>23021.8</v>
      </c>
      <c r="H114" s="9">
        <v>9760.58</v>
      </c>
      <c r="I114" s="9"/>
      <c r="J114" s="9"/>
      <c r="K114" s="9"/>
      <c r="L114" s="8">
        <f>+IFERROR(COS(ATAN(db_LecMedPrinc[[#This Row],[3]]/db_LecMedPrinc[[#This Row],[1]])),0)</f>
        <v>0.90385143559388792</v>
      </c>
    </row>
    <row r="115" spans="1:12" ht="15.75" x14ac:dyDescent="0.25">
      <c r="A115" s="4">
        <v>44224</v>
      </c>
      <c r="B115" s="5">
        <v>0.45833333333333331</v>
      </c>
      <c r="C115" s="5"/>
      <c r="D115" s="9"/>
      <c r="E115" s="9"/>
      <c r="F115" s="9"/>
      <c r="G115" s="9"/>
      <c r="H115" s="9"/>
      <c r="I115" s="9"/>
      <c r="J115" s="9"/>
      <c r="K115" s="9"/>
      <c r="L115" s="8">
        <f>+IFERROR(COS(ATAN(db_LecMedPrinc[[#This Row],[3]]/db_LecMedPrinc[[#This Row],[1]])),0)</f>
        <v>0</v>
      </c>
    </row>
    <row r="116" spans="1:12" ht="15.75" x14ac:dyDescent="0.25">
      <c r="A116" s="4">
        <v>44224</v>
      </c>
      <c r="B116" s="5">
        <v>0.75</v>
      </c>
      <c r="C116" s="5"/>
      <c r="D116" s="9"/>
      <c r="E116" s="9"/>
      <c r="F116" s="9"/>
      <c r="G116" s="9"/>
      <c r="H116" s="9"/>
      <c r="I116" s="9"/>
      <c r="J116" s="9"/>
      <c r="K116" s="9"/>
      <c r="L116" s="8">
        <f>+IFERROR(COS(ATAN(db_LecMedPrinc[[#This Row],[3]]/db_LecMedPrinc[[#This Row],[1]])),0)</f>
        <v>0</v>
      </c>
    </row>
    <row r="117" spans="1:12" ht="15.75" x14ac:dyDescent="0.25">
      <c r="A117" s="4">
        <v>44225</v>
      </c>
      <c r="B117" s="5">
        <v>0</v>
      </c>
      <c r="C117" s="5"/>
      <c r="D117" s="9">
        <v>45964.11</v>
      </c>
      <c r="E117" s="9">
        <v>21757.9</v>
      </c>
      <c r="F117" s="9">
        <v>13174.97</v>
      </c>
      <c r="G117" s="9">
        <v>23026.6</v>
      </c>
      <c r="H117" s="9">
        <v>9762.52</v>
      </c>
      <c r="I117" s="9"/>
      <c r="J117" s="9"/>
      <c r="K117" s="9"/>
      <c r="L117" s="8">
        <f>+IFERROR(COS(ATAN(db_LecMedPrinc[[#This Row],[3]]/db_LecMedPrinc[[#This Row],[1]])),0)</f>
        <v>0.90384867611807118</v>
      </c>
    </row>
    <row r="118" spans="1:12" ht="15.75" x14ac:dyDescent="0.25">
      <c r="A118" s="4">
        <v>44225</v>
      </c>
      <c r="B118" s="5">
        <v>0.25</v>
      </c>
      <c r="C118" s="5"/>
      <c r="D118" s="9">
        <v>45966.49</v>
      </c>
      <c r="E118" s="9">
        <v>21759.19</v>
      </c>
      <c r="F118" s="9">
        <v>13177.35</v>
      </c>
      <c r="G118" s="9">
        <v>23026.6</v>
      </c>
      <c r="H118" s="9">
        <v>9762.52</v>
      </c>
      <c r="I118" s="9"/>
      <c r="J118" s="9"/>
      <c r="K118" s="9"/>
      <c r="L118" s="8">
        <f>+IFERROR(COS(ATAN(db_LecMedPrinc[[#This Row],[3]]/db_LecMedPrinc[[#This Row],[1]])),0)</f>
        <v>0.90384743372223975</v>
      </c>
    </row>
    <row r="119" spans="1:12" ht="15.75" x14ac:dyDescent="0.25">
      <c r="A119" s="4">
        <v>44225</v>
      </c>
      <c r="B119" s="5">
        <v>0.45833333333333331</v>
      </c>
      <c r="C119" s="5"/>
      <c r="D119" s="9"/>
      <c r="E119" s="9"/>
      <c r="F119" s="9"/>
      <c r="G119" s="9"/>
      <c r="H119" s="9"/>
      <c r="I119" s="9"/>
      <c r="J119" s="9"/>
      <c r="K119" s="9"/>
      <c r="L119" s="8">
        <f>+IFERROR(COS(ATAN(db_LecMedPrinc[[#This Row],[3]]/db_LecMedPrinc[[#This Row],[1]])),0)</f>
        <v>0</v>
      </c>
    </row>
    <row r="120" spans="1:12" ht="15.75" x14ac:dyDescent="0.25">
      <c r="A120" s="4">
        <v>44225</v>
      </c>
      <c r="B120" s="5">
        <v>0.75</v>
      </c>
      <c r="C120" s="5"/>
      <c r="D120" s="9">
        <v>45971.67</v>
      </c>
      <c r="E120" s="9">
        <v>21761.89</v>
      </c>
      <c r="F120" s="9">
        <v>13177.75</v>
      </c>
      <c r="G120" s="9">
        <v>23031.13</v>
      </c>
      <c r="H120" s="9">
        <v>9762.77</v>
      </c>
      <c r="I120" s="9"/>
      <c r="J120" s="9"/>
      <c r="K120" s="9"/>
      <c r="L120" s="8">
        <f>+IFERROR(COS(ATAN(db_LecMedPrinc[[#This Row],[3]]/db_LecMedPrinc[[#This Row],[1]])),0)</f>
        <v>0.90384554858177146</v>
      </c>
    </row>
    <row r="121" spans="1:12" ht="15.75" x14ac:dyDescent="0.25">
      <c r="A121" s="4">
        <v>44226</v>
      </c>
      <c r="B121" s="5">
        <v>0</v>
      </c>
      <c r="C121" s="5"/>
      <c r="D121" s="9">
        <v>45973.86</v>
      </c>
      <c r="E121" s="9">
        <v>21763.06</v>
      </c>
      <c r="F121" s="9">
        <v>13177.81</v>
      </c>
      <c r="G121" s="9">
        <v>23031.52</v>
      </c>
      <c r="H121" s="9">
        <v>9764.5300000000007</v>
      </c>
      <c r="I121" s="9"/>
      <c r="J121" s="9"/>
      <c r="K121" s="9"/>
      <c r="L121" s="8">
        <f>+IFERROR(COS(ATAN(db_LecMedPrinc[[#This Row],[3]]/db_LecMedPrinc[[#This Row],[1]])),0)</f>
        <v>0.90384453506855389</v>
      </c>
    </row>
    <row r="122" spans="1:12" ht="15.75" x14ac:dyDescent="0.25">
      <c r="A122" s="4">
        <v>44226</v>
      </c>
      <c r="B122" s="5">
        <v>0.25</v>
      </c>
      <c r="C122" s="5"/>
      <c r="D122" s="9">
        <v>45976.29</v>
      </c>
      <c r="E122" s="9">
        <v>21764.38</v>
      </c>
      <c r="F122" s="9">
        <v>13180.24</v>
      </c>
      <c r="G122" s="9">
        <v>23031.52</v>
      </c>
      <c r="H122" s="9">
        <v>9764.5300000000007</v>
      </c>
      <c r="I122" s="9"/>
      <c r="J122" s="9"/>
      <c r="K122" s="9"/>
      <c r="L122" s="8">
        <f>+IFERROR(COS(ATAN(db_LecMedPrinc[[#This Row],[3]]/db_LecMedPrinc[[#This Row],[1]])),0)</f>
        <v>0.90384324500594004</v>
      </c>
    </row>
    <row r="123" spans="1:12" ht="15.75" x14ac:dyDescent="0.25">
      <c r="A123" s="4">
        <v>44226</v>
      </c>
      <c r="B123" s="5">
        <v>0.45833333333333331</v>
      </c>
      <c r="C123" s="5"/>
      <c r="D123" s="9">
        <v>45978.95</v>
      </c>
      <c r="E123" s="9">
        <v>21765.55</v>
      </c>
      <c r="F123" s="9">
        <v>13180.5</v>
      </c>
      <c r="G123" s="9">
        <v>23033.91</v>
      </c>
      <c r="H123" s="9">
        <v>9764.5300000000007</v>
      </c>
      <c r="I123" s="9"/>
      <c r="J123" s="9"/>
      <c r="K123" s="9"/>
      <c r="L123" s="8">
        <f>+IFERROR(COS(ATAN(db_LecMedPrinc[[#This Row],[3]]/db_LecMedPrinc[[#This Row],[1]])),0)</f>
        <v>0.90384392309575545</v>
      </c>
    </row>
    <row r="124" spans="1:12" ht="15.75" x14ac:dyDescent="0.25">
      <c r="A124" s="4">
        <v>44226</v>
      </c>
      <c r="B124" s="5">
        <v>0.75</v>
      </c>
      <c r="C124" s="5"/>
      <c r="D124" s="9">
        <v>45979.53</v>
      </c>
      <c r="E124" s="9">
        <v>21765.77</v>
      </c>
      <c r="F124" s="9">
        <v>13180.5</v>
      </c>
      <c r="G124" s="9">
        <v>23034.400000000001</v>
      </c>
      <c r="H124" s="9">
        <v>9764.6200000000008</v>
      </c>
      <c r="I124" s="9"/>
      <c r="J124" s="9"/>
      <c r="K124" s="9"/>
      <c r="L124" s="8">
        <f>+IFERROR(COS(ATAN(db_LecMedPrinc[[#This Row],[3]]/db_LecMedPrinc[[#This Row],[1]])),0)</f>
        <v>0.9038443378656017</v>
      </c>
    </row>
    <row r="125" spans="1:12" ht="15.75" x14ac:dyDescent="0.25">
      <c r="A125" s="4">
        <v>44227</v>
      </c>
      <c r="B125" s="5">
        <v>0</v>
      </c>
      <c r="C125" s="5"/>
      <c r="D125" s="9">
        <v>45980.73</v>
      </c>
      <c r="E125" s="9">
        <v>21766.22</v>
      </c>
      <c r="F125" s="9">
        <v>13180.67</v>
      </c>
      <c r="G125" s="9">
        <v>23034.58</v>
      </c>
      <c r="H125" s="9">
        <v>4765.47</v>
      </c>
      <c r="I125" s="9"/>
      <c r="J125" s="9"/>
      <c r="K125" s="9"/>
      <c r="L125" s="8">
        <f>+IFERROR(COS(ATAN(db_LecMedPrinc[[#This Row],[3]]/db_LecMedPrinc[[#This Row],[1]])),0)</f>
        <v>0.90384523529479488</v>
      </c>
    </row>
    <row r="126" spans="1:12" ht="15.75" x14ac:dyDescent="0.25">
      <c r="A126" s="4">
        <v>44227</v>
      </c>
      <c r="B126" s="5">
        <v>0.25</v>
      </c>
      <c r="C126" s="5"/>
      <c r="D126" s="9">
        <v>45981.65</v>
      </c>
      <c r="E126" s="9">
        <v>21766.58</v>
      </c>
      <c r="F126" s="9">
        <v>13181.58</v>
      </c>
      <c r="G126" s="9">
        <v>23034.58</v>
      </c>
      <c r="H126" s="9">
        <v>9765.4699999999993</v>
      </c>
      <c r="I126" s="9"/>
      <c r="J126" s="9"/>
      <c r="K126" s="9"/>
      <c r="L126" s="8">
        <f>+IFERROR(COS(ATAN(db_LecMedPrinc[[#This Row],[3]]/db_LecMedPrinc[[#This Row],[1]])),0)</f>
        <v>0.90384580926688196</v>
      </c>
    </row>
    <row r="127" spans="1:12" ht="15.75" x14ac:dyDescent="0.25">
      <c r="A127" s="4">
        <v>44227</v>
      </c>
      <c r="B127" s="5">
        <v>0.45833333333333331</v>
      </c>
      <c r="C127" s="5"/>
      <c r="D127" s="9">
        <v>45982.71</v>
      </c>
      <c r="E127" s="9">
        <v>21766.959999999999</v>
      </c>
      <c r="F127" s="9">
        <v>13181.73</v>
      </c>
      <c r="G127" s="9">
        <v>23035.5</v>
      </c>
      <c r="H127" s="9">
        <v>9765.4699999999993</v>
      </c>
      <c r="I127" s="9"/>
      <c r="J127" s="9"/>
      <c r="K127" s="9"/>
      <c r="L127" s="8">
        <f>+IFERROR(COS(ATAN(db_LecMedPrinc[[#This Row],[3]]/db_LecMedPrinc[[#This Row],[1]])),0)</f>
        <v>0.90384673494923917</v>
      </c>
    </row>
    <row r="128" spans="1:12" ht="15.75" x14ac:dyDescent="0.25">
      <c r="A128" s="4">
        <v>44227</v>
      </c>
      <c r="B128" s="5">
        <v>0.75</v>
      </c>
      <c r="C128" s="5"/>
      <c r="D128" s="9">
        <v>45983.75</v>
      </c>
      <c r="E128" s="9">
        <v>21767.32</v>
      </c>
      <c r="F128" s="9">
        <v>13181.83</v>
      </c>
      <c r="G128" s="9">
        <v>23036.46</v>
      </c>
      <c r="H128" s="9">
        <v>9765.5499999999993</v>
      </c>
      <c r="I128" s="9"/>
      <c r="J128" s="9"/>
      <c r="K128" s="9"/>
      <c r="L128" s="8">
        <f>+IFERROR(COS(ATAN(db_LecMedPrinc[[#This Row],[3]]/db_LecMedPrinc[[#This Row],[1]])),0)</f>
        <v>0.90384774064695805</v>
      </c>
    </row>
    <row r="129" spans="1:12" ht="15.75" x14ac:dyDescent="0.25">
      <c r="A129" s="4">
        <v>44228</v>
      </c>
      <c r="B129" s="5">
        <v>0</v>
      </c>
      <c r="C129" s="5"/>
      <c r="D129" s="9">
        <v>45984.07</v>
      </c>
      <c r="E129" s="9">
        <v>21767.42</v>
      </c>
      <c r="F129" s="9">
        <v>13181.73</v>
      </c>
      <c r="G129" s="9">
        <v>23036.46</v>
      </c>
      <c r="H129" s="9">
        <v>9765.8700000000008</v>
      </c>
      <c r="I129" s="9"/>
      <c r="J129" s="9"/>
      <c r="K129" s="9"/>
      <c r="L129" s="8">
        <f>+IFERROR(COS(ATAN(db_LecMedPrinc[[#This Row],[3]]/db_LecMedPrinc[[#This Row],[1]])),0)</f>
        <v>0.90384813194110669</v>
      </c>
    </row>
    <row r="130" spans="1:12" ht="15.75" x14ac:dyDescent="0.25">
      <c r="A130" s="4">
        <v>44228</v>
      </c>
      <c r="B130" s="5">
        <v>0.25</v>
      </c>
      <c r="C130" s="5"/>
      <c r="D130" s="9">
        <v>45985.08</v>
      </c>
      <c r="E130" s="9">
        <v>21767.79</v>
      </c>
      <c r="F130" s="9">
        <v>13182.43</v>
      </c>
      <c r="G130" s="9">
        <v>23036.58</v>
      </c>
      <c r="H130" s="9">
        <v>9766.0499999999993</v>
      </c>
      <c r="I130" s="9"/>
      <c r="J130" s="9"/>
      <c r="K130" s="9"/>
      <c r="L130" s="8">
        <f>+IFERROR(COS(ATAN(db_LecMedPrinc[[#This Row],[3]]/db_LecMedPrinc[[#This Row],[1]])),0)</f>
        <v>0.90384895362324158</v>
      </c>
    </row>
    <row r="131" spans="1:12" ht="15.75" x14ac:dyDescent="0.25">
      <c r="A131" s="4">
        <v>44228</v>
      </c>
      <c r="B131" s="5">
        <v>0.45833333333333331</v>
      </c>
      <c r="C131" s="5"/>
      <c r="D131" s="9"/>
      <c r="E131" s="9"/>
      <c r="F131" s="9"/>
      <c r="G131" s="9"/>
      <c r="H131" s="9"/>
      <c r="I131" s="9"/>
      <c r="J131" s="9"/>
      <c r="K131" s="9"/>
      <c r="L131" s="8">
        <f>+IFERROR(COS(ATAN(db_LecMedPrinc[[#This Row],[3]]/db_LecMedPrinc[[#This Row],[1]])),0)</f>
        <v>0</v>
      </c>
    </row>
    <row r="132" spans="1:12" ht="15.75" x14ac:dyDescent="0.25">
      <c r="A132" s="4">
        <v>44228</v>
      </c>
      <c r="B132" s="5">
        <v>0.75</v>
      </c>
      <c r="C132" s="5"/>
      <c r="D132" s="9"/>
      <c r="E132" s="9"/>
      <c r="F132" s="9"/>
      <c r="G132" s="9"/>
      <c r="H132" s="9"/>
      <c r="I132" s="9"/>
      <c r="J132" s="9"/>
      <c r="K132" s="9"/>
      <c r="L132" s="8">
        <f>+IFERROR(COS(ATAN(db_LecMedPrinc[[#This Row],[3]]/db_LecMedPrinc[[#This Row],[1]])),0)</f>
        <v>0</v>
      </c>
    </row>
    <row r="133" spans="1:12" ht="15.75" x14ac:dyDescent="0.25">
      <c r="A133" s="4">
        <v>44229</v>
      </c>
      <c r="B133" s="5">
        <v>0</v>
      </c>
      <c r="C133" s="5"/>
      <c r="D133" s="9">
        <v>45989.05</v>
      </c>
      <c r="E133" s="9">
        <v>21769.759999999998</v>
      </c>
      <c r="F133" s="9">
        <v>13182.51</v>
      </c>
      <c r="G133" s="9">
        <v>23039.05</v>
      </c>
      <c r="H133" s="9">
        <v>9767.43</v>
      </c>
      <c r="I133" s="9"/>
      <c r="J133" s="9"/>
      <c r="K133" s="9"/>
      <c r="L133" s="8">
        <f>+IFERROR(COS(ATAN(db_LecMedPrinc[[#This Row],[3]]/db_LecMedPrinc[[#This Row],[1]])),0)</f>
        <v>0.90384826400555129</v>
      </c>
    </row>
    <row r="134" spans="1:12" ht="15.75" x14ac:dyDescent="0.25">
      <c r="A134" s="4">
        <v>44229</v>
      </c>
      <c r="B134" s="5">
        <v>0.25</v>
      </c>
      <c r="C134" s="5"/>
      <c r="D134" s="9"/>
      <c r="E134" s="9"/>
      <c r="F134" s="9"/>
      <c r="G134" s="9"/>
      <c r="H134" s="9"/>
      <c r="I134" s="9"/>
      <c r="J134" s="9"/>
      <c r="K134" s="9"/>
      <c r="L134" s="8">
        <f>+IFERROR(COS(ATAN(db_LecMedPrinc[[#This Row],[3]]/db_LecMedPrinc[[#This Row],[1]])),0)</f>
        <v>0</v>
      </c>
    </row>
    <row r="135" spans="1:12" ht="15.75" x14ac:dyDescent="0.25">
      <c r="A135" s="4">
        <v>44229</v>
      </c>
      <c r="B135" s="5">
        <v>0.45833333333333331</v>
      </c>
      <c r="C135" s="5"/>
      <c r="D135" s="9">
        <v>45992.54</v>
      </c>
      <c r="E135" s="9">
        <v>21771.54</v>
      </c>
      <c r="F135" s="9">
        <v>13184.48</v>
      </c>
      <c r="G135" s="9">
        <v>23040.63</v>
      </c>
      <c r="H135" s="9">
        <v>9767.43</v>
      </c>
      <c r="I135" s="9"/>
      <c r="J135" s="9"/>
      <c r="K135" s="9"/>
      <c r="L135" s="8">
        <f>+IFERROR(COS(ATAN(db_LecMedPrinc[[#This Row],[3]]/db_LecMedPrinc[[#This Row],[1]])),0)</f>
        <v>0.90384729165999633</v>
      </c>
    </row>
    <row r="136" spans="1:12" ht="15.75" x14ac:dyDescent="0.25">
      <c r="A136" s="4">
        <v>44229</v>
      </c>
      <c r="B136" s="5">
        <v>0.75</v>
      </c>
      <c r="C136" s="5"/>
      <c r="D136" s="9">
        <v>45994.720000000001</v>
      </c>
      <c r="E136" s="9">
        <v>21772.65</v>
      </c>
      <c r="F136" s="9">
        <v>13184.48</v>
      </c>
      <c r="G136" s="9">
        <v>23042.58</v>
      </c>
      <c r="H136" s="9">
        <v>9767.66</v>
      </c>
      <c r="I136" s="9"/>
      <c r="J136" s="9"/>
      <c r="K136" s="9"/>
      <c r="L136" s="8">
        <f>+IFERROR(COS(ATAN(db_LecMedPrinc[[#This Row],[3]]/db_LecMedPrinc[[#This Row],[1]])),0)</f>
        <v>0.9038466985194743</v>
      </c>
    </row>
    <row r="137" spans="1:12" ht="15.75" x14ac:dyDescent="0.25">
      <c r="A137" s="4">
        <v>44230</v>
      </c>
      <c r="B137" s="5">
        <v>0</v>
      </c>
      <c r="C137" s="5"/>
      <c r="D137" s="9">
        <v>45996.34</v>
      </c>
      <c r="E137" s="9">
        <v>21773.52</v>
      </c>
      <c r="F137" s="9">
        <v>13184.48</v>
      </c>
      <c r="G137" s="9">
        <v>23042.7</v>
      </c>
      <c r="H137" s="9">
        <v>9769.16</v>
      </c>
      <c r="I137" s="9"/>
      <c r="J137" s="9"/>
      <c r="K137" s="9"/>
      <c r="L137" s="8">
        <f>+IFERROR(COS(ATAN(db_LecMedPrinc[[#This Row],[3]]/db_LecMedPrinc[[#This Row],[1]])),0)</f>
        <v>0.90384591477355758</v>
      </c>
    </row>
    <row r="138" spans="1:12" ht="15.75" x14ac:dyDescent="0.25">
      <c r="A138" s="4">
        <v>44230</v>
      </c>
      <c r="B138" s="5">
        <v>0.25</v>
      </c>
      <c r="C138" s="5"/>
      <c r="D138" s="9"/>
      <c r="E138" s="9"/>
      <c r="F138" s="9"/>
      <c r="G138" s="9"/>
      <c r="H138" s="9"/>
      <c r="I138" s="9"/>
      <c r="J138" s="9"/>
      <c r="K138" s="9"/>
      <c r="L138" s="8">
        <f>+IFERROR(COS(ATAN(db_LecMedPrinc[[#This Row],[3]]/db_LecMedPrinc[[#This Row],[1]])),0)</f>
        <v>0</v>
      </c>
    </row>
    <row r="139" spans="1:12" ht="15.75" x14ac:dyDescent="0.25">
      <c r="A139" s="4">
        <v>44230</v>
      </c>
      <c r="B139" s="5">
        <v>0.45833333333333331</v>
      </c>
      <c r="C139" s="5"/>
      <c r="D139" s="9">
        <v>46000.99</v>
      </c>
      <c r="E139" s="9">
        <v>21775.95</v>
      </c>
      <c r="F139" s="9">
        <v>13187.16</v>
      </c>
      <c r="G139" s="9">
        <v>23044.65</v>
      </c>
      <c r="H139" s="9">
        <v>9769.16</v>
      </c>
      <c r="I139" s="9"/>
      <c r="J139" s="9"/>
      <c r="K139" s="9"/>
      <c r="L139" s="8">
        <f>+IFERROR(COS(ATAN(db_LecMedPrinc[[#This Row],[3]]/db_LecMedPrinc[[#This Row],[1]])),0)</f>
        <v>0.90384417621304625</v>
      </c>
    </row>
    <row r="140" spans="1:12" ht="15.75" x14ac:dyDescent="0.25">
      <c r="A140" s="4">
        <v>44230</v>
      </c>
      <c r="B140" s="5">
        <v>0.75</v>
      </c>
      <c r="C140" s="5"/>
      <c r="D140" s="9">
        <v>46003.76</v>
      </c>
      <c r="E140" s="9">
        <v>21777.39</v>
      </c>
      <c r="F140" s="9">
        <v>13187.16</v>
      </c>
      <c r="G140" s="9">
        <v>23047.25</v>
      </c>
      <c r="H140" s="9">
        <v>9769.34</v>
      </c>
      <c r="I140" s="9"/>
      <c r="J140" s="9"/>
      <c r="K140" s="9"/>
      <c r="L140" s="8">
        <f>+IFERROR(COS(ATAN(db_LecMedPrinc[[#This Row],[3]]/db_LecMedPrinc[[#This Row],[1]])),0)</f>
        <v>0.90384319807008773</v>
      </c>
    </row>
    <row r="141" spans="1:12" ht="15.75" x14ac:dyDescent="0.25">
      <c r="A141" s="4">
        <v>44231</v>
      </c>
      <c r="B141" s="5">
        <v>0</v>
      </c>
      <c r="C141" s="5"/>
      <c r="D141" s="9">
        <v>46006.64</v>
      </c>
      <c r="E141" s="9">
        <v>21778.84</v>
      </c>
      <c r="F141" s="9">
        <v>13187.78</v>
      </c>
      <c r="G141" s="9">
        <v>23047.66</v>
      </c>
      <c r="H141" s="9">
        <v>9771.19</v>
      </c>
      <c r="I141" s="9"/>
      <c r="J141" s="9"/>
      <c r="K141" s="9"/>
      <c r="L141" s="8">
        <f>+IFERROR(COS(ATAN(db_LecMedPrinc[[#This Row],[3]]/db_LecMedPrinc[[#This Row],[1]])),0)</f>
        <v>0.90384253968863304</v>
      </c>
    </row>
    <row r="142" spans="1:12" ht="15.75" x14ac:dyDescent="0.25">
      <c r="A142" s="4">
        <v>44231</v>
      </c>
      <c r="B142" s="5">
        <v>0.25</v>
      </c>
      <c r="C142" s="5"/>
      <c r="D142" s="9"/>
      <c r="E142" s="9"/>
      <c r="F142" s="9"/>
      <c r="G142" s="9"/>
      <c r="H142" s="9"/>
      <c r="I142" s="9"/>
      <c r="J142" s="9"/>
      <c r="K142" s="9"/>
      <c r="L142" s="8">
        <f>+IFERROR(COS(ATAN(db_LecMedPrinc[[#This Row],[3]]/db_LecMedPrinc[[#This Row],[1]])),0)</f>
        <v>0</v>
      </c>
    </row>
    <row r="143" spans="1:12" ht="15.75" x14ac:dyDescent="0.25">
      <c r="A143" s="4">
        <v>44231</v>
      </c>
      <c r="B143" s="5">
        <v>0.45833333333333331</v>
      </c>
      <c r="C143" s="5"/>
      <c r="D143" s="9">
        <v>46010.77</v>
      </c>
      <c r="E143" s="9">
        <v>21780.94</v>
      </c>
      <c r="F143" s="9">
        <v>13190.01</v>
      </c>
      <c r="G143" s="9">
        <v>23049.57</v>
      </c>
      <c r="H143" s="9">
        <v>9771.19</v>
      </c>
      <c r="I143" s="9"/>
      <c r="J143" s="9"/>
      <c r="K143" s="9"/>
      <c r="L143" s="8">
        <f>+IFERROR(COS(ATAN(db_LecMedPrinc[[#This Row],[3]]/db_LecMedPrinc[[#This Row],[1]])),0)</f>
        <v>0.90384143874405254</v>
      </c>
    </row>
    <row r="144" spans="1:12" ht="15.75" x14ac:dyDescent="0.25">
      <c r="A144" s="4">
        <v>44231</v>
      </c>
      <c r="B144" s="5">
        <v>0.75</v>
      </c>
      <c r="C144" s="5"/>
      <c r="D144" s="9">
        <v>46013.41</v>
      </c>
      <c r="E144" s="9">
        <v>21782.3</v>
      </c>
      <c r="F144" s="9">
        <v>13190.01</v>
      </c>
      <c r="G144" s="9">
        <v>23052.12</v>
      </c>
      <c r="H144" s="9">
        <v>9771.27</v>
      </c>
      <c r="I144" s="9"/>
      <c r="J144" s="9"/>
      <c r="K144" s="9"/>
      <c r="L144" s="8">
        <f>+IFERROR(COS(ATAN(db_LecMedPrinc[[#This Row],[3]]/db_LecMedPrinc[[#This Row],[1]])),0)</f>
        <v>0.90384060119094278</v>
      </c>
    </row>
    <row r="145" spans="1:12" ht="15.75" x14ac:dyDescent="0.25">
      <c r="A145" s="4">
        <v>44232</v>
      </c>
      <c r="B145" s="5">
        <v>0</v>
      </c>
      <c r="C145" s="5"/>
      <c r="D145" s="9">
        <v>46016.26</v>
      </c>
      <c r="E145" s="9">
        <v>21783.68</v>
      </c>
      <c r="F145" s="9">
        <v>13190.53</v>
      </c>
      <c r="G145" s="9">
        <v>23052.51</v>
      </c>
      <c r="H145" s="9">
        <v>9773.2099999999991</v>
      </c>
      <c r="I145" s="9"/>
      <c r="J145" s="9"/>
      <c r="K145" s="9"/>
      <c r="L145" s="8">
        <f>+IFERROR(COS(ATAN(db_LecMedPrinc[[#This Row],[3]]/db_LecMedPrinc[[#This Row],[1]])),0)</f>
        <v>0.90384036694795844</v>
      </c>
    </row>
    <row r="146" spans="1:12" ht="15.75" x14ac:dyDescent="0.25">
      <c r="A146" s="4">
        <v>44232</v>
      </c>
      <c r="B146" s="5">
        <v>0.25</v>
      </c>
      <c r="C146" s="5"/>
      <c r="D146" s="9">
        <v>46018.17</v>
      </c>
      <c r="E146" s="9">
        <v>21784.66</v>
      </c>
      <c r="F146" s="9">
        <v>13192.44</v>
      </c>
      <c r="G146" s="9">
        <v>23052.51</v>
      </c>
      <c r="H146" s="9">
        <v>9773.2099999999991</v>
      </c>
      <c r="I146" s="9"/>
      <c r="J146" s="9"/>
      <c r="K146" s="9"/>
      <c r="L146" s="8">
        <f>+IFERROR(COS(ATAN(db_LecMedPrinc[[#This Row],[3]]/db_LecMedPrinc[[#This Row],[1]])),0)</f>
        <v>0.90383979101892364</v>
      </c>
    </row>
    <row r="147" spans="1:12" ht="15.75" x14ac:dyDescent="0.25">
      <c r="A147" s="4">
        <v>44232</v>
      </c>
      <c r="B147" s="5">
        <v>0.45833333333333331</v>
      </c>
      <c r="C147" s="5"/>
      <c r="D147" s="9">
        <v>46020.03</v>
      </c>
      <c r="E147" s="9">
        <v>21785.55</v>
      </c>
      <c r="F147" s="9">
        <v>13192.59</v>
      </c>
      <c r="G147" s="9">
        <v>23054.22</v>
      </c>
      <c r="H147" s="9">
        <v>9773.2099999999991</v>
      </c>
      <c r="I147" s="9"/>
      <c r="J147" s="9"/>
      <c r="K147" s="9"/>
      <c r="L147" s="8">
        <f>+IFERROR(COS(ATAN(db_LecMedPrinc[[#This Row],[3]]/db_LecMedPrinc[[#This Row],[1]])),0)</f>
        <v>0.90383971894029991</v>
      </c>
    </row>
    <row r="148" spans="1:12" ht="15.75" x14ac:dyDescent="0.25">
      <c r="A148" s="4">
        <v>44232</v>
      </c>
      <c r="B148" s="5">
        <v>0.75</v>
      </c>
      <c r="C148" s="5"/>
      <c r="D148" s="9">
        <v>46022.15</v>
      </c>
      <c r="E148" s="9">
        <v>21786.6</v>
      </c>
      <c r="F148" s="9">
        <v>13192.59</v>
      </c>
      <c r="G148" s="9">
        <v>23056.26</v>
      </c>
      <c r="H148" s="9">
        <v>9773.2900000000009</v>
      </c>
      <c r="I148" s="9"/>
      <c r="J148" s="9"/>
      <c r="K148" s="9"/>
      <c r="L148" s="8">
        <f>+IFERROR(COS(ATAN(db_LecMedPrinc[[#This Row],[3]]/db_LecMedPrinc[[#This Row],[1]])),0)</f>
        <v>0.90383936647567331</v>
      </c>
    </row>
    <row r="149" spans="1:12" ht="15.75" x14ac:dyDescent="0.25">
      <c r="A149" s="4">
        <v>44233</v>
      </c>
      <c r="B149" s="5">
        <v>0</v>
      </c>
      <c r="C149" s="5"/>
      <c r="D149" s="9">
        <v>46024.34</v>
      </c>
      <c r="E149" s="9">
        <v>21787.29</v>
      </c>
      <c r="F149" s="9">
        <v>13193.63</v>
      </c>
      <c r="G149" s="9">
        <v>23056.67</v>
      </c>
      <c r="H149" s="9">
        <v>9775.0300000000007</v>
      </c>
      <c r="I149" s="9"/>
      <c r="J149" s="9"/>
      <c r="K149" s="9"/>
      <c r="L149" s="8">
        <f>+IFERROR(COS(ATAN(db_LecMedPrinc[[#This Row],[3]]/db_LecMedPrinc[[#This Row],[1]])),0)</f>
        <v>0.90384199978339841</v>
      </c>
    </row>
    <row r="150" spans="1:12" ht="15.75" x14ac:dyDescent="0.25">
      <c r="A150" s="4">
        <v>44233</v>
      </c>
      <c r="B150" s="5">
        <v>0.25</v>
      </c>
      <c r="C150" s="5"/>
      <c r="D150" s="9">
        <v>46027.02</v>
      </c>
      <c r="E150" s="9">
        <v>21789.15</v>
      </c>
      <c r="F150" s="9">
        <v>13195.3</v>
      </c>
      <c r="G150" s="9">
        <v>23056.67</v>
      </c>
      <c r="H150" s="9">
        <v>9775.0300000000007</v>
      </c>
      <c r="I150" s="9"/>
      <c r="J150" s="9"/>
      <c r="K150" s="9"/>
      <c r="L150" s="8">
        <f>+IFERROR(COS(ATAN(db_LecMedPrinc[[#This Row],[3]]/db_LecMedPrinc[[#This Row],[1]])),0)</f>
        <v>0.90383750913433536</v>
      </c>
    </row>
    <row r="151" spans="1:12" ht="15.75" x14ac:dyDescent="0.25">
      <c r="A151" s="4">
        <v>44233</v>
      </c>
      <c r="B151" s="5">
        <v>0.45833333333333331</v>
      </c>
      <c r="C151" s="5"/>
      <c r="D151" s="9">
        <v>46029.41</v>
      </c>
      <c r="E151" s="9">
        <v>21790.26</v>
      </c>
      <c r="F151" s="9">
        <v>13195.44</v>
      </c>
      <c r="G151" s="9">
        <v>23058.92</v>
      </c>
      <c r="H151" s="9">
        <v>9775.0300000000007</v>
      </c>
      <c r="I151" s="9"/>
      <c r="J151" s="9"/>
      <c r="K151" s="9"/>
      <c r="L151" s="8">
        <f>+IFERROR(COS(ATAN(db_LecMedPrinc[[#This Row],[3]]/db_LecMedPrinc[[#This Row],[1]])),0)</f>
        <v>0.90383767182426511</v>
      </c>
    </row>
    <row r="152" spans="1:12" ht="15.75" x14ac:dyDescent="0.25">
      <c r="A152" s="4">
        <v>44233</v>
      </c>
      <c r="B152" s="5">
        <v>0.75</v>
      </c>
      <c r="C152" s="5"/>
      <c r="D152" s="9">
        <v>46030.52</v>
      </c>
      <c r="E152" s="9">
        <v>21790.69</v>
      </c>
      <c r="F152" s="9">
        <v>13195.44</v>
      </c>
      <c r="G152" s="9">
        <v>23059.94</v>
      </c>
      <c r="H152" s="9">
        <v>9775.14</v>
      </c>
      <c r="I152" s="9"/>
      <c r="J152" s="9"/>
      <c r="K152" s="9"/>
      <c r="L152" s="8">
        <f>+IFERROR(COS(ATAN(db_LecMedPrinc[[#This Row],[3]]/db_LecMedPrinc[[#This Row],[1]])),0)</f>
        <v>0.90383839681131861</v>
      </c>
    </row>
    <row r="153" spans="1:12" ht="15.75" x14ac:dyDescent="0.25">
      <c r="A153" s="4">
        <v>44234</v>
      </c>
      <c r="B153" s="5">
        <v>0</v>
      </c>
      <c r="C153" s="5"/>
      <c r="D153" s="9">
        <v>46032.04</v>
      </c>
      <c r="E153" s="9">
        <v>21791.23</v>
      </c>
      <c r="F153" s="9">
        <v>13195.77</v>
      </c>
      <c r="G153" s="9">
        <v>23060.13</v>
      </c>
      <c r="H153" s="9">
        <v>9776.1299999999992</v>
      </c>
      <c r="I153" s="9"/>
      <c r="J153" s="9"/>
      <c r="K153" s="9"/>
      <c r="L153" s="8">
        <f>+IFERROR(COS(ATAN(db_LecMedPrinc[[#This Row],[3]]/db_LecMedPrinc[[#This Row],[1]])),0)</f>
        <v>0.90383976030379964</v>
      </c>
    </row>
    <row r="154" spans="1:12" ht="15.75" x14ac:dyDescent="0.25">
      <c r="A154" s="4">
        <v>44234</v>
      </c>
      <c r="B154" s="5">
        <v>0.25</v>
      </c>
      <c r="C154" s="5"/>
      <c r="D154" s="9">
        <v>46032.82</v>
      </c>
      <c r="E154" s="9">
        <v>21791.52</v>
      </c>
      <c r="F154" s="9">
        <v>13196.55</v>
      </c>
      <c r="G154" s="9">
        <v>23060.13</v>
      </c>
      <c r="H154" s="9">
        <v>9776.1299999999992</v>
      </c>
      <c r="I154" s="9"/>
      <c r="J154" s="9"/>
      <c r="K154" s="9"/>
      <c r="L154" s="8">
        <f>+IFERROR(COS(ATAN(db_LecMedPrinc[[#This Row],[3]]/db_LecMedPrinc[[#This Row],[1]])),0)</f>
        <v>0.90384036204088958</v>
      </c>
    </row>
    <row r="155" spans="1:12" ht="15.75" x14ac:dyDescent="0.25">
      <c r="A155" s="4">
        <v>44234</v>
      </c>
      <c r="B155" s="5">
        <v>0.45833333333333331</v>
      </c>
      <c r="C155" s="5"/>
      <c r="D155" s="9">
        <v>46034.03</v>
      </c>
      <c r="E155" s="9">
        <v>21791.98</v>
      </c>
      <c r="F155" s="9">
        <v>13196.64</v>
      </c>
      <c r="G155" s="9">
        <v>23061.25</v>
      </c>
      <c r="H155" s="9">
        <v>9776.1299999999992</v>
      </c>
      <c r="I155" s="9"/>
      <c r="J155" s="9"/>
      <c r="K155" s="9"/>
      <c r="L155" s="8">
        <f>+IFERROR(COS(ATAN(db_LecMedPrinc[[#This Row],[3]]/db_LecMedPrinc[[#This Row],[1]])),0)</f>
        <v>0.90384121855877309</v>
      </c>
    </row>
    <row r="156" spans="1:12" ht="15.75" x14ac:dyDescent="0.25">
      <c r="A156" s="4">
        <v>44234</v>
      </c>
      <c r="B156" s="5">
        <v>0.75</v>
      </c>
      <c r="C156" s="5"/>
      <c r="D156" s="9">
        <v>46034.81</v>
      </c>
      <c r="E156" s="9">
        <v>21792.21</v>
      </c>
      <c r="F156" s="9">
        <v>13196.64</v>
      </c>
      <c r="G156" s="9">
        <v>23062.03</v>
      </c>
      <c r="H156" s="9">
        <v>9776.1299999999992</v>
      </c>
      <c r="I156" s="9"/>
      <c r="J156" s="9"/>
      <c r="K156" s="9"/>
      <c r="L156" s="8">
        <f>+IFERROR(COS(ATAN(db_LecMedPrinc[[#This Row],[3]]/db_LecMedPrinc[[#This Row],[1]])),0)</f>
        <v>0.90384227581581622</v>
      </c>
    </row>
    <row r="157" spans="1:12" ht="15.75" x14ac:dyDescent="0.25">
      <c r="A157" s="4">
        <v>44235</v>
      </c>
      <c r="B157" s="5">
        <v>0</v>
      </c>
      <c r="C157" s="5"/>
      <c r="D157" s="9">
        <v>46035.98</v>
      </c>
      <c r="E157" s="9">
        <v>21792.6</v>
      </c>
      <c r="F157" s="9">
        <v>13196.82</v>
      </c>
      <c r="G157" s="9">
        <v>23062.240000000002</v>
      </c>
      <c r="H157" s="9">
        <v>9776.91</v>
      </c>
      <c r="I157" s="9"/>
      <c r="J157" s="9"/>
      <c r="K157" s="9"/>
      <c r="L157" s="8">
        <f>+IFERROR(COS(ATAN(db_LecMedPrinc[[#This Row],[3]]/db_LecMedPrinc[[#This Row],[1]])),0)</f>
        <v>0.90384351995891143</v>
      </c>
    </row>
    <row r="158" spans="1:12" ht="15.75" x14ac:dyDescent="0.25">
      <c r="A158" s="4">
        <v>44235</v>
      </c>
      <c r="B158" s="5">
        <v>0.25</v>
      </c>
      <c r="C158" s="5"/>
      <c r="D158" s="9">
        <v>46036.57</v>
      </c>
      <c r="E158" s="9">
        <v>21792.799999999999</v>
      </c>
      <c r="F158" s="9">
        <v>13197.42</v>
      </c>
      <c r="G158" s="9">
        <v>23062.240000000002</v>
      </c>
      <c r="H158" s="9">
        <v>9776.91</v>
      </c>
      <c r="I158" s="9"/>
      <c r="J158" s="9"/>
      <c r="K158" s="9"/>
      <c r="L158" s="8">
        <f>+IFERROR(COS(ATAN(db_LecMedPrinc[[#This Row],[3]]/db_LecMedPrinc[[#This Row],[1]])),0)</f>
        <v>0.90384412201322184</v>
      </c>
    </row>
    <row r="159" spans="1:12" ht="15.75" x14ac:dyDescent="0.25">
      <c r="A159" s="4">
        <v>44235</v>
      </c>
      <c r="B159" s="5">
        <v>0.45833333333333331</v>
      </c>
      <c r="C159" s="5"/>
      <c r="D159" s="9"/>
      <c r="E159" s="9"/>
      <c r="F159" s="9"/>
      <c r="G159" s="9"/>
      <c r="H159" s="9"/>
      <c r="I159" s="9"/>
      <c r="J159" s="9"/>
      <c r="K159" s="9"/>
      <c r="L159" s="8">
        <f>+IFERROR(COS(ATAN(db_LecMedPrinc[[#This Row],[3]]/db_LecMedPrinc[[#This Row],[1]])),0)</f>
        <v>0</v>
      </c>
    </row>
    <row r="160" spans="1:12" ht="15.75" x14ac:dyDescent="0.25">
      <c r="A160" s="4">
        <v>44235</v>
      </c>
      <c r="B160" s="5">
        <v>0.75</v>
      </c>
      <c r="C160" s="5"/>
      <c r="D160" s="9"/>
      <c r="E160" s="9"/>
      <c r="F160" s="9"/>
      <c r="G160" s="9"/>
      <c r="H160" s="9"/>
      <c r="I160" s="9"/>
      <c r="J160" s="9"/>
      <c r="K160" s="9"/>
      <c r="L160" s="8">
        <f>+IFERROR(COS(ATAN(db_LecMedPrinc[[#This Row],[3]]/db_LecMedPrinc[[#This Row],[1]])),0)</f>
        <v>0</v>
      </c>
    </row>
    <row r="161" spans="1:12" ht="15.75" x14ac:dyDescent="0.25">
      <c r="A161" s="4">
        <v>44236</v>
      </c>
      <c r="B161" s="5">
        <v>0</v>
      </c>
      <c r="C161" s="5"/>
      <c r="D161" s="9">
        <v>46040.69</v>
      </c>
      <c r="E161" s="9">
        <v>21794.49</v>
      </c>
      <c r="F161" s="9">
        <v>13197.61</v>
      </c>
      <c r="G161" s="9">
        <v>23064.78</v>
      </c>
      <c r="H161" s="9">
        <v>9778.2999999999993</v>
      </c>
      <c r="I161" s="9"/>
      <c r="J161" s="9"/>
      <c r="K161" s="9"/>
      <c r="L161" s="8">
        <f>+IFERROR(COS(ATAN(db_LecMedPrinc[[#This Row],[3]]/db_LecMedPrinc[[#This Row],[1]])),0)</f>
        <v>0.90384609837224927</v>
      </c>
    </row>
    <row r="162" spans="1:12" ht="15.75" x14ac:dyDescent="0.25">
      <c r="A162" s="4">
        <v>44236</v>
      </c>
      <c r="B162" s="5">
        <v>0.25</v>
      </c>
      <c r="C162" s="5"/>
      <c r="D162" s="9">
        <v>46042.400000000001</v>
      </c>
      <c r="E162" s="9">
        <v>21795.360000000001</v>
      </c>
      <c r="F162" s="9">
        <v>13199.32</v>
      </c>
      <c r="G162" s="9">
        <v>23064.78</v>
      </c>
      <c r="H162" s="9">
        <v>9778.2999999999993</v>
      </c>
      <c r="I162" s="9"/>
      <c r="J162" s="9"/>
      <c r="K162" s="9"/>
      <c r="L162" s="8">
        <f>+IFERROR(COS(ATAN(db_LecMedPrinc[[#This Row],[3]]/db_LecMedPrinc[[#This Row],[1]])),0)</f>
        <v>0.9038456388588948</v>
      </c>
    </row>
    <row r="163" spans="1:12" ht="15.75" x14ac:dyDescent="0.25">
      <c r="A163" s="4">
        <v>44236</v>
      </c>
      <c r="B163" s="5">
        <v>0.45833333333333331</v>
      </c>
      <c r="C163" s="5"/>
      <c r="D163" s="9">
        <v>46044.77</v>
      </c>
      <c r="E163" s="9">
        <v>21796.52</v>
      </c>
      <c r="F163" s="9">
        <v>13199.43</v>
      </c>
      <c r="G163" s="9">
        <v>23067.02</v>
      </c>
      <c r="H163" s="9">
        <v>9778.2999999999993</v>
      </c>
      <c r="I163" s="9"/>
      <c r="J163" s="9"/>
      <c r="K163" s="9"/>
      <c r="L163" s="8">
        <f>+IFERROR(COS(ATAN(db_LecMedPrinc[[#This Row],[3]]/db_LecMedPrinc[[#This Row],[1]])),0)</f>
        <v>0.9038453496410026</v>
      </c>
    </row>
    <row r="164" spans="1:12" ht="15.75" x14ac:dyDescent="0.25">
      <c r="A164" s="4">
        <v>44236</v>
      </c>
      <c r="B164" s="5">
        <v>0.75</v>
      </c>
      <c r="C164" s="5"/>
      <c r="D164" s="9">
        <v>46046.05</v>
      </c>
      <c r="E164" s="9">
        <v>21797.16</v>
      </c>
      <c r="F164" s="9">
        <v>13199.43</v>
      </c>
      <c r="G164" s="9">
        <v>23068.04</v>
      </c>
      <c r="H164" s="9">
        <v>9778.57</v>
      </c>
      <c r="I164" s="9"/>
      <c r="J164" s="9"/>
      <c r="K164" s="9"/>
      <c r="L164" s="8">
        <f>+IFERROR(COS(ATAN(db_LecMedPrinc[[#This Row],[3]]/db_LecMedPrinc[[#This Row],[1]])),0)</f>
        <v>0.90384509095715282</v>
      </c>
    </row>
    <row r="165" spans="1:12" ht="15.75" x14ac:dyDescent="0.25">
      <c r="A165" s="4">
        <v>44237</v>
      </c>
      <c r="B165" s="5">
        <v>0</v>
      </c>
      <c r="C165" s="5"/>
      <c r="D165" s="9">
        <v>46048.01</v>
      </c>
      <c r="E165" s="9">
        <v>21798.17</v>
      </c>
      <c r="F165" s="9">
        <v>13199.64</v>
      </c>
      <c r="G165" s="9">
        <v>23068.42</v>
      </c>
      <c r="H165" s="9">
        <v>9779.94</v>
      </c>
      <c r="I165" s="9"/>
      <c r="J165" s="9"/>
      <c r="K165" s="9"/>
      <c r="L165" s="8">
        <f>+IFERROR(COS(ATAN(db_LecMedPrinc[[#This Row],[3]]/db_LecMedPrinc[[#This Row],[1]])),0)</f>
        <v>0.90384446715536171</v>
      </c>
    </row>
    <row r="166" spans="1:12" ht="15.75" x14ac:dyDescent="0.25">
      <c r="A166" s="4">
        <v>44237</v>
      </c>
      <c r="B166" s="5">
        <v>0.25</v>
      </c>
      <c r="C166" s="5"/>
      <c r="D166" s="9"/>
      <c r="E166" s="9"/>
      <c r="F166" s="9"/>
      <c r="G166" s="9"/>
      <c r="H166" s="9"/>
      <c r="I166" s="9"/>
      <c r="J166" s="9"/>
      <c r="K166" s="9"/>
      <c r="L166" s="8">
        <f>+IFERROR(COS(ATAN(db_LecMedPrinc[[#This Row],[3]]/db_LecMedPrinc[[#This Row],[1]])),0)</f>
        <v>0</v>
      </c>
    </row>
    <row r="167" spans="1:12" ht="15.75" x14ac:dyDescent="0.25">
      <c r="A167" s="4">
        <v>44237</v>
      </c>
      <c r="B167" s="5">
        <v>0.45833333333333331</v>
      </c>
      <c r="C167" s="5"/>
      <c r="D167" s="9"/>
      <c r="E167" s="9"/>
      <c r="F167" s="9"/>
      <c r="G167" s="9"/>
      <c r="H167" s="9"/>
      <c r="I167" s="9"/>
      <c r="J167" s="9"/>
      <c r="K167" s="9"/>
      <c r="L167" s="8">
        <f>+IFERROR(COS(ATAN(db_LecMedPrinc[[#This Row],[3]]/db_LecMedPrinc[[#This Row],[1]])),0)</f>
        <v>0</v>
      </c>
    </row>
    <row r="168" spans="1:12" ht="15.75" x14ac:dyDescent="0.25">
      <c r="A168" s="4">
        <v>44237</v>
      </c>
      <c r="B168" s="5">
        <v>0.75</v>
      </c>
      <c r="C168" s="5"/>
      <c r="D168" s="9">
        <v>46054.09</v>
      </c>
      <c r="E168" s="9">
        <v>21801.4</v>
      </c>
      <c r="F168" s="9">
        <v>13201.74</v>
      </c>
      <c r="G168" s="9">
        <v>23072.35</v>
      </c>
      <c r="H168" s="9">
        <v>9779.98</v>
      </c>
      <c r="I168" s="9"/>
      <c r="J168" s="9"/>
      <c r="K168" s="9"/>
      <c r="L168" s="8">
        <f>+IFERROR(COS(ATAN(db_LecMedPrinc[[#This Row],[3]]/db_LecMedPrinc[[#This Row],[1]])),0)</f>
        <v>0.90384179669127285</v>
      </c>
    </row>
    <row r="169" spans="1:12" ht="15.75" x14ac:dyDescent="0.25">
      <c r="A169" s="4">
        <v>44238</v>
      </c>
      <c r="B169" s="5">
        <v>0</v>
      </c>
      <c r="C169" s="5"/>
      <c r="D169" s="9">
        <v>46056.11</v>
      </c>
      <c r="E169" s="9">
        <v>21802.53</v>
      </c>
      <c r="F169" s="9">
        <v>13201.83</v>
      </c>
      <c r="G169" s="9">
        <v>23072.720000000001</v>
      </c>
      <c r="H169" s="9">
        <v>9781.5400000000009</v>
      </c>
      <c r="I169" s="9"/>
      <c r="J169" s="9"/>
      <c r="K169" s="9"/>
      <c r="L169" s="8">
        <f>+IFERROR(COS(ATAN(db_LecMedPrinc[[#This Row],[3]]/db_LecMedPrinc[[#This Row],[1]])),0)</f>
        <v>0.90384047796928413</v>
      </c>
    </row>
    <row r="170" spans="1:12" ht="15.75" x14ac:dyDescent="0.25">
      <c r="A170" s="4">
        <v>44238</v>
      </c>
      <c r="B170" s="5">
        <v>0.25</v>
      </c>
      <c r="C170" s="5"/>
      <c r="D170" s="9">
        <v>46058.21</v>
      </c>
      <c r="E170" s="9">
        <v>21803.67</v>
      </c>
      <c r="F170" s="9">
        <v>13203.94</v>
      </c>
      <c r="G170" s="9">
        <v>23072.720000000001</v>
      </c>
      <c r="H170" s="9">
        <v>9781.5400000000009</v>
      </c>
      <c r="I170" s="9"/>
      <c r="J170" s="9"/>
      <c r="K170" s="9"/>
      <c r="L170" s="8">
        <f>+IFERROR(COS(ATAN(db_LecMedPrinc[[#This Row],[3]]/db_LecMedPrinc[[#This Row],[1]])),0)</f>
        <v>0.90383937087777844</v>
      </c>
    </row>
    <row r="171" spans="1:12" ht="15.75" x14ac:dyDescent="0.25">
      <c r="A171" s="4">
        <v>44238</v>
      </c>
      <c r="B171" s="5">
        <v>0.45833333333333331</v>
      </c>
      <c r="C171" s="5"/>
      <c r="D171" s="9"/>
      <c r="E171" s="9"/>
      <c r="F171" s="9"/>
      <c r="G171" s="9"/>
      <c r="H171" s="9"/>
      <c r="I171" s="9"/>
      <c r="J171" s="9"/>
      <c r="K171" s="9"/>
      <c r="L171" s="8">
        <f>+IFERROR(COS(ATAN(db_LecMedPrinc[[#This Row],[3]]/db_LecMedPrinc[[#This Row],[1]])),0)</f>
        <v>0</v>
      </c>
    </row>
    <row r="172" spans="1:12" ht="15.75" x14ac:dyDescent="0.25">
      <c r="A172" s="4">
        <v>44238</v>
      </c>
      <c r="B172" s="5">
        <v>0.75</v>
      </c>
      <c r="C172" s="5"/>
      <c r="D172" s="9"/>
      <c r="E172" s="9"/>
      <c r="F172" s="9"/>
      <c r="G172" s="9"/>
      <c r="H172" s="9"/>
      <c r="I172" s="9"/>
      <c r="J172" s="9"/>
      <c r="K172" s="9"/>
      <c r="L172" s="8">
        <f>+IFERROR(COS(ATAN(db_LecMedPrinc[[#This Row],[3]]/db_LecMedPrinc[[#This Row],[1]])),0)</f>
        <v>0</v>
      </c>
    </row>
    <row r="173" spans="1:12" ht="15.75" x14ac:dyDescent="0.25">
      <c r="A173" s="4">
        <v>44239</v>
      </c>
      <c r="B173" s="5">
        <v>0</v>
      </c>
      <c r="C173" s="5"/>
      <c r="D173" s="9">
        <v>46065.57</v>
      </c>
      <c r="E173" s="9">
        <v>21807.42</v>
      </c>
      <c r="F173" s="9">
        <v>13204.53</v>
      </c>
      <c r="G173" s="9">
        <v>23077.1</v>
      </c>
      <c r="H173" s="9">
        <v>9783.93</v>
      </c>
      <c r="I173" s="9"/>
      <c r="J173" s="9"/>
      <c r="K173" s="9"/>
      <c r="L173" s="8">
        <f>+IFERROR(COS(ATAN(db_LecMedPrinc[[#This Row],[3]]/db_LecMedPrinc[[#This Row],[1]])),0)</f>
        <v>0.90383735385107078</v>
      </c>
    </row>
    <row r="174" spans="1:12" ht="15.75" x14ac:dyDescent="0.25">
      <c r="A174" s="4">
        <v>44239</v>
      </c>
      <c r="B174" s="5">
        <v>0.25</v>
      </c>
      <c r="C174" s="5"/>
      <c r="D174" s="9">
        <v>46067.65</v>
      </c>
      <c r="E174" s="9">
        <v>21808.55</v>
      </c>
      <c r="F174" s="9">
        <v>13206.61</v>
      </c>
      <c r="G174" s="9">
        <v>23077.1</v>
      </c>
      <c r="H174" s="9">
        <v>9783.93</v>
      </c>
      <c r="I174" s="9"/>
      <c r="J174" s="9"/>
      <c r="K174" s="9"/>
      <c r="L174" s="8">
        <f>+IFERROR(COS(ATAN(db_LecMedPrinc[[#This Row],[3]]/db_LecMedPrinc[[#This Row],[1]])),0)</f>
        <v>0.90383625115608779</v>
      </c>
    </row>
    <row r="175" spans="1:12" ht="15.75" x14ac:dyDescent="0.25">
      <c r="A175" s="4">
        <v>44239</v>
      </c>
      <c r="B175" s="5">
        <v>0.45833333333333331</v>
      </c>
      <c r="C175" s="5"/>
      <c r="D175" s="9"/>
      <c r="E175" s="9"/>
      <c r="F175" s="9"/>
      <c r="G175" s="9"/>
      <c r="H175" s="9"/>
      <c r="I175" s="9"/>
      <c r="J175" s="9"/>
      <c r="K175" s="9"/>
      <c r="L175" s="8">
        <f>+IFERROR(COS(ATAN(db_LecMedPrinc[[#This Row],[3]]/db_LecMedPrinc[[#This Row],[1]])),0)</f>
        <v>0</v>
      </c>
    </row>
    <row r="176" spans="1:12" ht="15.75" x14ac:dyDescent="0.25">
      <c r="A176" s="4">
        <v>44239</v>
      </c>
      <c r="B176" s="5">
        <v>0.75</v>
      </c>
      <c r="C176" s="5"/>
      <c r="D176" s="9"/>
      <c r="E176" s="9"/>
      <c r="F176" s="9"/>
      <c r="G176" s="9"/>
      <c r="H176" s="9"/>
      <c r="I176" s="9"/>
      <c r="J176" s="9"/>
      <c r="K176" s="9"/>
      <c r="L176" s="8">
        <f>+IFERROR(COS(ATAN(db_LecMedPrinc[[#This Row],[3]]/db_LecMedPrinc[[#This Row],[1]])),0)</f>
        <v>0</v>
      </c>
    </row>
    <row r="177" spans="1:12" ht="15.75" x14ac:dyDescent="0.25">
      <c r="A177" s="4">
        <v>44240</v>
      </c>
      <c r="B177" s="5">
        <v>0</v>
      </c>
      <c r="C177" s="5"/>
      <c r="D177" s="9">
        <v>46073.84</v>
      </c>
      <c r="E177" s="9">
        <v>21811.75</v>
      </c>
      <c r="F177" s="9">
        <v>13206.86</v>
      </c>
      <c r="G177" s="9">
        <v>23081.16</v>
      </c>
      <c r="H177" s="9">
        <v>9785.81</v>
      </c>
      <c r="I177" s="9"/>
      <c r="J177" s="9"/>
      <c r="K177" s="9"/>
      <c r="L177" s="8">
        <f>+IFERROR(COS(ATAN(db_LecMedPrinc[[#This Row],[3]]/db_LecMedPrinc[[#This Row],[1]])),0)</f>
        <v>0.90383420552777183</v>
      </c>
    </row>
    <row r="178" spans="1:12" ht="15.75" x14ac:dyDescent="0.25">
      <c r="A178" s="4">
        <v>44240</v>
      </c>
      <c r="B178" s="5">
        <v>0.25</v>
      </c>
      <c r="C178" s="5"/>
      <c r="D178" s="9">
        <v>46076.4</v>
      </c>
      <c r="E178" s="9">
        <v>21813.040000000001</v>
      </c>
      <c r="F178" s="9">
        <v>13209.08</v>
      </c>
      <c r="G178" s="9">
        <v>23081.5</v>
      </c>
      <c r="H178" s="9">
        <v>9785.81</v>
      </c>
      <c r="I178" s="9"/>
      <c r="J178" s="9"/>
      <c r="K178" s="9"/>
      <c r="L178" s="8">
        <f>+IFERROR(COS(ATAN(db_LecMedPrinc[[#This Row],[3]]/db_LecMedPrinc[[#This Row],[1]])),0)</f>
        <v>0.90383361324211042</v>
      </c>
    </row>
    <row r="179" spans="1:12" ht="15.75" x14ac:dyDescent="0.25">
      <c r="A179" s="4">
        <v>44240</v>
      </c>
      <c r="B179" s="5">
        <v>0.45833333333333331</v>
      </c>
      <c r="C179" s="5"/>
      <c r="D179" s="9"/>
      <c r="E179" s="9"/>
      <c r="F179" s="9"/>
      <c r="G179" s="9"/>
      <c r="H179" s="9"/>
      <c r="I179" s="9"/>
      <c r="J179" s="9"/>
      <c r="K179" s="9"/>
      <c r="L179" s="8">
        <f>+IFERROR(COS(ATAN(db_LecMedPrinc[[#This Row],[3]]/db_LecMedPrinc[[#This Row],[1]])),0)</f>
        <v>0</v>
      </c>
    </row>
    <row r="180" spans="1:12" ht="15.75" x14ac:dyDescent="0.25">
      <c r="A180" s="4">
        <v>44240</v>
      </c>
      <c r="B180" s="5">
        <v>0.75</v>
      </c>
      <c r="C180" s="5"/>
      <c r="D180" s="9"/>
      <c r="E180" s="9"/>
      <c r="F180" s="9"/>
      <c r="G180" s="9"/>
      <c r="H180" s="9"/>
      <c r="I180" s="9"/>
      <c r="J180" s="9"/>
      <c r="K180" s="9"/>
      <c r="L180" s="8">
        <f>+IFERROR(COS(ATAN(db_LecMedPrinc[[#This Row],[3]]/db_LecMedPrinc[[#This Row],[1]])),0)</f>
        <v>0</v>
      </c>
    </row>
    <row r="181" spans="1:12" ht="15.75" x14ac:dyDescent="0.25">
      <c r="A181" s="4">
        <v>44241</v>
      </c>
      <c r="B181" s="5">
        <v>0</v>
      </c>
      <c r="C181" s="5"/>
      <c r="D181" s="9">
        <v>46081.56</v>
      </c>
      <c r="E181" s="9">
        <v>21815.59</v>
      </c>
      <c r="F181" s="9">
        <v>13209.22</v>
      </c>
      <c r="G181" s="9">
        <v>23085.200000000001</v>
      </c>
      <c r="H181" s="9">
        <v>9787.1299999999992</v>
      </c>
      <c r="I181" s="9"/>
      <c r="J181" s="9"/>
      <c r="K181" s="9"/>
      <c r="L181" s="8">
        <f>+IFERROR(COS(ATAN(db_LecMedPrinc[[#This Row],[3]]/db_LecMedPrinc[[#This Row],[1]])),0)</f>
        <v>0.90383280006745581</v>
      </c>
    </row>
    <row r="182" spans="1:12" ht="15.75" x14ac:dyDescent="0.25">
      <c r="A182" s="4">
        <v>44241</v>
      </c>
      <c r="B182" s="5">
        <v>0.25</v>
      </c>
      <c r="C182" s="5"/>
      <c r="D182" s="9">
        <v>46081.56</v>
      </c>
      <c r="E182" s="9">
        <v>21815.59</v>
      </c>
      <c r="F182" s="9">
        <v>13209.22</v>
      </c>
      <c r="G182" s="9">
        <v>23085.200000000001</v>
      </c>
      <c r="H182" s="9">
        <v>9787.1299999999992</v>
      </c>
      <c r="I182" s="9"/>
      <c r="J182" s="9"/>
      <c r="K182" s="9"/>
      <c r="L182" s="8">
        <f>+IFERROR(COS(ATAN(db_LecMedPrinc[[#This Row],[3]]/db_LecMedPrinc[[#This Row],[1]])),0)</f>
        <v>0.90383280006745581</v>
      </c>
    </row>
    <row r="183" spans="1:12" ht="15.75" x14ac:dyDescent="0.25">
      <c r="A183" s="4">
        <v>44241</v>
      </c>
      <c r="B183" s="5">
        <v>0.45833333333333331</v>
      </c>
      <c r="C183" s="5"/>
      <c r="D183" s="9">
        <v>46083.69</v>
      </c>
      <c r="E183" s="9">
        <v>21816.42</v>
      </c>
      <c r="F183" s="9">
        <v>13210.38</v>
      </c>
      <c r="G183" s="9">
        <v>23086.18</v>
      </c>
      <c r="H183" s="9">
        <v>9787.1299999999992</v>
      </c>
      <c r="I183" s="9"/>
      <c r="J183" s="9"/>
      <c r="K183" s="9"/>
      <c r="L183" s="8">
        <f>+IFERROR(COS(ATAN(db_LecMedPrinc[[#This Row],[3]]/db_LecMedPrinc[[#This Row],[1]])),0)</f>
        <v>0.90383415299610237</v>
      </c>
    </row>
    <row r="184" spans="1:12" ht="15.75" x14ac:dyDescent="0.25">
      <c r="A184" s="4">
        <v>44241</v>
      </c>
      <c r="B184" s="5">
        <v>0.75</v>
      </c>
      <c r="C184" s="5"/>
      <c r="D184" s="9">
        <v>46084.61</v>
      </c>
      <c r="E184" s="9">
        <v>21816.76</v>
      </c>
      <c r="F184" s="9">
        <v>13210.38</v>
      </c>
      <c r="G184" s="9">
        <v>23087.02</v>
      </c>
      <c r="H184" s="9">
        <v>9787.19</v>
      </c>
      <c r="I184" s="9"/>
      <c r="J184" s="9"/>
      <c r="K184" s="9"/>
      <c r="L184" s="8">
        <f>+IFERROR(COS(ATAN(db_LecMedPrinc[[#This Row],[3]]/db_LecMedPrinc[[#This Row],[1]])),0)</f>
        <v>0.90383487762096393</v>
      </c>
    </row>
    <row r="185" spans="1:12" ht="15.75" x14ac:dyDescent="0.25">
      <c r="A185" s="4">
        <v>44242</v>
      </c>
      <c r="B185" s="5">
        <v>0</v>
      </c>
      <c r="C185" s="5"/>
      <c r="D185" s="9">
        <v>46085.45</v>
      </c>
      <c r="E185" s="9">
        <v>21817.08</v>
      </c>
      <c r="F185" s="9">
        <v>13210.38</v>
      </c>
      <c r="G185" s="9">
        <v>23087.05</v>
      </c>
      <c r="H185" s="9">
        <v>9788.01</v>
      </c>
      <c r="I185" s="9"/>
      <c r="J185" s="9"/>
      <c r="K185" s="9"/>
      <c r="L185" s="8">
        <f>+IFERROR(COS(ATAN(db_LecMedPrinc[[#This Row],[3]]/db_LecMedPrinc[[#This Row],[1]])),0)</f>
        <v>0.90383546665937375</v>
      </c>
    </row>
    <row r="186" spans="1:12" ht="15.75" x14ac:dyDescent="0.25">
      <c r="A186" s="4">
        <v>44242</v>
      </c>
      <c r="B186" s="5">
        <v>0.25</v>
      </c>
      <c r="C186" s="5"/>
      <c r="D186" s="9">
        <v>46086.59</v>
      </c>
      <c r="E186" s="9">
        <v>21817.51</v>
      </c>
      <c r="F186" s="9">
        <v>13211.38</v>
      </c>
      <c r="G186" s="9">
        <v>23087.19</v>
      </c>
      <c r="H186" s="9">
        <v>9788.01</v>
      </c>
      <c r="I186" s="9"/>
      <c r="J186" s="9"/>
      <c r="K186" s="9"/>
      <c r="L186" s="8">
        <f>+IFERROR(COS(ATAN(db_LecMedPrinc[[#This Row],[3]]/db_LecMedPrinc[[#This Row],[1]])),0)</f>
        <v>0.90383629853767067</v>
      </c>
    </row>
    <row r="187" spans="1:12" ht="15.75" x14ac:dyDescent="0.25">
      <c r="A187" s="4">
        <v>44242</v>
      </c>
      <c r="B187" s="5">
        <v>0.45833333333333331</v>
      </c>
      <c r="C187" s="5"/>
      <c r="D187" s="9">
        <v>46087.43</v>
      </c>
      <c r="E187" s="9">
        <v>21817.81</v>
      </c>
      <c r="F187" s="9">
        <v>13211.46</v>
      </c>
      <c r="G187" s="9">
        <v>23087.95</v>
      </c>
      <c r="H187" s="9">
        <v>9788.01</v>
      </c>
      <c r="I187" s="9"/>
      <c r="J187" s="9"/>
      <c r="K187" s="9"/>
      <c r="L187" s="8">
        <f>+IFERROR(COS(ATAN(db_LecMedPrinc[[#This Row],[3]]/db_LecMedPrinc[[#This Row],[1]])),0)</f>
        <v>0.90383703920900327</v>
      </c>
    </row>
    <row r="188" spans="1:12" ht="15.75" x14ac:dyDescent="0.25">
      <c r="A188" s="4">
        <v>44242</v>
      </c>
      <c r="B188" s="5">
        <v>0.75</v>
      </c>
      <c r="C188" s="5"/>
      <c r="D188" s="9">
        <v>46088.25</v>
      </c>
      <c r="E188" s="9">
        <v>21818.11</v>
      </c>
      <c r="F188" s="9">
        <v>13211.46</v>
      </c>
      <c r="G188" s="9">
        <v>23088.720000000001</v>
      </c>
      <c r="H188" s="9">
        <v>9788.06</v>
      </c>
      <c r="I188" s="9"/>
      <c r="J188" s="9"/>
      <c r="K188" s="9"/>
      <c r="L188" s="8">
        <f>+IFERROR(COS(ATAN(db_LecMedPrinc[[#This Row],[3]]/db_LecMedPrinc[[#This Row],[1]])),0)</f>
        <v>0.9038377080451816</v>
      </c>
    </row>
    <row r="189" spans="1:12" ht="15.75" x14ac:dyDescent="0.25">
      <c r="A189" s="4">
        <v>44243</v>
      </c>
      <c r="B189" s="5">
        <v>0</v>
      </c>
      <c r="C189" s="5"/>
      <c r="D189" s="9">
        <v>46089.06</v>
      </c>
      <c r="E189" s="9">
        <v>21818.39</v>
      </c>
      <c r="F189" s="9">
        <v>13211.49</v>
      </c>
      <c r="G189" s="9">
        <v>23088.86</v>
      </c>
      <c r="H189" s="9">
        <v>9788.7099999999991</v>
      </c>
      <c r="I189" s="9"/>
      <c r="J189" s="9"/>
      <c r="K189" s="9"/>
      <c r="L189" s="8">
        <f>+IFERROR(COS(ATAN(db_LecMedPrinc[[#This Row],[3]]/db_LecMedPrinc[[#This Row],[1]])),0)</f>
        <v>0.90383849263427352</v>
      </c>
    </row>
    <row r="190" spans="1:12" ht="15.75" x14ac:dyDescent="0.25">
      <c r="A190" s="4">
        <v>44243</v>
      </c>
      <c r="B190" s="5">
        <v>0.25</v>
      </c>
      <c r="C190" s="5"/>
      <c r="D190" s="9">
        <v>46089.89</v>
      </c>
      <c r="E190" s="9">
        <v>21818.71</v>
      </c>
      <c r="F190" s="9">
        <v>13818.71</v>
      </c>
      <c r="G190" s="9">
        <v>23088.86</v>
      </c>
      <c r="H190" s="9">
        <v>9788.7099999999991</v>
      </c>
      <c r="I190" s="9"/>
      <c r="J190" s="9"/>
      <c r="K190" s="9"/>
      <c r="L190" s="8">
        <f>+IFERROR(COS(ATAN(db_LecMedPrinc[[#This Row],[3]]/db_LecMedPrinc[[#This Row],[1]])),0)</f>
        <v>0.90383904564248585</v>
      </c>
    </row>
    <row r="191" spans="1:12" ht="15.75" x14ac:dyDescent="0.25">
      <c r="A191" s="4">
        <v>44243</v>
      </c>
      <c r="B191" s="5">
        <v>0.45833333333333331</v>
      </c>
      <c r="C191" s="5"/>
      <c r="D191" s="9">
        <v>46090.58</v>
      </c>
      <c r="E191" s="9">
        <v>21818.959999999999</v>
      </c>
      <c r="F191" s="9">
        <v>13212.38</v>
      </c>
      <c r="G191" s="9">
        <v>23089.48</v>
      </c>
      <c r="H191" s="9">
        <v>9788.7099999999991</v>
      </c>
      <c r="I191" s="9"/>
      <c r="J191" s="9"/>
      <c r="K191" s="9"/>
      <c r="L191" s="8">
        <f>+IFERROR(COS(ATAN(db_LecMedPrinc[[#This Row],[3]]/db_LecMedPrinc[[#This Row],[1]])),0)</f>
        <v>0.90383962687912156</v>
      </c>
    </row>
    <row r="192" spans="1:12" ht="15.75" x14ac:dyDescent="0.25">
      <c r="A192" s="4">
        <v>44243</v>
      </c>
      <c r="B192" s="5">
        <v>0.75</v>
      </c>
      <c r="C192" s="5"/>
      <c r="D192" s="9">
        <v>46091.27</v>
      </c>
      <c r="E192" s="9">
        <v>21189.21</v>
      </c>
      <c r="F192" s="9">
        <v>13212.38</v>
      </c>
      <c r="G192" s="9">
        <v>23090.14</v>
      </c>
      <c r="H192" s="9">
        <v>9788.75</v>
      </c>
      <c r="I192" s="9"/>
      <c r="J192" s="9"/>
      <c r="K192" s="9"/>
      <c r="L192" s="8">
        <f>+IFERROR(COS(ATAN(db_LecMedPrinc[[#This Row],[3]]/db_LecMedPrinc[[#This Row],[1]])),0)</f>
        <v>0.90858603369693713</v>
      </c>
    </row>
    <row r="193" spans="1:12" ht="15.75" x14ac:dyDescent="0.25">
      <c r="A193" s="4">
        <v>44244</v>
      </c>
      <c r="B193" s="5">
        <v>0</v>
      </c>
      <c r="C193" s="5"/>
      <c r="D193" s="9">
        <v>46092</v>
      </c>
      <c r="E193" s="9">
        <v>21819.49</v>
      </c>
      <c r="F193" s="9">
        <v>13212.56</v>
      </c>
      <c r="G193" s="9">
        <v>23090.23</v>
      </c>
      <c r="H193" s="9">
        <v>9789.19</v>
      </c>
      <c r="I193" s="9"/>
      <c r="J193" s="9"/>
      <c r="K193" s="9"/>
      <c r="L193" s="8">
        <f>+IFERROR(COS(ATAN(db_LecMedPrinc[[#This Row],[3]]/db_LecMedPrinc[[#This Row],[1]])),0)</f>
        <v>0.90384070539057138</v>
      </c>
    </row>
    <row r="194" spans="1:12" ht="15.75" x14ac:dyDescent="0.25">
      <c r="A194" s="4">
        <v>44244</v>
      </c>
      <c r="B194" s="5">
        <v>0.25</v>
      </c>
      <c r="C194" s="5"/>
      <c r="D194" s="9">
        <v>46092.49</v>
      </c>
      <c r="E194" s="9">
        <v>21819.68</v>
      </c>
      <c r="F194" s="9">
        <v>13213.05</v>
      </c>
      <c r="G194" s="9">
        <v>23090.23</v>
      </c>
      <c r="H194" s="9">
        <v>9789.19</v>
      </c>
      <c r="I194" s="9"/>
      <c r="J194" s="9"/>
      <c r="K194" s="9"/>
      <c r="L194" s="8">
        <f>+IFERROR(COS(ATAN(db_LecMedPrinc[[#This Row],[3]]/db_LecMedPrinc[[#This Row],[1]])),0)</f>
        <v>0.90384102359852481</v>
      </c>
    </row>
    <row r="195" spans="1:12" ht="15.75" x14ac:dyDescent="0.25">
      <c r="A195" s="4">
        <v>44244</v>
      </c>
      <c r="B195" s="5">
        <v>0.45833333333333331</v>
      </c>
      <c r="C195" s="5"/>
      <c r="D195" s="9">
        <v>46093.23</v>
      </c>
      <c r="E195" s="9">
        <v>21819.94</v>
      </c>
      <c r="F195" s="9">
        <v>13213.07</v>
      </c>
      <c r="G195" s="9">
        <v>23090.95</v>
      </c>
      <c r="H195" s="9">
        <v>9789.19</v>
      </c>
      <c r="I195" s="9"/>
      <c r="J195" s="9"/>
      <c r="K195" s="9"/>
      <c r="L195" s="8">
        <f>+IFERROR(COS(ATAN(db_LecMedPrinc[[#This Row],[3]]/db_LecMedPrinc[[#This Row],[1]])),0)</f>
        <v>0.90384170842813827</v>
      </c>
    </row>
    <row r="196" spans="1:12" ht="15.75" x14ac:dyDescent="0.25">
      <c r="A196" s="4">
        <v>44244</v>
      </c>
      <c r="B196" s="5">
        <v>0.75</v>
      </c>
      <c r="C196" s="5"/>
      <c r="D196" s="9">
        <v>46094.58</v>
      </c>
      <c r="E196" s="9">
        <v>21820.52</v>
      </c>
      <c r="F196" s="9">
        <v>13213.07</v>
      </c>
      <c r="G196" s="9">
        <v>23092.28</v>
      </c>
      <c r="H196" s="9">
        <v>9789.2199999999993</v>
      </c>
      <c r="I196" s="9"/>
      <c r="J196" s="9"/>
      <c r="K196" s="9"/>
      <c r="L196" s="8">
        <f>+IFERROR(COS(ATAN(db_LecMedPrinc[[#This Row],[3]]/db_LecMedPrinc[[#This Row],[1]])),0)</f>
        <v>0.90384215637787935</v>
      </c>
    </row>
    <row r="197" spans="1:12" ht="15.75" x14ac:dyDescent="0.25">
      <c r="A197" s="4">
        <v>44245</v>
      </c>
      <c r="B197" s="5">
        <v>0</v>
      </c>
      <c r="C197" s="5"/>
      <c r="D197" s="9">
        <v>46096.6</v>
      </c>
      <c r="E197" s="9">
        <v>21821.61</v>
      </c>
      <c r="F197" s="9">
        <v>13213.62</v>
      </c>
      <c r="G197" s="9">
        <v>23092.58</v>
      </c>
      <c r="H197" s="9">
        <v>9790.4</v>
      </c>
      <c r="I197" s="9"/>
      <c r="J197" s="9"/>
      <c r="K197" s="9"/>
      <c r="L197" s="8">
        <f>+IFERROR(COS(ATAN(db_LecMedPrinc[[#This Row],[3]]/db_LecMedPrinc[[#This Row],[1]])),0)</f>
        <v>0.90384114210888689</v>
      </c>
    </row>
    <row r="198" spans="1:12" ht="15.75" x14ac:dyDescent="0.25">
      <c r="A198" s="4">
        <v>44245</v>
      </c>
      <c r="B198" s="5">
        <v>0.25</v>
      </c>
      <c r="C198" s="5"/>
      <c r="D198" s="9">
        <v>46098.71</v>
      </c>
      <c r="E198" s="9">
        <v>21822.7</v>
      </c>
      <c r="F198" s="9">
        <v>13215.72</v>
      </c>
      <c r="G198" s="9">
        <v>23092.58</v>
      </c>
      <c r="H198" s="9">
        <v>9790.4</v>
      </c>
      <c r="I198" s="9"/>
      <c r="J198" s="9"/>
      <c r="K198" s="9"/>
      <c r="L198" s="8">
        <f>+IFERROR(COS(ATAN(db_LecMedPrinc[[#This Row],[3]]/db_LecMedPrinc[[#This Row],[1]])),0)</f>
        <v>0.90384045097581178</v>
      </c>
    </row>
    <row r="199" spans="1:12" ht="15.75" x14ac:dyDescent="0.25">
      <c r="A199" s="4">
        <v>44245</v>
      </c>
      <c r="B199" s="5">
        <v>0.45833333333333331</v>
      </c>
      <c r="C199" s="5"/>
      <c r="D199" s="9">
        <v>46100.23</v>
      </c>
      <c r="E199" s="9">
        <v>21822.799999999999</v>
      </c>
      <c r="F199" s="9">
        <v>13275.77</v>
      </c>
      <c r="G199" s="9">
        <v>23096.49</v>
      </c>
      <c r="H199" s="9">
        <v>9790.77</v>
      </c>
      <c r="I199" s="9"/>
      <c r="J199" s="9"/>
      <c r="K199" s="9"/>
      <c r="L199" s="8">
        <f>+IFERROR(COS(ATAN(db_LecMedPrinc[[#This Row],[3]]/db_LecMedPrinc[[#This Row],[1]])),0)</f>
        <v>0.90384514849126141</v>
      </c>
    </row>
    <row r="200" spans="1:12" ht="15.75" x14ac:dyDescent="0.25">
      <c r="A200" s="4">
        <v>44245</v>
      </c>
      <c r="B200" s="5">
        <v>0.75</v>
      </c>
      <c r="C200" s="5"/>
      <c r="D200" s="9">
        <v>46103.03</v>
      </c>
      <c r="E200" s="9">
        <v>21824.91</v>
      </c>
      <c r="F200" s="9">
        <v>13215.77</v>
      </c>
      <c r="G200" s="9">
        <v>23096.49</v>
      </c>
      <c r="H200" s="9">
        <v>9790.77</v>
      </c>
      <c r="I200" s="9"/>
      <c r="J200" s="9"/>
      <c r="K200" s="9"/>
      <c r="L200" s="8">
        <f>+IFERROR(COS(ATAN(db_LecMedPrinc[[#This Row],[3]]/db_LecMedPrinc[[#This Row],[1]])),0)</f>
        <v>0.90383920035831944</v>
      </c>
    </row>
    <row r="201" spans="1:12" ht="15.75" x14ac:dyDescent="0.25">
      <c r="A201" s="4">
        <v>44246</v>
      </c>
      <c r="B201" s="5">
        <v>0</v>
      </c>
      <c r="C201" s="5"/>
      <c r="D201" s="9">
        <v>46105.58</v>
      </c>
      <c r="E201" s="9">
        <v>21826.16</v>
      </c>
      <c r="F201" s="9">
        <v>13216.6</v>
      </c>
      <c r="G201" s="9">
        <v>23096.81</v>
      </c>
      <c r="H201" s="9">
        <v>9792.16</v>
      </c>
      <c r="I201" s="9"/>
      <c r="J201" s="9"/>
      <c r="K201" s="9"/>
      <c r="L201" s="8">
        <f>+IFERROR(COS(ATAN(db_LecMedPrinc[[#This Row],[3]]/db_LecMedPrinc[[#This Row],[1]])),0)</f>
        <v>0.9038388755407194</v>
      </c>
    </row>
    <row r="202" spans="1:12" ht="15.75" x14ac:dyDescent="0.25">
      <c r="A202" s="4">
        <v>44246</v>
      </c>
      <c r="B202" s="5">
        <v>0.25</v>
      </c>
      <c r="C202" s="5"/>
      <c r="D202" s="9">
        <v>46106.79</v>
      </c>
      <c r="E202" s="9">
        <v>21826.78</v>
      </c>
      <c r="F202" s="9">
        <v>13217.8</v>
      </c>
      <c r="G202" s="9">
        <v>23096.81</v>
      </c>
      <c r="H202" s="9">
        <v>9792.16</v>
      </c>
      <c r="I202" s="9"/>
      <c r="J202" s="9"/>
      <c r="K202" s="9"/>
      <c r="L202" s="8">
        <f>+IFERROR(COS(ATAN(db_LecMedPrinc[[#This Row],[3]]/db_LecMedPrinc[[#This Row],[1]])),0)</f>
        <v>0.90383851777485502</v>
      </c>
    </row>
    <row r="203" spans="1:12" ht="15.75" x14ac:dyDescent="0.25">
      <c r="A203" s="4">
        <v>44246</v>
      </c>
      <c r="B203" s="5">
        <v>0.45833333333333331</v>
      </c>
      <c r="C203" s="5"/>
      <c r="D203" s="9">
        <v>46109.05</v>
      </c>
      <c r="E203" s="9">
        <v>21827.87</v>
      </c>
      <c r="F203" s="9">
        <v>13218.04</v>
      </c>
      <c r="G203" s="9">
        <v>23098.84</v>
      </c>
      <c r="H203" s="9">
        <v>9792.16</v>
      </c>
      <c r="I203" s="9"/>
      <c r="J203" s="9"/>
      <c r="K203" s="9"/>
      <c r="L203" s="8">
        <f>+IFERROR(COS(ATAN(db_LecMedPrinc[[#This Row],[3]]/db_LecMedPrinc[[#This Row],[1]])),0)</f>
        <v>0.90383836521601923</v>
      </c>
    </row>
    <row r="204" spans="1:12" ht="15.75" x14ac:dyDescent="0.25">
      <c r="A204" s="4">
        <v>44246</v>
      </c>
      <c r="B204" s="5">
        <v>0.75</v>
      </c>
      <c r="C204" s="5"/>
      <c r="D204" s="9">
        <v>46110.84</v>
      </c>
      <c r="E204" s="9">
        <v>21828.75</v>
      </c>
      <c r="F204" s="9">
        <v>13218.04</v>
      </c>
      <c r="G204" s="9">
        <v>23100.54</v>
      </c>
      <c r="H204" s="9">
        <v>9792.26</v>
      </c>
      <c r="I204" s="9"/>
      <c r="J204" s="9"/>
      <c r="K204" s="9"/>
      <c r="L204" s="8">
        <f>+IFERROR(COS(ATAN(db_LecMedPrinc[[#This Row],[3]]/db_LecMedPrinc[[#This Row],[1]])),0)</f>
        <v>0.90383811794203783</v>
      </c>
    </row>
    <row r="205" spans="1:12" ht="15.75" x14ac:dyDescent="0.25">
      <c r="A205" s="4">
        <v>44247</v>
      </c>
      <c r="B205" s="5">
        <v>0</v>
      </c>
      <c r="C205" s="5"/>
      <c r="D205" s="9">
        <v>46114.58</v>
      </c>
      <c r="E205" s="9">
        <v>21829.91</v>
      </c>
      <c r="F205" s="9">
        <v>13218.04</v>
      </c>
      <c r="G205" s="9">
        <v>23102.26</v>
      </c>
      <c r="H205" s="9">
        <v>9792.26</v>
      </c>
      <c r="I205" s="9"/>
      <c r="J205" s="9"/>
      <c r="K205" s="9"/>
      <c r="L205" s="8">
        <f>+IFERROR(COS(ATAN(db_LecMedPrinc[[#This Row],[3]]/db_LecMedPrinc[[#This Row],[1]])),0)</f>
        <v>0.90384274544630849</v>
      </c>
    </row>
    <row r="206" spans="1:12" ht="15.75" x14ac:dyDescent="0.25">
      <c r="A206" s="4">
        <v>44247</v>
      </c>
      <c r="B206" s="5">
        <v>0.25</v>
      </c>
      <c r="C206" s="5"/>
      <c r="D206" s="9">
        <v>46118.97</v>
      </c>
      <c r="E206" s="9">
        <v>21832.71</v>
      </c>
      <c r="F206" s="9">
        <v>13220.36</v>
      </c>
      <c r="G206" s="9">
        <v>23104.54</v>
      </c>
      <c r="H206" s="9">
        <v>9794.07</v>
      </c>
      <c r="I206" s="9"/>
      <c r="J206" s="9"/>
      <c r="K206" s="9"/>
      <c r="L206" s="8">
        <f>+IFERROR(COS(ATAN(db_LecMedPrinc[[#This Row],[3]]/db_LecMedPrinc[[#This Row],[1]])),0)</f>
        <v>0.90383727454191265</v>
      </c>
    </row>
    <row r="207" spans="1:12" ht="15.75" x14ac:dyDescent="0.25">
      <c r="A207" s="4">
        <v>44247</v>
      </c>
      <c r="B207" s="5">
        <v>0.45833333333333331</v>
      </c>
      <c r="C207" s="5"/>
      <c r="D207" s="9"/>
      <c r="E207" s="9"/>
      <c r="F207" s="9"/>
      <c r="G207" s="9"/>
      <c r="H207" s="9"/>
      <c r="I207" s="9"/>
      <c r="J207" s="9"/>
      <c r="K207" s="9"/>
      <c r="L207" s="8">
        <f>+IFERROR(COS(ATAN(db_LecMedPrinc[[#This Row],[3]]/db_LecMedPrinc[[#This Row],[1]])),0)</f>
        <v>0</v>
      </c>
    </row>
    <row r="208" spans="1:12" ht="15.75" x14ac:dyDescent="0.25">
      <c r="A208" s="4">
        <v>44247</v>
      </c>
      <c r="B208" s="5">
        <v>0.75</v>
      </c>
      <c r="C208" s="5"/>
      <c r="D208" s="9"/>
      <c r="E208" s="9"/>
      <c r="F208" s="9"/>
      <c r="G208" s="9"/>
      <c r="H208" s="9"/>
      <c r="I208" s="9"/>
      <c r="J208" s="9"/>
      <c r="K208" s="9"/>
      <c r="L208" s="8">
        <f>+IFERROR(COS(ATAN(db_LecMedPrinc[[#This Row],[3]]/db_LecMedPrinc[[#This Row],[1]])),0)</f>
        <v>0</v>
      </c>
    </row>
    <row r="209" spans="1:12" ht="15.75" x14ac:dyDescent="0.25">
      <c r="A209" s="4">
        <v>44248</v>
      </c>
      <c r="B209" s="5">
        <v>0</v>
      </c>
      <c r="C209" s="5"/>
      <c r="D209" s="9">
        <v>46120.65</v>
      </c>
      <c r="E209" s="9">
        <v>21833.45</v>
      </c>
      <c r="F209" s="9">
        <v>13220.49</v>
      </c>
      <c r="G209" s="9">
        <v>23104.71</v>
      </c>
      <c r="H209" s="9">
        <v>9795.44</v>
      </c>
      <c r="I209" s="9"/>
      <c r="J209" s="9"/>
      <c r="K209" s="9"/>
      <c r="L209" s="8">
        <f>+IFERROR(COS(ATAN(db_LecMedPrinc[[#This Row],[3]]/db_LecMedPrinc[[#This Row],[1]])),0)</f>
        <v>0.90383769374021095</v>
      </c>
    </row>
    <row r="210" spans="1:12" ht="15.75" x14ac:dyDescent="0.25">
      <c r="A210" s="4">
        <v>44248</v>
      </c>
      <c r="B210" s="5">
        <v>0.25</v>
      </c>
      <c r="C210" s="5"/>
      <c r="D210" s="9">
        <v>46121.45</v>
      </c>
      <c r="E210" s="9">
        <v>21833.75</v>
      </c>
      <c r="F210" s="9">
        <v>13221.29</v>
      </c>
      <c r="G210" s="9">
        <v>23104.71</v>
      </c>
      <c r="H210" s="9">
        <v>9795.44</v>
      </c>
      <c r="I210" s="9"/>
      <c r="J210" s="9"/>
      <c r="K210" s="9"/>
      <c r="L210" s="8">
        <f>+IFERROR(COS(ATAN(db_LecMedPrinc[[#This Row],[3]]/db_LecMedPrinc[[#This Row],[1]])),0)</f>
        <v>0.90383829032721152</v>
      </c>
    </row>
    <row r="211" spans="1:12" ht="15.75" x14ac:dyDescent="0.25">
      <c r="A211" s="4">
        <v>44248</v>
      </c>
      <c r="B211" s="5">
        <v>0.45833333333333331</v>
      </c>
      <c r="C211" s="5"/>
      <c r="D211" s="9"/>
      <c r="E211" s="9"/>
      <c r="F211" s="9"/>
      <c r="G211" s="9"/>
      <c r="H211" s="9"/>
      <c r="I211" s="9"/>
      <c r="J211" s="9"/>
      <c r="K211" s="9"/>
      <c r="L211" s="8">
        <f>+IFERROR(COS(ATAN(db_LecMedPrinc[[#This Row],[3]]/db_LecMedPrinc[[#This Row],[1]])),0)</f>
        <v>0</v>
      </c>
    </row>
    <row r="212" spans="1:12" ht="15.75" x14ac:dyDescent="0.25">
      <c r="A212" s="4">
        <v>44248</v>
      </c>
      <c r="B212" s="5">
        <v>0.75</v>
      </c>
      <c r="C212" s="5"/>
      <c r="D212" s="9"/>
      <c r="E212" s="9"/>
      <c r="F212" s="9"/>
      <c r="G212" s="9"/>
      <c r="H212" s="9"/>
      <c r="I212" s="9"/>
      <c r="J212" s="9"/>
      <c r="K212" s="9"/>
      <c r="L212" s="8">
        <f>+IFERROR(COS(ATAN(db_LecMedPrinc[[#This Row],[3]]/db_LecMedPrinc[[#This Row],[1]])),0)</f>
        <v>0</v>
      </c>
    </row>
    <row r="213" spans="1:12" ht="15.75" x14ac:dyDescent="0.25">
      <c r="A213" s="4">
        <v>44249</v>
      </c>
      <c r="B213" s="5">
        <v>0</v>
      </c>
      <c r="C213" s="5"/>
      <c r="D213" s="9">
        <v>46124.01</v>
      </c>
      <c r="E213" s="9">
        <v>21834.560000000001</v>
      </c>
      <c r="F213" s="9">
        <v>13221.44</v>
      </c>
      <c r="G213" s="9">
        <v>23106.41</v>
      </c>
      <c r="H213" s="9">
        <v>9796.14</v>
      </c>
      <c r="I213" s="9"/>
      <c r="J213" s="9"/>
      <c r="K213" s="9"/>
      <c r="L213" s="8">
        <f>+IFERROR(COS(ATAN(db_LecMedPrinc[[#This Row],[3]]/db_LecMedPrinc[[#This Row],[1]])),0)</f>
        <v>0.90384133599405114</v>
      </c>
    </row>
    <row r="214" spans="1:12" ht="15.75" x14ac:dyDescent="0.25">
      <c r="A214" s="4">
        <v>44249</v>
      </c>
      <c r="B214" s="5">
        <v>0.25</v>
      </c>
      <c r="C214" s="5"/>
      <c r="D214" s="9">
        <v>46124.79</v>
      </c>
      <c r="E214" s="9">
        <v>21834.82</v>
      </c>
      <c r="F214" s="9">
        <v>13222.23</v>
      </c>
      <c r="G214" s="9">
        <v>23106.41</v>
      </c>
      <c r="H214" s="9">
        <v>9796.14</v>
      </c>
      <c r="I214" s="9"/>
      <c r="J214" s="9"/>
      <c r="K214" s="9"/>
      <c r="L214" s="8">
        <f>+IFERROR(COS(ATAN(db_LecMedPrinc[[#This Row],[3]]/db_LecMedPrinc[[#This Row],[1]])),0)</f>
        <v>0.90384216384425731</v>
      </c>
    </row>
    <row r="215" spans="1:12" ht="15.75" x14ac:dyDescent="0.25">
      <c r="A215" s="4">
        <v>44249</v>
      </c>
      <c r="B215" s="5">
        <v>0.45833333333333331</v>
      </c>
      <c r="C215" s="5"/>
      <c r="D215" s="9"/>
      <c r="E215" s="9"/>
      <c r="F215" s="9"/>
      <c r="G215" s="9"/>
      <c r="H215" s="9"/>
      <c r="I215" s="9"/>
      <c r="J215" s="9"/>
      <c r="K215" s="9"/>
      <c r="L215" s="8">
        <f>+IFERROR(COS(ATAN(db_LecMedPrinc[[#This Row],[3]]/db_LecMedPrinc[[#This Row],[1]])),0)</f>
        <v>0</v>
      </c>
    </row>
    <row r="216" spans="1:12" ht="15.75" x14ac:dyDescent="0.25">
      <c r="A216" s="4">
        <v>44249</v>
      </c>
      <c r="B216" s="5">
        <v>0.75</v>
      </c>
      <c r="C216" s="5"/>
      <c r="D216" s="9"/>
      <c r="E216" s="9"/>
      <c r="F216" s="9"/>
      <c r="G216" s="9"/>
      <c r="H216" s="9"/>
      <c r="I216" s="9"/>
      <c r="J216" s="9"/>
      <c r="K216" s="9"/>
      <c r="L216" s="8">
        <f>+IFERROR(COS(ATAN(db_LecMedPrinc[[#This Row],[3]]/db_LecMedPrinc[[#This Row],[1]])),0)</f>
        <v>0</v>
      </c>
    </row>
    <row r="217" spans="1:12" ht="15.75" x14ac:dyDescent="0.25">
      <c r="A217" s="4">
        <v>44250</v>
      </c>
      <c r="B217" s="5">
        <v>0</v>
      </c>
      <c r="C217" s="5"/>
      <c r="D217" s="9">
        <v>46129.01</v>
      </c>
      <c r="E217" s="9">
        <v>21836.79</v>
      </c>
      <c r="F217" s="9">
        <v>13222.46</v>
      </c>
      <c r="G217" s="9">
        <v>23109.09</v>
      </c>
      <c r="H217" s="9">
        <v>9797.4500000000007</v>
      </c>
      <c r="I217" s="9"/>
      <c r="J217" s="9"/>
      <c r="K217" s="9"/>
      <c r="L217" s="8">
        <f>+IFERROR(COS(ATAN(db_LecMedPrinc[[#This Row],[3]]/db_LecMedPrinc[[#This Row],[1]])),0)</f>
        <v>0.90384237364675046</v>
      </c>
    </row>
    <row r="218" spans="1:12" ht="15.75" x14ac:dyDescent="0.25">
      <c r="A218" s="4">
        <v>44250</v>
      </c>
      <c r="B218" s="5">
        <v>0.25</v>
      </c>
      <c r="C218" s="5"/>
      <c r="D218" s="9">
        <v>46130.85</v>
      </c>
      <c r="E218" s="9">
        <v>21837.81</v>
      </c>
      <c r="F218" s="9">
        <v>13224.31</v>
      </c>
      <c r="G218" s="9">
        <v>23109.09</v>
      </c>
      <c r="H218" s="9">
        <v>9797.4500000000007</v>
      </c>
      <c r="I218" s="9"/>
      <c r="J218" s="9"/>
      <c r="K218" s="9"/>
      <c r="L218" s="8">
        <f>+IFERROR(COS(ATAN(db_LecMedPrinc[[#This Row],[3]]/db_LecMedPrinc[[#This Row],[1]])),0)</f>
        <v>0.90384124487937079</v>
      </c>
    </row>
    <row r="219" spans="1:12" ht="15.75" x14ac:dyDescent="0.25">
      <c r="A219" s="4">
        <v>44250</v>
      </c>
      <c r="B219" s="5">
        <v>0.45833333333333331</v>
      </c>
      <c r="C219" s="5"/>
      <c r="D219" s="9"/>
      <c r="E219" s="9"/>
      <c r="F219" s="9"/>
      <c r="G219" s="9"/>
      <c r="H219" s="9"/>
      <c r="I219" s="9"/>
      <c r="J219" s="9"/>
      <c r="K219" s="9"/>
      <c r="L219" s="8">
        <f>+IFERROR(COS(ATAN(db_LecMedPrinc[[#This Row],[3]]/db_LecMedPrinc[[#This Row],[1]])),0)</f>
        <v>0</v>
      </c>
    </row>
    <row r="220" spans="1:12" ht="15.75" x14ac:dyDescent="0.25">
      <c r="A220" s="4">
        <v>44250</v>
      </c>
      <c r="B220" s="5">
        <v>0.75</v>
      </c>
      <c r="C220" s="5"/>
      <c r="D220" s="9"/>
      <c r="E220" s="9"/>
      <c r="F220" s="9"/>
      <c r="G220" s="9"/>
      <c r="H220" s="9"/>
      <c r="I220" s="9"/>
      <c r="J220" s="9"/>
      <c r="K220" s="9"/>
      <c r="L220" s="8">
        <f>+IFERROR(COS(ATAN(db_LecMedPrinc[[#This Row],[3]]/db_LecMedPrinc[[#This Row],[1]])),0)</f>
        <v>0</v>
      </c>
    </row>
    <row r="221" spans="1:12" ht="15.75" x14ac:dyDescent="0.25">
      <c r="A221" s="4">
        <v>44251</v>
      </c>
      <c r="B221" s="5">
        <v>0</v>
      </c>
      <c r="C221" s="5"/>
      <c r="D221" s="9">
        <v>46137.46</v>
      </c>
      <c r="E221" s="9">
        <v>21841.35</v>
      </c>
      <c r="F221" s="9">
        <v>13224.87</v>
      </c>
      <c r="G221" s="9">
        <v>23113.39</v>
      </c>
      <c r="H221" s="9">
        <v>9799.19</v>
      </c>
      <c r="I221" s="9"/>
      <c r="J221" s="9"/>
      <c r="K221" s="9"/>
      <c r="L221" s="8">
        <f>+IFERROR(COS(ATAN(db_LecMedPrinc[[#This Row],[3]]/db_LecMedPrinc[[#This Row],[1]])),0)</f>
        <v>0.90383813186509654</v>
      </c>
    </row>
    <row r="222" spans="1:12" ht="15.75" x14ac:dyDescent="0.25">
      <c r="A222" s="4">
        <v>44251</v>
      </c>
      <c r="B222" s="5">
        <v>0.25</v>
      </c>
      <c r="C222" s="5"/>
      <c r="D222" s="9">
        <v>46139.34</v>
      </c>
      <c r="E222" s="9">
        <v>21842.37</v>
      </c>
      <c r="F222" s="9">
        <v>13226.75</v>
      </c>
      <c r="G222" s="9">
        <v>23113.39</v>
      </c>
      <c r="H222" s="9">
        <v>9799.19</v>
      </c>
      <c r="I222" s="9"/>
      <c r="J222" s="9"/>
      <c r="K222" s="9"/>
      <c r="L222" s="8">
        <f>+IFERROR(COS(ATAN(db_LecMedPrinc[[#This Row],[3]]/db_LecMedPrinc[[#This Row],[1]])),0)</f>
        <v>0.90383714691579387</v>
      </c>
    </row>
    <row r="223" spans="1:12" ht="15.75" x14ac:dyDescent="0.25">
      <c r="A223" s="4">
        <v>44251</v>
      </c>
      <c r="B223" s="5">
        <v>0.45833333333333331</v>
      </c>
      <c r="C223" s="5"/>
      <c r="D223" s="9"/>
      <c r="E223" s="9"/>
      <c r="F223" s="9"/>
      <c r="G223" s="9"/>
      <c r="H223" s="9"/>
      <c r="I223" s="9"/>
      <c r="J223" s="9"/>
      <c r="K223" s="9"/>
      <c r="L223" s="8">
        <f>+IFERROR(COS(ATAN(db_LecMedPrinc[[#This Row],[3]]/db_LecMedPrinc[[#This Row],[1]])),0)</f>
        <v>0</v>
      </c>
    </row>
    <row r="224" spans="1:12" ht="15.75" x14ac:dyDescent="0.25">
      <c r="A224" s="4">
        <v>44251</v>
      </c>
      <c r="B224" s="5">
        <v>0.75</v>
      </c>
      <c r="C224" s="5"/>
      <c r="D224" s="9"/>
      <c r="E224" s="9"/>
      <c r="F224" s="9"/>
      <c r="G224" s="9"/>
      <c r="H224" s="9"/>
      <c r="I224" s="9"/>
      <c r="J224" s="9"/>
      <c r="K224" s="9"/>
      <c r="L224" s="8">
        <f>+IFERROR(COS(ATAN(db_LecMedPrinc[[#This Row],[3]]/db_LecMedPrinc[[#This Row],[1]])),0)</f>
        <v>0</v>
      </c>
    </row>
    <row r="225" spans="1:12" ht="15.75" x14ac:dyDescent="0.25">
      <c r="A225" s="4">
        <v>44252</v>
      </c>
      <c r="B225" s="5">
        <v>0</v>
      </c>
      <c r="C225" s="5"/>
      <c r="D225" s="9">
        <v>46145.98</v>
      </c>
      <c r="E225" s="9">
        <v>21845.96</v>
      </c>
      <c r="F225" s="9">
        <v>13227.38</v>
      </c>
      <c r="G225" s="9">
        <v>23117.38</v>
      </c>
      <c r="H225" s="9">
        <v>9800.9599999999991</v>
      </c>
      <c r="I225" s="9"/>
      <c r="J225" s="9"/>
      <c r="K225" s="9"/>
      <c r="L225" s="8">
        <f>+IFERROR(COS(ATAN(db_LecMedPrinc[[#This Row],[3]]/db_LecMedPrinc[[#This Row],[1]])),0)</f>
        <v>0.90383376386729486</v>
      </c>
    </row>
    <row r="226" spans="1:12" ht="15.75" x14ac:dyDescent="0.25">
      <c r="A226" s="4">
        <v>44252</v>
      </c>
      <c r="B226" s="5">
        <v>0.25</v>
      </c>
      <c r="C226" s="5"/>
      <c r="D226" s="9">
        <v>46147.76</v>
      </c>
      <c r="E226" s="9">
        <v>21846.91</v>
      </c>
      <c r="F226" s="9">
        <v>13229.38</v>
      </c>
      <c r="G226" s="9">
        <v>23117.38</v>
      </c>
      <c r="H226" s="9">
        <v>9800.9599999999991</v>
      </c>
      <c r="I226" s="9"/>
      <c r="J226" s="9"/>
      <c r="K226" s="9"/>
      <c r="L226" s="8">
        <f>+IFERROR(COS(ATAN(db_LecMedPrinc[[#This Row],[3]]/db_LecMedPrinc[[#This Row],[1]])),0)</f>
        <v>0.90383295089443516</v>
      </c>
    </row>
    <row r="227" spans="1:12" ht="15.75" x14ac:dyDescent="0.25">
      <c r="A227" s="4">
        <v>44252</v>
      </c>
      <c r="B227" s="5">
        <v>0.45833333333333331</v>
      </c>
      <c r="C227" s="5"/>
      <c r="D227" s="9">
        <v>46149.72</v>
      </c>
      <c r="E227" s="9">
        <v>21847.79</v>
      </c>
      <c r="F227" s="9">
        <v>13229.53</v>
      </c>
      <c r="G227" s="9">
        <v>23119.22</v>
      </c>
      <c r="H227" s="9">
        <v>9800.9599999999991</v>
      </c>
      <c r="I227" s="9"/>
      <c r="J227" s="9"/>
      <c r="K227" s="9"/>
      <c r="L227" s="8">
        <f>+IFERROR(COS(ATAN(db_LecMedPrinc[[#This Row],[3]]/db_LecMedPrinc[[#This Row],[1]])),0)</f>
        <v>0.90383331360443164</v>
      </c>
    </row>
    <row r="228" spans="1:12" ht="15.75" x14ac:dyDescent="0.25">
      <c r="A228" s="4">
        <v>44252</v>
      </c>
      <c r="B228" s="5">
        <v>0.75</v>
      </c>
      <c r="C228" s="5"/>
      <c r="D228" s="9">
        <v>46152.05</v>
      </c>
      <c r="E228" s="9">
        <v>21849.22</v>
      </c>
      <c r="F228" s="9">
        <v>13229.53</v>
      </c>
      <c r="G228" s="9">
        <v>23121.43</v>
      </c>
      <c r="H228" s="9">
        <v>9801.08</v>
      </c>
      <c r="I228" s="9"/>
      <c r="J228" s="9"/>
      <c r="K228" s="9"/>
      <c r="L228" s="8">
        <f>+IFERROR(COS(ATAN(db_LecMedPrinc[[#This Row],[3]]/db_LecMedPrinc[[#This Row],[1]])),0)</f>
        <v>0.90383083733381098</v>
      </c>
    </row>
    <row r="229" spans="1:12" ht="15.75" x14ac:dyDescent="0.25">
      <c r="A229" s="4">
        <v>44253</v>
      </c>
      <c r="B229" s="5">
        <v>0</v>
      </c>
      <c r="C229" s="5"/>
      <c r="D229" s="9">
        <v>46154.66</v>
      </c>
      <c r="E229" s="9">
        <v>21850.58</v>
      </c>
      <c r="F229" s="9">
        <v>13230.06</v>
      </c>
      <c r="G229" s="9">
        <v>23121.78</v>
      </c>
      <c r="H229" s="9">
        <v>9802.82</v>
      </c>
      <c r="I229" s="9"/>
      <c r="J229" s="9"/>
      <c r="K229" s="9"/>
      <c r="L229" s="8">
        <f>+IFERROR(COS(ATAN(db_LecMedPrinc[[#This Row],[3]]/db_LecMedPrinc[[#This Row],[1]])),0)</f>
        <v>0.90382989536439839</v>
      </c>
    </row>
    <row r="230" spans="1:12" ht="15.75" x14ac:dyDescent="0.25">
      <c r="A230" s="4">
        <v>44253</v>
      </c>
      <c r="B230" s="5">
        <v>0.25</v>
      </c>
      <c r="C230" s="5"/>
      <c r="D230" s="9">
        <v>46156.46</v>
      </c>
      <c r="E230" s="9">
        <v>21851.52</v>
      </c>
      <c r="F230" s="9">
        <v>13231.85</v>
      </c>
      <c r="G230" s="9">
        <v>23121.78</v>
      </c>
      <c r="H230" s="9">
        <v>9802.82</v>
      </c>
      <c r="I230" s="9"/>
      <c r="J230" s="9"/>
      <c r="K230" s="9"/>
      <c r="L230" s="8">
        <f>+IFERROR(COS(ATAN(db_LecMedPrinc[[#This Row],[3]]/db_LecMedPrinc[[#This Row],[1]])),0)</f>
        <v>0.903829230122423</v>
      </c>
    </row>
    <row r="231" spans="1:12" ht="15.75" x14ac:dyDescent="0.25">
      <c r="A231" s="4">
        <v>44253</v>
      </c>
      <c r="B231" s="5">
        <v>0.45833333333333331</v>
      </c>
      <c r="C231" s="5"/>
      <c r="D231" s="9">
        <v>46158.14</v>
      </c>
      <c r="E231" s="9">
        <v>21852.35</v>
      </c>
      <c r="F231" s="9">
        <v>13232.15</v>
      </c>
      <c r="G231" s="9">
        <v>23123.16</v>
      </c>
      <c r="H231" s="9">
        <v>9802.82</v>
      </c>
      <c r="I231" s="9"/>
      <c r="J231" s="9"/>
      <c r="K231" s="9"/>
      <c r="L231" s="8">
        <f>+IFERROR(COS(ATAN(db_LecMedPrinc[[#This Row],[3]]/db_LecMedPrinc[[#This Row],[1]])),0)</f>
        <v>0.90382896772483867</v>
      </c>
    </row>
    <row r="232" spans="1:12" ht="15.75" x14ac:dyDescent="0.25">
      <c r="A232" s="4">
        <v>44253</v>
      </c>
      <c r="B232" s="5">
        <v>0.75</v>
      </c>
      <c r="C232" s="5"/>
      <c r="D232" s="9">
        <v>46160.66</v>
      </c>
      <c r="E232" s="9">
        <v>21853.599999999999</v>
      </c>
      <c r="F232" s="9">
        <v>13232.15</v>
      </c>
      <c r="G232" s="9">
        <v>23125.53</v>
      </c>
      <c r="H232" s="9">
        <v>9802.98</v>
      </c>
      <c r="I232" s="9"/>
      <c r="J232" s="9"/>
      <c r="K232" s="9"/>
      <c r="L232" s="8">
        <f>+IFERROR(COS(ATAN(db_LecMedPrinc[[#This Row],[3]]/db_LecMedPrinc[[#This Row],[1]])),0)</f>
        <v>0.90382853630161319</v>
      </c>
    </row>
    <row r="233" spans="1:12" ht="15.75" x14ac:dyDescent="0.25">
      <c r="A233" s="4">
        <v>44254</v>
      </c>
      <c r="B233" s="5">
        <v>0</v>
      </c>
      <c r="C233" s="5"/>
      <c r="D233" s="9">
        <v>46162.93</v>
      </c>
      <c r="E233" s="9">
        <v>21854.68</v>
      </c>
      <c r="F233" s="9">
        <v>13232.54</v>
      </c>
      <c r="G233" s="9">
        <v>23125.83</v>
      </c>
      <c r="H233" s="9">
        <v>9804.5499999999993</v>
      </c>
      <c r="I233" s="9"/>
      <c r="J233" s="9"/>
      <c r="K233" s="9"/>
      <c r="L233" s="8">
        <f>+IFERROR(COS(ATAN(db_LecMedPrinc[[#This Row],[3]]/db_LecMedPrinc[[#This Row],[1]])),0)</f>
        <v>0.90382849597444415</v>
      </c>
    </row>
    <row r="234" spans="1:12" ht="15.75" x14ac:dyDescent="0.25">
      <c r="A234" s="4">
        <v>44254</v>
      </c>
      <c r="B234" s="5">
        <v>0.25</v>
      </c>
      <c r="C234" s="5"/>
      <c r="D234" s="9">
        <v>46164.69</v>
      </c>
      <c r="E234" s="9">
        <v>21855.56</v>
      </c>
      <c r="F234" s="9">
        <v>13234.25</v>
      </c>
      <c r="G234" s="9">
        <v>23125.83</v>
      </c>
      <c r="H234" s="9">
        <v>9804.5499999999993</v>
      </c>
      <c r="I234" s="9"/>
      <c r="J234" s="9"/>
      <c r="K234" s="9"/>
      <c r="L234" s="8">
        <f>+IFERROR(COS(ATAN(db_LecMedPrinc[[#This Row],[3]]/db_LecMedPrinc[[#This Row],[1]])),0)</f>
        <v>0.90382814182446569</v>
      </c>
    </row>
    <row r="235" spans="1:12" ht="15.75" x14ac:dyDescent="0.25">
      <c r="A235" s="4">
        <v>44254</v>
      </c>
      <c r="B235" s="5">
        <v>0.45833333333333331</v>
      </c>
      <c r="C235" s="5"/>
      <c r="D235" s="9">
        <v>46166.400000000001</v>
      </c>
      <c r="E235" s="9">
        <v>21856.39</v>
      </c>
      <c r="F235" s="9">
        <v>13234.38</v>
      </c>
      <c r="G235" s="9">
        <v>23127.46</v>
      </c>
      <c r="H235" s="9">
        <v>9804.5499999999993</v>
      </c>
      <c r="I235" s="9"/>
      <c r="J235" s="9"/>
      <c r="K235" s="9"/>
      <c r="L235" s="8">
        <f>+IFERROR(COS(ATAN(db_LecMedPrinc[[#This Row],[3]]/db_LecMedPrinc[[#This Row],[1]])),0)</f>
        <v>0.90382798704945255</v>
      </c>
    </row>
    <row r="236" spans="1:12" ht="15.75" x14ac:dyDescent="0.25">
      <c r="A236" s="4">
        <v>44254</v>
      </c>
      <c r="B236" s="5">
        <v>0.75</v>
      </c>
      <c r="C236" s="5"/>
      <c r="D236" s="9">
        <v>46167.360000000001</v>
      </c>
      <c r="E236" s="9">
        <v>21856.73</v>
      </c>
      <c r="F236" s="9">
        <v>13234.38</v>
      </c>
      <c r="G236" s="9">
        <v>23128.38</v>
      </c>
      <c r="H236" s="9">
        <v>9804.59</v>
      </c>
      <c r="I236" s="9"/>
      <c r="J236" s="9"/>
      <c r="K236" s="9"/>
      <c r="L236" s="8">
        <f>+IFERROR(COS(ATAN(db_LecMedPrinc[[#This Row],[3]]/db_LecMedPrinc[[#This Row],[1]])),0)</f>
        <v>0.90382885388974277</v>
      </c>
    </row>
    <row r="237" spans="1:12" ht="15.75" x14ac:dyDescent="0.25">
      <c r="A237" s="4">
        <v>44255</v>
      </c>
      <c r="B237" s="5">
        <v>0</v>
      </c>
      <c r="C237" s="5"/>
      <c r="D237" s="9">
        <v>46168.5</v>
      </c>
      <c r="E237" s="9">
        <v>21857.15</v>
      </c>
      <c r="F237" s="9">
        <v>13234.75</v>
      </c>
      <c r="G237" s="9">
        <v>23128.52</v>
      </c>
      <c r="H237" s="9">
        <v>9805.2199999999993</v>
      </c>
      <c r="I237" s="9"/>
      <c r="J237" s="9"/>
      <c r="K237" s="9"/>
      <c r="L237" s="8">
        <f>+IFERROR(COS(ATAN(db_LecMedPrinc[[#This Row],[3]]/db_LecMedPrinc[[#This Row],[1]])),0)</f>
        <v>0.90382976018192274</v>
      </c>
    </row>
    <row r="238" spans="1:12" ht="15.75" x14ac:dyDescent="0.25">
      <c r="A238" s="4">
        <v>44255</v>
      </c>
      <c r="B238" s="5">
        <v>0.25</v>
      </c>
      <c r="C238" s="5"/>
      <c r="D238" s="9">
        <v>46169</v>
      </c>
      <c r="E238" s="9">
        <v>21857.33</v>
      </c>
      <c r="F238" s="9">
        <v>13235.25</v>
      </c>
      <c r="G238" s="9">
        <v>23128.52</v>
      </c>
      <c r="H238" s="9">
        <v>9805.2199999999993</v>
      </c>
      <c r="I238" s="9"/>
      <c r="J238" s="9"/>
      <c r="K238" s="9"/>
      <c r="L238" s="8">
        <f>+IFERROR(COS(ATAN(db_LecMedPrinc[[#This Row],[3]]/db_LecMedPrinc[[#This Row],[1]])),0)</f>
        <v>0.90383018954181726</v>
      </c>
    </row>
    <row r="239" spans="1:12" ht="15.75" x14ac:dyDescent="0.25">
      <c r="A239" s="4">
        <v>44255</v>
      </c>
      <c r="B239" s="5">
        <v>0.45833333333333331</v>
      </c>
      <c r="C239" s="5"/>
      <c r="D239" s="9">
        <v>46169.73</v>
      </c>
      <c r="E239" s="9">
        <v>21857.58</v>
      </c>
      <c r="F239" s="9">
        <v>13235.36</v>
      </c>
      <c r="G239" s="9">
        <v>23129.14</v>
      </c>
      <c r="H239" s="9">
        <v>9805.2199999999993</v>
      </c>
      <c r="I239" s="9"/>
      <c r="J239" s="9"/>
      <c r="K239" s="9"/>
      <c r="L239" s="8">
        <f>+IFERROR(COS(ATAN(db_LecMedPrinc[[#This Row],[3]]/db_LecMedPrinc[[#This Row],[1]])),0)</f>
        <v>0.90383091329752241</v>
      </c>
    </row>
    <row r="240" spans="1:12" ht="15.75" x14ac:dyDescent="0.25">
      <c r="A240" s="4">
        <v>44255</v>
      </c>
      <c r="B240" s="5">
        <v>0.75</v>
      </c>
      <c r="C240" s="5"/>
      <c r="D240" s="9">
        <v>46170.55</v>
      </c>
      <c r="E240" s="9">
        <v>21857.86</v>
      </c>
      <c r="F240" s="9">
        <v>12235.36</v>
      </c>
      <c r="G240" s="9">
        <v>23129.919999999998</v>
      </c>
      <c r="H240" s="9">
        <v>9805.26</v>
      </c>
      <c r="I240" s="9"/>
      <c r="J240" s="9"/>
      <c r="K240" s="9"/>
      <c r="L240" s="8">
        <f>+IFERROR(COS(ATAN(db_LecMedPrinc[[#This Row],[3]]/db_LecMedPrinc[[#This Row],[1]])),0)</f>
        <v>0.90383173247694304</v>
      </c>
    </row>
    <row r="241" spans="1:12" ht="15.75" x14ac:dyDescent="0.25">
      <c r="A241" s="4">
        <v>44256</v>
      </c>
      <c r="B241" s="5">
        <v>0</v>
      </c>
      <c r="C241" s="5"/>
      <c r="D241" s="9">
        <v>46171.21</v>
      </c>
      <c r="E241" s="9">
        <v>21858.07</v>
      </c>
      <c r="F241" s="9">
        <v>13235.36</v>
      </c>
      <c r="G241" s="9">
        <v>23130.02</v>
      </c>
      <c r="H241" s="9">
        <v>9805.82</v>
      </c>
      <c r="I241" s="9"/>
      <c r="J241" s="9"/>
      <c r="K241" s="9"/>
      <c r="L241" s="8">
        <f>+IFERROR(COS(ATAN(db_LecMedPrinc[[#This Row],[3]]/db_LecMedPrinc[[#This Row],[1]])),0)</f>
        <v>0.90383250812353377</v>
      </c>
    </row>
    <row r="242" spans="1:12" ht="15.75" x14ac:dyDescent="0.25">
      <c r="A242" s="4">
        <v>44256</v>
      </c>
      <c r="B242" s="5">
        <v>0.25</v>
      </c>
      <c r="C242" s="5"/>
      <c r="D242" s="9">
        <v>46172.02</v>
      </c>
      <c r="E242" s="9">
        <v>21858.36</v>
      </c>
      <c r="F242" s="9">
        <v>13236.16</v>
      </c>
      <c r="G242" s="9">
        <v>23130.04</v>
      </c>
      <c r="H242" s="9">
        <v>9805.82</v>
      </c>
      <c r="I242" s="9"/>
      <c r="J242" s="9"/>
      <c r="K242" s="9"/>
      <c r="L242" s="8">
        <f>+IFERROR(COS(ATAN(db_LecMedPrinc[[#This Row],[3]]/db_LecMedPrinc[[#This Row],[1]])),0)</f>
        <v>0.90383321570020736</v>
      </c>
    </row>
    <row r="243" spans="1:12" ht="15.75" x14ac:dyDescent="0.25">
      <c r="A243" s="4">
        <v>44256</v>
      </c>
      <c r="B243" s="5">
        <v>0.45833333333333331</v>
      </c>
      <c r="C243" s="5"/>
      <c r="D243" s="9"/>
      <c r="E243" s="9"/>
      <c r="F243" s="9"/>
      <c r="G243" s="9"/>
      <c r="H243" s="9"/>
      <c r="I243" s="9"/>
      <c r="J243" s="9"/>
      <c r="K243" s="9"/>
      <c r="L243" s="8">
        <f>+IFERROR(COS(ATAN(db_LecMedPrinc[[#This Row],[3]]/db_LecMedPrinc[[#This Row],[1]])),0)</f>
        <v>0</v>
      </c>
    </row>
    <row r="244" spans="1:12" ht="15.75" x14ac:dyDescent="0.25">
      <c r="A244" s="4">
        <v>44256</v>
      </c>
      <c r="B244" s="5">
        <v>0.75</v>
      </c>
      <c r="C244" s="5"/>
      <c r="D244" s="9"/>
      <c r="E244" s="9"/>
      <c r="F244" s="9"/>
      <c r="G244" s="9"/>
      <c r="H244" s="9"/>
      <c r="I244" s="9"/>
      <c r="J244" s="9"/>
      <c r="K244" s="9"/>
      <c r="L244" s="8">
        <f>+IFERROR(COS(ATAN(db_LecMedPrinc[[#This Row],[3]]/db_LecMedPrinc[[#This Row],[1]])),0)</f>
        <v>0</v>
      </c>
    </row>
    <row r="245" spans="1:12" ht="15.75" x14ac:dyDescent="0.25">
      <c r="A245" s="4">
        <v>44257</v>
      </c>
      <c r="B245" s="5">
        <v>0</v>
      </c>
      <c r="C245" s="5"/>
      <c r="D245" s="9">
        <v>46174.26</v>
      </c>
      <c r="E245" s="9">
        <v>21859.1</v>
      </c>
      <c r="F245" s="9">
        <v>13236.21</v>
      </c>
      <c r="G245" s="9">
        <v>23131.65</v>
      </c>
      <c r="H245" s="9">
        <v>9806.39</v>
      </c>
      <c r="I245" s="9"/>
      <c r="J245" s="9"/>
      <c r="K245" s="9"/>
      <c r="L245" s="8">
        <f>+IFERROR(COS(ATAN(db_LecMedPrinc[[#This Row],[3]]/db_LecMedPrinc[[#This Row],[1]])),0)</f>
        <v>0.90383564147777962</v>
      </c>
    </row>
    <row r="246" spans="1:12" ht="15.75" x14ac:dyDescent="0.25">
      <c r="A246" s="4">
        <v>44257</v>
      </c>
      <c r="B246" s="5">
        <v>0.25</v>
      </c>
      <c r="C246" s="5"/>
      <c r="D246" s="9">
        <v>46174.76</v>
      </c>
      <c r="E246" s="9">
        <v>21859.27</v>
      </c>
      <c r="F246" s="9">
        <v>13236.71</v>
      </c>
      <c r="G246" s="9">
        <v>23131.65</v>
      </c>
      <c r="H246" s="9">
        <v>9806.39</v>
      </c>
      <c r="I246" s="9"/>
      <c r="J246" s="9"/>
      <c r="K246" s="9"/>
      <c r="L246" s="8">
        <f>+IFERROR(COS(ATAN(db_LecMedPrinc[[#This Row],[3]]/db_LecMedPrinc[[#This Row],[1]])),0)</f>
        <v>0.90383614641349019</v>
      </c>
    </row>
    <row r="247" spans="1:12" ht="15.75" x14ac:dyDescent="0.25">
      <c r="A247" s="4">
        <v>44257</v>
      </c>
      <c r="B247" s="5">
        <v>0.45833333333333331</v>
      </c>
      <c r="C247" s="5"/>
      <c r="D247" s="9"/>
      <c r="E247" s="9"/>
      <c r="F247" s="9"/>
      <c r="G247" s="9"/>
      <c r="H247" s="9"/>
      <c r="I247" s="9"/>
      <c r="J247" s="9"/>
      <c r="K247" s="9"/>
      <c r="L247" s="8">
        <f>+IFERROR(COS(ATAN(db_LecMedPrinc[[#This Row],[3]]/db_LecMedPrinc[[#This Row],[1]])),0)</f>
        <v>0</v>
      </c>
    </row>
    <row r="248" spans="1:12" ht="15.75" x14ac:dyDescent="0.25">
      <c r="A248" s="4">
        <v>44257</v>
      </c>
      <c r="B248" s="5">
        <v>0.75</v>
      </c>
      <c r="C248" s="5"/>
      <c r="D248" s="9"/>
      <c r="E248" s="9"/>
      <c r="F248" s="9"/>
      <c r="G248" s="9"/>
      <c r="H248" s="9"/>
      <c r="I248" s="9"/>
      <c r="J248" s="9"/>
      <c r="K248" s="9"/>
      <c r="L248" s="8">
        <f>+IFERROR(COS(ATAN(db_LecMedPrinc[[#This Row],[3]]/db_LecMedPrinc[[#This Row],[1]])),0)</f>
        <v>0</v>
      </c>
    </row>
    <row r="249" spans="1:12" ht="15.75" x14ac:dyDescent="0.25">
      <c r="A249" s="4">
        <v>44258</v>
      </c>
      <c r="B249" s="5">
        <v>0</v>
      </c>
      <c r="C249" s="5"/>
      <c r="D249" s="9">
        <v>46176.52</v>
      </c>
      <c r="E249" s="9">
        <v>21859.83</v>
      </c>
      <c r="F249" s="9">
        <v>13236.89</v>
      </c>
      <c r="G249" s="9">
        <v>23132.81</v>
      </c>
      <c r="H249" s="9">
        <v>9806.82</v>
      </c>
      <c r="I249" s="9"/>
      <c r="J249" s="9"/>
      <c r="K249" s="9"/>
      <c r="L249" s="8">
        <f>+IFERROR(COS(ATAN(db_LecMedPrinc[[#This Row],[3]]/db_LecMedPrinc[[#This Row],[1]])),0)</f>
        <v>0.90383821436980716</v>
      </c>
    </row>
    <row r="250" spans="1:12" ht="15.75" x14ac:dyDescent="0.25">
      <c r="A250" s="4">
        <v>44258</v>
      </c>
      <c r="B250" s="5">
        <v>0.25</v>
      </c>
      <c r="C250" s="5"/>
      <c r="D250" s="9">
        <v>46176.88</v>
      </c>
      <c r="E250" s="9">
        <v>21859.97</v>
      </c>
      <c r="F250" s="9">
        <v>13237.24</v>
      </c>
      <c r="G250" s="9">
        <v>23132.81</v>
      </c>
      <c r="H250" s="9">
        <v>9806.82</v>
      </c>
      <c r="I250" s="9"/>
      <c r="J250" s="9"/>
      <c r="K250" s="9"/>
      <c r="L250" s="8">
        <f>+IFERROR(COS(ATAN(db_LecMedPrinc[[#This Row],[3]]/db_LecMedPrinc[[#This Row],[1]])),0)</f>
        <v>0.90383844465938967</v>
      </c>
    </row>
    <row r="251" spans="1:12" ht="15.75" x14ac:dyDescent="0.25">
      <c r="A251" s="4">
        <v>44258</v>
      </c>
      <c r="B251" s="5">
        <v>0.45833333333333331</v>
      </c>
      <c r="C251" s="5"/>
      <c r="D251" s="9"/>
      <c r="E251" s="9"/>
      <c r="F251" s="9"/>
      <c r="G251" s="9"/>
      <c r="H251" s="9"/>
      <c r="I251" s="9"/>
      <c r="J251" s="9"/>
      <c r="K251" s="9"/>
      <c r="L251" s="8">
        <f>+IFERROR(COS(ATAN(db_LecMedPrinc[[#This Row],[3]]/db_LecMedPrinc[[#This Row],[1]])),0)</f>
        <v>0</v>
      </c>
    </row>
    <row r="252" spans="1:12" ht="15.75" x14ac:dyDescent="0.25">
      <c r="A252" s="4">
        <v>44258</v>
      </c>
      <c r="B252" s="5">
        <v>0.75</v>
      </c>
      <c r="C252" s="5"/>
      <c r="D252" s="9"/>
      <c r="E252" s="9"/>
      <c r="F252" s="9"/>
      <c r="G252" s="9"/>
      <c r="H252" s="9"/>
      <c r="I252" s="9"/>
      <c r="J252" s="9"/>
      <c r="K252" s="9"/>
      <c r="L252" s="8">
        <f>+IFERROR(COS(ATAN(db_LecMedPrinc[[#This Row],[3]]/db_LecMedPrinc[[#This Row],[1]])),0)</f>
        <v>0</v>
      </c>
    </row>
    <row r="253" spans="1:12" ht="15.75" x14ac:dyDescent="0.25">
      <c r="A253" s="4">
        <v>44259</v>
      </c>
      <c r="B253" s="5">
        <v>0</v>
      </c>
      <c r="C253" s="5"/>
      <c r="D253" s="9">
        <v>46178.7</v>
      </c>
      <c r="E253" s="9">
        <v>21860.55</v>
      </c>
      <c r="F253" s="9">
        <v>13237.41</v>
      </c>
      <c r="G253" s="9">
        <v>23133.96</v>
      </c>
      <c r="H253" s="9">
        <v>9807.32</v>
      </c>
      <c r="I253" s="9"/>
      <c r="J253" s="9"/>
      <c r="K253" s="9"/>
      <c r="L253" s="8">
        <f>+IFERROR(COS(ATAN(db_LecMedPrinc[[#This Row],[3]]/db_LecMedPrinc[[#This Row],[1]])),0)</f>
        <v>0.9038405760279532</v>
      </c>
    </row>
    <row r="254" spans="1:12" ht="15.75" x14ac:dyDescent="0.25">
      <c r="A254" s="4">
        <v>44259</v>
      </c>
      <c r="B254" s="5">
        <v>0.25</v>
      </c>
      <c r="C254" s="5"/>
      <c r="D254" s="9">
        <v>46179.07</v>
      </c>
      <c r="E254" s="9">
        <v>21860.7</v>
      </c>
      <c r="F254" s="9">
        <v>13237.79</v>
      </c>
      <c r="G254" s="9">
        <v>23133.96</v>
      </c>
      <c r="H254" s="9">
        <v>9807.32</v>
      </c>
      <c r="I254" s="9"/>
      <c r="J254" s="9"/>
      <c r="K254" s="9"/>
      <c r="L254" s="8">
        <f>+IFERROR(COS(ATAN(db_LecMedPrinc[[#This Row],[3]]/db_LecMedPrinc[[#This Row],[1]])),0)</f>
        <v>0.90384076642663136</v>
      </c>
    </row>
    <row r="255" spans="1:12" ht="15.75" x14ac:dyDescent="0.25">
      <c r="A255" s="4">
        <v>44259</v>
      </c>
      <c r="B255" s="5">
        <v>0.45833333333333331</v>
      </c>
      <c r="C255" s="5"/>
      <c r="D255" s="9"/>
      <c r="E255" s="9"/>
      <c r="F255" s="9"/>
      <c r="G255" s="9"/>
      <c r="H255" s="9"/>
      <c r="I255" s="9"/>
      <c r="J255" s="9"/>
      <c r="K255" s="9"/>
      <c r="L255" s="8">
        <f>+IFERROR(COS(ATAN(db_LecMedPrinc[[#This Row],[3]]/db_LecMedPrinc[[#This Row],[1]])),0)</f>
        <v>0</v>
      </c>
    </row>
    <row r="256" spans="1:12" ht="15.75" x14ac:dyDescent="0.25">
      <c r="A256" s="4">
        <v>44259</v>
      </c>
      <c r="B256" s="5">
        <v>0.75</v>
      </c>
      <c r="C256" s="5"/>
      <c r="D256" s="9"/>
      <c r="E256" s="9"/>
      <c r="F256" s="9"/>
      <c r="G256" s="9"/>
      <c r="H256" s="9"/>
      <c r="I256" s="9"/>
      <c r="J256" s="9"/>
      <c r="K256" s="9"/>
      <c r="L256" s="8">
        <f>+IFERROR(COS(ATAN(db_LecMedPrinc[[#This Row],[3]]/db_LecMedPrinc[[#This Row],[1]])),0)</f>
        <v>0</v>
      </c>
    </row>
    <row r="257" spans="1:12" ht="15.75" x14ac:dyDescent="0.25">
      <c r="A257" s="4">
        <v>44260</v>
      </c>
      <c r="B257" s="5">
        <v>0</v>
      </c>
      <c r="C257" s="5"/>
      <c r="D257" s="9">
        <v>46180.67</v>
      </c>
      <c r="E257" s="9">
        <v>21861.24</v>
      </c>
      <c r="F257" s="9">
        <v>13237.94</v>
      </c>
      <c r="G257" s="9">
        <v>23134.799999999999</v>
      </c>
      <c r="H257" s="9">
        <v>9807.92</v>
      </c>
      <c r="I257" s="9"/>
      <c r="J257" s="9"/>
      <c r="K257" s="9"/>
      <c r="L257" s="8">
        <f>+IFERROR(COS(ATAN(db_LecMedPrinc[[#This Row],[3]]/db_LecMedPrinc[[#This Row],[1]])),0)</f>
        <v>0.90384241208714522</v>
      </c>
    </row>
    <row r="258" spans="1:12" ht="15.75" x14ac:dyDescent="0.25">
      <c r="A258" s="4">
        <v>44260</v>
      </c>
      <c r="B258" s="5">
        <v>0.25</v>
      </c>
      <c r="C258" s="5"/>
      <c r="D258" s="9">
        <v>46181.11</v>
      </c>
      <c r="E258" s="9">
        <v>21861.4</v>
      </c>
      <c r="F258" s="9">
        <v>13238.38</v>
      </c>
      <c r="G258" s="9">
        <v>23134.799999999999</v>
      </c>
      <c r="H258" s="9">
        <v>9807.92</v>
      </c>
      <c r="I258" s="9"/>
      <c r="J258" s="9"/>
      <c r="K258" s="9"/>
      <c r="L258" s="8">
        <f>+IFERROR(COS(ATAN(db_LecMedPrinc[[#This Row],[3]]/db_LecMedPrinc[[#This Row],[1]])),0)</f>
        <v>0.9038427775811354</v>
      </c>
    </row>
    <row r="259" spans="1:12" ht="15.75" x14ac:dyDescent="0.25">
      <c r="A259" s="4">
        <v>44260</v>
      </c>
      <c r="B259" s="5">
        <v>0.45833333333333331</v>
      </c>
      <c r="C259" s="5"/>
      <c r="D259" s="9"/>
      <c r="E259" s="9"/>
      <c r="F259" s="9"/>
      <c r="G259" s="9"/>
      <c r="H259" s="9"/>
      <c r="I259" s="9"/>
      <c r="J259" s="9"/>
      <c r="K259" s="9"/>
      <c r="L259" s="8">
        <f>+IFERROR(COS(ATAN(db_LecMedPrinc[[#This Row],[3]]/db_LecMedPrinc[[#This Row],[1]])),0)</f>
        <v>0</v>
      </c>
    </row>
    <row r="260" spans="1:12" ht="15.75" x14ac:dyDescent="0.25">
      <c r="A260" s="4">
        <v>44260</v>
      </c>
      <c r="B260" s="5">
        <v>0.75</v>
      </c>
      <c r="C260" s="5"/>
      <c r="D260" s="9"/>
      <c r="E260" s="9"/>
      <c r="F260" s="9"/>
      <c r="G260" s="9"/>
      <c r="H260" s="9"/>
      <c r="I260" s="9"/>
      <c r="J260" s="9"/>
      <c r="K260" s="9"/>
      <c r="L260" s="8">
        <f>+IFERROR(COS(ATAN(db_LecMedPrinc[[#This Row],[3]]/db_LecMedPrinc[[#This Row],[1]])),0)</f>
        <v>0</v>
      </c>
    </row>
    <row r="261" spans="1:12" ht="15.75" x14ac:dyDescent="0.25">
      <c r="A261" s="4">
        <v>44261</v>
      </c>
      <c r="B261" s="5">
        <v>0</v>
      </c>
      <c r="C261" s="5"/>
      <c r="D261" s="9">
        <v>46183.45</v>
      </c>
      <c r="E261" s="9">
        <v>21862.240000000002</v>
      </c>
      <c r="F261" s="9">
        <v>13238.56</v>
      </c>
      <c r="G261" s="9">
        <v>23136.37</v>
      </c>
      <c r="H261" s="9">
        <v>9808.51</v>
      </c>
      <c r="I261" s="9"/>
      <c r="J261" s="9"/>
      <c r="K261" s="9"/>
      <c r="L261" s="8">
        <f>+IFERROR(COS(ATAN(db_LecMedPrinc[[#This Row],[3]]/db_LecMedPrinc[[#This Row],[1]])),0)</f>
        <v>0.90384480378577536</v>
      </c>
    </row>
    <row r="262" spans="1:12" ht="15.75" x14ac:dyDescent="0.25">
      <c r="A262" s="4">
        <v>44261</v>
      </c>
      <c r="B262" s="5">
        <v>0.25</v>
      </c>
      <c r="C262" s="5"/>
      <c r="D262" s="9">
        <v>46183.86</v>
      </c>
      <c r="E262" s="9">
        <v>21862.38</v>
      </c>
      <c r="F262" s="9">
        <v>13238.97</v>
      </c>
      <c r="G262" s="9">
        <v>13136.37</v>
      </c>
      <c r="H262" s="9">
        <v>9808.51</v>
      </c>
      <c r="I262" s="9"/>
      <c r="J262" s="9"/>
      <c r="K262" s="9"/>
      <c r="L262" s="8">
        <f>+IFERROR(COS(ATAN(db_LecMedPrinc[[#This Row],[3]]/db_LecMedPrinc[[#This Row],[1]])),0)</f>
        <v>0.9038452131188669</v>
      </c>
    </row>
    <row r="263" spans="1:12" ht="15.75" x14ac:dyDescent="0.25">
      <c r="A263" s="4">
        <v>44261</v>
      </c>
      <c r="B263" s="5">
        <v>0.45833333333333331</v>
      </c>
      <c r="C263" s="5"/>
      <c r="D263" s="9"/>
      <c r="E263" s="9"/>
      <c r="F263" s="9"/>
      <c r="G263" s="9"/>
      <c r="H263" s="9"/>
      <c r="I263" s="9"/>
      <c r="J263" s="9"/>
      <c r="K263" s="9"/>
      <c r="L263" s="8">
        <f>+IFERROR(COS(ATAN(db_LecMedPrinc[[#This Row],[3]]/db_LecMedPrinc[[#This Row],[1]])),0)</f>
        <v>0</v>
      </c>
    </row>
    <row r="264" spans="1:12" ht="15.75" x14ac:dyDescent="0.25">
      <c r="A264" s="4">
        <v>44261</v>
      </c>
      <c r="B264" s="5">
        <v>0.75</v>
      </c>
      <c r="C264" s="5"/>
      <c r="D264" s="9"/>
      <c r="E264" s="9"/>
      <c r="F264" s="9"/>
      <c r="G264" s="9"/>
      <c r="H264" s="9"/>
      <c r="I264" s="9"/>
      <c r="J264" s="9"/>
      <c r="K264" s="9"/>
      <c r="L264" s="8">
        <f>+IFERROR(COS(ATAN(db_LecMedPrinc[[#This Row],[3]]/db_LecMedPrinc[[#This Row],[1]])),0)</f>
        <v>0</v>
      </c>
    </row>
    <row r="265" spans="1:12" ht="15.75" x14ac:dyDescent="0.25">
      <c r="A265" s="4">
        <v>44262</v>
      </c>
      <c r="B265" s="5">
        <v>0</v>
      </c>
      <c r="C265" s="5"/>
      <c r="D265" s="9">
        <v>46185.5</v>
      </c>
      <c r="E265" s="9">
        <v>21863</v>
      </c>
      <c r="F265" s="9">
        <v>13239.04</v>
      </c>
      <c r="G265" s="9">
        <v>13137.54</v>
      </c>
      <c r="H265" s="9">
        <v>9808.91</v>
      </c>
      <c r="I265" s="9"/>
      <c r="J265" s="9"/>
      <c r="K265" s="9"/>
      <c r="L265" s="8">
        <f>+IFERROR(COS(ATAN(db_LecMedPrinc[[#This Row],[3]]/db_LecMedPrinc[[#This Row],[1]])),0)</f>
        <v>0.90384639629299368</v>
      </c>
    </row>
    <row r="266" spans="1:12" ht="15.75" x14ac:dyDescent="0.25">
      <c r="A266" s="4">
        <v>44262</v>
      </c>
      <c r="B266" s="5">
        <v>0.25</v>
      </c>
      <c r="C266" s="5"/>
      <c r="D266" s="9">
        <v>46185.95</v>
      </c>
      <c r="E266" s="9">
        <v>21863.15</v>
      </c>
      <c r="F266" s="9">
        <v>13239.49</v>
      </c>
      <c r="G266" s="9">
        <v>23137.54</v>
      </c>
      <c r="H266" s="9">
        <v>9808.91</v>
      </c>
      <c r="I266" s="9"/>
      <c r="J266" s="9"/>
      <c r="K266" s="9"/>
      <c r="L266" s="8">
        <f>+IFERROR(COS(ATAN(db_LecMedPrinc[[#This Row],[3]]/db_LecMedPrinc[[#This Row],[1]])),0)</f>
        <v>0.90384687321077917</v>
      </c>
    </row>
    <row r="267" spans="1:12" ht="15.75" x14ac:dyDescent="0.25">
      <c r="A267" s="4">
        <v>44262</v>
      </c>
      <c r="B267" s="5">
        <v>0.45833333333333331</v>
      </c>
      <c r="C267" s="5"/>
      <c r="D267" s="9">
        <v>46186.559999999998</v>
      </c>
      <c r="E267" s="9">
        <v>21863.360000000001</v>
      </c>
      <c r="F267" s="9">
        <v>13239.56</v>
      </c>
      <c r="G267" s="9">
        <v>23138.080000000002</v>
      </c>
      <c r="H267" s="9">
        <v>9808.91</v>
      </c>
      <c r="I267" s="9"/>
      <c r="J267" s="9"/>
      <c r="K267" s="9"/>
      <c r="L267" s="8">
        <f>+IFERROR(COS(ATAN(db_LecMedPrinc[[#This Row],[3]]/db_LecMedPrinc[[#This Row],[1]])),0)</f>
        <v>0.90384746923133963</v>
      </c>
    </row>
    <row r="268" spans="1:12" ht="15.75" x14ac:dyDescent="0.25">
      <c r="A268" s="4">
        <v>44262</v>
      </c>
      <c r="B268" s="5">
        <v>0.75</v>
      </c>
      <c r="C268" s="5"/>
      <c r="D268" s="9"/>
      <c r="E268" s="9"/>
      <c r="F268" s="9"/>
      <c r="G268" s="9"/>
      <c r="H268" s="9"/>
      <c r="I268" s="9"/>
      <c r="J268" s="9"/>
      <c r="K268" s="9"/>
      <c r="L268" s="8">
        <f>+IFERROR(COS(ATAN(db_LecMedPrinc[[#This Row],[3]]/db_LecMedPrinc[[#This Row],[1]])),0)</f>
        <v>0</v>
      </c>
    </row>
    <row r="269" spans="1:12" ht="15.75" x14ac:dyDescent="0.25">
      <c r="A269" s="4">
        <v>44263</v>
      </c>
      <c r="B269" s="5">
        <v>0</v>
      </c>
      <c r="C269" s="5"/>
      <c r="D269" s="9">
        <v>46187.41</v>
      </c>
      <c r="E269" s="9">
        <v>21863.67</v>
      </c>
      <c r="F269" s="9">
        <v>13239.61</v>
      </c>
      <c r="G269" s="9">
        <v>23138.49</v>
      </c>
      <c r="H269" s="9">
        <v>9809.31</v>
      </c>
      <c r="I269" s="9"/>
      <c r="J269" s="9"/>
      <c r="K269" s="9"/>
      <c r="L269" s="8">
        <f>+IFERROR(COS(ATAN(db_LecMedPrinc[[#This Row],[3]]/db_LecMedPrinc[[#This Row],[1]])),0)</f>
        <v>0.90384816822014358</v>
      </c>
    </row>
    <row r="270" spans="1:12" ht="15.75" x14ac:dyDescent="0.25">
      <c r="A270" s="4">
        <v>44263</v>
      </c>
      <c r="B270" s="5">
        <v>0.25</v>
      </c>
      <c r="C270" s="5"/>
      <c r="D270" s="9">
        <v>46187.92</v>
      </c>
      <c r="E270" s="9">
        <v>21863.86</v>
      </c>
      <c r="F270" s="9">
        <v>13240.11</v>
      </c>
      <c r="G270" s="9">
        <v>23138.49</v>
      </c>
      <c r="H270" s="9">
        <v>9809.31</v>
      </c>
      <c r="I270" s="9"/>
      <c r="J270" s="9"/>
      <c r="K270" s="9"/>
      <c r="L270" s="8">
        <f>+IFERROR(COS(ATAN(db_LecMedPrinc[[#This Row],[3]]/db_LecMedPrinc[[#This Row],[1]])),0)</f>
        <v>0.90384855733011815</v>
      </c>
    </row>
    <row r="271" spans="1:12" ht="15.75" x14ac:dyDescent="0.25">
      <c r="A271" s="4">
        <v>44263</v>
      </c>
      <c r="B271" s="5">
        <v>0.45833333333333331</v>
      </c>
      <c r="C271" s="5"/>
      <c r="D271" s="9"/>
      <c r="E271" s="9"/>
      <c r="F271" s="9"/>
      <c r="G271" s="9"/>
      <c r="H271" s="9"/>
      <c r="I271" s="9"/>
      <c r="J271" s="9"/>
      <c r="K271" s="9"/>
      <c r="L271" s="8">
        <f>+IFERROR(COS(ATAN(db_LecMedPrinc[[#This Row],[3]]/db_LecMedPrinc[[#This Row],[1]])),0)</f>
        <v>0</v>
      </c>
    </row>
    <row r="272" spans="1:12" ht="15.75" x14ac:dyDescent="0.25">
      <c r="A272" s="4">
        <v>44263</v>
      </c>
      <c r="B272" s="5">
        <v>0.75</v>
      </c>
      <c r="C272" s="5"/>
      <c r="D272" s="9"/>
      <c r="E272" s="9"/>
      <c r="F272" s="9"/>
      <c r="G272" s="9"/>
      <c r="H272" s="9"/>
      <c r="I272" s="9"/>
      <c r="J272" s="9"/>
      <c r="K272" s="9"/>
      <c r="L272" s="8">
        <f>+IFERROR(COS(ATAN(db_LecMedPrinc[[#This Row],[3]]/db_LecMedPrinc[[#This Row],[1]])),0)</f>
        <v>0</v>
      </c>
    </row>
    <row r="273" spans="1:12" ht="15.75" x14ac:dyDescent="0.25">
      <c r="A273" s="4">
        <v>44264</v>
      </c>
      <c r="B273" s="5">
        <v>0</v>
      </c>
      <c r="C273" s="5"/>
      <c r="D273" s="9">
        <v>46191.37</v>
      </c>
      <c r="E273" s="9">
        <v>21865.61</v>
      </c>
      <c r="F273" s="9">
        <v>13240.41</v>
      </c>
      <c r="G273" s="9">
        <v>23140.35</v>
      </c>
      <c r="H273" s="9">
        <v>9810.6</v>
      </c>
      <c r="I273" s="9"/>
      <c r="J273" s="9"/>
      <c r="K273" s="9"/>
      <c r="L273" s="8">
        <f>+IFERROR(COS(ATAN(db_LecMedPrinc[[#This Row],[3]]/db_LecMedPrinc[[#This Row],[1]])),0)</f>
        <v>0.90384767288013013</v>
      </c>
    </row>
    <row r="274" spans="1:12" ht="15.75" x14ac:dyDescent="0.25">
      <c r="A274" s="4">
        <v>44264</v>
      </c>
      <c r="B274" s="5">
        <v>0.25</v>
      </c>
      <c r="C274" s="5"/>
      <c r="D274" s="9">
        <v>46192.9</v>
      </c>
      <c r="E274" s="9">
        <v>21866.49</v>
      </c>
      <c r="F274" s="9">
        <v>13241.93</v>
      </c>
      <c r="G274" s="9">
        <v>23140.35</v>
      </c>
      <c r="H274" s="9">
        <v>9810.6</v>
      </c>
      <c r="I274" s="9"/>
      <c r="J274" s="9"/>
      <c r="K274" s="9"/>
      <c r="L274" s="8">
        <f>+IFERROR(COS(ATAN(db_LecMedPrinc[[#This Row],[3]]/db_LecMedPrinc[[#This Row],[1]])),0)</f>
        <v>0.9038464943982959</v>
      </c>
    </row>
    <row r="275" spans="1:12" ht="15.75" x14ac:dyDescent="0.25">
      <c r="A275" s="4">
        <v>44264</v>
      </c>
      <c r="B275" s="5">
        <v>0.45833333333333331</v>
      </c>
      <c r="C275" s="5"/>
      <c r="D275" s="9">
        <v>46190</v>
      </c>
      <c r="E275" s="9">
        <v>21867.61</v>
      </c>
      <c r="F275" s="9">
        <v>13242.2</v>
      </c>
      <c r="G275" s="9">
        <v>23142.18</v>
      </c>
      <c r="H275" s="9">
        <v>9810.6</v>
      </c>
      <c r="I275" s="9"/>
      <c r="J275" s="9"/>
      <c r="K275" s="9"/>
      <c r="L275" s="8">
        <f>+IFERROR(COS(ATAN(db_LecMedPrinc[[#This Row],[3]]/db_LecMedPrinc[[#This Row],[1]])),0)</f>
        <v>0.90382763032274982</v>
      </c>
    </row>
    <row r="276" spans="1:12" ht="15.75" x14ac:dyDescent="0.25">
      <c r="A276" s="4">
        <v>44264</v>
      </c>
      <c r="B276" s="5">
        <v>0.75</v>
      </c>
      <c r="C276" s="5"/>
      <c r="D276" s="9">
        <v>46196.9</v>
      </c>
      <c r="E276" s="9">
        <v>21868.6</v>
      </c>
      <c r="F276" s="9">
        <v>13242.2</v>
      </c>
      <c r="G276" s="9">
        <v>23143.68</v>
      </c>
      <c r="H276" s="9">
        <v>9811</v>
      </c>
      <c r="I276" s="9"/>
      <c r="J276" s="9"/>
      <c r="K276" s="9"/>
      <c r="L276" s="8">
        <f>+IFERROR(COS(ATAN(db_LecMedPrinc[[#This Row],[3]]/db_LecMedPrinc[[#This Row],[1]])),0)</f>
        <v>0.90384485627427702</v>
      </c>
    </row>
    <row r="277" spans="1:12" ht="15.75" x14ac:dyDescent="0.25">
      <c r="A277" s="4">
        <v>44265</v>
      </c>
      <c r="B277" s="5">
        <v>0</v>
      </c>
      <c r="C277" s="5"/>
      <c r="D277" s="9">
        <v>46199.63</v>
      </c>
      <c r="E277" s="9">
        <v>21870.06</v>
      </c>
      <c r="F277" s="9">
        <v>13243.36</v>
      </c>
      <c r="G277" s="9">
        <v>23144.01</v>
      </c>
      <c r="H277" s="9">
        <v>9812.25</v>
      </c>
      <c r="I277" s="9"/>
      <c r="J277" s="9"/>
      <c r="K277" s="9"/>
      <c r="L277" s="8">
        <f>+IFERROR(COS(ATAN(db_LecMedPrinc[[#This Row],[3]]/db_LecMedPrinc[[#This Row],[1]])),0)</f>
        <v>0.90384358766547324</v>
      </c>
    </row>
    <row r="278" spans="1:12" ht="15.75" x14ac:dyDescent="0.25">
      <c r="A278" s="4">
        <v>44265</v>
      </c>
      <c r="B278" s="5">
        <v>0.25</v>
      </c>
      <c r="C278" s="5"/>
      <c r="D278" s="9">
        <v>46200.63</v>
      </c>
      <c r="E278" s="9">
        <v>21870.6</v>
      </c>
      <c r="F278" s="9">
        <v>13244.36</v>
      </c>
      <c r="G278" s="9">
        <v>2314401</v>
      </c>
      <c r="H278" s="9">
        <v>9812.25</v>
      </c>
      <c r="I278" s="9"/>
      <c r="J278" s="9"/>
      <c r="K278" s="9"/>
      <c r="L278" s="8">
        <f>+IFERROR(COS(ATAN(db_LecMedPrinc[[#This Row],[3]]/db_LecMedPrinc[[#This Row],[1]])),0)</f>
        <v>0.90384308365776211</v>
      </c>
    </row>
    <row r="279" spans="1:12" ht="15.75" x14ac:dyDescent="0.25">
      <c r="A279" s="4">
        <v>44265</v>
      </c>
      <c r="B279" s="5">
        <v>0.45833333333333331</v>
      </c>
      <c r="C279" s="5"/>
      <c r="D279" s="9"/>
      <c r="E279" s="9"/>
      <c r="F279" s="9"/>
      <c r="G279" s="9"/>
      <c r="H279" s="9"/>
      <c r="I279" s="9"/>
      <c r="J279" s="9"/>
      <c r="K279" s="9"/>
      <c r="L279" s="8">
        <f>+IFERROR(COS(ATAN(db_LecMedPrinc[[#This Row],[3]]/db_LecMedPrinc[[#This Row],[1]])),0)</f>
        <v>0</v>
      </c>
    </row>
    <row r="280" spans="1:12" ht="15.75" x14ac:dyDescent="0.25">
      <c r="A280" s="4">
        <v>44265</v>
      </c>
      <c r="B280" s="5">
        <v>0.75</v>
      </c>
      <c r="C280" s="5"/>
      <c r="D280" s="9"/>
      <c r="E280" s="9"/>
      <c r="F280" s="9"/>
      <c r="G280" s="9"/>
      <c r="H280" s="9"/>
      <c r="I280" s="9"/>
      <c r="J280" s="9"/>
      <c r="K280" s="9"/>
      <c r="L280" s="8">
        <f>+IFERROR(COS(ATAN(db_LecMedPrinc[[#This Row],[3]]/db_LecMedPrinc[[#This Row],[1]])),0)</f>
        <v>0</v>
      </c>
    </row>
    <row r="281" spans="1:12" ht="15.75" x14ac:dyDescent="0.25">
      <c r="A281" s="4">
        <v>44266</v>
      </c>
      <c r="B281" s="5">
        <v>0</v>
      </c>
      <c r="C281" s="5"/>
      <c r="D281" s="9">
        <v>46206.81</v>
      </c>
      <c r="E281" s="9">
        <v>21873.87</v>
      </c>
      <c r="F281" s="9">
        <v>13244.85</v>
      </c>
      <c r="G281" s="9">
        <v>23148.01</v>
      </c>
      <c r="H281" s="9">
        <v>9813.93</v>
      </c>
      <c r="I281" s="9"/>
      <c r="J281" s="9"/>
      <c r="K281" s="9"/>
      <c r="L281" s="8">
        <f>+IFERROR(COS(ATAN(db_LecMedPrinc[[#This Row],[3]]/db_LecMedPrinc[[#This Row],[1]])),0)</f>
        <v>0.90384047770379261</v>
      </c>
    </row>
    <row r="282" spans="1:12" ht="15.75" x14ac:dyDescent="0.25">
      <c r="A282" s="4">
        <v>44266</v>
      </c>
      <c r="B282" s="5">
        <v>0.25</v>
      </c>
      <c r="C282" s="5"/>
      <c r="D282" s="9">
        <v>64208.65</v>
      </c>
      <c r="E282" s="9">
        <v>21874.87</v>
      </c>
      <c r="F282" s="9">
        <v>13246.69</v>
      </c>
      <c r="G282" s="9">
        <v>23148.01</v>
      </c>
      <c r="H282" s="9">
        <v>9813.93</v>
      </c>
      <c r="I282" s="9"/>
      <c r="J282" s="9"/>
      <c r="K282" s="9"/>
      <c r="L282" s="8">
        <f>+IFERROR(COS(ATAN(db_LecMedPrinc[[#This Row],[3]]/db_LecMedPrinc[[#This Row],[1]])),0)</f>
        <v>0.9465751958698142</v>
      </c>
    </row>
    <row r="283" spans="1:12" ht="15.75" x14ac:dyDescent="0.25">
      <c r="A283" s="4">
        <v>44266</v>
      </c>
      <c r="B283" s="5">
        <v>0.45833333333333331</v>
      </c>
      <c r="C283" s="5"/>
      <c r="D283" s="9">
        <v>46211.85</v>
      </c>
      <c r="E283" s="9">
        <v>21876.54</v>
      </c>
      <c r="F283" s="9">
        <v>13247.02</v>
      </c>
      <c r="G283" s="9">
        <v>23150.89</v>
      </c>
      <c r="H283" s="9">
        <v>9813.93</v>
      </c>
      <c r="I283" s="9"/>
      <c r="J283" s="9"/>
      <c r="K283" s="9"/>
      <c r="L283" s="8">
        <f>+IFERROR(COS(ATAN(db_LecMedPrinc[[#This Row],[3]]/db_LecMedPrinc[[#This Row],[1]])),0)</f>
        <v>0.90383832872832048</v>
      </c>
    </row>
    <row r="284" spans="1:12" ht="15.75" x14ac:dyDescent="0.25">
      <c r="A284" s="4">
        <v>44266</v>
      </c>
      <c r="B284" s="5">
        <v>0.75</v>
      </c>
      <c r="C284" s="5"/>
      <c r="D284" s="9">
        <v>46213.279999999999</v>
      </c>
      <c r="E284" s="9">
        <v>21877.22</v>
      </c>
      <c r="F284" s="9">
        <v>13247.02</v>
      </c>
      <c r="G284" s="9">
        <v>23152.09</v>
      </c>
      <c r="H284" s="9">
        <v>9814.16</v>
      </c>
      <c r="I284" s="9"/>
      <c r="J284" s="9"/>
      <c r="K284" s="9"/>
      <c r="L284" s="8">
        <f>+IFERROR(COS(ATAN(db_LecMedPrinc[[#This Row],[3]]/db_LecMedPrinc[[#This Row],[1]])),0)</f>
        <v>0.90383830571492807</v>
      </c>
    </row>
    <row r="285" spans="1:12" ht="15.75" x14ac:dyDescent="0.25">
      <c r="A285" s="4">
        <v>44267</v>
      </c>
      <c r="B285" s="5">
        <v>0</v>
      </c>
      <c r="C285" s="5"/>
      <c r="D285" s="9">
        <v>46215.31</v>
      </c>
      <c r="E285" s="9">
        <v>21878.2</v>
      </c>
      <c r="F285" s="9">
        <v>13247.13</v>
      </c>
      <c r="G285" s="9">
        <v>23152.45</v>
      </c>
      <c r="H285" s="9">
        <v>9815.7099999999991</v>
      </c>
      <c r="I285" s="9"/>
      <c r="J285" s="9"/>
      <c r="K285" s="9"/>
      <c r="L285" s="8">
        <f>+IFERROR(COS(ATAN(db_LecMedPrinc[[#This Row],[3]]/db_LecMedPrinc[[#This Row],[1]])),0)</f>
        <v>0.90383816197844757</v>
      </c>
    </row>
    <row r="286" spans="1:12" ht="15.75" x14ac:dyDescent="0.25">
      <c r="A286" s="4">
        <v>44267</v>
      </c>
      <c r="B286" s="5">
        <v>0.25</v>
      </c>
      <c r="C286" s="5"/>
      <c r="D286" s="9">
        <v>46217.34</v>
      </c>
      <c r="E286" s="9">
        <v>21879.23</v>
      </c>
      <c r="F286" s="9">
        <v>13248.18</v>
      </c>
      <c r="G286" s="9">
        <v>23152.45</v>
      </c>
      <c r="H286" s="9">
        <v>9815.7099999999991</v>
      </c>
      <c r="I286" s="9"/>
      <c r="J286" s="9"/>
      <c r="K286" s="9"/>
      <c r="L286" s="8">
        <f>+IFERROR(COS(ATAN(db_LecMedPrinc[[#This Row],[3]]/db_LecMedPrinc[[#This Row],[1]])),0)</f>
        <v>0.9038376401053323</v>
      </c>
    </row>
    <row r="287" spans="1:12" ht="15.75" x14ac:dyDescent="0.25">
      <c r="A287" s="4">
        <v>44267</v>
      </c>
      <c r="B287" s="5">
        <v>0.45833333333333331</v>
      </c>
      <c r="C287" s="5"/>
      <c r="D287" s="9">
        <v>46219.17</v>
      </c>
      <c r="E287" s="9">
        <v>21880.12</v>
      </c>
      <c r="F287" s="9">
        <v>13249.29</v>
      </c>
      <c r="G287" s="9">
        <v>23154.16</v>
      </c>
      <c r="H287" s="9">
        <v>9815.7099999999991</v>
      </c>
      <c r="I287" s="9"/>
      <c r="J287" s="9"/>
      <c r="K287" s="9"/>
      <c r="L287" s="8">
        <f>+IFERROR(COS(ATAN(db_LecMedPrinc[[#This Row],[3]]/db_LecMedPrinc[[#This Row],[1]])),0)</f>
        <v>0.90383746101835472</v>
      </c>
    </row>
    <row r="288" spans="1:12" ht="15.75" x14ac:dyDescent="0.25">
      <c r="A288" s="4">
        <v>44267</v>
      </c>
      <c r="B288" s="5">
        <v>0.75</v>
      </c>
      <c r="C288" s="5"/>
      <c r="D288" s="9">
        <v>46221.33</v>
      </c>
      <c r="E288" s="9">
        <v>21881.22</v>
      </c>
      <c r="F288" s="9">
        <v>13249.29</v>
      </c>
      <c r="G288" s="9">
        <v>23156.22</v>
      </c>
      <c r="H288" s="9">
        <v>9815.81</v>
      </c>
      <c r="I288" s="9"/>
      <c r="J288" s="9"/>
      <c r="K288" s="9"/>
      <c r="L288" s="8">
        <f>+IFERROR(COS(ATAN(db_LecMedPrinc[[#This Row],[3]]/db_LecMedPrinc[[#This Row],[1]])),0)</f>
        <v>0.90383687525697431</v>
      </c>
    </row>
    <row r="289" spans="1:12" ht="15.75" x14ac:dyDescent="0.25">
      <c r="A289" s="4">
        <v>44268</v>
      </c>
      <c r="B289" s="5">
        <v>0</v>
      </c>
      <c r="C289" s="5"/>
      <c r="D289" s="9">
        <v>46223.69</v>
      </c>
      <c r="E289" s="9">
        <v>21882.43</v>
      </c>
      <c r="F289" s="9">
        <v>13249.48</v>
      </c>
      <c r="G289" s="9">
        <v>23156.59</v>
      </c>
      <c r="H289" s="9">
        <v>9817.61</v>
      </c>
      <c r="I289" s="9"/>
      <c r="J289" s="9"/>
      <c r="K289" s="9"/>
      <c r="L289" s="8">
        <f>+IFERROR(COS(ATAN(db_LecMedPrinc[[#This Row],[3]]/db_LecMedPrinc[[#This Row],[1]])),0)</f>
        <v>0.9038361737038213</v>
      </c>
    </row>
    <row r="290" spans="1:12" ht="15.75" x14ac:dyDescent="0.25">
      <c r="A290" s="4">
        <v>44268</v>
      </c>
      <c r="B290" s="5">
        <v>0.25</v>
      </c>
      <c r="C290" s="5"/>
      <c r="D290" s="9">
        <v>46225.83</v>
      </c>
      <c r="E290" s="9">
        <v>21883.52</v>
      </c>
      <c r="F290" s="9">
        <v>13251.62</v>
      </c>
      <c r="G290" s="9">
        <v>23156.59</v>
      </c>
      <c r="H290" s="9">
        <v>9817.61</v>
      </c>
      <c r="I290" s="9"/>
      <c r="J290" s="9"/>
      <c r="K290" s="9"/>
      <c r="L290" s="8">
        <f>+IFERROR(COS(ATAN(db_LecMedPrinc[[#This Row],[3]]/db_LecMedPrinc[[#This Row],[1]])),0)</f>
        <v>0.90383559207991337</v>
      </c>
    </row>
    <row r="291" spans="1:12" ht="15.75" x14ac:dyDescent="0.25">
      <c r="A291" s="4">
        <v>44268</v>
      </c>
      <c r="B291" s="5">
        <v>0.45833333333333331</v>
      </c>
      <c r="C291" s="5"/>
      <c r="D291" s="9"/>
      <c r="E291" s="9"/>
      <c r="F291" s="9"/>
      <c r="G291" s="9"/>
      <c r="H291" s="9"/>
      <c r="I291" s="9"/>
      <c r="J291" s="9"/>
      <c r="K291" s="9"/>
      <c r="L291" s="8">
        <f>+IFERROR(COS(ATAN(db_LecMedPrinc[[#This Row],[3]]/db_LecMedPrinc[[#This Row],[1]])),0)</f>
        <v>0</v>
      </c>
    </row>
    <row r="292" spans="1:12" ht="15.75" x14ac:dyDescent="0.25">
      <c r="A292" s="4">
        <v>44268</v>
      </c>
      <c r="B292" s="5">
        <v>0.75</v>
      </c>
      <c r="C292" s="5"/>
      <c r="D292" s="9">
        <v>46228.44</v>
      </c>
      <c r="E292" s="9">
        <v>21884.639999999999</v>
      </c>
      <c r="F292" s="9">
        <v>13251.71</v>
      </c>
      <c r="G292" s="9">
        <v>23159.05</v>
      </c>
      <c r="H292" s="9">
        <v>9817.66</v>
      </c>
      <c r="I292" s="9"/>
      <c r="J292" s="9"/>
      <c r="K292" s="9"/>
      <c r="L292" s="8">
        <f>+IFERROR(COS(ATAN(db_LecMedPrinc[[#This Row],[3]]/db_LecMedPrinc[[#This Row],[1]])),0)</f>
        <v>0.90383646604918577</v>
      </c>
    </row>
    <row r="293" spans="1:12" ht="15.75" x14ac:dyDescent="0.25">
      <c r="A293" s="4">
        <v>44269</v>
      </c>
      <c r="B293" s="5">
        <v>0</v>
      </c>
      <c r="C293" s="5"/>
      <c r="D293" s="9">
        <v>46229.5</v>
      </c>
      <c r="E293" s="9">
        <v>21885.02</v>
      </c>
      <c r="F293" s="9">
        <v>13251.92</v>
      </c>
      <c r="G293" s="9">
        <v>23159.21</v>
      </c>
      <c r="H293" s="9">
        <v>9818.36</v>
      </c>
      <c r="I293" s="9"/>
      <c r="J293" s="9"/>
      <c r="K293" s="9"/>
      <c r="L293" s="8">
        <f>+IFERROR(COS(ATAN(db_LecMedPrinc[[#This Row],[3]]/db_LecMedPrinc[[#This Row],[1]])),0)</f>
        <v>0.90383738702758842</v>
      </c>
    </row>
    <row r="294" spans="1:12" ht="15.75" x14ac:dyDescent="0.25">
      <c r="A294" s="4">
        <v>44269</v>
      </c>
      <c r="B294" s="5">
        <v>0.25</v>
      </c>
      <c r="C294" s="5"/>
      <c r="D294" s="9">
        <v>46230.23</v>
      </c>
      <c r="E294" s="9">
        <v>21885.29</v>
      </c>
      <c r="F294" s="9">
        <v>13252.65</v>
      </c>
      <c r="G294" s="9">
        <v>23159.21</v>
      </c>
      <c r="H294" s="9">
        <v>9818.36</v>
      </c>
      <c r="I294" s="9"/>
      <c r="J294" s="9"/>
      <c r="K294" s="9"/>
      <c r="L294" s="8">
        <f>+IFERROR(COS(ATAN(db_LecMedPrinc[[#This Row],[3]]/db_LecMedPrinc[[#This Row],[1]])),0)</f>
        <v>0.9038379584908941</v>
      </c>
    </row>
    <row r="295" spans="1:12" ht="15.75" x14ac:dyDescent="0.25">
      <c r="A295" s="4">
        <v>44269</v>
      </c>
      <c r="B295" s="5">
        <v>0.45833333333333331</v>
      </c>
      <c r="C295" s="5"/>
      <c r="D295" s="9"/>
      <c r="E295" s="9"/>
      <c r="F295" s="9"/>
      <c r="G295" s="9"/>
      <c r="H295" s="9"/>
      <c r="I295" s="9"/>
      <c r="J295" s="9"/>
      <c r="K295" s="9"/>
      <c r="L295" s="8">
        <f>+IFERROR(COS(ATAN(db_LecMedPrinc[[#This Row],[3]]/db_LecMedPrinc[[#This Row],[1]])),0)</f>
        <v>0</v>
      </c>
    </row>
    <row r="296" spans="1:12" ht="15.75" x14ac:dyDescent="0.25">
      <c r="A296" s="4">
        <v>44269</v>
      </c>
      <c r="B296" s="5">
        <v>0.75</v>
      </c>
      <c r="C296" s="5"/>
      <c r="D296" s="9">
        <v>46231.88</v>
      </c>
      <c r="E296" s="9">
        <v>21885.89</v>
      </c>
      <c r="F296" s="9">
        <v>13252.72</v>
      </c>
      <c r="G296" s="9">
        <v>23160.71</v>
      </c>
      <c r="H296" s="9">
        <v>9818.44</v>
      </c>
      <c r="I296" s="9"/>
      <c r="J296" s="9"/>
      <c r="K296" s="9"/>
      <c r="L296" s="8">
        <f>+IFERROR(COS(ATAN(db_LecMedPrinc[[#This Row],[3]]/db_LecMedPrinc[[#This Row],[1]])),0)</f>
        <v>0.90383932776190368</v>
      </c>
    </row>
    <row r="297" spans="1:12" ht="15.75" x14ac:dyDescent="0.25">
      <c r="A297" s="4">
        <v>44270</v>
      </c>
      <c r="B297" s="5">
        <v>0</v>
      </c>
      <c r="C297" s="5"/>
      <c r="D297" s="9">
        <v>46232.87</v>
      </c>
      <c r="E297" s="9">
        <v>21886.22</v>
      </c>
      <c r="F297" s="9">
        <v>13252.98</v>
      </c>
      <c r="G297" s="9">
        <v>23160.85</v>
      </c>
      <c r="H297" s="9">
        <v>9819.0400000000009</v>
      </c>
      <c r="I297" s="9"/>
      <c r="J297" s="9"/>
      <c r="K297" s="9"/>
      <c r="L297" s="8">
        <f>+IFERROR(COS(ATAN(db_LecMedPrinc[[#This Row],[3]]/db_LecMedPrinc[[#This Row],[1]])),0)</f>
        <v>0.90384037608695034</v>
      </c>
    </row>
    <row r="298" spans="1:12" ht="15.75" x14ac:dyDescent="0.25">
      <c r="A298" s="4">
        <v>44270</v>
      </c>
      <c r="B298" s="5">
        <v>0.25</v>
      </c>
      <c r="C298" s="5"/>
      <c r="D298" s="9">
        <v>46233.440000000002</v>
      </c>
      <c r="E298" s="9">
        <v>21886.44</v>
      </c>
      <c r="F298" s="9">
        <v>13253.54</v>
      </c>
      <c r="G298" s="9">
        <v>23160.85</v>
      </c>
      <c r="H298" s="9">
        <v>9817.0400000000009</v>
      </c>
      <c r="I298" s="9"/>
      <c r="J298" s="9"/>
      <c r="K298" s="9"/>
      <c r="L298" s="8">
        <f>+IFERROR(COS(ATAN(db_LecMedPrinc[[#This Row],[3]]/db_LecMedPrinc[[#This Row],[1]])),0)</f>
        <v>0.90384075283767773</v>
      </c>
    </row>
    <row r="299" spans="1:12" ht="15.75" x14ac:dyDescent="0.25">
      <c r="A299" s="4">
        <v>44270</v>
      </c>
      <c r="B299" s="5">
        <v>0.45833333333333331</v>
      </c>
      <c r="C299" s="5"/>
      <c r="D299" s="9"/>
      <c r="E299" s="9"/>
      <c r="F299" s="9"/>
      <c r="G299" s="9"/>
      <c r="H299" s="9"/>
      <c r="I299" s="9"/>
      <c r="J299" s="9"/>
      <c r="K299" s="9"/>
      <c r="L299" s="8">
        <f>+IFERROR(COS(ATAN(db_LecMedPrinc[[#This Row],[3]]/db_LecMedPrinc[[#This Row],[1]])),0)</f>
        <v>0</v>
      </c>
    </row>
    <row r="300" spans="1:12" ht="15.75" x14ac:dyDescent="0.25">
      <c r="A300" s="4">
        <v>44270</v>
      </c>
      <c r="B300" s="5">
        <v>0.75</v>
      </c>
      <c r="C300" s="5"/>
      <c r="D300" s="9">
        <v>46235.06</v>
      </c>
      <c r="E300" s="9">
        <v>21886.97</v>
      </c>
      <c r="F300" s="9">
        <v>13263.61</v>
      </c>
      <c r="G300" s="9">
        <v>23162.35</v>
      </c>
      <c r="H300" s="9">
        <v>9819.09</v>
      </c>
      <c r="I300" s="9"/>
      <c r="J300" s="9"/>
      <c r="K300" s="9"/>
      <c r="L300" s="8">
        <f>+IFERROR(COS(ATAN(db_LecMedPrinc[[#This Row],[3]]/db_LecMedPrinc[[#This Row],[1]])),0)</f>
        <v>0.90384254373915029</v>
      </c>
    </row>
    <row r="301" spans="1:12" ht="15.75" x14ac:dyDescent="0.25">
      <c r="A301" s="4">
        <v>44271</v>
      </c>
      <c r="B301" s="5">
        <v>0</v>
      </c>
      <c r="C301" s="5"/>
      <c r="D301" s="9">
        <v>46235.93</v>
      </c>
      <c r="E301" s="9">
        <v>21887.279999999999</v>
      </c>
      <c r="F301" s="9">
        <v>13253.79</v>
      </c>
      <c r="G301" s="9">
        <v>23162.47</v>
      </c>
      <c r="H301" s="9">
        <v>9819.66</v>
      </c>
      <c r="I301" s="9"/>
      <c r="J301" s="9"/>
      <c r="K301" s="9"/>
      <c r="L301" s="8">
        <f>+IFERROR(COS(ATAN(db_LecMedPrinc[[#This Row],[3]]/db_LecMedPrinc[[#This Row],[1]])),0)</f>
        <v>0.90384331366852388</v>
      </c>
    </row>
    <row r="302" spans="1:12" ht="15.75" x14ac:dyDescent="0.25">
      <c r="A302" s="4">
        <v>44271</v>
      </c>
      <c r="B302" s="5">
        <v>0.25</v>
      </c>
      <c r="C302" s="5"/>
      <c r="D302" s="9">
        <v>46236.24</v>
      </c>
      <c r="E302" s="9">
        <v>21887.38</v>
      </c>
      <c r="F302" s="9">
        <v>13254.1</v>
      </c>
      <c r="G302" s="9">
        <v>23162.47</v>
      </c>
      <c r="H302" s="9">
        <v>9819.66</v>
      </c>
      <c r="I302" s="9"/>
      <c r="J302" s="9"/>
      <c r="K302" s="9"/>
      <c r="L302" s="8">
        <f>+IFERROR(COS(ATAN(db_LecMedPrinc[[#This Row],[3]]/db_LecMedPrinc[[#This Row],[1]])),0)</f>
        <v>0.90384366707727193</v>
      </c>
    </row>
    <row r="303" spans="1:12" ht="15.75" x14ac:dyDescent="0.25">
      <c r="A303" s="4">
        <v>44271</v>
      </c>
      <c r="B303" s="5">
        <v>0.45833333333333331</v>
      </c>
      <c r="C303" s="5"/>
      <c r="D303" s="9"/>
      <c r="E303" s="9"/>
      <c r="F303" s="9"/>
      <c r="G303" s="9"/>
      <c r="H303" s="9"/>
      <c r="I303" s="9"/>
      <c r="J303" s="9"/>
      <c r="K303" s="9"/>
      <c r="L303" s="8">
        <f>+IFERROR(COS(ATAN(db_LecMedPrinc[[#This Row],[3]]/db_LecMedPrinc[[#This Row],[1]])),0)</f>
        <v>0</v>
      </c>
    </row>
    <row r="304" spans="1:12" ht="15.75" x14ac:dyDescent="0.25">
      <c r="A304" s="4">
        <v>44271</v>
      </c>
      <c r="B304" s="5">
        <v>0.75</v>
      </c>
      <c r="C304" s="5"/>
      <c r="D304" s="9">
        <v>46237.23</v>
      </c>
      <c r="E304" s="9">
        <v>21887.7</v>
      </c>
      <c r="F304" s="9">
        <v>13254.13</v>
      </c>
      <c r="G304" s="9">
        <v>23163.360000000001</v>
      </c>
      <c r="H304" s="9">
        <v>9819.7199999999993</v>
      </c>
      <c r="I304" s="9"/>
      <c r="J304" s="9"/>
      <c r="K304" s="9"/>
      <c r="L304" s="8">
        <f>+IFERROR(COS(ATAN(db_LecMedPrinc[[#This Row],[3]]/db_LecMedPrinc[[#This Row],[1]])),0)</f>
        <v>0.90384479079404512</v>
      </c>
    </row>
    <row r="305" spans="1:12" ht="15.75" x14ac:dyDescent="0.25">
      <c r="A305" s="4">
        <v>44272</v>
      </c>
      <c r="B305" s="5">
        <v>0</v>
      </c>
      <c r="C305" s="5"/>
      <c r="D305" s="9">
        <v>46238.239999999998</v>
      </c>
      <c r="E305" s="9">
        <v>21888.09</v>
      </c>
      <c r="F305" s="9">
        <v>13254.57</v>
      </c>
      <c r="G305" s="9">
        <v>23163.48</v>
      </c>
      <c r="H305" s="9">
        <v>9820.17</v>
      </c>
      <c r="I305" s="9"/>
      <c r="J305" s="9"/>
      <c r="K305" s="9"/>
      <c r="L305" s="8">
        <f>+IFERROR(COS(ATAN(db_LecMedPrinc[[#This Row],[3]]/db_LecMedPrinc[[#This Row],[1]])),0)</f>
        <v>0.90384545686965789</v>
      </c>
    </row>
    <row r="306" spans="1:12" ht="15.75" x14ac:dyDescent="0.25">
      <c r="A306" s="4">
        <v>44272</v>
      </c>
      <c r="B306" s="5">
        <v>0.25</v>
      </c>
      <c r="C306" s="5"/>
      <c r="D306" s="9">
        <v>46238.91</v>
      </c>
      <c r="E306" s="9">
        <v>21889.64</v>
      </c>
      <c r="F306" s="9">
        <v>13254.71</v>
      </c>
      <c r="G306" s="9">
        <v>23163.62</v>
      </c>
      <c r="H306" s="9">
        <v>9820.24</v>
      </c>
      <c r="I306" s="9"/>
      <c r="J306" s="9"/>
      <c r="K306" s="9"/>
      <c r="L306" s="8">
        <f>+IFERROR(COS(ATAN(db_LecMedPrinc[[#This Row],[3]]/db_LecMedPrinc[[#This Row],[1]])),0)</f>
        <v>0.9038361373615853</v>
      </c>
    </row>
    <row r="307" spans="1:12" ht="15.75" x14ac:dyDescent="0.25">
      <c r="A307" s="4">
        <v>44272</v>
      </c>
      <c r="B307" s="5">
        <v>0.45833333333333331</v>
      </c>
      <c r="C307" s="5"/>
      <c r="D307" s="9"/>
      <c r="E307" s="9"/>
      <c r="F307" s="9"/>
      <c r="G307" s="9"/>
      <c r="H307" s="9"/>
      <c r="I307" s="9"/>
      <c r="J307" s="9"/>
      <c r="K307" s="9"/>
      <c r="L307" s="8">
        <f>+IFERROR(COS(ATAN(db_LecMedPrinc[[#This Row],[3]]/db_LecMedPrinc[[#This Row],[1]])),0)</f>
        <v>0</v>
      </c>
    </row>
    <row r="308" spans="1:12" ht="15.75" x14ac:dyDescent="0.25">
      <c r="A308" s="4">
        <v>44272</v>
      </c>
      <c r="B308" s="5">
        <v>0.75</v>
      </c>
      <c r="C308" s="5"/>
      <c r="D308" s="9"/>
      <c r="E308" s="9"/>
      <c r="F308" s="9"/>
      <c r="G308" s="9"/>
      <c r="H308" s="9"/>
      <c r="I308" s="9"/>
      <c r="J308" s="9"/>
      <c r="K308" s="9"/>
      <c r="L308" s="8">
        <f>+IFERROR(COS(ATAN(db_LecMedPrinc[[#This Row],[3]]/db_LecMedPrinc[[#This Row],[1]])),0)</f>
        <v>0</v>
      </c>
    </row>
    <row r="309" spans="1:12" ht="15.75" x14ac:dyDescent="0.25">
      <c r="A309" s="4">
        <v>44273</v>
      </c>
      <c r="B309" s="5">
        <v>0</v>
      </c>
      <c r="C309" s="5"/>
      <c r="D309" s="9">
        <v>46240.87</v>
      </c>
      <c r="E309" s="9">
        <v>21888.98</v>
      </c>
      <c r="F309" s="9">
        <v>13255.13</v>
      </c>
      <c r="G309" s="9">
        <v>2316</v>
      </c>
      <c r="H309" s="9">
        <v>9820.73</v>
      </c>
      <c r="I309" s="9"/>
      <c r="J309" s="9"/>
      <c r="K309" s="9"/>
      <c r="L309" s="8">
        <f>+IFERROR(COS(ATAN(db_LecMedPrinc[[#This Row],[3]]/db_LecMedPrinc[[#This Row],[1]])),0)</f>
        <v>0.90384814014485371</v>
      </c>
    </row>
    <row r="310" spans="1:12" ht="15.75" x14ac:dyDescent="0.25">
      <c r="A310" s="4">
        <v>44273</v>
      </c>
      <c r="B310" s="5">
        <v>0.25</v>
      </c>
      <c r="C310" s="5"/>
      <c r="D310" s="9">
        <v>46241.43</v>
      </c>
      <c r="E310" s="9">
        <v>21889.19</v>
      </c>
      <c r="F310" s="9">
        <v>13255.69</v>
      </c>
      <c r="G310" s="9">
        <v>23165</v>
      </c>
      <c r="H310" s="9">
        <v>9820.73</v>
      </c>
      <c r="I310" s="9"/>
      <c r="J310" s="9"/>
      <c r="K310" s="9"/>
      <c r="L310" s="8">
        <f>+IFERROR(COS(ATAN(db_LecMedPrinc[[#This Row],[3]]/db_LecMedPrinc[[#This Row],[1]])),0)</f>
        <v>0.90384855653394292</v>
      </c>
    </row>
    <row r="311" spans="1:12" ht="15.75" x14ac:dyDescent="0.25">
      <c r="A311" s="4">
        <v>44273</v>
      </c>
      <c r="B311" s="5">
        <v>0.45833333333333331</v>
      </c>
      <c r="C311" s="5"/>
      <c r="D311" s="9"/>
      <c r="E311" s="9"/>
      <c r="F311" s="9"/>
      <c r="G311" s="9"/>
      <c r="H311" s="9"/>
      <c r="I311" s="9"/>
      <c r="J311" s="9"/>
      <c r="K311" s="9"/>
      <c r="L311" s="8">
        <f>+IFERROR(COS(ATAN(db_LecMedPrinc[[#This Row],[3]]/db_LecMedPrinc[[#This Row],[1]])),0)</f>
        <v>0</v>
      </c>
    </row>
    <row r="312" spans="1:12" ht="15.75" x14ac:dyDescent="0.25">
      <c r="A312" s="4">
        <v>44273</v>
      </c>
      <c r="B312" s="5">
        <v>0.75</v>
      </c>
      <c r="C312" s="5"/>
      <c r="D312" s="9"/>
      <c r="E312" s="9"/>
      <c r="F312" s="9"/>
      <c r="G312" s="9"/>
      <c r="H312" s="9"/>
      <c r="I312" s="9"/>
      <c r="J312" s="9"/>
      <c r="K312" s="9"/>
      <c r="L312" s="8">
        <f>+IFERROR(COS(ATAN(db_LecMedPrinc[[#This Row],[3]]/db_LecMedPrinc[[#This Row],[1]])),0)</f>
        <v>0</v>
      </c>
    </row>
    <row r="313" spans="1:12" ht="15.75" x14ac:dyDescent="0.25">
      <c r="A313" s="4">
        <v>44274</v>
      </c>
      <c r="B313" s="5">
        <v>0</v>
      </c>
      <c r="C313" s="5"/>
      <c r="D313" s="9">
        <v>46243.15</v>
      </c>
      <c r="E313" s="9">
        <v>21890.01</v>
      </c>
      <c r="F313" s="9">
        <v>13256.11</v>
      </c>
      <c r="G313" s="9">
        <v>2316.44</v>
      </c>
      <c r="H313" s="9">
        <v>9821.2000000000007</v>
      </c>
      <c r="I313" s="9"/>
      <c r="J313" s="9"/>
      <c r="K313" s="9"/>
      <c r="L313" s="8">
        <f>+IFERROR(COS(ATAN(db_LecMedPrinc[[#This Row],[3]]/db_LecMedPrinc[[#This Row],[1]])),0)</f>
        <v>0.90384851263465171</v>
      </c>
    </row>
    <row r="314" spans="1:12" ht="15.75" x14ac:dyDescent="0.25">
      <c r="A314" s="4">
        <v>44274</v>
      </c>
      <c r="B314" s="5">
        <v>0.25</v>
      </c>
      <c r="C314" s="5"/>
      <c r="D314" s="9">
        <v>46244.04</v>
      </c>
      <c r="E314" s="9">
        <v>21890.04</v>
      </c>
      <c r="F314" s="9">
        <v>13256.38</v>
      </c>
      <c r="G314" s="9">
        <v>2316.44</v>
      </c>
      <c r="H314" s="9">
        <v>9821.2000000000007</v>
      </c>
      <c r="I314" s="9"/>
      <c r="J314" s="9"/>
      <c r="K314" s="9"/>
      <c r="L314" s="8">
        <f>+IFERROR(COS(ATAN(db_LecMedPrinc[[#This Row],[3]]/db_LecMedPrinc[[#This Row],[1]])),0)</f>
        <v>0.90385147020237644</v>
      </c>
    </row>
    <row r="315" spans="1:12" ht="15.75" x14ac:dyDescent="0.25">
      <c r="A315" s="4">
        <v>44274</v>
      </c>
      <c r="B315" s="5">
        <v>0.45833333333333331</v>
      </c>
      <c r="C315" s="5"/>
      <c r="D315" s="9"/>
      <c r="E315" s="9"/>
      <c r="F315" s="9"/>
      <c r="G315" s="9"/>
      <c r="H315" s="9"/>
      <c r="I315" s="9"/>
      <c r="J315" s="9"/>
      <c r="K315" s="9"/>
      <c r="L315" s="8">
        <f>+IFERROR(COS(ATAN(db_LecMedPrinc[[#This Row],[3]]/db_LecMedPrinc[[#This Row],[1]])),0)</f>
        <v>0</v>
      </c>
    </row>
    <row r="316" spans="1:12" ht="15.75" x14ac:dyDescent="0.25">
      <c r="A316" s="4">
        <v>44274</v>
      </c>
      <c r="B316" s="5">
        <v>0.75</v>
      </c>
      <c r="C316" s="5"/>
      <c r="D316" s="9"/>
      <c r="E316" s="9"/>
      <c r="F316" s="9"/>
      <c r="G316" s="9"/>
      <c r="H316" s="9"/>
      <c r="I316" s="9"/>
      <c r="J316" s="9"/>
      <c r="K316" s="9"/>
      <c r="L316" s="8">
        <f>+IFERROR(COS(ATAN(db_LecMedPrinc[[#This Row],[3]]/db_LecMedPrinc[[#This Row],[1]])),0)</f>
        <v>0</v>
      </c>
    </row>
    <row r="317" spans="1:12" ht="15.75" x14ac:dyDescent="0.25">
      <c r="A317" s="4">
        <v>44275</v>
      </c>
      <c r="B317" s="5">
        <v>0</v>
      </c>
      <c r="C317" s="5"/>
      <c r="D317" s="9">
        <v>46246.62</v>
      </c>
      <c r="E317" s="9">
        <v>21890.93</v>
      </c>
      <c r="F317" s="9">
        <v>13256.71</v>
      </c>
      <c r="G317" s="9">
        <v>23168.080000000002</v>
      </c>
      <c r="H317" s="9">
        <v>9821.82</v>
      </c>
      <c r="I317" s="9"/>
      <c r="J317" s="9"/>
      <c r="K317" s="9"/>
      <c r="L317" s="8">
        <f>+IFERROR(COS(ATAN(db_LecMedPrinc[[#This Row],[3]]/db_LecMedPrinc[[#This Row],[1]])),0)</f>
        <v>0.90385397387887723</v>
      </c>
    </row>
    <row r="318" spans="1:12" ht="15.75" x14ac:dyDescent="0.25">
      <c r="A318" s="4">
        <v>44275</v>
      </c>
      <c r="B318" s="5">
        <v>0.25</v>
      </c>
      <c r="C318" s="5"/>
      <c r="D318" s="9">
        <v>46247.25</v>
      </c>
      <c r="E318" s="9">
        <v>21890.98</v>
      </c>
      <c r="F318" s="9">
        <v>13256.89</v>
      </c>
      <c r="G318" s="9">
        <v>23168.080000000002</v>
      </c>
      <c r="H318" s="9">
        <v>9821.82</v>
      </c>
      <c r="I318" s="9"/>
      <c r="J318" s="9"/>
      <c r="K318" s="9"/>
      <c r="L318" s="8">
        <f>+IFERROR(COS(ATAN(db_LecMedPrinc[[#This Row],[3]]/db_LecMedPrinc[[#This Row],[1]])),0)</f>
        <v>0.90385584979907452</v>
      </c>
    </row>
    <row r="319" spans="1:12" ht="15.75" x14ac:dyDescent="0.25">
      <c r="A319" s="4">
        <v>44275</v>
      </c>
      <c r="B319" s="5">
        <v>0.45833333333333331</v>
      </c>
      <c r="C319" s="5"/>
      <c r="D319" s="9"/>
      <c r="E319" s="9"/>
      <c r="F319" s="9"/>
      <c r="G319" s="9"/>
      <c r="H319" s="9"/>
      <c r="I319" s="9"/>
      <c r="J319" s="9"/>
      <c r="K319" s="9"/>
      <c r="L319" s="8">
        <f>+IFERROR(COS(ATAN(db_LecMedPrinc[[#This Row],[3]]/db_LecMedPrinc[[#This Row],[1]])),0)</f>
        <v>0</v>
      </c>
    </row>
    <row r="320" spans="1:12" ht="15.75" x14ac:dyDescent="0.25">
      <c r="A320" s="4">
        <v>44275</v>
      </c>
      <c r="B320" s="5">
        <v>0.75</v>
      </c>
      <c r="C320" s="5"/>
      <c r="D320" s="9"/>
      <c r="E320" s="9"/>
      <c r="F320" s="9"/>
      <c r="G320" s="9"/>
      <c r="H320" s="9"/>
      <c r="I320" s="9"/>
      <c r="J320" s="9"/>
      <c r="K320" s="9"/>
      <c r="L320" s="8">
        <f>+IFERROR(COS(ATAN(db_LecMedPrinc[[#This Row],[3]]/db_LecMedPrinc[[#This Row],[1]])),0)</f>
        <v>0</v>
      </c>
    </row>
    <row r="321" spans="1:12" ht="15.75" x14ac:dyDescent="0.25">
      <c r="A321" s="4">
        <v>44276</v>
      </c>
      <c r="B321" s="5">
        <v>0</v>
      </c>
      <c r="C321" s="5"/>
      <c r="D321" s="9">
        <v>46248.81</v>
      </c>
      <c r="E321" s="9">
        <v>21891.73</v>
      </c>
      <c r="F321" s="9">
        <v>13257.11</v>
      </c>
      <c r="G321" s="9">
        <v>23169.32</v>
      </c>
      <c r="H321" s="9">
        <v>9822.3700000000008</v>
      </c>
      <c r="I321" s="9"/>
      <c r="J321" s="9"/>
      <c r="K321" s="9"/>
      <c r="L321" s="8">
        <f>+IFERROR(COS(ATAN(db_LecMedPrinc[[#This Row],[3]]/db_LecMedPrinc[[#This Row],[1]])),0)</f>
        <v>0.90385576228922904</v>
      </c>
    </row>
    <row r="322" spans="1:12" ht="15.75" x14ac:dyDescent="0.25">
      <c r="A322" s="4">
        <v>44276</v>
      </c>
      <c r="B322" s="5">
        <v>0.25</v>
      </c>
      <c r="C322" s="5"/>
      <c r="D322" s="9">
        <v>46249.55</v>
      </c>
      <c r="E322" s="9">
        <v>21891.99</v>
      </c>
      <c r="F322" s="9">
        <v>13257.78</v>
      </c>
      <c r="G322" s="9">
        <v>23169.32</v>
      </c>
      <c r="H322" s="9">
        <v>9822.3700000000008</v>
      </c>
      <c r="I322" s="9"/>
      <c r="J322" s="9"/>
      <c r="K322" s="9"/>
      <c r="L322" s="8">
        <f>+IFERROR(COS(ATAN(db_LecMedPrinc[[#This Row],[3]]/db_LecMedPrinc[[#This Row],[1]])),0)</f>
        <v>0.90385644454094705</v>
      </c>
    </row>
    <row r="323" spans="1:12" ht="15.75" x14ac:dyDescent="0.25">
      <c r="A323" s="4">
        <v>44276</v>
      </c>
      <c r="B323" s="5">
        <v>0.45833333333333331</v>
      </c>
      <c r="C323" s="5"/>
      <c r="D323" s="9">
        <v>46250.27</v>
      </c>
      <c r="E323" s="9">
        <v>21892.23</v>
      </c>
      <c r="F323" s="9">
        <v>13257.79</v>
      </c>
      <c r="G323" s="9">
        <v>23170.1</v>
      </c>
      <c r="H323" s="9">
        <v>9822.3700000000008</v>
      </c>
      <c r="I323" s="9"/>
      <c r="J323" s="9"/>
      <c r="K323" s="9"/>
      <c r="L323" s="8">
        <f>+IFERROR(COS(ATAN(db_LecMedPrinc[[#This Row],[3]]/db_LecMedPrinc[[#This Row],[1]])),0)</f>
        <v>0.90385720637062539</v>
      </c>
    </row>
    <row r="324" spans="1:12" ht="15.75" x14ac:dyDescent="0.25">
      <c r="A324" s="4">
        <v>44276</v>
      </c>
      <c r="B324" s="5">
        <v>0.75</v>
      </c>
      <c r="C324" s="5"/>
      <c r="D324" s="9"/>
      <c r="E324" s="9"/>
      <c r="F324" s="9"/>
      <c r="G324" s="9"/>
      <c r="H324" s="9"/>
      <c r="I324" s="9"/>
      <c r="J324" s="9"/>
      <c r="K324" s="9"/>
      <c r="L324" s="8">
        <f>+IFERROR(COS(ATAN(db_LecMedPrinc[[#This Row],[3]]/db_LecMedPrinc[[#This Row],[1]])),0)</f>
        <v>0</v>
      </c>
    </row>
    <row r="325" spans="1:12" ht="15.75" x14ac:dyDescent="0.25">
      <c r="A325" s="4">
        <v>44277</v>
      </c>
      <c r="B325" s="5">
        <v>0</v>
      </c>
      <c r="C325" s="5"/>
      <c r="D325" s="9">
        <v>46251.1</v>
      </c>
      <c r="E325" s="9">
        <v>21892.52</v>
      </c>
      <c r="F325" s="9">
        <v>13257.79</v>
      </c>
      <c r="G325" s="9">
        <v>23170.44</v>
      </c>
      <c r="H325" s="9">
        <v>9822.85</v>
      </c>
      <c r="I325" s="9"/>
      <c r="J325" s="9"/>
      <c r="K325" s="9"/>
      <c r="L325" s="8">
        <f>+IFERROR(COS(ATAN(db_LecMedPrinc[[#This Row],[3]]/db_LecMedPrinc[[#This Row],[1]])),0)</f>
        <v>0.90385798379892002</v>
      </c>
    </row>
    <row r="326" spans="1:12" ht="15.75" x14ac:dyDescent="0.25">
      <c r="A326" s="4">
        <v>44277</v>
      </c>
      <c r="B326" s="5">
        <v>0.25</v>
      </c>
      <c r="C326" s="5"/>
      <c r="D326" s="9"/>
      <c r="E326" s="9"/>
      <c r="F326" s="9"/>
      <c r="G326" s="9"/>
      <c r="H326" s="9"/>
      <c r="I326" s="9"/>
      <c r="J326" s="9"/>
      <c r="K326" s="9"/>
      <c r="L326" s="8">
        <f>+IFERROR(COS(ATAN(db_LecMedPrinc[[#This Row],[3]]/db_LecMedPrinc[[#This Row],[1]])),0)</f>
        <v>0</v>
      </c>
    </row>
    <row r="327" spans="1:12" ht="15.75" x14ac:dyDescent="0.25">
      <c r="A327" s="4">
        <v>44277</v>
      </c>
      <c r="B327" s="5">
        <v>0.45833333333333331</v>
      </c>
      <c r="C327" s="5"/>
      <c r="D327" s="9"/>
      <c r="E327" s="9"/>
      <c r="F327" s="9"/>
      <c r="G327" s="9"/>
      <c r="H327" s="9"/>
      <c r="I327" s="9"/>
      <c r="J327" s="9"/>
      <c r="K327" s="9"/>
      <c r="L327" s="8">
        <f>+IFERROR(COS(ATAN(db_LecMedPrinc[[#This Row],[3]]/db_LecMedPrinc[[#This Row],[1]])),0)</f>
        <v>0</v>
      </c>
    </row>
    <row r="328" spans="1:12" ht="15.75" x14ac:dyDescent="0.25">
      <c r="A328" s="4">
        <v>44277</v>
      </c>
      <c r="B328" s="5">
        <v>0.75</v>
      </c>
      <c r="C328" s="5"/>
      <c r="D328" s="9"/>
      <c r="E328" s="9"/>
      <c r="F328" s="9"/>
      <c r="G328" s="9"/>
      <c r="H328" s="9"/>
      <c r="I328" s="9"/>
      <c r="J328" s="9"/>
      <c r="K328" s="9"/>
      <c r="L328" s="8">
        <f>+IFERROR(COS(ATAN(db_LecMedPrinc[[#This Row],[3]]/db_LecMedPrinc[[#This Row],[1]])),0)</f>
        <v>0</v>
      </c>
    </row>
    <row r="329" spans="1:12" ht="15.75" x14ac:dyDescent="0.25">
      <c r="A329" s="4">
        <v>44278</v>
      </c>
      <c r="B329" s="5">
        <v>0</v>
      </c>
      <c r="C329" s="5"/>
      <c r="D329" s="9">
        <v>46256.57</v>
      </c>
      <c r="E329" s="9">
        <v>21895.14</v>
      </c>
      <c r="F329" s="9">
        <v>13259.03</v>
      </c>
      <c r="G329" s="9">
        <v>23173.15</v>
      </c>
      <c r="H329" s="9">
        <v>9824.3700000000008</v>
      </c>
      <c r="I329" s="9"/>
      <c r="J329" s="9"/>
      <c r="K329" s="9"/>
      <c r="L329" s="8">
        <f>+IFERROR(COS(ATAN(db_LecMedPrinc[[#This Row],[3]]/db_LecMedPrinc[[#This Row],[1]])),0)</f>
        <v>0.90385775086281472</v>
      </c>
    </row>
    <row r="330" spans="1:12" ht="15.75" x14ac:dyDescent="0.25">
      <c r="A330" s="4">
        <v>44278</v>
      </c>
      <c r="B330" s="5">
        <v>0.25</v>
      </c>
      <c r="C330" s="5"/>
      <c r="D330" s="9">
        <v>46258.12</v>
      </c>
      <c r="E330" s="9">
        <v>21896.01</v>
      </c>
      <c r="F330" s="9">
        <v>13260.59</v>
      </c>
      <c r="G330" s="9">
        <v>23173.15</v>
      </c>
      <c r="H330" s="9">
        <v>9824.3700000000008</v>
      </c>
      <c r="I330" s="9"/>
      <c r="J330" s="9"/>
      <c r="K330" s="9"/>
      <c r="L330" s="8">
        <f>+IFERROR(COS(ATAN(db_LecMedPrinc[[#This Row],[3]]/db_LecMedPrinc[[#This Row],[1]])),0)</f>
        <v>0.90385672083147639</v>
      </c>
    </row>
    <row r="331" spans="1:12" ht="15.75" x14ac:dyDescent="0.25">
      <c r="A331" s="4">
        <v>44278</v>
      </c>
      <c r="B331" s="5">
        <v>0.45833333333333331</v>
      </c>
      <c r="C331" s="5"/>
      <c r="D331" s="9"/>
      <c r="E331" s="9"/>
      <c r="F331" s="9"/>
      <c r="G331" s="9"/>
      <c r="H331" s="9"/>
      <c r="I331" s="9"/>
      <c r="J331" s="9"/>
      <c r="K331" s="9"/>
      <c r="L331" s="8">
        <f>+IFERROR(COS(ATAN(db_LecMedPrinc[[#This Row],[3]]/db_LecMedPrinc[[#This Row],[1]])),0)</f>
        <v>0</v>
      </c>
    </row>
    <row r="332" spans="1:12" ht="15.75" x14ac:dyDescent="0.25">
      <c r="A332" s="4">
        <v>44278</v>
      </c>
      <c r="B332" s="5">
        <v>0.75</v>
      </c>
      <c r="C332" s="5"/>
      <c r="D332" s="9"/>
      <c r="E332" s="9"/>
      <c r="F332" s="9"/>
      <c r="G332" s="9"/>
      <c r="H332" s="9"/>
      <c r="I332" s="9"/>
      <c r="J332" s="9"/>
      <c r="K332" s="9"/>
      <c r="L332" s="8">
        <f>+IFERROR(COS(ATAN(db_LecMedPrinc[[#This Row],[3]]/db_LecMedPrinc[[#This Row],[1]])),0)</f>
        <v>0</v>
      </c>
    </row>
    <row r="333" spans="1:12" ht="15.75" x14ac:dyDescent="0.25">
      <c r="A333" s="4">
        <v>44279</v>
      </c>
      <c r="B333" s="5">
        <v>0</v>
      </c>
      <c r="C333" s="5"/>
      <c r="D333" s="9">
        <v>46263.75</v>
      </c>
      <c r="E333" s="9">
        <v>21898.92</v>
      </c>
      <c r="F333" s="9">
        <v>13260.83</v>
      </c>
      <c r="G333" s="9">
        <v>23176.9</v>
      </c>
      <c r="H333" s="9">
        <v>9826.01</v>
      </c>
      <c r="I333" s="9"/>
      <c r="J333" s="9"/>
      <c r="K333" s="9"/>
      <c r="L333" s="8">
        <f>+IFERROR(COS(ATAN(db_LecMedPrinc[[#This Row],[3]]/db_LecMedPrinc[[#This Row],[1]])),0)</f>
        <v>0.90385486930206393</v>
      </c>
    </row>
    <row r="334" spans="1:12" ht="15.75" x14ac:dyDescent="0.25">
      <c r="A334" s="4">
        <v>44279</v>
      </c>
      <c r="B334" s="5">
        <v>0.25</v>
      </c>
      <c r="C334" s="5"/>
      <c r="D334" s="9">
        <v>46266.04</v>
      </c>
      <c r="E334" s="9">
        <v>21900.18</v>
      </c>
      <c r="F334" s="9">
        <v>13262.96</v>
      </c>
      <c r="G334" s="9">
        <v>23177.05</v>
      </c>
      <c r="H334" s="9">
        <v>9826.01</v>
      </c>
      <c r="I334" s="9"/>
      <c r="J334" s="9"/>
      <c r="K334" s="9"/>
      <c r="L334" s="8">
        <f>+IFERROR(COS(ATAN(db_LecMedPrinc[[#This Row],[3]]/db_LecMedPrinc[[#This Row],[1]])),0)</f>
        <v>0.90385353945224145</v>
      </c>
    </row>
    <row r="335" spans="1:12" ht="15.75" x14ac:dyDescent="0.25">
      <c r="A335" s="4">
        <v>44279</v>
      </c>
      <c r="B335" s="5">
        <v>0.45833333333333331</v>
      </c>
      <c r="C335" s="5"/>
      <c r="D335" s="9"/>
      <c r="E335" s="9"/>
      <c r="F335" s="9"/>
      <c r="G335" s="9"/>
      <c r="H335" s="9"/>
      <c r="I335" s="9"/>
      <c r="J335" s="9"/>
      <c r="K335" s="9"/>
      <c r="L335" s="8">
        <f>+IFERROR(COS(ATAN(db_LecMedPrinc[[#This Row],[3]]/db_LecMedPrinc[[#This Row],[1]])),0)</f>
        <v>0</v>
      </c>
    </row>
    <row r="336" spans="1:12" ht="15.75" x14ac:dyDescent="0.25">
      <c r="A336" s="4">
        <v>44279</v>
      </c>
      <c r="B336" s="5">
        <v>0.75</v>
      </c>
      <c r="C336" s="5"/>
      <c r="D336" s="9"/>
      <c r="E336" s="9"/>
      <c r="F336" s="9"/>
      <c r="G336" s="9"/>
      <c r="H336" s="9"/>
      <c r="I336" s="9"/>
      <c r="J336" s="9"/>
      <c r="K336" s="9"/>
      <c r="L336" s="8">
        <f>+IFERROR(COS(ATAN(db_LecMedPrinc[[#This Row],[3]]/db_LecMedPrinc[[#This Row],[1]])),0)</f>
        <v>0</v>
      </c>
    </row>
    <row r="337" spans="1:12" ht="15.75" x14ac:dyDescent="0.25">
      <c r="A337" s="4">
        <v>44280</v>
      </c>
      <c r="B337" s="5">
        <v>0</v>
      </c>
      <c r="C337" s="5"/>
      <c r="D337" s="9">
        <v>46272.34</v>
      </c>
      <c r="E337" s="9">
        <v>21903.37</v>
      </c>
      <c r="F337" s="9">
        <v>13263.39</v>
      </c>
      <c r="G337" s="9">
        <v>23181.21</v>
      </c>
      <c r="H337" s="9">
        <v>9827.74</v>
      </c>
      <c r="I337" s="9"/>
      <c r="J337" s="9"/>
      <c r="K337" s="9"/>
      <c r="L337" s="8">
        <f>+IFERROR(COS(ATAN(db_LecMedPrinc[[#This Row],[3]]/db_LecMedPrinc[[#This Row],[1]])),0)</f>
        <v>0.90385196923263988</v>
      </c>
    </row>
    <row r="338" spans="1:12" ht="15.75" x14ac:dyDescent="0.25">
      <c r="A338" s="4">
        <v>44280</v>
      </c>
      <c r="B338" s="5">
        <v>0.25</v>
      </c>
      <c r="C338" s="5"/>
      <c r="D338" s="9">
        <v>46274.33</v>
      </c>
      <c r="E338" s="9">
        <v>21904.41</v>
      </c>
      <c r="F338" s="9">
        <v>13265.23</v>
      </c>
      <c r="G338" s="9">
        <v>23181.360000000001</v>
      </c>
      <c r="H338" s="9">
        <v>9827.74</v>
      </c>
      <c r="I338" s="9"/>
      <c r="J338" s="9"/>
      <c r="K338" s="9"/>
      <c r="L338" s="8">
        <f>+IFERROR(COS(ATAN(db_LecMedPrinc[[#This Row],[3]]/db_LecMedPrinc[[#This Row],[1]])),0)</f>
        <v>0.90385122886398372</v>
      </c>
    </row>
    <row r="339" spans="1:12" ht="15.75" x14ac:dyDescent="0.25">
      <c r="A339" s="4">
        <v>44280</v>
      </c>
      <c r="B339" s="5">
        <v>0.45833333333333331</v>
      </c>
      <c r="C339" s="5"/>
      <c r="D339" s="9"/>
      <c r="E339" s="9"/>
      <c r="F339" s="9"/>
      <c r="G339" s="9"/>
      <c r="H339" s="9"/>
      <c r="I339" s="9"/>
      <c r="J339" s="9"/>
      <c r="K339" s="9"/>
      <c r="L339" s="8">
        <f>+IFERROR(COS(ATAN(db_LecMedPrinc[[#This Row],[3]]/db_LecMedPrinc[[#This Row],[1]])),0)</f>
        <v>0</v>
      </c>
    </row>
    <row r="340" spans="1:12" ht="15.75" x14ac:dyDescent="0.25">
      <c r="A340" s="4">
        <v>44280</v>
      </c>
      <c r="B340" s="5">
        <v>0.75</v>
      </c>
      <c r="C340" s="5"/>
      <c r="D340" s="9">
        <v>46278.720000000001</v>
      </c>
      <c r="E340" s="9">
        <v>21906.560000000001</v>
      </c>
      <c r="F340" s="9">
        <v>13265.55</v>
      </c>
      <c r="G340" s="9">
        <v>23184.85</v>
      </c>
      <c r="H340" s="9">
        <v>9828.31</v>
      </c>
      <c r="I340" s="9"/>
      <c r="J340" s="9"/>
      <c r="K340" s="9"/>
      <c r="L340" s="8">
        <f>+IFERROR(COS(ATAN(db_LecMedPrinc[[#This Row],[3]]/db_LecMedPrinc[[#This Row],[1]])),0)</f>
        <v>0.90385068544654934</v>
      </c>
    </row>
    <row r="341" spans="1:12" ht="15.75" x14ac:dyDescent="0.25">
      <c r="A341" s="4">
        <v>44281</v>
      </c>
      <c r="B341" s="5">
        <v>0</v>
      </c>
      <c r="C341" s="5"/>
      <c r="D341" s="9">
        <v>46279.86</v>
      </c>
      <c r="E341" s="9">
        <v>21907.119999999999</v>
      </c>
      <c r="F341" s="9">
        <v>13265.55</v>
      </c>
      <c r="G341" s="9">
        <v>23185.040000000001</v>
      </c>
      <c r="H341" s="9">
        <v>9829.25</v>
      </c>
      <c r="I341" s="9"/>
      <c r="J341" s="9"/>
      <c r="K341" s="9"/>
      <c r="L341" s="8">
        <f>+IFERROR(COS(ATAN(db_LecMedPrinc[[#This Row],[3]]/db_LecMedPrinc[[#This Row],[1]])),0)</f>
        <v>0.90385053161717099</v>
      </c>
    </row>
    <row r="342" spans="1:12" ht="15.75" x14ac:dyDescent="0.25">
      <c r="A342" s="4">
        <v>44281</v>
      </c>
      <c r="B342" s="5">
        <v>0.25</v>
      </c>
      <c r="C342" s="5"/>
      <c r="D342" s="9">
        <v>46281.95</v>
      </c>
      <c r="E342" s="9">
        <v>21908.18</v>
      </c>
      <c r="F342" s="9">
        <v>13267.52</v>
      </c>
      <c r="G342" s="9">
        <v>23185.17</v>
      </c>
      <c r="H342" s="9">
        <v>9829.25</v>
      </c>
      <c r="I342" s="9"/>
      <c r="J342" s="9"/>
      <c r="K342" s="9"/>
      <c r="L342" s="8">
        <f>+IFERROR(COS(ATAN(db_LecMedPrinc[[#This Row],[3]]/db_LecMedPrinc[[#This Row],[1]])),0)</f>
        <v>0.90384999787705411</v>
      </c>
    </row>
    <row r="343" spans="1:12" ht="15.75" x14ac:dyDescent="0.25">
      <c r="A343" s="4">
        <v>44281</v>
      </c>
      <c r="B343" s="5">
        <v>0.45833333333333331</v>
      </c>
      <c r="C343" s="5"/>
      <c r="D343" s="9"/>
      <c r="E343" s="9"/>
      <c r="F343" s="9"/>
      <c r="G343" s="9"/>
      <c r="H343" s="9"/>
      <c r="I343" s="9"/>
      <c r="J343" s="9"/>
      <c r="K343" s="9"/>
      <c r="L343" s="8">
        <f>+IFERROR(COS(ATAN(db_LecMedPrinc[[#This Row],[3]]/db_LecMedPrinc[[#This Row],[1]])),0)</f>
        <v>0</v>
      </c>
    </row>
    <row r="344" spans="1:12" ht="15.75" x14ac:dyDescent="0.25">
      <c r="A344" s="4">
        <v>44281</v>
      </c>
      <c r="B344" s="5">
        <v>0.75</v>
      </c>
      <c r="C344" s="5"/>
      <c r="D344" s="9">
        <v>46285.95</v>
      </c>
      <c r="E344" s="9">
        <v>21910.14</v>
      </c>
      <c r="F344" s="9">
        <v>13267.72</v>
      </c>
      <c r="G344" s="9">
        <v>23188.57</v>
      </c>
      <c r="H344" s="9">
        <v>9829.65</v>
      </c>
      <c r="I344" s="9"/>
      <c r="J344" s="9"/>
      <c r="K344" s="9"/>
      <c r="L344" s="8">
        <f>+IFERROR(COS(ATAN(db_LecMedPrinc[[#This Row],[3]]/db_LecMedPrinc[[#This Row],[1]])),0)</f>
        <v>0.90384949534924475</v>
      </c>
    </row>
    <row r="345" spans="1:12" ht="15.75" x14ac:dyDescent="0.25">
      <c r="A345" s="4">
        <v>44282</v>
      </c>
      <c r="B345" s="5">
        <v>0</v>
      </c>
      <c r="C345" s="5"/>
      <c r="D345" s="9">
        <v>46287.21</v>
      </c>
      <c r="E345" s="9">
        <v>21910.75</v>
      </c>
      <c r="F345" s="9">
        <v>13267.72</v>
      </c>
      <c r="G345" s="9">
        <v>23188.74</v>
      </c>
      <c r="H345" s="9">
        <v>9830.74</v>
      </c>
      <c r="I345" s="9"/>
      <c r="J345" s="9"/>
      <c r="K345" s="9"/>
      <c r="L345" s="8">
        <f>+IFERROR(COS(ATAN(db_LecMedPrinc[[#This Row],[3]]/db_LecMedPrinc[[#This Row],[1]])),0)</f>
        <v>0.90384939295067679</v>
      </c>
    </row>
    <row r="346" spans="1:12" ht="15.75" x14ac:dyDescent="0.25">
      <c r="A346" s="4">
        <v>44282</v>
      </c>
      <c r="B346" s="5">
        <v>0.25</v>
      </c>
      <c r="C346" s="5"/>
      <c r="D346" s="9"/>
      <c r="E346" s="9"/>
      <c r="F346" s="9"/>
      <c r="G346" s="9"/>
      <c r="H346" s="9"/>
      <c r="I346" s="9"/>
      <c r="J346" s="9"/>
      <c r="K346" s="9"/>
      <c r="L346" s="8">
        <f>+IFERROR(COS(ATAN(db_LecMedPrinc[[#This Row],[3]]/db_LecMedPrinc[[#This Row],[1]])),0)</f>
        <v>0</v>
      </c>
    </row>
    <row r="347" spans="1:12" ht="15.75" x14ac:dyDescent="0.25">
      <c r="A347" s="4">
        <v>44282</v>
      </c>
      <c r="B347" s="5">
        <v>0.45833333333333331</v>
      </c>
      <c r="C347" s="5"/>
      <c r="D347" s="9"/>
      <c r="E347" s="9"/>
      <c r="F347" s="9"/>
      <c r="G347" s="9"/>
      <c r="H347" s="9"/>
      <c r="I347" s="9"/>
      <c r="J347" s="9"/>
      <c r="K347" s="9"/>
      <c r="L347" s="8">
        <f>+IFERROR(COS(ATAN(db_LecMedPrinc[[#This Row],[3]]/db_LecMedPrinc[[#This Row],[1]])),0)</f>
        <v>0</v>
      </c>
    </row>
    <row r="348" spans="1:12" ht="15.75" x14ac:dyDescent="0.25">
      <c r="A348" s="4">
        <v>44282</v>
      </c>
      <c r="B348" s="5">
        <v>0.75</v>
      </c>
      <c r="C348" s="5"/>
      <c r="D348" s="9">
        <v>46292.19</v>
      </c>
      <c r="E348" s="9">
        <v>21913.21</v>
      </c>
      <c r="F348" s="9">
        <v>13269.82</v>
      </c>
      <c r="G348" s="9">
        <v>23191.360000000001</v>
      </c>
      <c r="H348" s="9">
        <v>9831</v>
      </c>
      <c r="I348" s="9"/>
      <c r="J348" s="9"/>
      <c r="K348" s="9"/>
      <c r="L348" s="8">
        <f>+IFERROR(COS(ATAN(db_LecMedPrinc[[#This Row],[3]]/db_LecMedPrinc[[#This Row],[1]])),0)</f>
        <v>0.90384861795129567</v>
      </c>
    </row>
    <row r="349" spans="1:12" ht="15.75" x14ac:dyDescent="0.25">
      <c r="A349" s="4">
        <v>44283</v>
      </c>
      <c r="B349" s="5">
        <v>0</v>
      </c>
      <c r="C349" s="5"/>
      <c r="D349" s="9">
        <v>46292.53</v>
      </c>
      <c r="E349" s="9">
        <v>21913.34</v>
      </c>
      <c r="F349" s="9">
        <v>13269.86</v>
      </c>
      <c r="G349" s="9">
        <v>23191.45</v>
      </c>
      <c r="H349" s="9">
        <v>9831.2099999999991</v>
      </c>
      <c r="I349" s="9"/>
      <c r="J349" s="9"/>
      <c r="K349" s="9"/>
      <c r="L349" s="8">
        <f>+IFERROR(COS(ATAN(db_LecMedPrinc[[#This Row],[3]]/db_LecMedPrinc[[#This Row],[1]])),0)</f>
        <v>0.90384885159993089</v>
      </c>
    </row>
    <row r="350" spans="1:12" ht="15.75" x14ac:dyDescent="0.25">
      <c r="A350" s="4">
        <v>44283</v>
      </c>
      <c r="B350" s="5">
        <v>0.25</v>
      </c>
      <c r="C350" s="5"/>
      <c r="D350" s="9">
        <v>46293.18</v>
      </c>
      <c r="E350" s="9">
        <v>21913.58</v>
      </c>
      <c r="F350" s="9">
        <v>13270.52</v>
      </c>
      <c r="G350" s="9">
        <v>23191.45</v>
      </c>
      <c r="H350" s="9">
        <v>9831.2099999999991</v>
      </c>
      <c r="I350" s="9"/>
      <c r="J350" s="9"/>
      <c r="K350" s="9"/>
      <c r="L350" s="8">
        <f>+IFERROR(COS(ATAN(db_LecMedPrinc[[#This Row],[3]]/db_LecMedPrinc[[#This Row],[1]])),0)</f>
        <v>0.90384936267128624</v>
      </c>
    </row>
    <row r="351" spans="1:12" ht="15.75" x14ac:dyDescent="0.25">
      <c r="A351" s="4">
        <v>44283</v>
      </c>
      <c r="B351" s="5">
        <v>0.45833333333333331</v>
      </c>
      <c r="C351" s="5"/>
      <c r="D351" s="9"/>
      <c r="E351" s="9"/>
      <c r="F351" s="9"/>
      <c r="G351" s="9"/>
      <c r="H351" s="9"/>
      <c r="I351" s="9"/>
      <c r="J351" s="9"/>
      <c r="K351" s="9"/>
      <c r="L351" s="8">
        <f>+IFERROR(COS(ATAN(db_LecMedPrinc[[#This Row],[3]]/db_LecMedPrinc[[#This Row],[1]])),0)</f>
        <v>0</v>
      </c>
    </row>
    <row r="352" spans="1:12" ht="15.75" x14ac:dyDescent="0.25">
      <c r="A352" s="4">
        <v>44283</v>
      </c>
      <c r="B352" s="5">
        <v>0.75</v>
      </c>
      <c r="C352" s="5"/>
      <c r="D352" s="9">
        <v>46294.38</v>
      </c>
      <c r="E352" s="9">
        <v>21914.03</v>
      </c>
      <c r="F352" s="9">
        <v>13270.56</v>
      </c>
      <c r="G352" s="9">
        <v>23192.6</v>
      </c>
      <c r="H352" s="9">
        <v>9831.2099999999991</v>
      </c>
      <c r="I352" s="9"/>
      <c r="J352" s="9"/>
      <c r="K352" s="9"/>
      <c r="L352" s="8">
        <f>+IFERROR(COS(ATAN(db_LecMedPrinc[[#This Row],[3]]/db_LecMedPrinc[[#This Row],[1]])),0)</f>
        <v>0.90385025387784546</v>
      </c>
    </row>
    <row r="353" spans="1:12" ht="15.75" x14ac:dyDescent="0.25">
      <c r="A353" s="4">
        <v>44284</v>
      </c>
      <c r="B353" s="5">
        <v>0</v>
      </c>
      <c r="C353" s="5"/>
      <c r="D353" s="9">
        <v>46295</v>
      </c>
      <c r="E353" s="9">
        <v>21914.28</v>
      </c>
      <c r="F353" s="9">
        <v>13270.58</v>
      </c>
      <c r="G353" s="9">
        <v>23192.720000000001</v>
      </c>
      <c r="H353" s="9">
        <v>9831.69</v>
      </c>
      <c r="I353" s="9"/>
      <c r="J353" s="9"/>
      <c r="K353" s="9"/>
      <c r="L353" s="8">
        <f>+IFERROR(COS(ATAN(db_LecMedPrinc[[#This Row],[3]]/db_LecMedPrinc[[#This Row],[1]])),0)</f>
        <v>0.90385058219003189</v>
      </c>
    </row>
    <row r="354" spans="1:12" ht="15.75" x14ac:dyDescent="0.25">
      <c r="A354" s="4">
        <v>44284</v>
      </c>
      <c r="B354" s="5">
        <v>0.25</v>
      </c>
      <c r="C354" s="5"/>
      <c r="D354" s="9">
        <v>46295.55</v>
      </c>
      <c r="E354" s="9">
        <v>21914.51</v>
      </c>
      <c r="F354" s="9">
        <v>13271.13</v>
      </c>
      <c r="G354" s="9">
        <v>23192.720000000001</v>
      </c>
      <c r="H354" s="9">
        <v>9831.69</v>
      </c>
      <c r="I354" s="9"/>
      <c r="J354" s="9"/>
      <c r="K354" s="9"/>
      <c r="L354" s="8">
        <f>+IFERROR(COS(ATAN(db_LecMedPrinc[[#This Row],[3]]/db_LecMedPrinc[[#This Row],[1]])),0)</f>
        <v>0.90385081132276368</v>
      </c>
    </row>
    <row r="355" spans="1:12" ht="15.75" x14ac:dyDescent="0.25">
      <c r="A355" s="4">
        <v>44284</v>
      </c>
      <c r="B355" s="5">
        <v>0.45833333333333331</v>
      </c>
      <c r="C355" s="5"/>
      <c r="D355" s="9"/>
      <c r="E355" s="9"/>
      <c r="F355" s="9"/>
      <c r="G355" s="9"/>
      <c r="H355" s="9"/>
      <c r="I355" s="9"/>
      <c r="J355" s="9"/>
      <c r="K355" s="9"/>
      <c r="L355" s="8">
        <f>+IFERROR(COS(ATAN(db_LecMedPrinc[[#This Row],[3]]/db_LecMedPrinc[[#This Row],[1]])),0)</f>
        <v>0</v>
      </c>
    </row>
    <row r="356" spans="1:12" ht="15.75" x14ac:dyDescent="0.25">
      <c r="A356" s="4">
        <v>44284</v>
      </c>
      <c r="B356" s="5">
        <v>0.75</v>
      </c>
      <c r="C356" s="5"/>
      <c r="D356" s="9"/>
      <c r="E356" s="9"/>
      <c r="F356" s="9"/>
      <c r="G356" s="9"/>
      <c r="H356" s="9"/>
      <c r="I356" s="9"/>
      <c r="J356" s="9"/>
      <c r="K356" s="9"/>
      <c r="L356" s="8">
        <f>+IFERROR(COS(ATAN(db_LecMedPrinc[[#This Row],[3]]/db_LecMedPrinc[[#This Row],[1]])),0)</f>
        <v>0</v>
      </c>
    </row>
    <row r="357" spans="1:12" ht="15.75" x14ac:dyDescent="0.25">
      <c r="A357" s="4">
        <v>44285</v>
      </c>
      <c r="B357" s="5">
        <v>0</v>
      </c>
      <c r="C357" s="5"/>
      <c r="D357" s="9">
        <v>46299.94</v>
      </c>
      <c r="E357" s="9">
        <v>21916.54</v>
      </c>
      <c r="F357" s="9">
        <v>13271.61</v>
      </c>
      <c r="G357" s="9">
        <v>23195.08</v>
      </c>
      <c r="H357" s="9">
        <v>9833.23</v>
      </c>
      <c r="I357" s="9"/>
      <c r="J357" s="9"/>
      <c r="K357" s="9"/>
      <c r="L357" s="8">
        <f>+IFERROR(COS(ATAN(db_LecMedPrinc[[#This Row],[3]]/db_LecMedPrinc[[#This Row],[1]])),0)</f>
        <v>0.90385117410052962</v>
      </c>
    </row>
    <row r="358" spans="1:12" ht="15.75" x14ac:dyDescent="0.25">
      <c r="A358" s="4">
        <v>44285</v>
      </c>
      <c r="B358" s="5">
        <v>0.25</v>
      </c>
      <c r="C358" s="5"/>
      <c r="D358" s="9">
        <v>46301.35</v>
      </c>
      <c r="E358" s="9">
        <v>21917.32</v>
      </c>
      <c r="F358" s="9">
        <v>13273.02</v>
      </c>
      <c r="G358" s="9">
        <v>23195.08</v>
      </c>
      <c r="H358" s="9">
        <v>9833.23</v>
      </c>
      <c r="I358" s="9"/>
      <c r="J358" s="9"/>
      <c r="K358" s="9"/>
      <c r="L358" s="8">
        <f>+IFERROR(COS(ATAN(db_LecMedPrinc[[#This Row],[3]]/db_LecMedPrinc[[#This Row],[1]])),0)</f>
        <v>0.90385032436751955</v>
      </c>
    </row>
    <row r="359" spans="1:12" ht="15.75" x14ac:dyDescent="0.25">
      <c r="A359" s="4">
        <v>44285</v>
      </c>
      <c r="B359" s="5">
        <v>0.45833333333333331</v>
      </c>
      <c r="C359" s="5"/>
      <c r="D359" s="9"/>
      <c r="E359" s="9"/>
      <c r="F359" s="9"/>
      <c r="G359" s="9"/>
      <c r="H359" s="9"/>
      <c r="I359" s="9"/>
      <c r="J359" s="9"/>
      <c r="K359" s="9"/>
      <c r="L359" s="8">
        <f>+IFERROR(COS(ATAN(db_LecMedPrinc[[#This Row],[3]]/db_LecMedPrinc[[#This Row],[1]])),0)</f>
        <v>0</v>
      </c>
    </row>
    <row r="360" spans="1:12" ht="15.75" x14ac:dyDescent="0.25">
      <c r="A360" s="4">
        <v>44285</v>
      </c>
      <c r="B360" s="5">
        <v>0.75</v>
      </c>
      <c r="C360" s="5"/>
      <c r="D360" s="9"/>
      <c r="E360" s="9"/>
      <c r="F360" s="9"/>
      <c r="G360" s="9"/>
      <c r="H360" s="9"/>
      <c r="I360" s="9"/>
      <c r="J360" s="9"/>
      <c r="K360" s="9"/>
      <c r="L360" s="8">
        <f>+IFERROR(COS(ATAN(db_LecMedPrinc[[#This Row],[3]]/db_LecMedPrinc[[#This Row],[1]])),0)</f>
        <v>0</v>
      </c>
    </row>
    <row r="361" spans="1:12" ht="15.75" x14ac:dyDescent="0.25">
      <c r="A361" s="4">
        <v>44286</v>
      </c>
      <c r="B361" s="5">
        <v>0</v>
      </c>
      <c r="C361" s="5"/>
      <c r="D361" s="9">
        <v>46308.1</v>
      </c>
      <c r="E361" s="9">
        <v>21920.95</v>
      </c>
      <c r="F361" s="9">
        <v>13273.91</v>
      </c>
      <c r="G361" s="9">
        <v>23199.21</v>
      </c>
      <c r="H361" s="9">
        <v>9834.98</v>
      </c>
      <c r="I361" s="9"/>
      <c r="J361" s="9"/>
      <c r="K361" s="9"/>
      <c r="L361" s="8">
        <f>+IFERROR(COS(ATAN(db_LecMedPrinc[[#This Row],[3]]/db_LecMedPrinc[[#This Row],[1]])),0)</f>
        <v>0.90384704249738623</v>
      </c>
    </row>
    <row r="362" spans="1:12" ht="15.75" x14ac:dyDescent="0.25">
      <c r="A362" s="4">
        <v>44286</v>
      </c>
      <c r="B362" s="5">
        <v>0.25</v>
      </c>
      <c r="C362" s="5"/>
      <c r="D362" s="9">
        <v>46309.65</v>
      </c>
      <c r="E362" s="9">
        <v>21921.8</v>
      </c>
      <c r="F362" s="9">
        <v>13275.46</v>
      </c>
      <c r="G362" s="9">
        <v>23199.21</v>
      </c>
      <c r="H362" s="9">
        <v>9834.98</v>
      </c>
      <c r="I362" s="9"/>
      <c r="J362" s="9"/>
      <c r="K362" s="9"/>
      <c r="L362" s="8">
        <f>+IFERROR(COS(ATAN(db_LecMedPrinc[[#This Row],[3]]/db_LecMedPrinc[[#This Row],[1]])),0)</f>
        <v>0.90384616489536507</v>
      </c>
    </row>
    <row r="363" spans="1:12" ht="15.75" x14ac:dyDescent="0.25">
      <c r="A363" s="4">
        <v>44286</v>
      </c>
      <c r="B363" s="5">
        <v>0.45833333333333331</v>
      </c>
      <c r="C363" s="5"/>
      <c r="D363" s="9">
        <v>46311.4</v>
      </c>
      <c r="E363" s="9">
        <v>21922.74</v>
      </c>
      <c r="F363" s="9">
        <v>13275.75</v>
      </c>
      <c r="G363" s="9">
        <v>23200.67</v>
      </c>
      <c r="H363" s="9">
        <v>9834.98</v>
      </c>
      <c r="I363" s="9"/>
      <c r="J363" s="9"/>
      <c r="K363" s="9"/>
      <c r="L363" s="8">
        <f>+IFERROR(COS(ATAN(db_LecMedPrinc[[#This Row],[3]]/db_LecMedPrinc[[#This Row],[1]])),0)</f>
        <v>0.90384532263720518</v>
      </c>
    </row>
    <row r="364" spans="1:12" ht="15.75" x14ac:dyDescent="0.25">
      <c r="A364" s="4">
        <v>44286</v>
      </c>
      <c r="B364" s="5">
        <v>0.75</v>
      </c>
      <c r="C364" s="5"/>
      <c r="D364" s="9">
        <v>46314.07</v>
      </c>
      <c r="E364" s="9">
        <v>21924.14</v>
      </c>
      <c r="F364" s="9">
        <v>13275.75</v>
      </c>
      <c r="G364" s="9">
        <v>23203.02</v>
      </c>
      <c r="H364" s="9">
        <v>9835.2999999999993</v>
      </c>
      <c r="I364" s="9"/>
      <c r="J364" s="9"/>
      <c r="K364" s="9"/>
      <c r="L364" s="8">
        <f>+IFERROR(COS(ATAN(db_LecMedPrinc[[#This Row],[3]]/db_LecMedPrinc[[#This Row],[1]])),0)</f>
        <v>0.90384429560456736</v>
      </c>
    </row>
    <row r="365" spans="1:12" ht="15.75" x14ac:dyDescent="0.25">
      <c r="A365" s="4">
        <v>44287</v>
      </c>
      <c r="B365" s="5">
        <v>0</v>
      </c>
      <c r="C365" s="5"/>
      <c r="D365" s="9">
        <v>46317.13</v>
      </c>
      <c r="E365" s="9">
        <v>21925.78</v>
      </c>
      <c r="F365" s="9">
        <v>13276.95</v>
      </c>
      <c r="G365" s="9">
        <v>23203.39</v>
      </c>
      <c r="H365" s="9">
        <v>9836.77</v>
      </c>
      <c r="I365" s="9"/>
      <c r="J365" s="9"/>
      <c r="K365" s="9"/>
      <c r="L365" s="8">
        <f>+IFERROR(COS(ATAN(db_LecMedPrinc[[#This Row],[3]]/db_LecMedPrinc[[#This Row],[1]])),0)</f>
        <v>0.90384285075189019</v>
      </c>
    </row>
    <row r="366" spans="1:12" ht="15.75" x14ac:dyDescent="0.25">
      <c r="A366" s="4">
        <v>44287</v>
      </c>
      <c r="B366" s="5">
        <v>0.25</v>
      </c>
      <c r="C366" s="5"/>
      <c r="D366" s="9">
        <v>46318.400000000001</v>
      </c>
      <c r="E366" s="9">
        <v>21296.45</v>
      </c>
      <c r="F366" s="9">
        <v>13278.23</v>
      </c>
      <c r="G366" s="9">
        <v>23203.39</v>
      </c>
      <c r="H366" s="9">
        <v>9836.77</v>
      </c>
      <c r="I366" s="9"/>
      <c r="J366" s="9"/>
      <c r="K366" s="9"/>
      <c r="L366" s="8">
        <f>+IFERROR(COS(ATAN(db_LecMedPrinc[[#This Row],[3]]/db_LecMedPrinc[[#This Row],[1]])),0)</f>
        <v>0.9085650158489581</v>
      </c>
    </row>
    <row r="367" spans="1:12" ht="15.75" x14ac:dyDescent="0.25">
      <c r="A367" s="4">
        <v>44287</v>
      </c>
      <c r="B367" s="5">
        <v>0.45833333333333331</v>
      </c>
      <c r="C367" s="5"/>
      <c r="D367" s="9">
        <v>46321.15</v>
      </c>
      <c r="E367" s="9">
        <v>21927.78</v>
      </c>
      <c r="F367" s="9">
        <v>13278.4</v>
      </c>
      <c r="G367" s="9">
        <v>23205.97</v>
      </c>
      <c r="H367" s="9">
        <v>9836.77</v>
      </c>
      <c r="I367" s="9"/>
      <c r="J367" s="9"/>
      <c r="K367" s="9"/>
      <c r="L367" s="8">
        <f>+IFERROR(COS(ATAN(db_LecMedPrinc[[#This Row],[3]]/db_LecMedPrinc[[#This Row],[1]])),0)</f>
        <v>0.90384211881815679</v>
      </c>
    </row>
    <row r="368" spans="1:12" ht="15.75" x14ac:dyDescent="0.25">
      <c r="A368" s="4">
        <v>44287</v>
      </c>
      <c r="B368" s="5">
        <v>0.75</v>
      </c>
      <c r="C368" s="5"/>
      <c r="D368" s="9">
        <v>46322.239999999998</v>
      </c>
      <c r="E368" s="9">
        <v>21928.33</v>
      </c>
      <c r="F368" s="9">
        <v>13278.4</v>
      </c>
      <c r="G368" s="9">
        <v>23206.94</v>
      </c>
      <c r="H368" s="9">
        <v>9836.89</v>
      </c>
      <c r="I368" s="9"/>
      <c r="J368" s="9"/>
      <c r="K368" s="9"/>
      <c r="L368" s="8">
        <f>+IFERROR(COS(ATAN(db_LecMedPrinc[[#This Row],[3]]/db_LecMedPrinc[[#This Row],[1]])),0)</f>
        <v>0.90384186219135187</v>
      </c>
    </row>
    <row r="369" spans="1:12" ht="15.75" x14ac:dyDescent="0.25">
      <c r="A369" s="4">
        <v>44288</v>
      </c>
      <c r="B369" s="5">
        <v>0</v>
      </c>
      <c r="C369" s="5"/>
      <c r="D369" s="9">
        <v>46323.68</v>
      </c>
      <c r="E369" s="9">
        <v>21928.9</v>
      </c>
      <c r="F369" s="9">
        <v>13278.87</v>
      </c>
      <c r="G369" s="9">
        <v>23207.09</v>
      </c>
      <c r="H369" s="9">
        <v>9837.7099999999991</v>
      </c>
      <c r="I369" s="9"/>
      <c r="J369" s="9"/>
      <c r="K369" s="9"/>
      <c r="L369" s="8">
        <f>+IFERROR(COS(ATAN(db_LecMedPrinc[[#This Row],[3]]/db_LecMedPrinc[[#This Row],[1]])),0)</f>
        <v>0.90384270485193041</v>
      </c>
    </row>
    <row r="370" spans="1:12" ht="15.75" x14ac:dyDescent="0.25">
      <c r="A370" s="4">
        <v>44288</v>
      </c>
      <c r="B370" s="5">
        <v>0.25</v>
      </c>
      <c r="C370" s="5"/>
      <c r="D370" s="9">
        <v>46324.23</v>
      </c>
      <c r="E370" s="9">
        <v>21929.11</v>
      </c>
      <c r="F370" s="9">
        <v>13279.42</v>
      </c>
      <c r="G370" s="9">
        <v>23207.09</v>
      </c>
      <c r="H370" s="9">
        <v>9837.7099999999991</v>
      </c>
      <c r="I370" s="9"/>
      <c r="J370" s="9"/>
      <c r="K370" s="9"/>
      <c r="L370" s="8">
        <f>+IFERROR(COS(ATAN(db_LecMedPrinc[[#This Row],[3]]/db_LecMedPrinc[[#This Row],[1]])),0)</f>
        <v>0.90384308484977605</v>
      </c>
    </row>
    <row r="371" spans="1:12" ht="15.75" x14ac:dyDescent="0.25">
      <c r="A371" s="4">
        <v>44288</v>
      </c>
      <c r="B371" s="5">
        <v>0.45833333333333331</v>
      </c>
      <c r="C371" s="5"/>
      <c r="D371" s="9">
        <v>46325.15</v>
      </c>
      <c r="E371" s="9">
        <v>21929.51</v>
      </c>
      <c r="F371" s="9">
        <v>13279.45</v>
      </c>
      <c r="G371" s="9">
        <v>23208.73</v>
      </c>
      <c r="H371" s="9">
        <v>9837.85</v>
      </c>
      <c r="I371" s="9"/>
      <c r="J371" s="9"/>
      <c r="K371" s="9"/>
      <c r="L371" s="8">
        <f>+IFERROR(COS(ATAN(db_LecMedPrinc[[#This Row],[3]]/db_LecMedPrinc[[#This Row],[1]])),0)</f>
        <v>0.90384335280125905</v>
      </c>
    </row>
    <row r="372" spans="1:12" ht="15.75" x14ac:dyDescent="0.25">
      <c r="A372" s="4">
        <v>44288</v>
      </c>
      <c r="B372" s="5">
        <v>0.75</v>
      </c>
      <c r="C372" s="5"/>
      <c r="D372" s="9">
        <v>46326.080000000002</v>
      </c>
      <c r="E372" s="9">
        <v>21929.8</v>
      </c>
      <c r="F372" s="9">
        <v>13279.49</v>
      </c>
      <c r="G372" s="9">
        <v>23208.73</v>
      </c>
      <c r="H372" s="9">
        <v>9837.85</v>
      </c>
      <c r="I372" s="9"/>
      <c r="J372" s="9"/>
      <c r="K372" s="9"/>
      <c r="L372" s="8">
        <f>+IFERROR(COS(ATAN(db_LecMedPrinc[[#This Row],[3]]/db_LecMedPrinc[[#This Row],[1]])),0)</f>
        <v>0.90384448642045223</v>
      </c>
    </row>
    <row r="373" spans="1:12" ht="15.75" x14ac:dyDescent="0.25">
      <c r="A373" s="4">
        <v>44289</v>
      </c>
      <c r="B373" s="5">
        <v>0</v>
      </c>
      <c r="C373" s="5"/>
      <c r="D373" s="9">
        <v>46327</v>
      </c>
      <c r="E373" s="9">
        <v>21930.14</v>
      </c>
      <c r="F373" s="9">
        <v>13279.68</v>
      </c>
      <c r="G373" s="9">
        <v>23208.87</v>
      </c>
      <c r="H373" s="9">
        <v>9838.44</v>
      </c>
      <c r="I373" s="9"/>
      <c r="J373" s="9"/>
      <c r="K373" s="9"/>
      <c r="L373" s="8">
        <f>+IFERROR(COS(ATAN(db_LecMedPrinc[[#This Row],[3]]/db_LecMedPrinc[[#This Row],[1]])),0)</f>
        <v>0.90384520702847049</v>
      </c>
    </row>
    <row r="374" spans="1:12" ht="15.75" x14ac:dyDescent="0.25">
      <c r="A374" s="4">
        <v>44289</v>
      </c>
      <c r="B374" s="5">
        <v>0.25</v>
      </c>
      <c r="C374" s="5"/>
      <c r="D374" s="9">
        <v>46327.72</v>
      </c>
      <c r="E374" s="9">
        <v>21930.41</v>
      </c>
      <c r="F374" s="9">
        <v>13280.39</v>
      </c>
      <c r="G374" s="9">
        <v>23208.87</v>
      </c>
      <c r="H374" s="9">
        <v>9838.44</v>
      </c>
      <c r="I374" s="9"/>
      <c r="J374" s="9"/>
      <c r="K374" s="9"/>
      <c r="L374" s="8">
        <f>+IFERROR(COS(ATAN(db_LecMedPrinc[[#This Row],[3]]/db_LecMedPrinc[[#This Row],[1]])),0)</f>
        <v>0.90384574143848406</v>
      </c>
    </row>
    <row r="375" spans="1:12" ht="15.75" x14ac:dyDescent="0.25">
      <c r="A375" s="4">
        <v>44289</v>
      </c>
      <c r="B375" s="5">
        <v>0.45833333333333331</v>
      </c>
      <c r="C375" s="5"/>
      <c r="D375" s="9">
        <v>46328.27</v>
      </c>
      <c r="E375" s="9">
        <v>21930.6</v>
      </c>
      <c r="F375" s="9">
        <v>13280.4</v>
      </c>
      <c r="G375" s="9">
        <v>23209.41</v>
      </c>
      <c r="H375" s="9">
        <v>9838.44</v>
      </c>
      <c r="I375" s="9"/>
      <c r="J375" s="9"/>
      <c r="K375" s="9"/>
      <c r="L375" s="8">
        <f>+IFERROR(COS(ATAN(db_LecMedPrinc[[#This Row],[3]]/db_LecMedPrinc[[#This Row],[1]])),0)</f>
        <v>0.90384627225806013</v>
      </c>
    </row>
    <row r="376" spans="1:12" ht="15.75" x14ac:dyDescent="0.25">
      <c r="A376" s="4">
        <v>44289</v>
      </c>
      <c r="B376" s="5">
        <v>0.75</v>
      </c>
      <c r="C376" s="5"/>
      <c r="D376" s="9">
        <v>46329.31</v>
      </c>
      <c r="E376" s="9">
        <v>21930.959999999999</v>
      </c>
      <c r="F376" s="9">
        <v>13280.4</v>
      </c>
      <c r="G376" s="9">
        <v>23210.32</v>
      </c>
      <c r="H376" s="9">
        <v>9838.58</v>
      </c>
      <c r="I376" s="9"/>
      <c r="J376" s="9"/>
      <c r="K376" s="9"/>
      <c r="L376" s="8">
        <f>+IFERROR(COS(ATAN(db_LecMedPrinc[[#This Row],[3]]/db_LecMedPrinc[[#This Row],[1]])),0)</f>
        <v>0.90384727046615887</v>
      </c>
    </row>
    <row r="377" spans="1:12" ht="15.75" x14ac:dyDescent="0.25">
      <c r="A377" s="4">
        <v>44290</v>
      </c>
      <c r="B377" s="5">
        <v>0</v>
      </c>
      <c r="C377" s="5"/>
      <c r="D377" s="9">
        <v>46330.11</v>
      </c>
      <c r="E377" s="9">
        <v>21931.21</v>
      </c>
      <c r="F377" s="9">
        <v>13280.63</v>
      </c>
      <c r="G377" s="9">
        <v>23210.43</v>
      </c>
      <c r="H377" s="9">
        <v>9839.0400000000009</v>
      </c>
      <c r="I377" s="9"/>
      <c r="J377" s="9"/>
      <c r="K377" s="9"/>
      <c r="L377" s="8">
        <f>+IFERROR(COS(ATAN(db_LecMedPrinc[[#This Row],[3]]/db_LecMedPrinc[[#This Row],[1]])),0)</f>
        <v>0.90384824140367781</v>
      </c>
    </row>
    <row r="378" spans="1:12" ht="15.75" x14ac:dyDescent="0.25">
      <c r="A378" s="4">
        <v>44290</v>
      </c>
      <c r="B378" s="5">
        <v>0.25</v>
      </c>
      <c r="C378" s="5"/>
      <c r="D378" s="9"/>
      <c r="E378" s="9"/>
      <c r="F378" s="9"/>
      <c r="G378" s="9"/>
      <c r="H378" s="9"/>
      <c r="I378" s="9"/>
      <c r="J378" s="9"/>
      <c r="K378" s="9"/>
      <c r="L378" s="8">
        <f>+IFERROR(COS(ATAN(db_LecMedPrinc[[#This Row],[3]]/db_LecMedPrinc[[#This Row],[1]])),0)</f>
        <v>0</v>
      </c>
    </row>
    <row r="379" spans="1:12" ht="15.75" x14ac:dyDescent="0.25">
      <c r="A379" s="4">
        <v>44290</v>
      </c>
      <c r="B379" s="5">
        <v>0.45833333333333331</v>
      </c>
      <c r="C379" s="5"/>
      <c r="D379" s="9"/>
      <c r="E379" s="9"/>
      <c r="F379" s="9"/>
      <c r="G379" s="9"/>
      <c r="H379" s="9"/>
      <c r="I379" s="9"/>
      <c r="J379" s="9"/>
      <c r="K379" s="9"/>
      <c r="L379" s="8">
        <f>+IFERROR(COS(ATAN(db_LecMedPrinc[[#This Row],[3]]/db_LecMedPrinc[[#This Row],[1]])),0)</f>
        <v>0</v>
      </c>
    </row>
    <row r="380" spans="1:12" ht="15.75" x14ac:dyDescent="0.25">
      <c r="A380" s="4">
        <v>44290</v>
      </c>
      <c r="B380" s="5">
        <v>0.75</v>
      </c>
      <c r="C380" s="5"/>
      <c r="D380" s="9">
        <v>46331.7</v>
      </c>
      <c r="E380" s="9">
        <v>21931.69</v>
      </c>
      <c r="F380" s="9">
        <v>13281.03</v>
      </c>
      <c r="G380" s="9">
        <v>23211.35</v>
      </c>
      <c r="H380" s="9">
        <v>9839.2999999999993</v>
      </c>
      <c r="I380" s="9"/>
      <c r="J380" s="9"/>
      <c r="K380" s="9"/>
      <c r="L380" s="8">
        <f>+IFERROR(COS(ATAN(db_LecMedPrinc[[#This Row],[3]]/db_LecMedPrinc[[#This Row],[1]])),0)</f>
        <v>0.90385029834086439</v>
      </c>
    </row>
    <row r="381" spans="1:12" ht="15.75" x14ac:dyDescent="0.25">
      <c r="A381" s="4">
        <v>44291</v>
      </c>
      <c r="B381" s="5">
        <v>0</v>
      </c>
      <c r="C381" s="5"/>
      <c r="D381" s="9">
        <v>46332.06</v>
      </c>
      <c r="E381" s="9">
        <v>21931.81</v>
      </c>
      <c r="F381" s="9">
        <v>131281.1</v>
      </c>
      <c r="G381" s="9">
        <v>23211.45</v>
      </c>
      <c r="H381" s="9">
        <v>9839.5</v>
      </c>
      <c r="I381" s="9"/>
      <c r="J381" s="9"/>
      <c r="K381" s="9"/>
      <c r="L381" s="8">
        <f>+IFERROR(COS(ATAN(db_LecMedPrinc[[#This Row],[3]]/db_LecMedPrinc[[#This Row],[1]])),0)</f>
        <v>0.90385067863759705</v>
      </c>
    </row>
    <row r="382" spans="1:12" ht="15.75" x14ac:dyDescent="0.25">
      <c r="A382" s="4">
        <v>44291</v>
      </c>
      <c r="B382" s="5">
        <v>0.25</v>
      </c>
      <c r="C382" s="5"/>
      <c r="D382" s="9">
        <v>46335.53</v>
      </c>
      <c r="E382" s="9">
        <v>21931.98</v>
      </c>
      <c r="F382" s="9">
        <v>13281.57</v>
      </c>
      <c r="G382" s="9">
        <v>23211.45</v>
      </c>
      <c r="H382" s="9">
        <v>9839.5</v>
      </c>
      <c r="I382" s="9"/>
      <c r="J382" s="9"/>
      <c r="K382" s="9"/>
      <c r="L382" s="8">
        <f>+IFERROR(COS(ATAN(db_LecMedPrinc[[#This Row],[3]]/db_LecMedPrinc[[#This Row],[1]])),0)</f>
        <v>0.90386178665227412</v>
      </c>
    </row>
    <row r="383" spans="1:12" ht="15.75" x14ac:dyDescent="0.25">
      <c r="A383" s="4">
        <v>44291</v>
      </c>
      <c r="B383" s="5">
        <v>0.45833333333333331</v>
      </c>
      <c r="C383" s="5"/>
      <c r="D383" s="9"/>
      <c r="E383" s="9"/>
      <c r="F383" s="9"/>
      <c r="G383" s="9"/>
      <c r="H383" s="9"/>
      <c r="I383" s="9"/>
      <c r="J383" s="9"/>
      <c r="K383" s="9"/>
      <c r="L383" s="8">
        <f>+IFERROR(COS(ATAN(db_LecMedPrinc[[#This Row],[3]]/db_LecMedPrinc[[#This Row],[1]])),0)</f>
        <v>0</v>
      </c>
    </row>
    <row r="384" spans="1:12" ht="15.75" x14ac:dyDescent="0.25">
      <c r="A384" s="4">
        <v>44291</v>
      </c>
      <c r="B384" s="5">
        <v>0.75</v>
      </c>
      <c r="C384" s="5"/>
      <c r="D384" s="9"/>
      <c r="E384" s="9"/>
      <c r="F384" s="9"/>
      <c r="G384" s="9"/>
      <c r="H384" s="9"/>
      <c r="I384" s="9"/>
      <c r="J384" s="9"/>
      <c r="K384" s="9"/>
      <c r="L384" s="8">
        <f>+IFERROR(COS(ATAN(db_LecMedPrinc[[#This Row],[3]]/db_LecMedPrinc[[#This Row],[1]])),0)</f>
        <v>0</v>
      </c>
    </row>
    <row r="385" spans="1:12" ht="15.75" x14ac:dyDescent="0.25">
      <c r="A385" s="4">
        <v>44292</v>
      </c>
      <c r="B385" s="5">
        <v>0</v>
      </c>
      <c r="C385" s="5"/>
      <c r="D385" s="9">
        <v>46334.48</v>
      </c>
      <c r="E385" s="9">
        <v>21932.6</v>
      </c>
      <c r="F385" s="9">
        <v>13281.75</v>
      </c>
      <c r="G385" s="9">
        <v>23212.69</v>
      </c>
      <c r="H385" s="9">
        <v>9840.0300000000007</v>
      </c>
      <c r="I385" s="9"/>
      <c r="J385" s="9"/>
      <c r="K385" s="9"/>
      <c r="L385" s="8">
        <f>+IFERROR(COS(ATAN(db_LecMedPrinc[[#This Row],[3]]/db_LecMedPrinc[[#This Row],[1]])),0)</f>
        <v>0.90385336063889921</v>
      </c>
    </row>
    <row r="386" spans="1:12" ht="15.75" x14ac:dyDescent="0.25">
      <c r="A386" s="4">
        <v>44292</v>
      </c>
      <c r="B386" s="5">
        <v>0.25</v>
      </c>
      <c r="C386" s="5"/>
      <c r="D386" s="9">
        <v>46335.12</v>
      </c>
      <c r="E386" s="9">
        <v>21932.81</v>
      </c>
      <c r="F386" s="9">
        <v>13282.38</v>
      </c>
      <c r="G386" s="9">
        <v>23212.69</v>
      </c>
      <c r="H386" s="9">
        <v>9840.0300000000007</v>
      </c>
      <c r="I386" s="9"/>
      <c r="J386" s="9"/>
      <c r="K386" s="9"/>
      <c r="L386" s="8">
        <f>+IFERROR(COS(ATAN(db_LecMedPrinc[[#This Row],[3]]/db_LecMedPrinc[[#This Row],[1]])),0)</f>
        <v>0.90385406177387351</v>
      </c>
    </row>
    <row r="387" spans="1:12" ht="15.75" x14ac:dyDescent="0.25">
      <c r="A387" s="4">
        <v>44292</v>
      </c>
      <c r="B387" s="5">
        <v>0.45833333333333331</v>
      </c>
      <c r="C387" s="5"/>
      <c r="D387" s="9"/>
      <c r="E387" s="9"/>
      <c r="F387" s="9"/>
      <c r="G387" s="9"/>
      <c r="H387" s="9"/>
      <c r="I387" s="9"/>
      <c r="J387" s="9"/>
      <c r="K387" s="9"/>
      <c r="L387" s="8">
        <f>+IFERROR(COS(ATAN(db_LecMedPrinc[[#This Row],[3]]/db_LecMedPrinc[[#This Row],[1]])),0)</f>
        <v>0</v>
      </c>
    </row>
    <row r="388" spans="1:12" ht="15.75" x14ac:dyDescent="0.25">
      <c r="A388" s="4">
        <v>44292</v>
      </c>
      <c r="B388" s="5">
        <v>0.75</v>
      </c>
      <c r="C388" s="5"/>
      <c r="D388" s="9">
        <v>46336.74</v>
      </c>
      <c r="E388" s="9">
        <v>21933.3</v>
      </c>
      <c r="F388" s="9">
        <v>13282.45</v>
      </c>
      <c r="G388" s="9">
        <v>23213.919999999998</v>
      </c>
      <c r="H388" s="9">
        <v>9840.36</v>
      </c>
      <c r="I388" s="9"/>
      <c r="J388" s="9"/>
      <c r="K388" s="9"/>
      <c r="L388" s="8">
        <f>+IFERROR(COS(ATAN(db_LecMedPrinc[[#This Row],[3]]/db_LecMedPrinc[[#This Row],[1]])),0)</f>
        <v>0.9038561499402622</v>
      </c>
    </row>
    <row r="389" spans="1:12" ht="15.75" x14ac:dyDescent="0.25">
      <c r="A389" s="4">
        <v>44293</v>
      </c>
      <c r="B389" s="5">
        <v>0</v>
      </c>
      <c r="C389" s="5"/>
      <c r="D389" s="9">
        <v>46336.99</v>
      </c>
      <c r="E389" s="9">
        <v>21933.4</v>
      </c>
      <c r="F389" s="9">
        <v>13282.5</v>
      </c>
      <c r="G389" s="9">
        <v>23213.99</v>
      </c>
      <c r="H389" s="9">
        <v>9840.5</v>
      </c>
      <c r="I389" s="9"/>
      <c r="J389" s="9"/>
      <c r="K389" s="9"/>
      <c r="L389" s="8">
        <f>+IFERROR(COS(ATAN(db_LecMedPrinc[[#This Row],[3]]/db_LecMedPrinc[[#This Row],[1]])),0)</f>
        <v>0.90385628825346909</v>
      </c>
    </row>
    <row r="390" spans="1:12" ht="15.75" x14ac:dyDescent="0.25">
      <c r="A390" s="4">
        <v>44293</v>
      </c>
      <c r="B390" s="5">
        <v>0.25</v>
      </c>
      <c r="C390" s="5"/>
      <c r="D390" s="9">
        <v>46337.36</v>
      </c>
      <c r="E390" s="9">
        <v>21933.54</v>
      </c>
      <c r="F390" s="9">
        <v>13282.87</v>
      </c>
      <c r="G390" s="9">
        <v>23213.99</v>
      </c>
      <c r="H390" s="9">
        <v>9840.5</v>
      </c>
      <c r="I390" s="9"/>
      <c r="J390" s="9"/>
      <c r="K390" s="9"/>
      <c r="L390" s="8">
        <f>+IFERROR(COS(ATAN(db_LecMedPrinc[[#This Row],[3]]/db_LecMedPrinc[[#This Row],[1]])),0)</f>
        <v>0.90385655329826675</v>
      </c>
    </row>
    <row r="391" spans="1:12" ht="15.75" x14ac:dyDescent="0.25">
      <c r="A391" s="4">
        <v>44293</v>
      </c>
      <c r="B391" s="5">
        <v>0.45833333333333331</v>
      </c>
      <c r="C391" s="5"/>
      <c r="D391" s="9"/>
      <c r="E391" s="9"/>
      <c r="F391" s="9"/>
      <c r="G391" s="9"/>
      <c r="H391" s="9"/>
      <c r="I391" s="9"/>
      <c r="J391" s="9"/>
      <c r="K391" s="9"/>
      <c r="L391" s="8">
        <f>+IFERROR(COS(ATAN(db_LecMedPrinc[[#This Row],[3]]/db_LecMedPrinc[[#This Row],[1]])),0)</f>
        <v>0</v>
      </c>
    </row>
    <row r="392" spans="1:12" ht="15.75" x14ac:dyDescent="0.25">
      <c r="A392" s="4">
        <v>44293</v>
      </c>
      <c r="B392" s="5">
        <v>0.75</v>
      </c>
      <c r="C392" s="5"/>
      <c r="D392" s="9"/>
      <c r="E392" s="9"/>
      <c r="F392" s="9"/>
      <c r="G392" s="9"/>
      <c r="H392" s="9"/>
      <c r="I392" s="9"/>
      <c r="J392" s="9"/>
      <c r="K392" s="9"/>
      <c r="L392" s="8">
        <f>+IFERROR(COS(ATAN(db_LecMedPrinc[[#This Row],[3]]/db_LecMedPrinc[[#This Row],[1]])),0)</f>
        <v>0</v>
      </c>
    </row>
    <row r="393" spans="1:12" ht="15.75" x14ac:dyDescent="0.25">
      <c r="A393" s="4">
        <v>44294</v>
      </c>
      <c r="B393" s="5">
        <v>0</v>
      </c>
      <c r="C393" s="5"/>
      <c r="D393" s="9">
        <v>46339.38</v>
      </c>
      <c r="E393" s="9">
        <v>21934.2</v>
      </c>
      <c r="F393" s="9">
        <v>13283.01</v>
      </c>
      <c r="G393" s="9">
        <v>23215.25</v>
      </c>
      <c r="H393" s="9">
        <v>9841.1</v>
      </c>
      <c r="I393" s="9"/>
      <c r="J393" s="9"/>
      <c r="K393" s="9"/>
      <c r="L393" s="8">
        <f>+IFERROR(COS(ATAN(db_LecMedPrinc[[#This Row],[3]]/db_LecMedPrinc[[#This Row],[1]])),0)</f>
        <v>0.90385878710277356</v>
      </c>
    </row>
    <row r="394" spans="1:12" ht="15.75" x14ac:dyDescent="0.25">
      <c r="A394" s="4">
        <v>44294</v>
      </c>
      <c r="B394" s="5">
        <v>0.25</v>
      </c>
      <c r="C394" s="5"/>
      <c r="D394" s="9">
        <v>46339.9</v>
      </c>
      <c r="E394" s="9">
        <v>21934.39</v>
      </c>
      <c r="F394" s="9">
        <v>13283.53</v>
      </c>
      <c r="G394" s="9">
        <v>23215.25</v>
      </c>
      <c r="H394" s="9">
        <v>9841.1</v>
      </c>
      <c r="I394" s="9"/>
      <c r="J394" s="9"/>
      <c r="K394" s="9"/>
      <c r="L394" s="8">
        <f>+IFERROR(COS(ATAN(db_LecMedPrinc[[#This Row],[3]]/db_LecMedPrinc[[#This Row],[1]])),0)</f>
        <v>0.90385921051024132</v>
      </c>
    </row>
    <row r="395" spans="1:12" ht="15.75" x14ac:dyDescent="0.25">
      <c r="A395" s="4">
        <v>44294</v>
      </c>
      <c r="B395" s="5">
        <v>0.45833333333333331</v>
      </c>
      <c r="C395" s="5"/>
      <c r="D395" s="9"/>
      <c r="E395" s="9"/>
      <c r="F395" s="9"/>
      <c r="G395" s="9"/>
      <c r="H395" s="9"/>
      <c r="I395" s="9"/>
      <c r="J395" s="9"/>
      <c r="K395" s="9"/>
      <c r="L395" s="8">
        <f>+IFERROR(COS(ATAN(db_LecMedPrinc[[#This Row],[3]]/db_LecMedPrinc[[#This Row],[1]])),0)</f>
        <v>0</v>
      </c>
    </row>
    <row r="396" spans="1:12" ht="15.75" x14ac:dyDescent="0.25">
      <c r="A396" s="4">
        <v>44294</v>
      </c>
      <c r="B396" s="5">
        <v>0.75</v>
      </c>
      <c r="C396" s="5"/>
      <c r="D396" s="9"/>
      <c r="E396" s="9"/>
      <c r="F396" s="9"/>
      <c r="G396" s="9"/>
      <c r="H396" s="9"/>
      <c r="I396" s="9"/>
      <c r="J396" s="9"/>
      <c r="K396" s="9"/>
      <c r="L396" s="8">
        <f>+IFERROR(COS(ATAN(db_LecMedPrinc[[#This Row],[3]]/db_LecMedPrinc[[#This Row],[1]])),0)</f>
        <v>0</v>
      </c>
    </row>
    <row r="397" spans="1:12" ht="15.75" x14ac:dyDescent="0.25">
      <c r="A397" s="4">
        <v>44295</v>
      </c>
      <c r="B397" s="5">
        <v>0</v>
      </c>
      <c r="C397" s="5"/>
      <c r="D397" s="9">
        <v>46342.05</v>
      </c>
      <c r="E397" s="9">
        <v>21935.08</v>
      </c>
      <c r="F397" s="9">
        <v>13283.62</v>
      </c>
      <c r="G397" s="9">
        <v>23216.71</v>
      </c>
      <c r="H397" s="9">
        <v>9841.7199999999993</v>
      </c>
      <c r="I397" s="9"/>
      <c r="J397" s="9"/>
      <c r="K397" s="9"/>
      <c r="L397" s="8">
        <f>+IFERROR(COS(ATAN(db_LecMedPrinc[[#This Row],[3]]/db_LecMedPrinc[[#This Row],[1]])),0)</f>
        <v>0.90386168188659277</v>
      </c>
    </row>
    <row r="398" spans="1:12" ht="15.75" x14ac:dyDescent="0.25">
      <c r="A398" s="4">
        <v>44295</v>
      </c>
      <c r="B398" s="5">
        <v>0.25</v>
      </c>
      <c r="C398" s="5"/>
      <c r="D398" s="9">
        <v>46342.7</v>
      </c>
      <c r="E398" s="9">
        <v>21935.3</v>
      </c>
      <c r="F398" s="9">
        <v>13284.26</v>
      </c>
      <c r="G398" s="9">
        <v>23216.71</v>
      </c>
      <c r="H398" s="9">
        <v>9841.7199999999993</v>
      </c>
      <c r="I398" s="9"/>
      <c r="J398" s="9"/>
      <c r="K398" s="9"/>
      <c r="L398" s="8">
        <f>+IFERROR(COS(ATAN(db_LecMedPrinc[[#This Row],[3]]/db_LecMedPrinc[[#This Row],[1]])),0)</f>
        <v>0.9038623430545043</v>
      </c>
    </row>
    <row r="399" spans="1:12" ht="15.75" x14ac:dyDescent="0.25">
      <c r="A399" s="4">
        <v>44295</v>
      </c>
      <c r="B399" s="5">
        <v>0.45833333333333331</v>
      </c>
      <c r="C399" s="5"/>
      <c r="D399" s="9"/>
      <c r="E399" s="9"/>
      <c r="F399" s="9"/>
      <c r="G399" s="9"/>
      <c r="H399" s="9"/>
      <c r="I399" s="9"/>
      <c r="J399" s="9"/>
      <c r="K399" s="9"/>
      <c r="L399" s="8">
        <f>+IFERROR(COS(ATAN(db_LecMedPrinc[[#This Row],[3]]/db_LecMedPrinc[[#This Row],[1]])),0)</f>
        <v>0</v>
      </c>
    </row>
    <row r="400" spans="1:12" ht="15.75" x14ac:dyDescent="0.25">
      <c r="A400" s="4">
        <v>44295</v>
      </c>
      <c r="B400" s="5">
        <v>0.75</v>
      </c>
      <c r="C400" s="5"/>
      <c r="D400" s="9"/>
      <c r="E400" s="9"/>
      <c r="F400" s="9"/>
      <c r="G400" s="9"/>
      <c r="H400" s="9"/>
      <c r="I400" s="9"/>
      <c r="J400" s="9"/>
      <c r="K400" s="9"/>
      <c r="L400" s="8">
        <f>+IFERROR(COS(ATAN(db_LecMedPrinc[[#This Row],[3]]/db_LecMedPrinc[[#This Row],[1]])),0)</f>
        <v>0</v>
      </c>
    </row>
    <row r="401" spans="1:12" ht="15.75" x14ac:dyDescent="0.25">
      <c r="A401" s="4">
        <v>44296</v>
      </c>
      <c r="B401" s="5">
        <v>0</v>
      </c>
      <c r="C401" s="5"/>
      <c r="D401" s="9">
        <v>46345.15</v>
      </c>
      <c r="E401" s="9">
        <v>21936.22</v>
      </c>
      <c r="F401" s="9">
        <v>13284.42</v>
      </c>
      <c r="G401" s="9">
        <v>23218.43</v>
      </c>
      <c r="H401" s="9">
        <v>9842.2900000000009</v>
      </c>
      <c r="I401" s="9"/>
      <c r="J401" s="9"/>
      <c r="K401" s="9"/>
      <c r="L401" s="8">
        <f>+IFERROR(COS(ATAN(db_LecMedPrinc[[#This Row],[3]]/db_LecMedPrinc[[#This Row],[1]])),0)</f>
        <v>0.90386415042820767</v>
      </c>
    </row>
    <row r="402" spans="1:12" ht="15.75" x14ac:dyDescent="0.25">
      <c r="A402" s="4">
        <v>44296</v>
      </c>
      <c r="B402" s="5">
        <v>0.25</v>
      </c>
      <c r="C402" s="5"/>
      <c r="D402" s="9">
        <v>46345.84</v>
      </c>
      <c r="E402" s="9">
        <v>21936.45</v>
      </c>
      <c r="F402" s="9">
        <v>13285.24</v>
      </c>
      <c r="G402" s="9">
        <v>23218.43</v>
      </c>
      <c r="H402" s="9">
        <v>9842.2900000000009</v>
      </c>
      <c r="I402" s="9"/>
      <c r="J402" s="9"/>
      <c r="K402" s="9"/>
      <c r="L402" s="8">
        <f>+IFERROR(COS(ATAN(db_LecMedPrinc[[#This Row],[3]]/db_LecMedPrinc[[#This Row],[1]])),0)</f>
        <v>0.90386487887947431</v>
      </c>
    </row>
    <row r="403" spans="1:12" ht="15.75" x14ac:dyDescent="0.25">
      <c r="A403" s="4">
        <v>44296</v>
      </c>
      <c r="B403" s="5">
        <v>0.45833333333333331</v>
      </c>
      <c r="C403" s="5"/>
      <c r="D403" s="9">
        <v>46346.43</v>
      </c>
      <c r="E403" s="9">
        <v>21936.74</v>
      </c>
      <c r="F403" s="9">
        <v>13285.06</v>
      </c>
      <c r="G403" s="9">
        <v>23219.07</v>
      </c>
      <c r="H403" s="9">
        <v>9842.2900000000009</v>
      </c>
      <c r="I403" s="9"/>
      <c r="J403" s="9"/>
      <c r="K403" s="9"/>
      <c r="L403" s="8">
        <f>+IFERROR(COS(ATAN(db_LecMedPrinc[[#This Row],[3]]/db_LecMedPrinc[[#This Row],[1]])),0)</f>
        <v>0.90386479787973206</v>
      </c>
    </row>
    <row r="404" spans="1:12" ht="15.75" x14ac:dyDescent="0.25">
      <c r="A404" s="4">
        <v>44296</v>
      </c>
      <c r="B404" s="5">
        <v>0.75</v>
      </c>
      <c r="C404" s="5"/>
      <c r="D404" s="9">
        <v>46347.21</v>
      </c>
      <c r="E404" s="9">
        <v>21937</v>
      </c>
      <c r="F404" s="9">
        <v>13285.06</v>
      </c>
      <c r="G404" s="9">
        <v>23219.67</v>
      </c>
      <c r="H404" s="9">
        <v>9842.4599999999991</v>
      </c>
      <c r="I404" s="9"/>
      <c r="J404" s="9"/>
      <c r="K404" s="9"/>
      <c r="L404" s="8">
        <f>+IFERROR(COS(ATAN(db_LecMedPrinc[[#This Row],[3]]/db_LecMedPrinc[[#This Row],[1]])),0)</f>
        <v>0.90386562130958392</v>
      </c>
    </row>
    <row r="405" spans="1:12" ht="15.75" x14ac:dyDescent="0.25">
      <c r="A405" s="4">
        <v>44297</v>
      </c>
      <c r="B405" s="5">
        <v>0</v>
      </c>
      <c r="C405" s="5"/>
      <c r="D405" s="9">
        <v>46347.69</v>
      </c>
      <c r="E405" s="9">
        <v>21937.18</v>
      </c>
      <c r="F405" s="9">
        <v>13285.11</v>
      </c>
      <c r="G405" s="9">
        <v>23219.77</v>
      </c>
      <c r="H405" s="9">
        <v>9842.76</v>
      </c>
      <c r="I405" s="9"/>
      <c r="J405" s="9"/>
      <c r="K405" s="9"/>
      <c r="L405" s="8">
        <f>+IFERROR(COS(ATAN(db_LecMedPrinc[[#This Row],[3]]/db_LecMedPrinc[[#This Row],[1]])),0)</f>
        <v>0.90386597719827844</v>
      </c>
    </row>
    <row r="406" spans="1:12" ht="15.75" x14ac:dyDescent="0.25">
      <c r="A406" s="4">
        <v>44297</v>
      </c>
      <c r="B406" s="5">
        <v>0.25</v>
      </c>
      <c r="C406" s="5"/>
      <c r="D406" s="9">
        <v>46348.12</v>
      </c>
      <c r="E406" s="9">
        <v>21937.69</v>
      </c>
      <c r="F406" s="9">
        <v>13285.11</v>
      </c>
      <c r="G406" s="9">
        <v>23220.05</v>
      </c>
      <c r="H406" s="9">
        <v>9842.76</v>
      </c>
      <c r="I406" s="9"/>
      <c r="J406" s="9"/>
      <c r="K406" s="9"/>
      <c r="L406" s="8">
        <f>+IFERROR(COS(ATAN(db_LecMedPrinc[[#This Row],[3]]/db_LecMedPrinc[[#This Row],[1]])),0)</f>
        <v>0.90386366605502422</v>
      </c>
    </row>
    <row r="407" spans="1:12" ht="15.75" x14ac:dyDescent="0.25">
      <c r="A407" s="4">
        <v>44297</v>
      </c>
      <c r="B407" s="5">
        <v>0.45833333333333331</v>
      </c>
      <c r="C407" s="5"/>
      <c r="D407" s="9"/>
      <c r="E407" s="9"/>
      <c r="F407" s="9"/>
      <c r="G407" s="9"/>
      <c r="H407" s="9"/>
      <c r="I407" s="9"/>
      <c r="J407" s="9"/>
      <c r="K407" s="9"/>
      <c r="L407" s="8">
        <f>+IFERROR(COS(ATAN(db_LecMedPrinc[[#This Row],[3]]/db_LecMedPrinc[[#This Row],[1]])),0)</f>
        <v>0</v>
      </c>
    </row>
    <row r="408" spans="1:12" ht="15.75" x14ac:dyDescent="0.25">
      <c r="A408" s="4">
        <v>44297</v>
      </c>
      <c r="B408" s="5">
        <v>0.75</v>
      </c>
      <c r="C408" s="5"/>
      <c r="D408" s="9">
        <v>46348.9</v>
      </c>
      <c r="E408" s="9">
        <v>21937.69</v>
      </c>
      <c r="F408" s="9">
        <v>13285.59</v>
      </c>
      <c r="G408" s="9">
        <v>23220.37</v>
      </c>
      <c r="H408" s="9">
        <v>9842.93</v>
      </c>
      <c r="I408" s="9"/>
      <c r="J408" s="9"/>
      <c r="K408" s="9"/>
      <c r="L408" s="8">
        <f>+IFERROR(COS(ATAN(db_LecMedPrinc[[#This Row],[3]]/db_LecMedPrinc[[#This Row],[1]])),0)</f>
        <v>0.90386645012312739</v>
      </c>
    </row>
    <row r="409" spans="1:12" ht="15.75" x14ac:dyDescent="0.25">
      <c r="A409" s="4">
        <v>44298</v>
      </c>
      <c r="B409" s="5">
        <v>0</v>
      </c>
      <c r="C409" s="5"/>
      <c r="D409" s="9">
        <v>46349.39</v>
      </c>
      <c r="E409" s="9">
        <v>21937.88</v>
      </c>
      <c r="F409" s="9">
        <v>13285.72</v>
      </c>
      <c r="G409" s="9">
        <v>23220.45</v>
      </c>
      <c r="H409" s="9">
        <v>9843.2099999999991</v>
      </c>
      <c r="I409" s="9"/>
      <c r="J409" s="9"/>
      <c r="K409" s="9"/>
      <c r="L409" s="8">
        <f>+IFERROR(COS(ATAN(db_LecMedPrinc[[#This Row],[3]]/db_LecMedPrinc[[#This Row],[1]])),0)</f>
        <v>0.90386676627299578</v>
      </c>
    </row>
    <row r="410" spans="1:12" ht="15.75" x14ac:dyDescent="0.25">
      <c r="A410" s="4">
        <v>44298</v>
      </c>
      <c r="B410" s="5">
        <v>0.25</v>
      </c>
      <c r="C410" s="5"/>
      <c r="D410" s="9">
        <v>46350.13</v>
      </c>
      <c r="E410" s="9">
        <v>21937.99</v>
      </c>
      <c r="F410" s="9">
        <v>13285.72</v>
      </c>
      <c r="G410" s="9">
        <v>23221.05</v>
      </c>
      <c r="H410" s="9">
        <v>9843.2099999999991</v>
      </c>
      <c r="I410" s="9"/>
      <c r="J410" s="9"/>
      <c r="K410" s="9"/>
      <c r="L410" s="8">
        <f>+IFERROR(COS(ATAN(db_LecMedPrinc[[#This Row],[3]]/db_LecMedPrinc[[#This Row],[1]])),0)</f>
        <v>0.90386857795259212</v>
      </c>
    </row>
    <row r="411" spans="1:12" ht="15.75" x14ac:dyDescent="0.25">
      <c r="A411" s="4">
        <v>44298</v>
      </c>
      <c r="B411" s="5">
        <v>0.45833333333333331</v>
      </c>
      <c r="C411" s="5"/>
      <c r="D411" s="9"/>
      <c r="E411" s="9"/>
      <c r="F411" s="9"/>
      <c r="G411" s="9"/>
      <c r="H411" s="9"/>
      <c r="I411" s="9"/>
      <c r="J411" s="9"/>
      <c r="K411" s="9"/>
      <c r="L411" s="8">
        <f>+IFERROR(COS(ATAN(db_LecMedPrinc[[#This Row],[3]]/db_LecMedPrinc[[#This Row],[1]])),0)</f>
        <v>0</v>
      </c>
    </row>
    <row r="412" spans="1:12" ht="15.75" x14ac:dyDescent="0.25">
      <c r="A412" s="4">
        <v>44298</v>
      </c>
      <c r="B412" s="5">
        <v>0.75</v>
      </c>
      <c r="C412" s="5"/>
      <c r="D412" s="9"/>
      <c r="E412" s="9"/>
      <c r="F412" s="9"/>
      <c r="G412" s="9"/>
      <c r="H412" s="9"/>
      <c r="I412" s="9"/>
      <c r="J412" s="9"/>
      <c r="K412" s="9"/>
      <c r="L412" s="8">
        <f>+IFERROR(COS(ATAN(db_LecMedPrinc[[#This Row],[3]]/db_LecMedPrinc[[#This Row],[1]])),0)</f>
        <v>0</v>
      </c>
    </row>
    <row r="413" spans="1:12" ht="15.75" x14ac:dyDescent="0.25">
      <c r="A413" s="4">
        <v>44299</v>
      </c>
      <c r="B413" s="5">
        <v>0</v>
      </c>
      <c r="C413" s="5"/>
      <c r="D413" s="9">
        <v>46353.59</v>
      </c>
      <c r="E413" s="9">
        <v>21939.9</v>
      </c>
      <c r="F413" s="9">
        <v>13286.3</v>
      </c>
      <c r="G413" s="9">
        <v>23222.68</v>
      </c>
      <c r="H413" s="9">
        <v>9844.61</v>
      </c>
      <c r="I413" s="9"/>
      <c r="J413" s="9"/>
      <c r="K413" s="9"/>
      <c r="L413" s="8">
        <f>+IFERROR(COS(ATAN(db_LecMedPrinc[[#This Row],[3]]/db_LecMedPrinc[[#This Row],[1]])),0)</f>
        <v>0.9038665244198516</v>
      </c>
    </row>
    <row r="414" spans="1:12" ht="15.75" x14ac:dyDescent="0.25">
      <c r="A414" s="4">
        <v>44299</v>
      </c>
      <c r="B414" s="5">
        <v>0.25</v>
      </c>
      <c r="C414" s="5"/>
      <c r="D414" s="9">
        <v>46354.58</v>
      </c>
      <c r="E414" s="9">
        <v>21940.41</v>
      </c>
      <c r="F414" s="9">
        <v>13287.29</v>
      </c>
      <c r="G414" s="9">
        <v>23222.68</v>
      </c>
      <c r="H414" s="9">
        <v>9844.61</v>
      </c>
      <c r="I414" s="9"/>
      <c r="J414" s="9"/>
      <c r="K414" s="9"/>
      <c r="L414" s="8">
        <f>+IFERROR(COS(ATAN(db_LecMedPrinc[[#This Row],[3]]/db_LecMedPrinc[[#This Row],[1]])),0)</f>
        <v>0.90386621213487939</v>
      </c>
    </row>
    <row r="415" spans="1:12" ht="15.75" x14ac:dyDescent="0.25">
      <c r="A415" s="4">
        <v>44299</v>
      </c>
      <c r="B415" s="5">
        <v>0.45833333333333331</v>
      </c>
      <c r="C415" s="5"/>
      <c r="D415" s="9">
        <v>46356.01</v>
      </c>
      <c r="E415" s="9">
        <v>21941.08</v>
      </c>
      <c r="F415" s="9">
        <v>13287.73</v>
      </c>
      <c r="G415" s="9">
        <v>23226.68</v>
      </c>
      <c r="H415" s="9">
        <v>9844.61</v>
      </c>
      <c r="I415" s="9"/>
      <c r="J415" s="9"/>
      <c r="K415" s="9"/>
      <c r="L415" s="8">
        <f>+IFERROR(COS(ATAN(db_LecMedPrinc[[#This Row],[3]]/db_LecMedPrinc[[#This Row],[1]])),0)</f>
        <v>0.90386626373173407</v>
      </c>
    </row>
    <row r="416" spans="1:12" ht="15.75" x14ac:dyDescent="0.25">
      <c r="A416" s="4">
        <v>44299</v>
      </c>
      <c r="B416" s="5">
        <v>0.75</v>
      </c>
      <c r="C416" s="5"/>
      <c r="D416" s="9"/>
      <c r="E416" s="9"/>
      <c r="F416" s="9"/>
      <c r="G416" s="9"/>
      <c r="H416" s="9"/>
      <c r="I416" s="9"/>
      <c r="J416" s="9"/>
      <c r="K416" s="9"/>
      <c r="L416" s="8">
        <f>+IFERROR(COS(ATAN(db_LecMedPrinc[[#This Row],[3]]/db_LecMedPrinc[[#This Row],[1]])),0)</f>
        <v>0</v>
      </c>
    </row>
    <row r="417" spans="1:12" ht="15.75" x14ac:dyDescent="0.25">
      <c r="A417" s="4">
        <v>44300</v>
      </c>
      <c r="B417" s="5">
        <v>0</v>
      </c>
      <c r="C417" s="5"/>
      <c r="D417" s="9">
        <v>46359.06</v>
      </c>
      <c r="E417" s="9">
        <v>21942.639999999999</v>
      </c>
      <c r="F417" s="9">
        <v>13287.95</v>
      </c>
      <c r="G417" s="9">
        <v>23225.09</v>
      </c>
      <c r="H417" s="9">
        <v>9846.01</v>
      </c>
      <c r="I417" s="9"/>
      <c r="J417" s="9"/>
      <c r="K417" s="9"/>
      <c r="L417" s="8">
        <f>+IFERROR(COS(ATAN(db_LecMedPrinc[[#This Row],[3]]/db_LecMedPrinc[[#This Row],[1]])),0)</f>
        <v>0.90386538628178803</v>
      </c>
    </row>
    <row r="418" spans="1:12" ht="15.75" x14ac:dyDescent="0.25">
      <c r="A418" s="4">
        <v>44300</v>
      </c>
      <c r="B418" s="5">
        <v>0.25</v>
      </c>
      <c r="C418" s="5"/>
      <c r="D418" s="9">
        <v>46360.34</v>
      </c>
      <c r="E418" s="9">
        <v>21943.3</v>
      </c>
      <c r="F418" s="9">
        <v>13289.23</v>
      </c>
      <c r="G418" s="9">
        <v>23225.09</v>
      </c>
      <c r="H418" s="9">
        <v>9846.01</v>
      </c>
      <c r="I418" s="9"/>
      <c r="J418" s="9"/>
      <c r="K418" s="9"/>
      <c r="L418" s="8">
        <f>+IFERROR(COS(ATAN(db_LecMedPrinc[[#This Row],[3]]/db_LecMedPrinc[[#This Row],[1]])),0)</f>
        <v>0.90386497803053556</v>
      </c>
    </row>
    <row r="419" spans="1:12" ht="15.75" x14ac:dyDescent="0.25">
      <c r="A419" s="4">
        <v>44300</v>
      </c>
      <c r="B419" s="5">
        <v>0.45833333333333331</v>
      </c>
      <c r="C419" s="5"/>
      <c r="D419" s="9"/>
      <c r="E419" s="9"/>
      <c r="F419" s="9"/>
      <c r="G419" s="9"/>
      <c r="H419" s="9"/>
      <c r="I419" s="9"/>
      <c r="J419" s="9"/>
      <c r="K419" s="9"/>
      <c r="L419" s="8">
        <f>+IFERROR(COS(ATAN(db_LecMedPrinc[[#This Row],[3]]/db_LecMedPrinc[[#This Row],[1]])),0)</f>
        <v>0</v>
      </c>
    </row>
    <row r="420" spans="1:12" ht="15.75" x14ac:dyDescent="0.25">
      <c r="A420" s="4">
        <v>44300</v>
      </c>
      <c r="B420" s="5">
        <v>0.75</v>
      </c>
      <c r="C420" s="5"/>
      <c r="D420" s="9"/>
      <c r="E420" s="9"/>
      <c r="F420" s="9"/>
      <c r="G420" s="9"/>
      <c r="H420" s="9"/>
      <c r="I420" s="9"/>
      <c r="J420" s="9"/>
      <c r="K420" s="9"/>
      <c r="L420" s="8">
        <f>+IFERROR(COS(ATAN(db_LecMedPrinc[[#This Row],[3]]/db_LecMedPrinc[[#This Row],[1]])),0)</f>
        <v>0</v>
      </c>
    </row>
    <row r="421" spans="1:12" ht="15.75" x14ac:dyDescent="0.25">
      <c r="A421" s="4">
        <v>44301</v>
      </c>
      <c r="B421" s="5">
        <v>0</v>
      </c>
      <c r="C421" s="5"/>
      <c r="D421" s="9">
        <v>46367.08</v>
      </c>
      <c r="E421" s="9">
        <v>21946.720000000001</v>
      </c>
      <c r="F421" s="9">
        <v>13290.15</v>
      </c>
      <c r="G421" s="9">
        <v>23229.119999999999</v>
      </c>
      <c r="H421" s="9">
        <v>9847.7900000000009</v>
      </c>
      <c r="I421" s="9"/>
      <c r="J421" s="9"/>
      <c r="K421" s="9"/>
      <c r="L421" s="8">
        <f>+IFERROR(COS(ATAN(db_LecMedPrinc[[#This Row],[3]]/db_LecMedPrinc[[#This Row],[1]])),0)</f>
        <v>0.90386324564482212</v>
      </c>
    </row>
    <row r="422" spans="1:12" ht="15.75" x14ac:dyDescent="0.25">
      <c r="A422" s="4">
        <v>44301</v>
      </c>
      <c r="B422" s="5">
        <v>0.25</v>
      </c>
      <c r="C422" s="5"/>
      <c r="D422" s="9"/>
      <c r="E422" s="9"/>
      <c r="F422" s="9"/>
      <c r="G422" s="9"/>
      <c r="H422" s="9"/>
      <c r="I422" s="9"/>
      <c r="J422" s="9"/>
      <c r="K422" s="9"/>
      <c r="L422" s="8">
        <f>+IFERROR(COS(ATAN(db_LecMedPrinc[[#This Row],[3]]/db_LecMedPrinc[[#This Row],[1]])),0)</f>
        <v>0</v>
      </c>
    </row>
    <row r="423" spans="1:12" ht="15.75" x14ac:dyDescent="0.25">
      <c r="A423" s="4">
        <v>44301</v>
      </c>
      <c r="B423" s="5">
        <v>0.45833333333333331</v>
      </c>
      <c r="C423" s="5"/>
      <c r="D423" s="9"/>
      <c r="E423" s="9"/>
      <c r="F423" s="9"/>
      <c r="G423" s="9"/>
      <c r="H423" s="9"/>
      <c r="I423" s="9"/>
      <c r="J423" s="9"/>
      <c r="K423" s="9"/>
      <c r="L423" s="8">
        <f>+IFERROR(COS(ATAN(db_LecMedPrinc[[#This Row],[3]]/db_LecMedPrinc[[#This Row],[1]])),0)</f>
        <v>0</v>
      </c>
    </row>
    <row r="424" spans="1:12" ht="15.75" x14ac:dyDescent="0.25">
      <c r="A424" s="4">
        <v>44301</v>
      </c>
      <c r="B424" s="5">
        <v>0.75</v>
      </c>
      <c r="C424" s="5"/>
      <c r="D424" s="9"/>
      <c r="E424" s="9"/>
      <c r="F424" s="9"/>
      <c r="G424" s="9"/>
      <c r="H424" s="9"/>
      <c r="I424" s="9"/>
      <c r="J424" s="9"/>
      <c r="K424" s="9"/>
      <c r="L424" s="8">
        <f>+IFERROR(COS(ATAN(db_LecMedPrinc[[#This Row],[3]]/db_LecMedPrinc[[#This Row],[1]])),0)</f>
        <v>0</v>
      </c>
    </row>
    <row r="425" spans="1:12" ht="15.75" x14ac:dyDescent="0.25">
      <c r="A425" s="4">
        <v>44302</v>
      </c>
      <c r="B425" s="5">
        <v>0</v>
      </c>
      <c r="C425" s="5"/>
      <c r="D425" s="9">
        <v>46375.53</v>
      </c>
      <c r="E425" s="9">
        <v>21951.06</v>
      </c>
      <c r="F425" s="9">
        <v>13292.45</v>
      </c>
      <c r="G425" s="9">
        <v>23233.53</v>
      </c>
      <c r="H425" s="9">
        <v>9849.5400000000009</v>
      </c>
      <c r="I425" s="9"/>
      <c r="J425" s="9"/>
      <c r="K425" s="9"/>
      <c r="L425" s="8">
        <f>+IFERROR(COS(ATAN(db_LecMedPrinc[[#This Row],[3]]/db_LecMedPrinc[[#This Row],[1]])),0)</f>
        <v>0.90386068015709042</v>
      </c>
    </row>
    <row r="426" spans="1:12" ht="15.75" x14ac:dyDescent="0.25">
      <c r="A426" s="4">
        <v>44302</v>
      </c>
      <c r="B426" s="5">
        <v>0.25</v>
      </c>
      <c r="C426" s="5"/>
      <c r="D426" s="9"/>
      <c r="E426" s="9"/>
      <c r="F426" s="9"/>
      <c r="G426" s="9"/>
      <c r="H426" s="9"/>
      <c r="I426" s="9"/>
      <c r="J426" s="9"/>
      <c r="K426" s="9"/>
      <c r="L426" s="8">
        <f>+IFERROR(COS(ATAN(db_LecMedPrinc[[#This Row],[3]]/db_LecMedPrinc[[#This Row],[1]])),0)</f>
        <v>0</v>
      </c>
    </row>
    <row r="427" spans="1:12" ht="15.75" x14ac:dyDescent="0.25">
      <c r="A427" s="4">
        <v>44302</v>
      </c>
      <c r="B427" s="5">
        <v>0.45833333333333331</v>
      </c>
      <c r="C427" s="5"/>
      <c r="D427" s="9"/>
      <c r="E427" s="9"/>
      <c r="F427" s="9"/>
      <c r="G427" s="9"/>
      <c r="H427" s="9"/>
      <c r="I427" s="9"/>
      <c r="J427" s="9"/>
      <c r="K427" s="9"/>
      <c r="L427" s="8">
        <f>+IFERROR(COS(ATAN(db_LecMedPrinc[[#This Row],[3]]/db_LecMedPrinc[[#This Row],[1]])),0)</f>
        <v>0</v>
      </c>
    </row>
    <row r="428" spans="1:12" ht="15.75" x14ac:dyDescent="0.25">
      <c r="A428" s="4">
        <v>44302</v>
      </c>
      <c r="B428" s="5">
        <v>0.75</v>
      </c>
      <c r="C428" s="5"/>
      <c r="D428" s="9">
        <v>46382.16</v>
      </c>
      <c r="E428" s="9">
        <v>21954.53</v>
      </c>
      <c r="F428" s="9">
        <v>13294.89</v>
      </c>
      <c r="G428" s="9">
        <v>23237.7</v>
      </c>
      <c r="H428" s="9">
        <v>9849.5499999999993</v>
      </c>
      <c r="I428" s="9">
        <v>0.436</v>
      </c>
      <c r="J428" s="9">
        <v>0.45</v>
      </c>
      <c r="K428" s="9">
        <v>0.437</v>
      </c>
      <c r="L428" s="8">
        <f>+IFERROR(COS(ATAN(db_LecMedPrinc[[#This Row],[3]]/db_LecMedPrinc[[#This Row],[1]])),0)</f>
        <v>0.90385817979725935</v>
      </c>
    </row>
    <row r="429" spans="1:12" ht="15.75" x14ac:dyDescent="0.25">
      <c r="A429" s="4">
        <v>44303</v>
      </c>
      <c r="B429" s="5">
        <v>0</v>
      </c>
      <c r="C429" s="5"/>
      <c r="D429" s="9">
        <v>46384.22</v>
      </c>
      <c r="E429" s="9">
        <v>21955.61</v>
      </c>
      <c r="F429" s="9">
        <v>13294.89</v>
      </c>
      <c r="G429" s="9">
        <v>23237.86</v>
      </c>
      <c r="H429" s="9">
        <v>9851.4599999999991</v>
      </c>
      <c r="I429" s="9"/>
      <c r="J429" s="9"/>
      <c r="K429" s="9"/>
      <c r="L429" s="8">
        <f>+IFERROR(COS(ATAN(db_LecMedPrinc[[#This Row],[3]]/db_LecMedPrinc[[#This Row],[1]])),0)</f>
        <v>0.90385738918929392</v>
      </c>
    </row>
    <row r="430" spans="1:12" ht="15.75" x14ac:dyDescent="0.25">
      <c r="A430" s="4">
        <v>44303</v>
      </c>
      <c r="B430" s="5">
        <v>0.25</v>
      </c>
      <c r="C430" s="5"/>
      <c r="D430" s="9"/>
      <c r="E430" s="9"/>
      <c r="F430" s="9"/>
      <c r="G430" s="9"/>
      <c r="H430" s="9"/>
      <c r="I430" s="9"/>
      <c r="J430" s="9"/>
      <c r="K430" s="9"/>
      <c r="L430" s="8">
        <f>+IFERROR(COS(ATAN(db_LecMedPrinc[[#This Row],[3]]/db_LecMedPrinc[[#This Row],[1]])),0)</f>
        <v>0</v>
      </c>
    </row>
    <row r="431" spans="1:12" ht="15.75" x14ac:dyDescent="0.25">
      <c r="A431" s="4">
        <v>44303</v>
      </c>
      <c r="B431" s="5">
        <v>0.45833333333333331</v>
      </c>
      <c r="C431" s="5"/>
      <c r="D431" s="9"/>
      <c r="E431" s="9"/>
      <c r="F431" s="9"/>
      <c r="G431" s="9"/>
      <c r="H431" s="9"/>
      <c r="I431" s="9"/>
      <c r="J431" s="9"/>
      <c r="K431" s="9"/>
      <c r="L431" s="8">
        <f>+IFERROR(COS(ATAN(db_LecMedPrinc[[#This Row],[3]]/db_LecMedPrinc[[#This Row],[1]])),0)</f>
        <v>0</v>
      </c>
    </row>
    <row r="432" spans="1:12" ht="15.75" x14ac:dyDescent="0.25">
      <c r="A432" s="4">
        <v>44303</v>
      </c>
      <c r="B432" s="5">
        <v>0.75</v>
      </c>
      <c r="C432" s="5"/>
      <c r="D432" s="9">
        <v>46390.02</v>
      </c>
      <c r="E432" s="9">
        <v>21958.48</v>
      </c>
      <c r="F432" s="9">
        <v>13297.53</v>
      </c>
      <c r="G432" s="9">
        <v>23240.98</v>
      </c>
      <c r="H432" s="9">
        <v>9851.5</v>
      </c>
      <c r="I432" s="9">
        <v>0.436</v>
      </c>
      <c r="J432" s="9">
        <v>0.45</v>
      </c>
      <c r="K432" s="9">
        <v>0.437</v>
      </c>
      <c r="L432" s="8">
        <f>+IFERROR(COS(ATAN(db_LecMedPrinc[[#This Row],[3]]/db_LecMedPrinc[[#This Row],[1]])),0)</f>
        <v>0.9038564502844203</v>
      </c>
    </row>
    <row r="433" spans="1:12" ht="15.75" x14ac:dyDescent="0.25">
      <c r="A433" s="4">
        <v>44304</v>
      </c>
      <c r="B433" s="5">
        <v>0</v>
      </c>
      <c r="C433" s="5"/>
      <c r="D433" s="9">
        <v>46390.77</v>
      </c>
      <c r="E433" s="9">
        <v>21958.73</v>
      </c>
      <c r="F433" s="9">
        <v>13297.53</v>
      </c>
      <c r="G433" s="9">
        <v>23241.03</v>
      </c>
      <c r="H433" s="9">
        <v>9852.2000000000007</v>
      </c>
      <c r="I433" s="9"/>
      <c r="J433" s="9"/>
      <c r="K433" s="9"/>
      <c r="L433" s="8">
        <f>+IFERROR(COS(ATAN(db_LecMedPrinc[[#This Row],[3]]/db_LecMedPrinc[[#This Row],[1]])),0)</f>
        <v>0.90385724145343549</v>
      </c>
    </row>
    <row r="434" spans="1:12" ht="15.75" x14ac:dyDescent="0.25">
      <c r="A434" s="4">
        <v>44304</v>
      </c>
      <c r="B434" s="5">
        <v>0.25</v>
      </c>
      <c r="C434" s="5"/>
      <c r="D434" s="9"/>
      <c r="E434" s="9"/>
      <c r="F434" s="9"/>
      <c r="G434" s="9"/>
      <c r="H434" s="9"/>
      <c r="I434" s="9"/>
      <c r="J434" s="9"/>
      <c r="K434" s="9"/>
      <c r="L434" s="8">
        <f>+IFERROR(COS(ATAN(db_LecMedPrinc[[#This Row],[3]]/db_LecMedPrinc[[#This Row],[1]])),0)</f>
        <v>0</v>
      </c>
    </row>
    <row r="435" spans="1:12" ht="15.75" x14ac:dyDescent="0.25">
      <c r="A435" s="4">
        <v>44304</v>
      </c>
      <c r="B435" s="5">
        <v>0.45833333333333331</v>
      </c>
      <c r="C435" s="5"/>
      <c r="D435" s="9">
        <v>46392.800000000003</v>
      </c>
      <c r="E435" s="9">
        <v>21959.48</v>
      </c>
      <c r="F435" s="9">
        <v>13298.56</v>
      </c>
      <c r="G435" s="9">
        <v>23242.03</v>
      </c>
      <c r="H435" s="9">
        <v>9852.2000000000007</v>
      </c>
      <c r="I435" s="9"/>
      <c r="J435" s="9"/>
      <c r="K435" s="9"/>
      <c r="L435" s="8">
        <f>+IFERROR(COS(ATAN(db_LecMedPrinc[[#This Row],[3]]/db_LecMedPrinc[[#This Row],[1]])),0)</f>
        <v>0.90385883025815372</v>
      </c>
    </row>
    <row r="436" spans="1:12" ht="15.75" x14ac:dyDescent="0.25">
      <c r="A436" s="4">
        <v>44304</v>
      </c>
      <c r="B436" s="5">
        <v>0.75</v>
      </c>
      <c r="C436" s="5"/>
      <c r="D436" s="9">
        <v>46393.81</v>
      </c>
      <c r="E436" s="9">
        <v>21959.85</v>
      </c>
      <c r="F436" s="9">
        <v>13298.56</v>
      </c>
      <c r="G436" s="9">
        <v>23242.68</v>
      </c>
      <c r="H436" s="9">
        <v>9852.56</v>
      </c>
      <c r="I436" s="9">
        <v>0.436</v>
      </c>
      <c r="J436" s="9">
        <v>0.45</v>
      </c>
      <c r="K436" s="9">
        <v>0.44</v>
      </c>
      <c r="L436" s="8">
        <f>+IFERROR(COS(ATAN(db_LecMedPrinc[[#This Row],[3]]/db_LecMedPrinc[[#This Row],[1]])),0)</f>
        <v>0.90385964444462419</v>
      </c>
    </row>
    <row r="437" spans="1:12" ht="15.75" x14ac:dyDescent="0.25">
      <c r="A437" s="4">
        <v>44305</v>
      </c>
      <c r="B437" s="5">
        <v>0</v>
      </c>
      <c r="C437" s="5"/>
      <c r="D437" s="9">
        <v>46395.17</v>
      </c>
      <c r="E437" s="9">
        <v>21960.36</v>
      </c>
      <c r="F437" s="9">
        <v>13299.38</v>
      </c>
      <c r="G437" s="9">
        <v>23242.83</v>
      </c>
      <c r="H437" s="9">
        <v>9852.9500000000007</v>
      </c>
      <c r="I437" s="9"/>
      <c r="J437" s="9"/>
      <c r="K437" s="9"/>
      <c r="L437" s="8">
        <f>+IFERROR(COS(ATAN(db_LecMedPrinc[[#This Row],[3]]/db_LecMedPrinc[[#This Row],[1]])),0)</f>
        <v>0.90386065195471488</v>
      </c>
    </row>
    <row r="438" spans="1:12" ht="15.75" x14ac:dyDescent="0.25">
      <c r="A438" s="4">
        <v>44305</v>
      </c>
      <c r="B438" s="5">
        <v>0.25</v>
      </c>
      <c r="C438" s="5"/>
      <c r="D438" s="9"/>
      <c r="E438" s="9"/>
      <c r="F438" s="9"/>
      <c r="G438" s="9"/>
      <c r="H438" s="9"/>
      <c r="I438" s="9"/>
      <c r="J438" s="9"/>
      <c r="K438" s="9"/>
      <c r="L438" s="8">
        <f>+IFERROR(COS(ATAN(db_LecMedPrinc[[#This Row],[3]]/db_LecMedPrinc[[#This Row],[1]])),0)</f>
        <v>0</v>
      </c>
    </row>
    <row r="439" spans="1:12" ht="15.75" x14ac:dyDescent="0.25">
      <c r="A439" s="4">
        <v>44305</v>
      </c>
      <c r="B439" s="5">
        <v>0.45833333333333331</v>
      </c>
      <c r="C439" s="5"/>
      <c r="D439" s="9"/>
      <c r="E439" s="9"/>
      <c r="F439" s="9"/>
      <c r="G439" s="9"/>
      <c r="H439" s="9"/>
      <c r="I439" s="9"/>
      <c r="J439" s="9"/>
      <c r="K439" s="9"/>
      <c r="L439" s="8">
        <f>+IFERROR(COS(ATAN(db_LecMedPrinc[[#This Row],[3]]/db_LecMedPrinc[[#This Row],[1]])),0)</f>
        <v>0</v>
      </c>
    </row>
    <row r="440" spans="1:12" ht="15.75" x14ac:dyDescent="0.25">
      <c r="A440" s="4">
        <v>44305</v>
      </c>
      <c r="B440" s="5">
        <v>0.75</v>
      </c>
      <c r="C440" s="5"/>
      <c r="D440" s="9">
        <v>46399.01</v>
      </c>
      <c r="E440" s="9">
        <v>21962.04</v>
      </c>
      <c r="F440" s="9">
        <v>13299.65</v>
      </c>
      <c r="G440" s="9">
        <v>23245.61</v>
      </c>
      <c r="H440" s="9">
        <v>9853.74</v>
      </c>
      <c r="I440" s="9">
        <v>0.436</v>
      </c>
      <c r="J440" s="9">
        <v>0.45</v>
      </c>
      <c r="K440" s="9">
        <v>0.437</v>
      </c>
      <c r="L440" s="8">
        <f>+IFERROR(COS(ATAN(db_LecMedPrinc[[#This Row],[3]]/db_LecMedPrinc[[#This Row],[1]])),0)</f>
        <v>0.90386168846803172</v>
      </c>
    </row>
    <row r="441" spans="1:12" ht="15.75" hidden="1" x14ac:dyDescent="0.25">
      <c r="A441" s="4">
        <v>44306</v>
      </c>
      <c r="B441" s="5">
        <v>0</v>
      </c>
      <c r="C441" s="5" t="s">
        <v>20</v>
      </c>
      <c r="D441" s="9">
        <v>46400.39</v>
      </c>
      <c r="E441" s="9">
        <v>21962.71</v>
      </c>
      <c r="F441" s="9">
        <v>13300.07</v>
      </c>
      <c r="G441" s="9">
        <v>23245.87</v>
      </c>
      <c r="H441" s="9">
        <v>9854.44</v>
      </c>
      <c r="I441" s="9"/>
      <c r="J441" s="9"/>
      <c r="K441" s="9"/>
      <c r="L441" s="8">
        <f>+IFERROR(COS(ATAN(db_LecMedPrinc[[#This Row],[3]]/db_LecMedPrinc[[#This Row],[1]])),0)</f>
        <v>0.90386156188393729</v>
      </c>
    </row>
    <row r="442" spans="1:12" ht="15.75" x14ac:dyDescent="0.25">
      <c r="A442" s="4">
        <v>44306</v>
      </c>
      <c r="B442" s="5">
        <v>0.25</v>
      </c>
      <c r="C442" s="5"/>
      <c r="D442" s="9"/>
      <c r="E442" s="9"/>
      <c r="F442" s="9"/>
      <c r="G442" s="9"/>
      <c r="H442" s="9"/>
      <c r="I442" s="9"/>
      <c r="J442" s="9"/>
      <c r="K442" s="9"/>
      <c r="L442" s="8">
        <f>+IFERROR(COS(ATAN(db_LecMedPrinc[[#This Row],[3]]/db_LecMedPrinc[[#This Row],[1]])),0)</f>
        <v>0</v>
      </c>
    </row>
    <row r="443" spans="1:12" ht="15.75" x14ac:dyDescent="0.25">
      <c r="A443" s="4">
        <v>44306</v>
      </c>
      <c r="B443" s="5">
        <v>0.45833333333333331</v>
      </c>
      <c r="C443" s="5"/>
      <c r="D443" s="9"/>
      <c r="E443" s="9"/>
      <c r="F443" s="9"/>
      <c r="G443" s="9"/>
      <c r="H443" s="9"/>
      <c r="I443" s="9"/>
      <c r="J443" s="9"/>
      <c r="K443" s="9"/>
      <c r="L443" s="8">
        <f>+IFERROR(COS(ATAN(db_LecMedPrinc[[#This Row],[3]]/db_LecMedPrinc[[#This Row],[1]])),0)</f>
        <v>0</v>
      </c>
    </row>
    <row r="444" spans="1:12" ht="15.75" x14ac:dyDescent="0.25">
      <c r="A444" s="4">
        <v>44306</v>
      </c>
      <c r="B444" s="5">
        <v>0.75</v>
      </c>
      <c r="C444" s="5"/>
      <c r="D444" s="9">
        <v>46405.24</v>
      </c>
      <c r="E444" s="9">
        <v>21965.03</v>
      </c>
      <c r="F444" s="9">
        <v>13301.57</v>
      </c>
      <c r="G444" s="9">
        <v>23249.07</v>
      </c>
      <c r="H444" s="9">
        <v>9854.6</v>
      </c>
      <c r="I444" s="9">
        <v>0.436</v>
      </c>
      <c r="J444" s="9">
        <v>0.45</v>
      </c>
      <c r="K444" s="9">
        <v>0.437</v>
      </c>
      <c r="L444" s="8">
        <f>+IFERROR(COS(ATAN(db_LecMedPrinc[[#This Row],[3]]/db_LecMedPrinc[[#This Row],[1]])),0)</f>
        <v>0.90386137849708426</v>
      </c>
    </row>
    <row r="445" spans="1:12" ht="15.75" x14ac:dyDescent="0.25">
      <c r="A445" s="4">
        <v>44307</v>
      </c>
      <c r="B445" s="5">
        <v>0</v>
      </c>
      <c r="C445" s="5" t="s">
        <v>21</v>
      </c>
      <c r="D445" s="9">
        <v>46406.62</v>
      </c>
      <c r="E445" s="9">
        <v>21965.599999999999</v>
      </c>
      <c r="F445" s="9">
        <v>13301.71</v>
      </c>
      <c r="G445" s="9">
        <v>23249.27</v>
      </c>
      <c r="H445" s="9">
        <v>9855.64</v>
      </c>
      <c r="I445" s="9"/>
      <c r="J445" s="9"/>
      <c r="K445" s="9"/>
      <c r="L445" s="8">
        <f>+IFERROR(COS(ATAN(db_LecMedPrinc[[#This Row],[3]]/db_LecMedPrinc[[#This Row],[1]])),0)</f>
        <v>0.90386200510392545</v>
      </c>
    </row>
    <row r="446" spans="1:12" ht="15.75" x14ac:dyDescent="0.25">
      <c r="A446" s="4">
        <v>44307</v>
      </c>
      <c r="B446" s="5">
        <v>0.25</v>
      </c>
      <c r="C446" s="5" t="s">
        <v>21</v>
      </c>
      <c r="D446" s="9">
        <v>46407.37</v>
      </c>
      <c r="E446" s="9">
        <v>21965.89</v>
      </c>
      <c r="F446" s="9">
        <v>13302.45</v>
      </c>
      <c r="G446" s="9">
        <v>23249.27</v>
      </c>
      <c r="H446" s="9">
        <v>9855.64</v>
      </c>
      <c r="I446" s="9"/>
      <c r="J446" s="9"/>
      <c r="K446" s="9"/>
      <c r="L446" s="8">
        <f>+IFERROR(COS(ATAN(db_LecMedPrinc[[#This Row],[3]]/db_LecMedPrinc[[#This Row],[1]])),0)</f>
        <v>0.90386249462796464</v>
      </c>
    </row>
    <row r="447" spans="1:12" ht="15.75" x14ac:dyDescent="0.25">
      <c r="A447" s="4">
        <v>44307</v>
      </c>
      <c r="B447" s="5">
        <v>0.45833333333333331</v>
      </c>
      <c r="C447" s="5"/>
      <c r="D447" s="9"/>
      <c r="E447" s="9"/>
      <c r="F447" s="9"/>
      <c r="G447" s="9"/>
      <c r="H447" s="9"/>
      <c r="I447" s="9"/>
      <c r="J447" s="9"/>
      <c r="K447" s="9"/>
      <c r="L447" s="8">
        <f>+IFERROR(COS(ATAN(db_LecMedPrinc[[#This Row],[3]]/db_LecMedPrinc[[#This Row],[1]])),0)</f>
        <v>0</v>
      </c>
    </row>
    <row r="448" spans="1:12" ht="15.75" x14ac:dyDescent="0.25">
      <c r="A448" s="4">
        <v>44307</v>
      </c>
      <c r="B448" s="5">
        <v>0.75</v>
      </c>
      <c r="C448" s="5"/>
      <c r="D448" s="9">
        <v>46409.06</v>
      </c>
      <c r="E448" s="9">
        <v>21966.43</v>
      </c>
      <c r="F448" s="9">
        <v>13302.54</v>
      </c>
      <c r="G448" s="9">
        <v>23250.57</v>
      </c>
      <c r="H448" s="9">
        <v>9855.94</v>
      </c>
      <c r="I448" s="9">
        <v>0.44</v>
      </c>
      <c r="J448" s="9">
        <v>0.45</v>
      </c>
      <c r="K448" s="9">
        <v>0.44</v>
      </c>
      <c r="L448" s="8">
        <f>+IFERROR(COS(ATAN(db_LecMedPrinc[[#This Row],[3]]/db_LecMedPrinc[[#This Row],[1]])),0)</f>
        <v>0.9038644521689273</v>
      </c>
    </row>
    <row r="449" spans="1:12" ht="15.75" x14ac:dyDescent="0.25">
      <c r="A449" s="4">
        <v>44308</v>
      </c>
      <c r="B449" s="5">
        <v>0</v>
      </c>
      <c r="C449" s="5" t="s">
        <v>21</v>
      </c>
      <c r="D449" s="9">
        <v>46409.51</v>
      </c>
      <c r="E449" s="9">
        <v>21966.6</v>
      </c>
      <c r="F449" s="9">
        <v>13302.6</v>
      </c>
      <c r="G449" s="9">
        <v>23250.7</v>
      </c>
      <c r="H449" s="9">
        <v>9856.2000000000007</v>
      </c>
      <c r="I449" s="9"/>
      <c r="J449" s="9"/>
      <c r="K449" s="9"/>
      <c r="L449" s="8">
        <f>+IFERROR(COS(ATAN(db_LecMedPrinc[[#This Row],[3]]/db_LecMedPrinc[[#This Row],[1]])),0)</f>
        <v>0.90386477596865944</v>
      </c>
    </row>
    <row r="450" spans="1:12" ht="15.75" x14ac:dyDescent="0.25">
      <c r="A450" s="4">
        <v>44308</v>
      </c>
      <c r="B450" s="5">
        <v>0.25</v>
      </c>
      <c r="C450" s="5" t="s">
        <v>21</v>
      </c>
      <c r="D450" s="9">
        <v>46410.14</v>
      </c>
      <c r="E450" s="9">
        <v>21966.82</v>
      </c>
      <c r="F450" s="9">
        <v>13303.23</v>
      </c>
      <c r="G450" s="9">
        <v>23250.7</v>
      </c>
      <c r="H450" s="9">
        <v>9856.2000000000007</v>
      </c>
      <c r="I450" s="9"/>
      <c r="J450" s="9"/>
      <c r="K450" s="9"/>
      <c r="L450" s="8">
        <f>+IFERROR(COS(ATAN(db_LecMedPrinc[[#This Row],[3]]/db_LecMedPrinc[[#This Row],[1]])),0)</f>
        <v>0.90386536483528701</v>
      </c>
    </row>
    <row r="451" spans="1:12" ht="15.75" x14ac:dyDescent="0.25">
      <c r="A451" s="4">
        <v>44308</v>
      </c>
      <c r="B451" s="5">
        <v>0.45833333333333331</v>
      </c>
      <c r="C451" s="5"/>
      <c r="D451" s="9"/>
      <c r="E451" s="9"/>
      <c r="F451" s="9"/>
      <c r="G451" s="9"/>
      <c r="H451" s="9"/>
      <c r="I451" s="9"/>
      <c r="J451" s="9"/>
      <c r="K451" s="9"/>
      <c r="L451" s="8">
        <f>+IFERROR(COS(ATAN(db_LecMedPrinc[[#This Row],[3]]/db_LecMedPrinc[[#This Row],[1]])),)</f>
        <v>0</v>
      </c>
    </row>
    <row r="452" spans="1:12" ht="15.75" hidden="1" x14ac:dyDescent="0.25">
      <c r="A452" s="4">
        <v>44308</v>
      </c>
      <c r="B452" s="5">
        <v>0.75</v>
      </c>
      <c r="C452" s="5" t="s">
        <v>20</v>
      </c>
      <c r="D452" s="9">
        <v>46411.57</v>
      </c>
      <c r="E452" s="9">
        <v>21967.29</v>
      </c>
      <c r="F452" s="9">
        <v>13303.32</v>
      </c>
      <c r="G452" s="9">
        <v>23251.97</v>
      </c>
      <c r="H452" s="9">
        <v>9856.27</v>
      </c>
      <c r="I452" s="9"/>
      <c r="J452" s="9"/>
      <c r="K452" s="9"/>
      <c r="L452" s="8">
        <f>+IFERROR(COS(ATAN(db_LecMedPrinc[[#This Row],[3]]/db_LecMedPrinc[[#This Row],[1]])),0)</f>
        <v>0.90386692254696399</v>
      </c>
    </row>
    <row r="453" spans="1:12" ht="15.75" x14ac:dyDescent="0.25">
      <c r="A453" s="4">
        <v>44309</v>
      </c>
      <c r="B453" s="5">
        <v>0</v>
      </c>
      <c r="C453" s="5" t="s">
        <v>21</v>
      </c>
      <c r="D453" s="9">
        <v>46412.35</v>
      </c>
      <c r="E453" s="9">
        <v>21967.57</v>
      </c>
      <c r="F453" s="9">
        <v>13303.4</v>
      </c>
      <c r="G453" s="9">
        <v>23252.11</v>
      </c>
      <c r="H453" s="9">
        <v>9856.83</v>
      </c>
      <c r="I453" s="9">
        <v>0.44</v>
      </c>
      <c r="J453" s="9">
        <v>0.45</v>
      </c>
      <c r="K453" s="9">
        <v>0.44</v>
      </c>
      <c r="L453" s="8">
        <f>+IFERROR(COS(ATAN(db_LecMedPrinc[[#This Row],[3]]/db_LecMedPrinc[[#This Row],[1]])),0)</f>
        <v>0.90386759416877049</v>
      </c>
    </row>
    <row r="454" spans="1:12" ht="15.75" x14ac:dyDescent="0.25">
      <c r="A454" s="4">
        <v>44309</v>
      </c>
      <c r="B454" s="5">
        <v>0.25</v>
      </c>
      <c r="C454" s="5" t="s">
        <v>21</v>
      </c>
      <c r="D454" s="9">
        <v>46412.99</v>
      </c>
      <c r="E454" s="9">
        <v>21967.81</v>
      </c>
      <c r="F454" s="9">
        <v>13304.04</v>
      </c>
      <c r="G454" s="9">
        <v>23252.11</v>
      </c>
      <c r="H454" s="9">
        <v>9856.83</v>
      </c>
      <c r="I454" s="9">
        <v>0.44</v>
      </c>
      <c r="J454" s="9">
        <v>0.45</v>
      </c>
      <c r="K454" s="9">
        <v>0.44</v>
      </c>
      <c r="L454" s="8">
        <f>+IFERROR(COS(ATAN(db_LecMedPrinc[[#This Row],[3]]/db_LecMedPrinc[[#This Row],[1]])),0)</f>
        <v>0.90386806798958563</v>
      </c>
    </row>
    <row r="455" spans="1:12" ht="15.75" x14ac:dyDescent="0.25">
      <c r="A455" s="4">
        <v>44309</v>
      </c>
      <c r="B455" s="5">
        <v>0.45833333333333331</v>
      </c>
      <c r="C455" s="5"/>
      <c r="D455" s="9"/>
      <c r="E455" s="9"/>
      <c r="F455" s="9"/>
      <c r="G455" s="9"/>
      <c r="H455" s="9"/>
      <c r="I455" s="9"/>
      <c r="J455" s="9"/>
      <c r="K455" s="9"/>
      <c r="L455" s="8">
        <f>+IFERROR(COS(ATAN(db_LecMedPrinc[[#This Row],[3]]/db_LecMedPrinc[[#This Row],[1]])),0)</f>
        <v>0</v>
      </c>
    </row>
    <row r="456" spans="1:12" ht="15.75" x14ac:dyDescent="0.25">
      <c r="A456" s="4">
        <v>44309</v>
      </c>
      <c r="B456" s="5">
        <v>0.75</v>
      </c>
      <c r="C456" s="5"/>
      <c r="D456" s="9"/>
      <c r="E456" s="9"/>
      <c r="F456" s="9"/>
      <c r="G456" s="9"/>
      <c r="H456" s="9"/>
      <c r="I456" s="9"/>
      <c r="J456" s="9"/>
      <c r="K456" s="9"/>
      <c r="L456" s="8">
        <f>+IFERROR(COS(ATAN(db_LecMedPrinc[[#This Row],[3]]/db_LecMedPrinc[[#This Row],[1]])),0)</f>
        <v>0</v>
      </c>
    </row>
    <row r="457" spans="1:12" ht="15.75" x14ac:dyDescent="0.25">
      <c r="A457" s="4">
        <v>44310</v>
      </c>
      <c r="B457" s="5">
        <v>0</v>
      </c>
      <c r="C457" s="5" t="s">
        <v>21</v>
      </c>
      <c r="D457" s="9">
        <v>46415.29</v>
      </c>
      <c r="E457" s="9">
        <v>21968.68</v>
      </c>
      <c r="F457" s="9">
        <v>13304.17</v>
      </c>
      <c r="G457" s="9">
        <v>23253.66</v>
      </c>
      <c r="H457" s="9">
        <v>9857.4500000000007</v>
      </c>
      <c r="I457" s="9">
        <v>0.44</v>
      </c>
      <c r="J457" s="9">
        <v>0.45</v>
      </c>
      <c r="K457" s="9">
        <v>0.44</v>
      </c>
      <c r="L457" s="8">
        <f>+IFERROR(COS(ATAN(db_LecMedPrinc[[#This Row],[3]]/db_LecMedPrinc[[#This Row],[1]])),0)</f>
        <v>0.90386971419467033</v>
      </c>
    </row>
    <row r="458" spans="1:12" ht="15.75" x14ac:dyDescent="0.25">
      <c r="A458" s="4">
        <v>44310</v>
      </c>
      <c r="B458" s="5">
        <v>0.25</v>
      </c>
      <c r="C458" s="5" t="s">
        <v>21</v>
      </c>
      <c r="D458" s="9">
        <v>46415.83</v>
      </c>
      <c r="E458" s="9">
        <v>21968.880000000001</v>
      </c>
      <c r="F458" s="9">
        <v>13304.72</v>
      </c>
      <c r="G458" s="9">
        <v>23253.66</v>
      </c>
      <c r="H458" s="9">
        <v>9857.4500000000007</v>
      </c>
      <c r="I458" s="9">
        <v>0.44</v>
      </c>
      <c r="J458" s="9">
        <v>0.45</v>
      </c>
      <c r="K458" s="9">
        <v>0.44</v>
      </c>
      <c r="L458" s="8">
        <f>+IFERROR(COS(ATAN(db_LecMedPrinc[[#This Row],[3]]/db_LecMedPrinc[[#This Row],[1]])),0)</f>
        <v>0.90387013275453643</v>
      </c>
    </row>
    <row r="459" spans="1:12" ht="15.75" x14ac:dyDescent="0.25">
      <c r="A459" s="4">
        <v>44310</v>
      </c>
      <c r="B459" s="5">
        <v>0.45833333333333331</v>
      </c>
      <c r="C459" s="5" t="s">
        <v>24</v>
      </c>
      <c r="D459" s="9">
        <v>46416.87</v>
      </c>
      <c r="E459" s="9">
        <v>21969.27</v>
      </c>
      <c r="F459" s="9">
        <v>13304.79</v>
      </c>
      <c r="G459" s="9">
        <v>23254.63</v>
      </c>
      <c r="H459" s="9">
        <v>9857.4500000000007</v>
      </c>
      <c r="I459" s="9">
        <v>0.436</v>
      </c>
      <c r="J459" s="9">
        <v>0.45</v>
      </c>
      <c r="K459" s="9">
        <v>0.45</v>
      </c>
      <c r="L459" s="8">
        <f>+IFERROR(COS(ATAN(db_LecMedPrinc[[#This Row],[3]]/db_LecMedPrinc[[#This Row],[1]])),0)</f>
        <v>0.90387090258648339</v>
      </c>
    </row>
    <row r="460" spans="1:12" ht="15.75" hidden="1" x14ac:dyDescent="0.25">
      <c r="A460" s="4">
        <v>44310</v>
      </c>
      <c r="B460" s="5">
        <v>0.75</v>
      </c>
      <c r="C460" s="5" t="s">
        <v>20</v>
      </c>
      <c r="D460" s="9">
        <v>46417.35</v>
      </c>
      <c r="E460" s="9">
        <v>21969.45</v>
      </c>
      <c r="F460" s="9">
        <v>13304.79</v>
      </c>
      <c r="G460" s="9">
        <v>23255.040000000001</v>
      </c>
      <c r="H460" s="9">
        <v>9857.52</v>
      </c>
      <c r="I460" s="9"/>
      <c r="J460" s="9"/>
      <c r="K460" s="9"/>
      <c r="L460" s="8">
        <f>+IFERROR(COS(ATAN(db_LecMedPrinc[[#This Row],[3]]/db_LecMedPrinc[[#This Row],[1]])),0)</f>
        <v>0.90387125788135592</v>
      </c>
    </row>
    <row r="461" spans="1:12" ht="15.75" x14ac:dyDescent="0.25">
      <c r="A461" s="4">
        <v>44311</v>
      </c>
      <c r="B461" s="5">
        <v>0</v>
      </c>
      <c r="C461" s="5" t="s">
        <v>21</v>
      </c>
      <c r="D461" s="9">
        <v>46417.94</v>
      </c>
      <c r="E461" s="9">
        <v>2196.6799999999998</v>
      </c>
      <c r="F461" s="9">
        <v>13304.85</v>
      </c>
      <c r="G461" s="9">
        <v>23255.119999999999</v>
      </c>
      <c r="H461" s="9">
        <v>9857.9599999999991</v>
      </c>
      <c r="I461" s="9">
        <v>0.44</v>
      </c>
      <c r="J461" s="9">
        <v>0.45</v>
      </c>
      <c r="K461" s="9">
        <v>0.44</v>
      </c>
      <c r="L461" s="8">
        <f>+IFERROR(COS(ATAN(db_LecMedPrinc[[#This Row],[3]]/db_LecMedPrinc[[#This Row],[1]])),0)</f>
        <v>0.99888209950543139</v>
      </c>
    </row>
    <row r="462" spans="1:12" ht="15.75" x14ac:dyDescent="0.25">
      <c r="A462" s="4">
        <v>44311</v>
      </c>
      <c r="B462" s="5">
        <v>0.25</v>
      </c>
      <c r="C462" s="5" t="s">
        <v>21</v>
      </c>
      <c r="D462" s="9">
        <v>46418.43</v>
      </c>
      <c r="E462" s="9">
        <v>21969.88</v>
      </c>
      <c r="F462" s="9">
        <v>13305.34</v>
      </c>
      <c r="G462" s="9">
        <v>2325.12</v>
      </c>
      <c r="H462" s="9">
        <v>9857.9599999999991</v>
      </c>
      <c r="I462" s="9">
        <v>0.44</v>
      </c>
      <c r="J462" s="9">
        <v>0.45</v>
      </c>
      <c r="K462" s="9">
        <v>0.44</v>
      </c>
      <c r="L462" s="8">
        <f>+IFERROR(COS(ATAN(db_LecMedPrinc[[#This Row],[3]]/db_LecMedPrinc[[#This Row],[1]])),0)</f>
        <v>0.90387186902869565</v>
      </c>
    </row>
    <row r="463" spans="1:12" ht="15.75" x14ac:dyDescent="0.25">
      <c r="A463" s="4">
        <v>44311</v>
      </c>
      <c r="B463" s="5">
        <v>0.45833333333333331</v>
      </c>
      <c r="C463" s="5" t="s">
        <v>24</v>
      </c>
      <c r="D463" s="9">
        <v>46419.09</v>
      </c>
      <c r="E463" s="9">
        <v>21970.14</v>
      </c>
      <c r="F463" s="9">
        <v>13305.38</v>
      </c>
      <c r="G463" s="9">
        <v>23255.74</v>
      </c>
      <c r="H463" s="9">
        <v>9857.9599999999991</v>
      </c>
      <c r="I463" s="9">
        <v>0.44</v>
      </c>
      <c r="J463" s="9">
        <v>0.45</v>
      </c>
      <c r="K463" s="9">
        <v>0.44</v>
      </c>
      <c r="L463" s="8">
        <f>+IFERROR(COS(ATAN(db_LecMedPrinc[[#This Row],[3]]/db_LecMedPrinc[[#This Row],[1]])),0)</f>
        <v>0.90387226340814397</v>
      </c>
    </row>
    <row r="464" spans="1:12" ht="15.75" hidden="1" x14ac:dyDescent="0.25">
      <c r="A464" s="4">
        <v>44311</v>
      </c>
      <c r="B464" s="5">
        <v>0.75</v>
      </c>
      <c r="C464" s="5" t="s">
        <v>20</v>
      </c>
      <c r="D464" s="9">
        <v>46419.53</v>
      </c>
      <c r="E464" s="9">
        <v>21970.28</v>
      </c>
      <c r="F464" s="9">
        <v>13305.38</v>
      </c>
      <c r="G464" s="9">
        <v>23256.18</v>
      </c>
      <c r="H464" s="9">
        <v>9857.9599999999991</v>
      </c>
      <c r="I464" s="9"/>
      <c r="J464" s="9"/>
      <c r="K464" s="9"/>
      <c r="L464" s="8">
        <f>+IFERROR(COS(ATAN(db_LecMedPrinc[[#This Row],[3]]/db_LecMedPrinc[[#This Row],[1]])),0)</f>
        <v>0.90387277729889037</v>
      </c>
    </row>
    <row r="465" spans="1:12" ht="15.75" x14ac:dyDescent="0.25">
      <c r="A465" s="4">
        <v>44312</v>
      </c>
      <c r="B465" s="5">
        <v>0</v>
      </c>
      <c r="C465" s="5" t="s">
        <v>21</v>
      </c>
      <c r="D465" s="9">
        <v>46420.21</v>
      </c>
      <c r="E465" s="9">
        <v>21970.54</v>
      </c>
      <c r="F465" s="9">
        <v>13305.43</v>
      </c>
      <c r="G465" s="9">
        <v>23256.3</v>
      </c>
      <c r="H465" s="9">
        <v>9858.48</v>
      </c>
      <c r="I465" s="9">
        <v>0.44</v>
      </c>
      <c r="J465" s="9">
        <v>0.45</v>
      </c>
      <c r="K465" s="9">
        <v>0.44</v>
      </c>
      <c r="L465" s="8">
        <f>+IFERROR(COS(ATAN(db_LecMedPrinc[[#This Row],[3]]/db_LecMedPrinc[[#This Row],[1]])),0)</f>
        <v>0.90387324292612337</v>
      </c>
    </row>
    <row r="466" spans="1:12" ht="15.75" x14ac:dyDescent="0.25">
      <c r="A466" s="4">
        <v>44312</v>
      </c>
      <c r="B466" s="5">
        <v>0.25</v>
      </c>
      <c r="C466" s="5" t="s">
        <v>21</v>
      </c>
      <c r="D466" s="9">
        <v>46420.85</v>
      </c>
      <c r="E466" s="9">
        <v>21970.78</v>
      </c>
      <c r="F466" s="9">
        <v>13306.07</v>
      </c>
      <c r="G466" s="9">
        <v>23256.3</v>
      </c>
      <c r="H466" s="9">
        <v>9858.48</v>
      </c>
      <c r="I466" s="9">
        <v>0.44</v>
      </c>
      <c r="J466" s="9">
        <v>0.45</v>
      </c>
      <c r="K466" s="9">
        <v>0.44</v>
      </c>
      <c r="L466" s="8">
        <f>+IFERROR(COS(ATAN(db_LecMedPrinc[[#This Row],[3]]/db_LecMedPrinc[[#This Row],[1]])),0)</f>
        <v>0.90387371658153792</v>
      </c>
    </row>
    <row r="467" spans="1:12" ht="15.75" x14ac:dyDescent="0.25">
      <c r="A467" s="4">
        <v>44312</v>
      </c>
      <c r="B467" s="5">
        <v>0.45833333333333331</v>
      </c>
      <c r="C467" s="5" t="s">
        <v>24</v>
      </c>
      <c r="D467" s="9">
        <v>46421.26</v>
      </c>
      <c r="E467" s="9">
        <v>21971.24</v>
      </c>
      <c r="F467" s="9">
        <v>13306.21</v>
      </c>
      <c r="G467" s="9">
        <v>23257.42</v>
      </c>
      <c r="H467" s="9">
        <v>9858.48</v>
      </c>
      <c r="I467" s="9">
        <v>0.44</v>
      </c>
      <c r="J467" s="9">
        <v>0.45</v>
      </c>
      <c r="K467" s="9">
        <v>0.44</v>
      </c>
      <c r="L467" s="8">
        <f>+IFERROR(COS(ATAN(db_LecMedPrinc[[#This Row],[3]]/db_LecMedPrinc[[#This Row],[1]])),0)</f>
        <v>0.90387171424062251</v>
      </c>
    </row>
    <row r="468" spans="1:12" ht="15.75" x14ac:dyDescent="0.25">
      <c r="A468" s="4">
        <v>44312</v>
      </c>
      <c r="B468" s="5">
        <v>0.75</v>
      </c>
      <c r="C468" s="5"/>
      <c r="D468" s="9"/>
      <c r="E468" s="9"/>
      <c r="F468" s="9"/>
      <c r="G468" s="9"/>
      <c r="H468" s="9"/>
      <c r="I468" s="9"/>
      <c r="J468" s="9"/>
      <c r="K468" s="9"/>
      <c r="L468" s="8">
        <f>+IFERROR(COS(ATAN(db_LecMedPrinc[[#This Row],[3]]/db_LecMedPrinc[[#This Row],[1]])),0)</f>
        <v>0</v>
      </c>
    </row>
    <row r="469" spans="1:12" ht="15.75" x14ac:dyDescent="0.25">
      <c r="A469" s="4">
        <v>44313</v>
      </c>
      <c r="B469" s="5">
        <v>0</v>
      </c>
      <c r="C469" s="5" t="s">
        <v>22</v>
      </c>
      <c r="D469" s="9">
        <v>46425.2</v>
      </c>
      <c r="E469" s="9">
        <v>21972.92</v>
      </c>
      <c r="F469" s="9">
        <v>13306.43</v>
      </c>
      <c r="G469" s="9">
        <v>23258.76</v>
      </c>
      <c r="H469" s="9">
        <v>9860</v>
      </c>
      <c r="I469" s="9">
        <v>0.33500000000000002</v>
      </c>
      <c r="J469" s="9">
        <v>0.34599999999999997</v>
      </c>
      <c r="K469" s="9">
        <v>0.34899999999999998</v>
      </c>
      <c r="L469" s="8">
        <f>+IFERROR(COS(ATAN(db_LecMedPrinc[[#This Row],[3]]/db_LecMedPrinc[[#This Row],[1]])),0)</f>
        <v>0.90387310554319589</v>
      </c>
    </row>
    <row r="470" spans="1:12" ht="15.75" x14ac:dyDescent="0.25">
      <c r="A470" s="4">
        <v>44313</v>
      </c>
      <c r="B470" s="5">
        <v>0.25</v>
      </c>
      <c r="C470" s="5" t="s">
        <v>22</v>
      </c>
      <c r="D470" s="9">
        <v>46427.14</v>
      </c>
      <c r="E470" s="9">
        <v>21974</v>
      </c>
      <c r="F470" s="9">
        <v>13308.37</v>
      </c>
      <c r="G470" s="9">
        <v>23258.76</v>
      </c>
      <c r="H470" s="9">
        <v>9860</v>
      </c>
      <c r="I470" s="9">
        <v>0.33500000000000002</v>
      </c>
      <c r="J470" s="9">
        <v>0.34599999999999997</v>
      </c>
      <c r="K470" s="9">
        <v>0.34899999999999998</v>
      </c>
      <c r="L470" s="8">
        <f>+IFERROR(COS(ATAN(db_LecMedPrinc[[#This Row],[3]]/db_LecMedPrinc[[#This Row],[1]])),0)</f>
        <v>0.90387188747224623</v>
      </c>
    </row>
    <row r="471" spans="1:12" ht="15.75" x14ac:dyDescent="0.25">
      <c r="A471" s="4">
        <v>44313</v>
      </c>
      <c r="B471" s="5">
        <v>0.45833333333333331</v>
      </c>
      <c r="C471" s="5" t="s">
        <v>24</v>
      </c>
      <c r="D471" s="9">
        <v>46429.51</v>
      </c>
      <c r="E471" s="9">
        <v>21975.1</v>
      </c>
      <c r="F471" s="9">
        <v>13308.39</v>
      </c>
      <c r="G471" s="9">
        <v>23260.21</v>
      </c>
      <c r="H471" s="9">
        <v>9860.25</v>
      </c>
      <c r="I471" s="9">
        <v>0.33500000000000002</v>
      </c>
      <c r="J471" s="9">
        <v>0.34599999999999997</v>
      </c>
      <c r="K471" s="9">
        <v>0.34899999999999998</v>
      </c>
      <c r="L471" s="8">
        <f>+IFERROR(COS(ATAN(db_LecMedPrinc[[#This Row],[3]]/db_LecMedPrinc[[#This Row],[1]])),0)</f>
        <v>0.90387205099522772</v>
      </c>
    </row>
    <row r="472" spans="1:12" ht="15.75" hidden="1" x14ac:dyDescent="0.25">
      <c r="A472" s="4">
        <v>44313</v>
      </c>
      <c r="B472" s="5">
        <v>0.75</v>
      </c>
      <c r="C472" s="5" t="s">
        <v>20</v>
      </c>
      <c r="D472" s="9">
        <v>46430.66</v>
      </c>
      <c r="E472" s="9">
        <v>21975.85</v>
      </c>
      <c r="F472" s="9">
        <v>13308.41</v>
      </c>
      <c r="G472" s="9">
        <v>23261.99</v>
      </c>
      <c r="H472" s="9">
        <v>9860.25</v>
      </c>
      <c r="I472" s="9"/>
      <c r="J472" s="9"/>
      <c r="K472" s="9"/>
      <c r="L472" s="8">
        <f>+IFERROR(COS(ATAN(db_LecMedPrinc[[#This Row],[3]]/db_LecMedPrinc[[#This Row],[1]])),0)</f>
        <v>0.90387050254280943</v>
      </c>
    </row>
    <row r="473" spans="1:12" ht="15.75" x14ac:dyDescent="0.25">
      <c r="A473" s="4">
        <v>44314</v>
      </c>
      <c r="B473" s="5">
        <v>0</v>
      </c>
      <c r="C473" s="5" t="s">
        <v>22</v>
      </c>
      <c r="D473" s="9">
        <v>46432.97</v>
      </c>
      <c r="E473" s="9">
        <v>21977.17</v>
      </c>
      <c r="F473" s="9">
        <v>13309.25</v>
      </c>
      <c r="G473" s="9">
        <v>23262.32</v>
      </c>
      <c r="H473" s="9">
        <v>9861.3799999999992</v>
      </c>
      <c r="I473" s="9">
        <v>0.38100000000000001</v>
      </c>
      <c r="J473" s="9">
        <v>0.36899999999999999</v>
      </c>
      <c r="K473" s="9">
        <v>0.34899999999999998</v>
      </c>
      <c r="L473" s="8">
        <f>+IFERROR(COS(ATAN(db_LecMedPrinc[[#This Row],[3]]/db_LecMedPrinc[[#This Row],[1]])),0)</f>
        <v>0.90386879637937945</v>
      </c>
    </row>
    <row r="474" spans="1:12" ht="15.75" x14ac:dyDescent="0.25">
      <c r="A474" s="4">
        <v>44314</v>
      </c>
      <c r="B474" s="5">
        <v>0.25</v>
      </c>
      <c r="C474" s="5" t="s">
        <v>22</v>
      </c>
      <c r="D474" s="9">
        <v>46434.42</v>
      </c>
      <c r="E474" s="9">
        <v>21977.99</v>
      </c>
      <c r="F474" s="9">
        <v>13310.7</v>
      </c>
      <c r="G474" s="9">
        <v>23262.32</v>
      </c>
      <c r="H474" s="9">
        <v>9861.3799999999992</v>
      </c>
      <c r="I474" s="9">
        <v>0.38100000000000001</v>
      </c>
      <c r="J474" s="9">
        <v>0.36699999999999999</v>
      </c>
      <c r="K474" s="9">
        <v>0.34899999999999998</v>
      </c>
      <c r="L474" s="8">
        <f>+IFERROR(COS(ATAN(db_LecMedPrinc[[#This Row],[3]]/db_LecMedPrinc[[#This Row],[1]])),0)</f>
        <v>0.90386779001091833</v>
      </c>
    </row>
    <row r="475" spans="1:12" ht="15.75" x14ac:dyDescent="0.25">
      <c r="A475" s="4">
        <v>44314</v>
      </c>
      <c r="B475" s="5">
        <v>0.45833333333333331</v>
      </c>
      <c r="C475" s="5" t="s">
        <v>24</v>
      </c>
      <c r="D475" s="9">
        <v>46436.28</v>
      </c>
      <c r="E475" s="9">
        <v>21979.15</v>
      </c>
      <c r="F475" s="9">
        <v>13310.75</v>
      </c>
      <c r="G475" s="9">
        <v>23262.42</v>
      </c>
      <c r="H475" s="9">
        <v>9861.7199999999993</v>
      </c>
      <c r="I475" s="9">
        <v>0.38100000000000001</v>
      </c>
      <c r="J475" s="9">
        <v>0.36699999999999999</v>
      </c>
      <c r="K475" s="9">
        <v>0.34899999999999998</v>
      </c>
      <c r="L475" s="8">
        <f>+IFERROR(COS(ATAN(db_LecMedPrinc[[#This Row],[3]]/db_LecMedPrinc[[#This Row],[1]])),0)</f>
        <v>0.90386568524432609</v>
      </c>
    </row>
    <row r="476" spans="1:12" ht="15.75" x14ac:dyDescent="0.25">
      <c r="A476" s="4">
        <v>44314</v>
      </c>
      <c r="B476" s="5">
        <v>0.75</v>
      </c>
      <c r="C476" s="5" t="s">
        <v>21</v>
      </c>
      <c r="D476" s="9">
        <v>46438.99</v>
      </c>
      <c r="E476" s="9">
        <v>21980.39</v>
      </c>
      <c r="F476" s="9">
        <v>13310.85</v>
      </c>
      <c r="G476" s="9">
        <v>23266.42</v>
      </c>
      <c r="H476" s="9">
        <v>9861.7199999999993</v>
      </c>
      <c r="I476" s="9">
        <v>0.38</v>
      </c>
      <c r="J476" s="9">
        <v>0.44</v>
      </c>
      <c r="K476" s="9">
        <v>0.41</v>
      </c>
      <c r="L476" s="8">
        <f>+IFERROR(COS(ATAN(db_LecMedPrinc[[#This Row],[3]]/db_LecMedPrinc[[#This Row],[1]])),0)</f>
        <v>0.90386600656600302</v>
      </c>
    </row>
    <row r="477" spans="1:12" ht="15.75" x14ac:dyDescent="0.25">
      <c r="A477" s="4">
        <v>44315</v>
      </c>
      <c r="B477" s="5">
        <v>0</v>
      </c>
      <c r="C477" s="5" t="s">
        <v>22</v>
      </c>
      <c r="D477" s="9">
        <v>46441.919999999998</v>
      </c>
      <c r="E477" s="9">
        <v>21981.99</v>
      </c>
      <c r="F477" s="9">
        <v>13311.94</v>
      </c>
      <c r="G477" s="9">
        <v>23266.75</v>
      </c>
      <c r="H477" s="9">
        <v>9863.2199999999993</v>
      </c>
      <c r="I477" s="9">
        <v>0.43</v>
      </c>
      <c r="J477" s="9">
        <v>0.438</v>
      </c>
      <c r="K477" s="9">
        <v>0.434</v>
      </c>
      <c r="L477" s="8">
        <f>+IFERROR(COS(ATAN(db_LecMedPrinc[[#This Row],[3]]/db_LecMedPrinc[[#This Row],[1]])),0)</f>
        <v>0.90386440220890973</v>
      </c>
    </row>
    <row r="478" spans="1:12" ht="15.75" x14ac:dyDescent="0.25">
      <c r="A478" s="4">
        <v>44315</v>
      </c>
      <c r="B478" s="5">
        <v>0.25</v>
      </c>
      <c r="C478" s="5" t="s">
        <v>22</v>
      </c>
      <c r="D478" s="9">
        <v>46443.41</v>
      </c>
      <c r="E478" s="9">
        <v>21982.81</v>
      </c>
      <c r="F478" s="9">
        <v>13313.44</v>
      </c>
      <c r="G478" s="9">
        <v>23266.75</v>
      </c>
      <c r="H478" s="9">
        <v>9863.2199999999993</v>
      </c>
      <c r="I478" s="9">
        <v>0.43</v>
      </c>
      <c r="J478" s="9">
        <v>0.438</v>
      </c>
      <c r="K478" s="9">
        <v>0.434</v>
      </c>
      <c r="L478" s="8">
        <f>+IFERROR(COS(ATAN(db_LecMedPrinc[[#This Row],[3]]/db_LecMedPrinc[[#This Row],[1]])),0)</f>
        <v>0.90386353864256153</v>
      </c>
    </row>
    <row r="479" spans="1:12" ht="15.75" x14ac:dyDescent="0.25">
      <c r="A479" s="4">
        <v>44315</v>
      </c>
      <c r="B479" s="5">
        <v>0.45833333333333331</v>
      </c>
      <c r="C479" s="5"/>
      <c r="D479" s="9"/>
      <c r="E479" s="9"/>
      <c r="F479" s="9"/>
      <c r="G479" s="9"/>
      <c r="H479" s="9"/>
      <c r="I479" s="9"/>
      <c r="J479" s="9"/>
      <c r="K479" s="9"/>
      <c r="L479" s="8">
        <f>+IFERROR(COS(ATAN(db_LecMedPrinc[[#This Row],[3]]/db_LecMedPrinc[[#This Row],[1]])),0)</f>
        <v>0</v>
      </c>
    </row>
    <row r="480" spans="1:12" ht="15.75" x14ac:dyDescent="0.25">
      <c r="A480" s="4">
        <v>44315</v>
      </c>
      <c r="B480" s="5">
        <v>0.75</v>
      </c>
      <c r="C480" s="5" t="s">
        <v>21</v>
      </c>
      <c r="D480" s="9">
        <v>46447.61</v>
      </c>
      <c r="E480" s="9">
        <v>21984.91</v>
      </c>
      <c r="F480" s="9">
        <v>13313.5</v>
      </c>
      <c r="G480" s="9">
        <v>23270.799999999999</v>
      </c>
      <c r="H480" s="9">
        <v>9863.2900000000009</v>
      </c>
      <c r="I480" s="9">
        <v>0.43</v>
      </c>
      <c r="J480" s="9">
        <v>0.44</v>
      </c>
      <c r="K480" s="9">
        <v>0.43</v>
      </c>
      <c r="L480" s="8">
        <f>+IFERROR(COS(ATAN(db_LecMedPrinc[[#This Row],[3]]/db_LecMedPrinc[[#This Row],[1]])),0)</f>
        <v>0.90386269557082921</v>
      </c>
    </row>
    <row r="481" spans="1:14" ht="15.75" x14ac:dyDescent="0.25">
      <c r="A481" s="4">
        <v>44316</v>
      </c>
      <c r="B481" s="5">
        <v>0</v>
      </c>
      <c r="C481" s="5" t="s">
        <v>22</v>
      </c>
      <c r="D481" s="9">
        <v>46449.72</v>
      </c>
      <c r="E481" s="9">
        <v>21985.919999999998</v>
      </c>
      <c r="F481" s="9">
        <v>13313.71</v>
      </c>
      <c r="G481" s="9">
        <v>23271.119999999999</v>
      </c>
      <c r="H481" s="9">
        <v>9864.8700000000008</v>
      </c>
      <c r="I481" s="9">
        <v>0.43</v>
      </c>
      <c r="J481" s="9">
        <v>0.438</v>
      </c>
      <c r="K481" s="9">
        <v>0.434</v>
      </c>
      <c r="L481" s="8">
        <f>+IFERROR(COS(ATAN(db_LecMedPrinc[[#This Row],[3]]/db_LecMedPrinc[[#This Row],[1]])),0)</f>
        <v>0.90386261069339624</v>
      </c>
      <c r="N481" s="12"/>
    </row>
    <row r="482" spans="1:14" ht="15.75" x14ac:dyDescent="0.25">
      <c r="A482" s="4">
        <v>44316</v>
      </c>
      <c r="B482" s="5">
        <v>0.25</v>
      </c>
      <c r="C482" s="5" t="s">
        <v>22</v>
      </c>
      <c r="D482" s="9">
        <v>46451.61</v>
      </c>
      <c r="E482" s="9">
        <v>21986.9</v>
      </c>
      <c r="F482" s="9">
        <v>13315.6</v>
      </c>
      <c r="G482" s="9">
        <v>23271.119999999999</v>
      </c>
      <c r="H482" s="9">
        <v>9864.8700000000008</v>
      </c>
      <c r="I482" s="9">
        <v>0.43</v>
      </c>
      <c r="J482" s="9">
        <v>0.438</v>
      </c>
      <c r="K482" s="9">
        <v>0.434</v>
      </c>
      <c r="L482" s="8">
        <f>+IFERROR(COS(ATAN(db_LecMedPrinc[[#This Row],[3]]/db_LecMedPrinc[[#This Row],[1]])),0)</f>
        <v>0.90386196802878238</v>
      </c>
    </row>
    <row r="483" spans="1:14" ht="15.75" x14ac:dyDescent="0.25">
      <c r="A483" s="4">
        <v>44316</v>
      </c>
      <c r="B483" s="5">
        <v>0.45833333333333331</v>
      </c>
      <c r="C483" s="5"/>
      <c r="D483" s="9"/>
      <c r="E483" s="9"/>
      <c r="F483" s="9"/>
      <c r="G483" s="9"/>
      <c r="H483" s="9"/>
      <c r="I483" s="9"/>
      <c r="J483" s="9"/>
      <c r="K483" s="9"/>
      <c r="L483" s="8">
        <f>+IFERROR(COS(ATAN(db_LecMedPrinc[[#This Row],[3]]/db_LecMedPrinc[[#This Row],[1]])),0)</f>
        <v>0</v>
      </c>
    </row>
    <row r="484" spans="1:14" ht="15.75" x14ac:dyDescent="0.25">
      <c r="A484" s="4">
        <v>44316</v>
      </c>
      <c r="B484" s="5">
        <v>0.75</v>
      </c>
      <c r="C484" s="5" t="s">
        <v>21</v>
      </c>
      <c r="D484" s="9">
        <v>46455.26</v>
      </c>
      <c r="E484" s="9">
        <v>21988.63</v>
      </c>
      <c r="F484" s="9">
        <v>13315.74</v>
      </c>
      <c r="G484" s="9">
        <v>23274.45</v>
      </c>
      <c r="H484" s="9">
        <v>9865.06</v>
      </c>
      <c r="I484" s="9">
        <v>0.43</v>
      </c>
      <c r="J484" s="9">
        <v>0.44</v>
      </c>
      <c r="K484" s="9">
        <v>0.43</v>
      </c>
      <c r="L484" s="8">
        <f>+IFERROR(COS(ATAN(db_LecMedPrinc[[#This Row],[3]]/db_LecMedPrinc[[#This Row],[1]])),0)</f>
        <v>0.90386195035783401</v>
      </c>
    </row>
    <row r="485" spans="1:14" ht="15.75" x14ac:dyDescent="0.25">
      <c r="A485" s="4">
        <v>44317</v>
      </c>
      <c r="B485" s="5">
        <v>0</v>
      </c>
      <c r="C485" s="5" t="s">
        <v>22</v>
      </c>
      <c r="D485" s="9">
        <v>46456.62</v>
      </c>
      <c r="E485" s="9">
        <v>21989.200000000001</v>
      </c>
      <c r="F485" s="9">
        <v>13315.83</v>
      </c>
      <c r="G485" s="9">
        <v>23274.61</v>
      </c>
      <c r="H485" s="9">
        <v>9866.17</v>
      </c>
      <c r="I485" s="9">
        <v>0.43</v>
      </c>
      <c r="J485" s="9">
        <v>0.438</v>
      </c>
      <c r="K485" s="9">
        <v>0.434</v>
      </c>
      <c r="L485" s="8">
        <f>+IFERROR(COS(ATAN(db_LecMedPrinc[[#This Row],[3]]/db_LecMedPrinc[[#This Row],[1]])),0)</f>
        <v>0.90386250505024945</v>
      </c>
      <c r="N485" s="12"/>
    </row>
    <row r="486" spans="1:14" ht="15.75" x14ac:dyDescent="0.25">
      <c r="A486" s="4">
        <v>44317</v>
      </c>
      <c r="B486" s="5">
        <v>0.25</v>
      </c>
      <c r="C486" s="5" t="s">
        <v>22</v>
      </c>
      <c r="D486" s="9">
        <v>46457.65</v>
      </c>
      <c r="E486" s="9">
        <v>21989.599999999999</v>
      </c>
      <c r="F486" s="9">
        <v>13316.85</v>
      </c>
      <c r="G486" s="9">
        <v>23274.61</v>
      </c>
      <c r="H486" s="9">
        <v>9866.17</v>
      </c>
      <c r="I486" s="9">
        <v>0.43</v>
      </c>
      <c r="J486" s="9">
        <v>0.438</v>
      </c>
      <c r="K486" s="9">
        <v>0.434</v>
      </c>
      <c r="L486" s="8">
        <f>+IFERROR(COS(ATAN(db_LecMedPrinc[[#This Row],[3]]/db_LecMedPrinc[[#This Row],[1]])),0)</f>
        <v>0.9038631635497093</v>
      </c>
    </row>
    <row r="487" spans="1:14" ht="15.75" x14ac:dyDescent="0.25">
      <c r="A487" s="4">
        <v>44317</v>
      </c>
      <c r="B487" s="5">
        <v>0.45833333333333331</v>
      </c>
      <c r="C487" s="5"/>
      <c r="D487" s="9"/>
      <c r="E487" s="9"/>
      <c r="F487" s="9"/>
      <c r="G487" s="9"/>
      <c r="H487" s="9"/>
      <c r="I487" s="9"/>
      <c r="J487" s="9"/>
      <c r="K487" s="9"/>
      <c r="L487" s="8">
        <f>+IFERROR(COS(ATAN(db_LecMedPrinc[[#This Row],[3]]/db_LecMedPrinc[[#This Row],[1]])),0)</f>
        <v>0</v>
      </c>
    </row>
    <row r="488" spans="1:14" ht="15.75" x14ac:dyDescent="0.25">
      <c r="A488" s="4">
        <v>44317</v>
      </c>
      <c r="B488" s="5">
        <v>0.75</v>
      </c>
      <c r="C488" s="5" t="s">
        <v>21</v>
      </c>
      <c r="D488" s="9">
        <v>46459.38</v>
      </c>
      <c r="E488" s="9">
        <v>21990.2</v>
      </c>
      <c r="F488" s="9">
        <v>13316.87</v>
      </c>
      <c r="G488" s="9">
        <v>23276.22</v>
      </c>
      <c r="H488" s="9">
        <v>9866.2800000000007</v>
      </c>
      <c r="I488" s="9">
        <v>0.43</v>
      </c>
      <c r="J488" s="9">
        <v>0.44</v>
      </c>
      <c r="K488" s="9">
        <v>0.43</v>
      </c>
      <c r="L488" s="8">
        <f>+IFERROR(COS(ATAN(db_LecMedPrinc[[#This Row],[3]]/db_LecMedPrinc[[#This Row],[1]])),0)</f>
        <v>0.90386480999464269</v>
      </c>
    </row>
    <row r="489" spans="1:14" ht="15.75" x14ac:dyDescent="0.25">
      <c r="A489" s="4">
        <v>44318</v>
      </c>
      <c r="B489" s="5">
        <v>0</v>
      </c>
      <c r="C489" s="5" t="s">
        <v>22</v>
      </c>
      <c r="D489" s="9">
        <v>46460.23</v>
      </c>
      <c r="E489" s="9">
        <v>21990.5</v>
      </c>
      <c r="F489" s="9">
        <v>13317.01</v>
      </c>
      <c r="G489" s="9">
        <v>23276.35</v>
      </c>
      <c r="H489" s="9">
        <v>9866.86</v>
      </c>
      <c r="I489" s="9">
        <v>0.43</v>
      </c>
      <c r="J489" s="9">
        <v>0.438</v>
      </c>
      <c r="K489" s="9">
        <v>0.434</v>
      </c>
      <c r="L489" s="8">
        <f>+IFERROR(COS(ATAN(db_LecMedPrinc[[#This Row],[3]]/db_LecMedPrinc[[#This Row],[1]])),0)</f>
        <v>0.90386557975759652</v>
      </c>
      <c r="N489" s="12"/>
    </row>
    <row r="490" spans="1:14" ht="15.75" x14ac:dyDescent="0.25">
      <c r="A490" s="4">
        <v>44318</v>
      </c>
      <c r="B490" s="5">
        <v>0.25</v>
      </c>
      <c r="C490" s="5" t="s">
        <v>22</v>
      </c>
      <c r="D490" s="9">
        <v>46461.01</v>
      </c>
      <c r="E490" s="9">
        <v>21990.77</v>
      </c>
      <c r="F490" s="9">
        <v>13317.79</v>
      </c>
      <c r="G490" s="9">
        <v>23276.35</v>
      </c>
      <c r="H490" s="9">
        <v>9866.86</v>
      </c>
      <c r="I490" s="9">
        <v>0.43</v>
      </c>
      <c r="J490" s="9">
        <v>0.438</v>
      </c>
      <c r="K490" s="9">
        <v>0.434</v>
      </c>
      <c r="L490" s="8">
        <f>+IFERROR(COS(ATAN(db_LecMedPrinc[[#This Row],[3]]/db_LecMedPrinc[[#This Row],[1]])),0)</f>
        <v>0.9038663259283507</v>
      </c>
    </row>
    <row r="491" spans="1:14" ht="15.75" x14ac:dyDescent="0.25">
      <c r="A491" s="4">
        <v>44318</v>
      </c>
      <c r="B491" s="5">
        <v>0.45833333333333331</v>
      </c>
      <c r="C491" s="5"/>
      <c r="D491" s="9"/>
      <c r="E491" s="9"/>
      <c r="F491" s="9"/>
      <c r="G491" s="9"/>
      <c r="H491" s="9"/>
      <c r="I491" s="9"/>
      <c r="J491" s="9"/>
      <c r="K491" s="9"/>
      <c r="L491" s="8">
        <f>+IFERROR(COS(ATAN(db_LecMedPrinc[[#This Row],[3]]/db_LecMedPrinc[[#This Row],[1]])),0)</f>
        <v>0</v>
      </c>
    </row>
    <row r="492" spans="1:14" ht="15.75" x14ac:dyDescent="0.25">
      <c r="A492" s="4">
        <v>44318</v>
      </c>
      <c r="B492" s="5">
        <v>0.75</v>
      </c>
      <c r="C492" s="5" t="s">
        <v>21</v>
      </c>
      <c r="D492" s="9">
        <v>46462.68</v>
      </c>
      <c r="E492" s="9">
        <v>21991.31</v>
      </c>
      <c r="F492" s="9">
        <v>13317.81</v>
      </c>
      <c r="G492" s="9">
        <v>23277.84</v>
      </c>
      <c r="H492" s="9">
        <v>9867.0300000000007</v>
      </c>
      <c r="I492" s="9">
        <v>0.43</v>
      </c>
      <c r="J492" s="9">
        <v>0.44</v>
      </c>
      <c r="K492" s="9">
        <v>0.43</v>
      </c>
      <c r="L492" s="8">
        <f>+IFERROR(COS(ATAN(db_LecMedPrinc[[#This Row],[3]]/db_LecMedPrinc[[#This Row],[1]])),0)</f>
        <v>0.90386820984067207</v>
      </c>
    </row>
    <row r="493" spans="1:14" ht="15.75" x14ac:dyDescent="0.25">
      <c r="A493" s="4">
        <v>44319</v>
      </c>
      <c r="B493" s="5">
        <v>0</v>
      </c>
      <c r="C493" s="5" t="s">
        <v>24</v>
      </c>
      <c r="D493" s="9">
        <v>46463.41</v>
      </c>
      <c r="E493" s="9">
        <v>21991.57</v>
      </c>
      <c r="F493" s="9">
        <v>13317.88</v>
      </c>
      <c r="G493" s="9">
        <v>23277.97</v>
      </c>
      <c r="H493" s="9">
        <v>9867.5499999999993</v>
      </c>
      <c r="I493" s="9">
        <v>0.43</v>
      </c>
      <c r="J493" s="9">
        <v>0.44</v>
      </c>
      <c r="K493" s="9">
        <v>0.43</v>
      </c>
      <c r="L493" s="8">
        <f>+IFERROR(COS(ATAN(db_LecMedPrinc[[#This Row],[3]]/db_LecMedPrinc[[#This Row],[1]])),0)</f>
        <v>0.90386885312700327</v>
      </c>
    </row>
    <row r="494" spans="1:14" ht="15.75" x14ac:dyDescent="0.25">
      <c r="A494" s="4">
        <v>44319</v>
      </c>
      <c r="B494" s="5">
        <v>0.25</v>
      </c>
      <c r="C494" s="5" t="s">
        <v>24</v>
      </c>
      <c r="D494" s="9">
        <v>46464.08</v>
      </c>
      <c r="E494" s="9">
        <v>21991.81</v>
      </c>
      <c r="F494" s="9">
        <v>13318.55</v>
      </c>
      <c r="G494" s="9">
        <v>23277.97</v>
      </c>
      <c r="H494" s="9">
        <v>9867.5499999999993</v>
      </c>
      <c r="I494" s="9">
        <v>0.43</v>
      </c>
      <c r="J494" s="9">
        <v>0.44</v>
      </c>
      <c r="K494" s="9">
        <v>0.43</v>
      </c>
      <c r="L494" s="8">
        <f>+IFERROR(COS(ATAN(db_LecMedPrinc[[#This Row],[3]]/db_LecMedPrinc[[#This Row],[1]])),0)</f>
        <v>0.90386943321735469</v>
      </c>
    </row>
    <row r="495" spans="1:14" ht="15.75" x14ac:dyDescent="0.25">
      <c r="A495" s="4">
        <v>44319</v>
      </c>
      <c r="B495" s="5">
        <v>0.45833333333333331</v>
      </c>
      <c r="C495" s="5"/>
      <c r="D495" s="9"/>
      <c r="E495" s="9"/>
      <c r="F495" s="9"/>
      <c r="G495" s="9"/>
      <c r="H495" s="9"/>
      <c r="I495" s="9"/>
      <c r="J495" s="9"/>
      <c r="K495" s="9"/>
      <c r="L495" s="8">
        <f>+IFERROR(COS(ATAN(db_LecMedPrinc[[#This Row],[3]]/db_LecMedPrinc[[#This Row],[1]])),0)</f>
        <v>0</v>
      </c>
    </row>
    <row r="496" spans="1:14" ht="15.75" x14ac:dyDescent="0.25">
      <c r="A496" s="4">
        <v>44319</v>
      </c>
      <c r="B496" s="5">
        <v>0.75</v>
      </c>
      <c r="C496" s="5" t="s">
        <v>21</v>
      </c>
      <c r="D496" s="9">
        <v>46465.55</v>
      </c>
      <c r="E496" s="9">
        <v>21992.22</v>
      </c>
      <c r="F496" s="9">
        <v>13318.55</v>
      </c>
      <c r="G496" s="9">
        <v>23279.22</v>
      </c>
      <c r="H496" s="9">
        <v>9867.77</v>
      </c>
      <c r="I496" s="9">
        <v>0.43</v>
      </c>
      <c r="J496" s="9">
        <v>0.44</v>
      </c>
      <c r="K496" s="9">
        <v>0.43</v>
      </c>
      <c r="L496" s="8">
        <f>+IFERROR(COS(ATAN(db_LecMedPrinc[[#This Row],[3]]/db_LecMedPrinc[[#This Row],[1]])),0)</f>
        <v>0.90387158269776202</v>
      </c>
    </row>
    <row r="497" spans="1:14" ht="15.75" x14ac:dyDescent="0.25">
      <c r="A497" s="4">
        <v>44320</v>
      </c>
      <c r="B497" s="5">
        <v>0</v>
      </c>
      <c r="C497" s="5" t="s">
        <v>24</v>
      </c>
      <c r="D497" s="9">
        <v>46466</v>
      </c>
      <c r="E497" s="9">
        <v>21992.37</v>
      </c>
      <c r="F497" s="9">
        <v>13318.55</v>
      </c>
      <c r="G497" s="9">
        <v>23279.35</v>
      </c>
      <c r="H497" s="9">
        <v>9868.09</v>
      </c>
      <c r="I497" s="9">
        <v>0.43</v>
      </c>
      <c r="J497" s="9">
        <v>0.44</v>
      </c>
      <c r="K497" s="9">
        <v>0.43</v>
      </c>
      <c r="L497" s="8">
        <f>+IFERROR(COS(ATAN(db_LecMedPrinc[[#This Row],[3]]/db_LecMedPrinc[[#This Row],[1]])),0)</f>
        <v>0.90387205646472479</v>
      </c>
    </row>
    <row r="498" spans="1:14" ht="15.75" x14ac:dyDescent="0.25">
      <c r="A498" s="4">
        <v>44320</v>
      </c>
      <c r="B498" s="5">
        <v>0.25</v>
      </c>
      <c r="C498" s="5" t="s">
        <v>24</v>
      </c>
      <c r="D498" s="9">
        <v>46466.87</v>
      </c>
      <c r="E498" s="9">
        <v>21992.71</v>
      </c>
      <c r="F498" s="9">
        <v>13319.42</v>
      </c>
      <c r="G498" s="9">
        <v>23279.35</v>
      </c>
      <c r="H498" s="9">
        <v>9868.09</v>
      </c>
      <c r="I498" s="9">
        <v>0.43</v>
      </c>
      <c r="J498" s="9">
        <v>0.44</v>
      </c>
      <c r="K498" s="9">
        <v>0.43</v>
      </c>
      <c r="L498" s="8">
        <f>+IFERROR(COS(ATAN(db_LecMedPrinc[[#This Row],[3]]/db_LecMedPrinc[[#This Row],[1]])),0)</f>
        <v>0.90387259630373762</v>
      </c>
    </row>
    <row r="499" spans="1:14" ht="15.75" x14ac:dyDescent="0.25">
      <c r="A499" s="4">
        <v>44320</v>
      </c>
      <c r="B499" s="5">
        <v>0.45833333333333331</v>
      </c>
      <c r="C499" s="5"/>
      <c r="D499" s="9"/>
      <c r="E499" s="9"/>
      <c r="F499" s="9"/>
      <c r="G499" s="9"/>
      <c r="H499" s="9"/>
      <c r="I499" s="9"/>
      <c r="J499" s="9"/>
      <c r="K499" s="9"/>
      <c r="L499" s="8">
        <f>+IFERROR(COS(ATAN(db_LecMedPrinc[[#This Row],[3]]/db_LecMedPrinc[[#This Row],[1]])),0)</f>
        <v>0</v>
      </c>
    </row>
    <row r="500" spans="1:14" ht="15.75" x14ac:dyDescent="0.25">
      <c r="A500" s="4">
        <v>44320</v>
      </c>
      <c r="B500" s="5">
        <v>0.75</v>
      </c>
      <c r="C500" s="5"/>
      <c r="D500" s="9"/>
      <c r="E500" s="9"/>
      <c r="F500" s="9"/>
      <c r="G500" s="9"/>
      <c r="H500" s="9"/>
      <c r="I500" s="9"/>
      <c r="J500" s="9"/>
      <c r="K500" s="9"/>
      <c r="L500" s="8">
        <f>+IFERROR(COS(ATAN(db_LecMedPrinc[[#This Row],[3]]/db_LecMedPrinc[[#This Row],[1]])),0)</f>
        <v>0</v>
      </c>
    </row>
    <row r="501" spans="1:14" ht="15.75" x14ac:dyDescent="0.25">
      <c r="A501" s="4">
        <v>44321</v>
      </c>
      <c r="B501" s="5">
        <v>0</v>
      </c>
      <c r="C501" s="5" t="s">
        <v>24</v>
      </c>
      <c r="D501" s="9">
        <v>46469.29</v>
      </c>
      <c r="E501" s="9">
        <v>21993.439999999999</v>
      </c>
      <c r="F501" s="9">
        <v>13319.76</v>
      </c>
      <c r="G501" s="9">
        <v>23280.720000000001</v>
      </c>
      <c r="H501" s="9">
        <v>9868.7999999999993</v>
      </c>
      <c r="I501" s="9">
        <v>0.43</v>
      </c>
      <c r="J501" s="9">
        <v>0.44</v>
      </c>
      <c r="K501" s="9">
        <v>0.43</v>
      </c>
      <c r="L501" s="8">
        <f>+IFERROR(COS(ATAN(db_LecMedPrinc[[#This Row],[3]]/db_LecMedPrinc[[#This Row],[1]])),0)</f>
        <v>0.90387572049570863</v>
      </c>
    </row>
    <row r="502" spans="1:14" ht="15.75" x14ac:dyDescent="0.25">
      <c r="A502" s="4">
        <v>44321</v>
      </c>
      <c r="B502" s="5">
        <v>0.25</v>
      </c>
      <c r="C502" s="5" t="s">
        <v>24</v>
      </c>
      <c r="D502" s="9">
        <v>46469.919999999998</v>
      </c>
      <c r="E502" s="9">
        <v>21993.86</v>
      </c>
      <c r="F502" s="9">
        <v>13320.25</v>
      </c>
      <c r="G502" s="9">
        <v>23280.720000000001</v>
      </c>
      <c r="H502" s="9">
        <v>9868.7999999999993</v>
      </c>
      <c r="I502" s="9">
        <v>0.43</v>
      </c>
      <c r="J502" s="9">
        <v>0.44</v>
      </c>
      <c r="K502" s="9">
        <v>0.43</v>
      </c>
      <c r="L502" s="8">
        <f>+IFERROR(COS(ATAN(db_LecMedPrinc[[#This Row],[3]]/db_LecMedPrinc[[#This Row],[1]])),0)</f>
        <v>0.90387480421821131</v>
      </c>
    </row>
    <row r="503" spans="1:14" ht="15.75" x14ac:dyDescent="0.25">
      <c r="A503" s="4">
        <v>44321</v>
      </c>
      <c r="B503" s="5">
        <v>0.45833333333333331</v>
      </c>
      <c r="C503" s="5"/>
      <c r="D503" s="9"/>
      <c r="E503" s="9"/>
      <c r="F503" s="9"/>
      <c r="G503" s="9"/>
      <c r="H503" s="9"/>
      <c r="I503" s="9"/>
      <c r="J503" s="9"/>
      <c r="K503" s="9"/>
      <c r="L503" s="8">
        <f>+IFERROR(COS(ATAN(db_LecMedPrinc[[#This Row],[3]]/db_LecMedPrinc[[#This Row],[1]])),0)</f>
        <v>0</v>
      </c>
    </row>
    <row r="504" spans="1:14" ht="15.75" x14ac:dyDescent="0.25">
      <c r="A504" s="4">
        <v>44321</v>
      </c>
      <c r="B504" s="5">
        <v>0.75</v>
      </c>
      <c r="C504" s="5" t="s">
        <v>22</v>
      </c>
      <c r="D504" s="9">
        <v>46471.46</v>
      </c>
      <c r="E504" s="9">
        <v>21994.16</v>
      </c>
      <c r="F504" s="9">
        <v>13320.27</v>
      </c>
      <c r="G504" s="9">
        <v>23282.080000000002</v>
      </c>
      <c r="H504" s="9">
        <v>9869.11</v>
      </c>
      <c r="I504" s="9">
        <v>0.43</v>
      </c>
      <c r="J504" s="9">
        <v>0.438</v>
      </c>
      <c r="K504" s="9">
        <v>0.434</v>
      </c>
      <c r="L504" s="8">
        <f>+IFERROR(COS(ATAN(db_LecMedPrinc[[#This Row],[3]]/db_LecMedPrinc[[#This Row],[1]])),0)</f>
        <v>0.90387802968158859</v>
      </c>
    </row>
    <row r="505" spans="1:14" ht="15.75" x14ac:dyDescent="0.25">
      <c r="A505" s="4">
        <v>44322</v>
      </c>
      <c r="B505" s="5">
        <v>0</v>
      </c>
      <c r="C505" s="5" t="s">
        <v>24</v>
      </c>
      <c r="D505" s="9">
        <v>46471.95</v>
      </c>
      <c r="E505" s="9">
        <v>21994.35</v>
      </c>
      <c r="F505" s="9">
        <v>13320.38</v>
      </c>
      <c r="G505" s="9">
        <v>23282.2</v>
      </c>
      <c r="H505" s="9">
        <v>9869.35</v>
      </c>
      <c r="I505" s="9">
        <v>0.43</v>
      </c>
      <c r="J505" s="9">
        <v>0.44</v>
      </c>
      <c r="K505" s="9">
        <v>0.43</v>
      </c>
      <c r="L505" s="8">
        <f>+IFERROR(COS(ATAN(db_LecMedPrinc[[#This Row],[3]]/db_LecMedPrinc[[#This Row],[1]])),0)</f>
        <v>0.90387834486563245</v>
      </c>
      <c r="N505" s="12"/>
    </row>
    <row r="506" spans="1:14" ht="15.75" x14ac:dyDescent="0.25">
      <c r="A506" s="4">
        <v>44322</v>
      </c>
      <c r="B506" s="5">
        <v>0.25</v>
      </c>
      <c r="C506" s="5" t="s">
        <v>24</v>
      </c>
      <c r="D506" s="9">
        <v>46472.29</v>
      </c>
      <c r="E506" s="9">
        <v>21994.73</v>
      </c>
      <c r="F506" s="9">
        <v>13321.42</v>
      </c>
      <c r="G506" s="9">
        <v>23282.2</v>
      </c>
      <c r="H506" s="9">
        <v>9868.35</v>
      </c>
      <c r="I506" s="9">
        <v>0.43</v>
      </c>
      <c r="J506" s="9">
        <v>0.44</v>
      </c>
      <c r="K506" s="9">
        <v>0.43</v>
      </c>
      <c r="L506" s="8">
        <f>+IFERROR(COS(ATAN(db_LecMedPrinc[[#This Row],[3]]/db_LecMedPrinc[[#This Row],[1]])),0)</f>
        <v>0.90387669720486874</v>
      </c>
    </row>
    <row r="507" spans="1:14" ht="15.75" x14ac:dyDescent="0.25">
      <c r="A507" s="4">
        <v>44322</v>
      </c>
      <c r="B507" s="5">
        <v>0.45833333333333331</v>
      </c>
      <c r="C507" s="5" t="s">
        <v>21</v>
      </c>
      <c r="D507" s="9">
        <v>46473.120000000003</v>
      </c>
      <c r="E507" s="9">
        <v>21994.74</v>
      </c>
      <c r="F507" s="9">
        <v>13321.42</v>
      </c>
      <c r="G507" s="9">
        <v>23282.71</v>
      </c>
      <c r="H507" s="9">
        <v>9869.35</v>
      </c>
      <c r="I507" s="9">
        <v>0.43</v>
      </c>
      <c r="J507" s="9">
        <v>0.44</v>
      </c>
      <c r="K507" s="9">
        <v>0.43</v>
      </c>
      <c r="L507" s="8">
        <f>+IFERROR(COS(ATAN(db_LecMedPrinc[[#This Row],[3]]/db_LecMedPrinc[[#This Row],[1]])),0)</f>
        <v>0.90387957627679794</v>
      </c>
    </row>
    <row r="508" spans="1:14" ht="15.75" x14ac:dyDescent="0.25">
      <c r="A508" s="4">
        <v>44322</v>
      </c>
      <c r="B508" s="5">
        <v>0.75</v>
      </c>
      <c r="C508" s="5" t="s">
        <v>22</v>
      </c>
      <c r="D508" s="9">
        <v>46474.49</v>
      </c>
      <c r="E508" s="9">
        <v>21995.18</v>
      </c>
      <c r="F508" s="9">
        <v>13321.04</v>
      </c>
      <c r="G508" s="9">
        <v>23283.47</v>
      </c>
      <c r="H508" s="9">
        <v>9869.9699999999993</v>
      </c>
      <c r="I508" s="9">
        <v>0.43</v>
      </c>
      <c r="J508" s="9">
        <v>0.438</v>
      </c>
      <c r="K508" s="9">
        <v>0.434</v>
      </c>
      <c r="L508" s="8">
        <f>+IFERROR(COS(ATAN(db_LecMedPrinc[[#This Row],[3]]/db_LecMedPrinc[[#This Row],[1]])),0)</f>
        <v>0.90388114343904724</v>
      </c>
    </row>
    <row r="509" spans="1:14" ht="15.75" x14ac:dyDescent="0.25">
      <c r="A509" s="4">
        <v>44323</v>
      </c>
      <c r="B509" s="5">
        <v>0</v>
      </c>
      <c r="C509" s="5"/>
      <c r="D509" s="9">
        <v>46475.802499999998</v>
      </c>
      <c r="E509" s="9"/>
      <c r="F509" s="9"/>
      <c r="G509" s="9"/>
      <c r="H509" s="9"/>
      <c r="I509" s="9"/>
      <c r="J509" s="9"/>
      <c r="K509" s="9"/>
      <c r="L509" s="8">
        <f>+IFERROR(COS(ATAN(db_LecMedPrinc[[#This Row],[3]]/db_LecMedPrinc[[#This Row],[1]])),0)</f>
        <v>1</v>
      </c>
    </row>
    <row r="510" spans="1:14" ht="15.75" x14ac:dyDescent="0.25">
      <c r="A510" s="4">
        <v>44323</v>
      </c>
      <c r="B510" s="5">
        <v>0.25</v>
      </c>
      <c r="C510" s="5"/>
      <c r="D510" s="9"/>
      <c r="E510" s="9"/>
      <c r="F510" s="9"/>
      <c r="G510" s="9"/>
      <c r="H510" s="9"/>
      <c r="I510" s="9"/>
      <c r="J510" s="9"/>
      <c r="K510" s="9"/>
      <c r="L510" s="8">
        <f>+IFERROR(COS(ATAN(db_LecMedPrinc[[#This Row],[3]]/db_LecMedPrinc[[#This Row],[1]])),0)</f>
        <v>0</v>
      </c>
    </row>
    <row r="511" spans="1:14" ht="15.75" x14ac:dyDescent="0.25">
      <c r="A511" s="4">
        <v>44323</v>
      </c>
      <c r="B511" s="5">
        <v>0.45833333333333331</v>
      </c>
      <c r="C511" s="5" t="s">
        <v>21</v>
      </c>
      <c r="D511" s="9"/>
      <c r="E511" s="9">
        <v>21996.2</v>
      </c>
      <c r="F511" s="9">
        <v>13322.16</v>
      </c>
      <c r="G511" s="9">
        <v>23284.46</v>
      </c>
      <c r="H511" s="9">
        <v>9870.15</v>
      </c>
      <c r="I511" s="9">
        <v>0.43</v>
      </c>
      <c r="J511" s="9">
        <v>0.44</v>
      </c>
      <c r="K511" s="9">
        <v>0.43</v>
      </c>
      <c r="L511" s="8">
        <f>+IFERROR(COS(ATAN(db_LecMedPrinc[[#This Row],[3]]/db_LecMedPrinc[[#This Row],[1]])),0)</f>
        <v>0</v>
      </c>
    </row>
    <row r="512" spans="1:14" ht="15.75" x14ac:dyDescent="0.25">
      <c r="A512" s="4">
        <v>44323</v>
      </c>
      <c r="B512" s="5">
        <v>0.75</v>
      </c>
      <c r="C512" s="5" t="s">
        <v>22</v>
      </c>
      <c r="D512" s="9">
        <v>46478.41</v>
      </c>
      <c r="E512" s="9">
        <v>21996.89</v>
      </c>
      <c r="F512" s="9">
        <v>13322.16</v>
      </c>
      <c r="G512" s="9">
        <v>23285.84</v>
      </c>
      <c r="H512" s="9">
        <v>9870.4</v>
      </c>
      <c r="I512" s="9">
        <v>0.43</v>
      </c>
      <c r="J512" s="9">
        <v>0.438</v>
      </c>
      <c r="K512" s="9">
        <v>0.434</v>
      </c>
      <c r="L512" s="8">
        <f>+IFERROR(COS(ATAN(db_LecMedPrinc[[#This Row],[3]]/db_LecMedPrinc[[#This Row],[1]])),0)</f>
        <v>0.90388223554953473</v>
      </c>
    </row>
    <row r="513" spans="1:14" ht="15.75" x14ac:dyDescent="0.25">
      <c r="A513" s="4">
        <v>44324</v>
      </c>
      <c r="B513" s="5">
        <v>0</v>
      </c>
      <c r="C513" s="5"/>
      <c r="D513" s="9">
        <v>46479.654999999999</v>
      </c>
      <c r="E513" s="9"/>
      <c r="F513" s="9"/>
      <c r="G513" s="9"/>
      <c r="H513" s="9"/>
      <c r="I513" s="9"/>
      <c r="J513" s="9"/>
      <c r="K513" s="9"/>
      <c r="L513" s="8">
        <f>+IFERROR(COS(ATAN(db_LecMedPrinc[[#This Row],[3]]/db_LecMedPrinc[[#This Row],[1]])),0)</f>
        <v>1</v>
      </c>
    </row>
    <row r="514" spans="1:14" ht="15.75" x14ac:dyDescent="0.25">
      <c r="A514" s="4">
        <v>44324</v>
      </c>
      <c r="B514" s="5">
        <v>0.25</v>
      </c>
      <c r="C514" s="5"/>
      <c r="D514" s="9"/>
      <c r="E514" s="9"/>
      <c r="F514" s="9"/>
      <c r="G514" s="9"/>
      <c r="H514" s="9"/>
      <c r="I514" s="9"/>
      <c r="J514" s="9"/>
      <c r="K514" s="9"/>
      <c r="L514" s="8">
        <f>+IFERROR(COS(ATAN(db_LecMedPrinc[[#This Row],[3]]/db_LecMedPrinc[[#This Row],[1]])),0)</f>
        <v>0</v>
      </c>
    </row>
    <row r="515" spans="1:14" ht="15.75" x14ac:dyDescent="0.25">
      <c r="A515" s="4">
        <v>44324</v>
      </c>
      <c r="B515" s="5">
        <v>0.45833333333333331</v>
      </c>
      <c r="C515" s="5" t="s">
        <v>21</v>
      </c>
      <c r="D515" s="9"/>
      <c r="E515" s="9">
        <v>21998.26</v>
      </c>
      <c r="F515" s="9">
        <v>13323.36</v>
      </c>
      <c r="G515" s="9">
        <v>23286.92</v>
      </c>
      <c r="H515" s="9">
        <v>9870.99</v>
      </c>
      <c r="I515" s="9">
        <v>0.43</v>
      </c>
      <c r="J515" s="9">
        <v>0.44</v>
      </c>
      <c r="K515" s="9">
        <v>0.43</v>
      </c>
      <c r="L515" s="8">
        <f>+IFERROR(COS(ATAN(db_LecMedPrinc[[#This Row],[3]]/db_LecMedPrinc[[#This Row],[1]])),0)</f>
        <v>0</v>
      </c>
    </row>
    <row r="516" spans="1:14" ht="15.75" x14ac:dyDescent="0.25">
      <c r="A516" s="4">
        <v>44324</v>
      </c>
      <c r="B516" s="5">
        <v>0.75</v>
      </c>
      <c r="C516" s="5" t="s">
        <v>22</v>
      </c>
      <c r="D516" s="9">
        <v>46482.62</v>
      </c>
      <c r="E516" s="9">
        <v>21998.79</v>
      </c>
      <c r="F516" s="9">
        <v>13323.36</v>
      </c>
      <c r="G516" s="9">
        <v>23288.11</v>
      </c>
      <c r="H516" s="9">
        <v>9871.14</v>
      </c>
      <c r="I516" s="9">
        <v>0.43</v>
      </c>
      <c r="J516" s="9">
        <v>0.438</v>
      </c>
      <c r="K516" s="9">
        <v>0.434</v>
      </c>
      <c r="L516" s="8">
        <f>+IFERROR(COS(ATAN(db_LecMedPrinc[[#This Row],[3]]/db_LecMedPrinc[[#This Row],[1]])),0)</f>
        <v>0.90388293083383953</v>
      </c>
    </row>
    <row r="517" spans="1:14" ht="15.75" x14ac:dyDescent="0.25">
      <c r="A517" s="4">
        <v>44325</v>
      </c>
      <c r="B517" s="5">
        <v>0</v>
      </c>
      <c r="C517" s="5"/>
      <c r="D517" s="9">
        <v>46483.5075</v>
      </c>
      <c r="E517" s="9"/>
      <c r="F517" s="9"/>
      <c r="G517" s="9"/>
      <c r="H517" s="9"/>
      <c r="I517" s="9"/>
      <c r="J517" s="9"/>
      <c r="K517" s="9"/>
      <c r="L517" s="8">
        <f>+IFERROR(COS(ATAN(db_LecMedPrinc[[#This Row],[3]]/db_LecMedPrinc[[#This Row],[1]])),0)</f>
        <v>1</v>
      </c>
    </row>
    <row r="518" spans="1:14" ht="15.75" x14ac:dyDescent="0.25">
      <c r="A518" s="4">
        <v>44325</v>
      </c>
      <c r="B518" s="5">
        <v>0.25</v>
      </c>
      <c r="C518" s="5"/>
      <c r="D518" s="9"/>
      <c r="E518" s="9"/>
      <c r="F518" s="9"/>
      <c r="G518" s="9"/>
      <c r="H518" s="9"/>
      <c r="I518" s="9"/>
      <c r="J518" s="9"/>
      <c r="K518" s="9"/>
      <c r="L518" s="8">
        <f>+IFERROR(COS(ATAN(db_LecMedPrinc[[#This Row],[3]]/db_LecMedPrinc[[#This Row],[1]])),0)</f>
        <v>0</v>
      </c>
    </row>
    <row r="519" spans="1:14" ht="15.75" x14ac:dyDescent="0.25">
      <c r="A519" s="4">
        <v>44325</v>
      </c>
      <c r="B519" s="5">
        <v>0.45833333333333331</v>
      </c>
      <c r="C519" s="5" t="s">
        <v>21</v>
      </c>
      <c r="D519" s="9">
        <v>46485.17</v>
      </c>
      <c r="E519" s="9">
        <v>21999.72</v>
      </c>
      <c r="F519" s="9">
        <v>13324.37</v>
      </c>
      <c r="G519" s="9">
        <v>23288.98</v>
      </c>
      <c r="H519" s="9">
        <v>9871.81</v>
      </c>
      <c r="I519" s="9">
        <v>0.43</v>
      </c>
      <c r="J519" s="9">
        <v>0.44</v>
      </c>
      <c r="K519" s="9">
        <v>0.43</v>
      </c>
      <c r="L519" s="8">
        <f>+IFERROR(COS(ATAN(db_LecMedPrinc[[#This Row],[3]]/db_LecMedPrinc[[#This Row],[1]])),0)</f>
        <v>0.90388501221767059</v>
      </c>
    </row>
    <row r="520" spans="1:14" ht="15.75" x14ac:dyDescent="0.25">
      <c r="A520" s="4">
        <v>44325</v>
      </c>
      <c r="B520" s="5">
        <v>0.75</v>
      </c>
      <c r="C520" s="5" t="s">
        <v>22</v>
      </c>
      <c r="D520" s="9">
        <v>46486.15</v>
      </c>
      <c r="E520" s="9">
        <v>22000.080000000002</v>
      </c>
      <c r="F520" s="9">
        <v>13324.37</v>
      </c>
      <c r="G520" s="9">
        <v>23289.84</v>
      </c>
      <c r="H520" s="9">
        <v>9871.94</v>
      </c>
      <c r="I520" s="9">
        <v>0.43</v>
      </c>
      <c r="J520" s="9">
        <v>0.438</v>
      </c>
      <c r="K520" s="9">
        <v>0.434</v>
      </c>
      <c r="L520" s="8">
        <f>+IFERROR(COS(ATAN(db_LecMedPrinc[[#This Row],[3]]/db_LecMedPrinc[[#This Row],[1]])),0)</f>
        <v>0.90388579259911572</v>
      </c>
    </row>
    <row r="521" spans="1:14" ht="15.75" hidden="1" x14ac:dyDescent="0.25">
      <c r="A521" s="4">
        <v>44326</v>
      </c>
      <c r="B521" s="5">
        <v>0</v>
      </c>
      <c r="C521" s="5" t="s">
        <v>20</v>
      </c>
      <c r="D521" s="9">
        <v>46487.360000000001</v>
      </c>
      <c r="E521" s="9">
        <v>22000.52</v>
      </c>
      <c r="F521" s="9">
        <v>13324.83</v>
      </c>
      <c r="G521" s="9">
        <v>23289.98</v>
      </c>
      <c r="H521" s="9">
        <v>9872.5300000000007</v>
      </c>
      <c r="I521" s="9"/>
      <c r="J521" s="9"/>
      <c r="K521" s="9"/>
      <c r="L521" s="8">
        <f>+IFERROR(COS(ATAN(db_LecMedPrinc[[#This Row],[3]]/db_LecMedPrinc[[#This Row],[1]])),0)</f>
        <v>0.9038867898381443</v>
      </c>
    </row>
    <row r="522" spans="1:14" ht="15.75" x14ac:dyDescent="0.25">
      <c r="A522" s="4">
        <v>44326</v>
      </c>
      <c r="B522" s="5">
        <v>0.25</v>
      </c>
      <c r="C522" s="5"/>
      <c r="D522" s="9"/>
      <c r="E522" s="9"/>
      <c r="F522" s="9"/>
      <c r="G522" s="9"/>
      <c r="H522" s="9"/>
      <c r="I522" s="9"/>
      <c r="J522" s="9"/>
      <c r="K522" s="9"/>
      <c r="L522" s="8">
        <f>+IFERROR(COS(ATAN(db_LecMedPrinc[[#This Row],[3]]/db_LecMedPrinc[[#This Row],[1]])),0)</f>
        <v>0</v>
      </c>
    </row>
    <row r="523" spans="1:14" ht="15.75" x14ac:dyDescent="0.25">
      <c r="A523" s="4">
        <v>44326</v>
      </c>
      <c r="B523" s="5">
        <v>0.45833333333333331</v>
      </c>
      <c r="C523" s="5" t="s">
        <v>21</v>
      </c>
      <c r="D523" s="9">
        <v>46488.85</v>
      </c>
      <c r="E523" s="9">
        <v>22001.07</v>
      </c>
      <c r="F523" s="9">
        <v>13325.4</v>
      </c>
      <c r="G523" s="9">
        <v>23290.91</v>
      </c>
      <c r="H523" s="9">
        <v>9872.5300000000007</v>
      </c>
      <c r="I523" s="9">
        <v>0.43</v>
      </c>
      <c r="J523" s="9">
        <v>0.44</v>
      </c>
      <c r="K523" s="9">
        <v>0.43</v>
      </c>
      <c r="L523" s="8">
        <f>+IFERROR(COS(ATAN(db_LecMedPrinc[[#This Row],[3]]/db_LecMedPrinc[[#This Row],[1]])),0)</f>
        <v>0.90388795625902485</v>
      </c>
    </row>
    <row r="524" spans="1:14" ht="15.75" x14ac:dyDescent="0.25">
      <c r="A524" s="4">
        <v>44326</v>
      </c>
      <c r="B524" s="5">
        <v>0.75</v>
      </c>
      <c r="C524" s="5" t="s">
        <v>24</v>
      </c>
      <c r="D524" s="9">
        <v>46491.12</v>
      </c>
      <c r="E524" s="9">
        <v>22002.06</v>
      </c>
      <c r="F524" s="9">
        <v>13325.4</v>
      </c>
      <c r="G524" s="9">
        <v>23295.25</v>
      </c>
      <c r="H524" s="9">
        <v>9873.4699999999993</v>
      </c>
      <c r="I524" s="9">
        <v>0.43</v>
      </c>
      <c r="J524" s="9">
        <v>0.44</v>
      </c>
      <c r="K524" s="9">
        <v>0.43</v>
      </c>
      <c r="L524" s="8">
        <f>+IFERROR(COS(ATAN(db_LecMedPrinc[[#This Row],[3]]/db_LecMedPrinc[[#This Row],[1]])),0)</f>
        <v>0.90388858988919774</v>
      </c>
    </row>
    <row r="525" spans="1:14" ht="15.75" hidden="1" x14ac:dyDescent="0.25">
      <c r="A525" s="4">
        <v>44327</v>
      </c>
      <c r="B525" s="5">
        <v>0</v>
      </c>
      <c r="C525" s="5" t="s">
        <v>20</v>
      </c>
      <c r="D525" s="9">
        <v>46491.73</v>
      </c>
      <c r="E525" s="9">
        <v>22002.34</v>
      </c>
      <c r="F525" s="9">
        <v>13325.43</v>
      </c>
      <c r="G525" s="9">
        <v>23292.53</v>
      </c>
      <c r="H525" s="9">
        <v>9873.77</v>
      </c>
      <c r="I525" s="9"/>
      <c r="J525" s="9"/>
      <c r="K525" s="9"/>
      <c r="L525" s="8">
        <f>+IFERROR(COS(ATAN(db_LecMedPrinc[[#This Row],[3]]/db_LecMedPrinc[[#This Row],[1]])),0)</f>
        <v>0.9038886551717763</v>
      </c>
      <c r="N525" s="12">
        <f>+D529-db_LecMedPrinc[[#This Row],[1]]</f>
        <v>8.2199999999938882</v>
      </c>
    </row>
    <row r="526" spans="1:14" ht="15.75" x14ac:dyDescent="0.25">
      <c r="A526" s="4">
        <v>44327</v>
      </c>
      <c r="B526" s="5">
        <v>0.25</v>
      </c>
      <c r="C526" s="5"/>
      <c r="D526" s="9"/>
      <c r="E526" s="9"/>
      <c r="F526" s="9"/>
      <c r="G526" s="9"/>
      <c r="H526" s="9"/>
      <c r="I526" s="9"/>
      <c r="J526" s="9"/>
      <c r="K526" s="9"/>
      <c r="L526" s="8">
        <f>+IFERROR(COS(ATAN(db_LecMedPrinc[[#This Row],[3]]/db_LecMedPrinc[[#This Row],[1]])),0)</f>
        <v>0</v>
      </c>
    </row>
    <row r="527" spans="1:14" ht="15.75" x14ac:dyDescent="0.25">
      <c r="A527" s="4">
        <v>44327</v>
      </c>
      <c r="B527" s="5">
        <v>0.45833333333333331</v>
      </c>
      <c r="C527" s="5"/>
      <c r="D527" s="9"/>
      <c r="E527" s="9"/>
      <c r="F527" s="9"/>
      <c r="G527" s="9"/>
      <c r="H527" s="9"/>
      <c r="I527" s="9"/>
      <c r="J527" s="9"/>
      <c r="K527" s="9"/>
      <c r="L527" s="8">
        <f>+IFERROR(COS(ATAN(db_LecMedPrinc[[#This Row],[3]]/db_LecMedPrinc[[#This Row],[1]])),0)</f>
        <v>0</v>
      </c>
    </row>
    <row r="528" spans="1:14" ht="15.75" x14ac:dyDescent="0.25">
      <c r="A528" s="4">
        <v>44327</v>
      </c>
      <c r="B528" s="5">
        <v>0.75</v>
      </c>
      <c r="C528" s="5" t="s">
        <v>24</v>
      </c>
      <c r="D528" s="9">
        <v>46498.7</v>
      </c>
      <c r="E528" s="9">
        <v>22005.98</v>
      </c>
      <c r="F528" s="9">
        <v>13327.48</v>
      </c>
      <c r="G528" s="9">
        <v>23296.43</v>
      </c>
      <c r="H528" s="9">
        <v>9874.24</v>
      </c>
      <c r="I528" s="9">
        <v>0.43</v>
      </c>
      <c r="J528" s="9">
        <v>0.44</v>
      </c>
      <c r="K528" s="9">
        <v>0.43</v>
      </c>
      <c r="L528" s="8">
        <f>+IFERROR(COS(ATAN(db_LecMedPrinc[[#This Row],[3]]/db_LecMedPrinc[[#This Row],[1]])),0)</f>
        <v>0.90388608892710742</v>
      </c>
    </row>
    <row r="529" spans="1:14" ht="15.75" hidden="1" x14ac:dyDescent="0.25">
      <c r="A529" s="4">
        <v>44328</v>
      </c>
      <c r="B529" s="5">
        <v>0</v>
      </c>
      <c r="C529" s="5" t="s">
        <v>20</v>
      </c>
      <c r="D529" s="9">
        <v>46499.95</v>
      </c>
      <c r="E529" s="9">
        <v>22006.67</v>
      </c>
      <c r="F529" s="9">
        <v>13327.52</v>
      </c>
      <c r="G529" s="9">
        <v>23296.78</v>
      </c>
      <c r="H529" s="9">
        <v>9875.64</v>
      </c>
      <c r="I529" s="9"/>
      <c r="J529" s="9"/>
      <c r="K529" s="9"/>
      <c r="L529" s="8">
        <f>+IFERROR(COS(ATAN(db_LecMedPrinc[[#This Row],[3]]/db_LecMedPrinc[[#This Row],[1]])),0)</f>
        <v>0.90388534916213359</v>
      </c>
      <c r="N529" s="12">
        <f>+D533-db_LecMedPrinc[[#This Row],[1]]</f>
        <v>8.4900000000052387</v>
      </c>
    </row>
    <row r="530" spans="1:14" ht="15.75" x14ac:dyDescent="0.25">
      <c r="A530" s="4">
        <v>44328</v>
      </c>
      <c r="B530" s="5">
        <v>0.25</v>
      </c>
      <c r="C530" s="5"/>
      <c r="D530" s="9"/>
      <c r="E530" s="9"/>
      <c r="F530" s="9"/>
      <c r="G530" s="9"/>
      <c r="H530" s="9"/>
      <c r="I530" s="9"/>
      <c r="J530" s="9"/>
      <c r="K530" s="9"/>
      <c r="L530" s="8">
        <f>+IFERROR(COS(ATAN(db_LecMedPrinc[[#This Row],[3]]/db_LecMedPrinc[[#This Row],[1]])),0)</f>
        <v>0</v>
      </c>
    </row>
    <row r="531" spans="1:14" ht="15.75" x14ac:dyDescent="0.25">
      <c r="A531" s="4">
        <v>44328</v>
      </c>
      <c r="B531" s="5">
        <v>0.45833333333333331</v>
      </c>
      <c r="C531" s="5"/>
      <c r="D531" s="9"/>
      <c r="E531" s="9"/>
      <c r="F531" s="9"/>
      <c r="G531" s="9"/>
      <c r="H531" s="9"/>
      <c r="I531" s="9"/>
      <c r="J531" s="9"/>
      <c r="K531" s="9"/>
      <c r="L531" s="8">
        <f>+IFERROR(COS(ATAN(db_LecMedPrinc[[#This Row],[3]]/db_LecMedPrinc[[#This Row],[1]])),0)</f>
        <v>0</v>
      </c>
    </row>
    <row r="532" spans="1:14" ht="15.75" x14ac:dyDescent="0.25">
      <c r="A532" s="4">
        <v>44328</v>
      </c>
      <c r="B532" s="5">
        <v>0.75</v>
      </c>
      <c r="C532" s="5" t="s">
        <v>24</v>
      </c>
      <c r="D532" s="9">
        <v>46507.12</v>
      </c>
      <c r="E532" s="9">
        <v>22010.71</v>
      </c>
      <c r="F532" s="9">
        <v>13330</v>
      </c>
      <c r="G532" s="9">
        <v>23300.49</v>
      </c>
      <c r="H532" s="9">
        <v>9877.23</v>
      </c>
      <c r="I532" s="9">
        <v>0.43</v>
      </c>
      <c r="J532" s="9">
        <v>0.44</v>
      </c>
      <c r="K532" s="9">
        <v>0.43</v>
      </c>
      <c r="L532" s="8">
        <f>+IFERROR(COS(ATAN(db_LecMedPrinc[[#This Row],[3]]/db_LecMedPrinc[[#This Row],[1]])),0)</f>
        <v>0.90388048917890496</v>
      </c>
    </row>
    <row r="533" spans="1:14" ht="15.75" hidden="1" x14ac:dyDescent="0.25">
      <c r="A533" s="4">
        <v>44329</v>
      </c>
      <c r="B533" s="5">
        <v>0</v>
      </c>
      <c r="C533" s="5" t="s">
        <v>20</v>
      </c>
      <c r="D533" s="9">
        <v>46508.44</v>
      </c>
      <c r="E533" s="9">
        <v>22011.16</v>
      </c>
      <c r="F533" s="9">
        <v>13330.03</v>
      </c>
      <c r="G533" s="9">
        <v>23300.959999999999</v>
      </c>
      <c r="H533" s="9">
        <v>9877.43</v>
      </c>
      <c r="I533" s="9"/>
      <c r="J533" s="9"/>
      <c r="K533" s="9"/>
      <c r="L533" s="8">
        <f>+IFERROR(COS(ATAN(db_LecMedPrinc[[#This Row],[3]]/db_LecMedPrinc[[#This Row],[1]])),0)</f>
        <v>0.9038818021915036</v>
      </c>
      <c r="N533" s="12">
        <f>+D537-db_LecMedPrinc[[#This Row],[1]]</f>
        <v>8.9499999999970896</v>
      </c>
    </row>
    <row r="534" spans="1:14" ht="15.75" x14ac:dyDescent="0.25">
      <c r="A534" s="4">
        <v>44329</v>
      </c>
      <c r="B534" s="5">
        <v>0.25</v>
      </c>
      <c r="C534" s="5"/>
      <c r="D534" s="9"/>
      <c r="E534" s="9"/>
      <c r="F534" s="9"/>
      <c r="G534" s="9"/>
      <c r="H534" s="9"/>
      <c r="I534" s="9"/>
      <c r="J534" s="9"/>
      <c r="K534" s="9"/>
      <c r="L534" s="8">
        <f>+IFERROR(COS(ATAN(db_LecMedPrinc[[#This Row],[3]]/db_LecMedPrinc[[#This Row],[1]])),0)</f>
        <v>0</v>
      </c>
    </row>
    <row r="535" spans="1:14" ht="15.75" x14ac:dyDescent="0.25">
      <c r="A535" s="4">
        <v>44329</v>
      </c>
      <c r="B535" s="5">
        <v>0.45833333333333331</v>
      </c>
      <c r="C535" s="5"/>
      <c r="D535" s="9"/>
      <c r="E535" s="9"/>
      <c r="F535" s="9"/>
      <c r="G535" s="9"/>
      <c r="H535" s="9"/>
      <c r="I535" s="9"/>
      <c r="J535" s="9"/>
      <c r="K535" s="9"/>
      <c r="L535" s="8">
        <f>+IFERROR(COS(ATAN(db_LecMedPrinc[[#This Row],[3]]/db_LecMedPrinc[[#This Row],[1]])),0)</f>
        <v>0</v>
      </c>
    </row>
    <row r="536" spans="1:14" ht="15.75" x14ac:dyDescent="0.25">
      <c r="A536" s="4">
        <v>44329</v>
      </c>
      <c r="B536" s="5">
        <v>0.75</v>
      </c>
      <c r="C536" s="5" t="s">
        <v>24</v>
      </c>
      <c r="D536" s="9">
        <v>46516.84</v>
      </c>
      <c r="E536" s="9">
        <v>22014.54</v>
      </c>
      <c r="F536" s="9">
        <v>13332.61</v>
      </c>
      <c r="G536" s="9">
        <v>23305.14</v>
      </c>
      <c r="H536" s="9">
        <v>9879.1299999999992</v>
      </c>
      <c r="I536" s="9">
        <v>0.43</v>
      </c>
      <c r="J536" s="9">
        <v>0.44</v>
      </c>
      <c r="K536" s="9">
        <v>0.43</v>
      </c>
      <c r="L536" s="8">
        <f>+IFERROR(COS(ATAN(db_LecMedPrinc[[#This Row],[3]]/db_LecMedPrinc[[#This Row],[1]])),0)</f>
        <v>0.90388627629709928</v>
      </c>
    </row>
    <row r="537" spans="1:14" ht="15.75" hidden="1" x14ac:dyDescent="0.25">
      <c r="A537" s="4">
        <v>44330</v>
      </c>
      <c r="B537" s="5">
        <v>0</v>
      </c>
      <c r="C537" s="5" t="s">
        <v>20</v>
      </c>
      <c r="D537" s="9">
        <v>46517.39</v>
      </c>
      <c r="E537" s="9">
        <v>22015.84</v>
      </c>
      <c r="F537" s="9">
        <v>13332.65</v>
      </c>
      <c r="G537" s="9">
        <v>23305.37</v>
      </c>
      <c r="H537" s="9">
        <v>9879.3700000000008</v>
      </c>
      <c r="I537" s="9"/>
      <c r="J537" s="9"/>
      <c r="K537" s="9"/>
      <c r="L537" s="8">
        <f>+IFERROR(COS(ATAN(db_LecMedPrinc[[#This Row],[3]]/db_LecMedPrinc[[#This Row],[1]])),0)</f>
        <v>0.90387846467654254</v>
      </c>
      <c r="N537" s="12"/>
    </row>
    <row r="538" spans="1:14" ht="15.75" x14ac:dyDescent="0.25">
      <c r="A538" s="4">
        <v>44330</v>
      </c>
      <c r="B538" s="5">
        <v>0.25</v>
      </c>
      <c r="C538" s="5"/>
      <c r="D538" s="9"/>
      <c r="E538" s="9"/>
      <c r="F538" s="9"/>
      <c r="G538" s="9"/>
      <c r="H538" s="9"/>
      <c r="I538" s="9"/>
      <c r="J538" s="9"/>
      <c r="K538" s="9"/>
      <c r="L538" s="8">
        <f>+IFERROR(COS(ATAN(db_LecMedPrinc[[#This Row],[3]]/db_LecMedPrinc[[#This Row],[1]])),0)</f>
        <v>0</v>
      </c>
    </row>
    <row r="539" spans="1:14" ht="15.75" x14ac:dyDescent="0.25">
      <c r="A539" s="4">
        <v>44330</v>
      </c>
      <c r="B539" s="5">
        <v>0.45833333333333331</v>
      </c>
      <c r="C539" s="5"/>
      <c r="D539" s="9"/>
      <c r="E539" s="9"/>
      <c r="F539" s="9"/>
      <c r="G539" s="9"/>
      <c r="H539" s="9"/>
      <c r="I539" s="9"/>
      <c r="J539" s="9"/>
      <c r="K539" s="9"/>
      <c r="L539" s="8">
        <f>+IFERROR(COS(ATAN(db_LecMedPrinc[[#This Row],[3]]/db_LecMedPrinc[[#This Row],[1]])),0)</f>
        <v>0</v>
      </c>
    </row>
    <row r="540" spans="1:14" ht="15.75" x14ac:dyDescent="0.25">
      <c r="A540" s="4">
        <v>44330</v>
      </c>
      <c r="B540" s="5">
        <v>0.75</v>
      </c>
      <c r="C540" s="5" t="s">
        <v>24</v>
      </c>
      <c r="D540" s="9">
        <v>46525.43</v>
      </c>
      <c r="E540" s="9">
        <v>22020.07</v>
      </c>
      <c r="F540" s="9">
        <v>13335.27</v>
      </c>
      <c r="G540" s="9">
        <v>23309.599999999999</v>
      </c>
      <c r="H540" s="9">
        <v>9880.56</v>
      </c>
      <c r="I540" s="9">
        <v>0.43</v>
      </c>
      <c r="J540" s="9">
        <v>0.44</v>
      </c>
      <c r="K540" s="9">
        <v>0.43</v>
      </c>
      <c r="L540" s="8">
        <f>+IFERROR(COS(ATAN(db_LecMedPrinc[[#This Row],[3]]/db_LecMedPrinc[[#This Row],[1]])),0)</f>
        <v>0.90387527343526541</v>
      </c>
    </row>
    <row r="541" spans="1:14" ht="15.75" x14ac:dyDescent="0.25">
      <c r="A541" s="4">
        <v>44331</v>
      </c>
      <c r="B541" s="5">
        <v>0</v>
      </c>
      <c r="C541" s="5" t="s">
        <v>21</v>
      </c>
      <c r="D541" s="9">
        <v>46526.51</v>
      </c>
      <c r="E541" s="9">
        <v>22020.59</v>
      </c>
      <c r="F541" s="9">
        <v>13335.39</v>
      </c>
      <c r="G541" s="9">
        <v>23309.97</v>
      </c>
      <c r="H541" s="9">
        <v>9881.14</v>
      </c>
      <c r="I541" s="9">
        <v>0.44</v>
      </c>
      <c r="J541" s="9">
        <v>0.44</v>
      </c>
      <c r="K541" s="9">
        <v>0.43</v>
      </c>
      <c r="L541" s="8">
        <f>+IFERROR(COS(ATAN(db_LecMedPrinc[[#This Row],[3]]/db_LecMedPrinc[[#This Row],[1]])),0)</f>
        <v>0.90387520698702595</v>
      </c>
    </row>
    <row r="542" spans="1:14" ht="15.75" x14ac:dyDescent="0.25">
      <c r="A542" s="4">
        <v>44331</v>
      </c>
      <c r="B542" s="5">
        <v>0.25</v>
      </c>
      <c r="C542" s="5" t="s">
        <v>21</v>
      </c>
      <c r="D542" s="9">
        <v>46527.94</v>
      </c>
      <c r="E542" s="9">
        <v>22021.16</v>
      </c>
      <c r="F542" s="9">
        <v>13336.82</v>
      </c>
      <c r="G542" s="9">
        <v>23309.97</v>
      </c>
      <c r="H542" s="9">
        <v>9881.14</v>
      </c>
      <c r="I542" s="9">
        <v>0.44</v>
      </c>
      <c r="J542" s="9">
        <v>0.44</v>
      </c>
      <c r="K542" s="9">
        <v>0.43</v>
      </c>
      <c r="L542" s="8">
        <f>+IFERROR(COS(ATAN(db_LecMedPrinc[[#This Row],[3]]/db_LecMedPrinc[[#This Row],[1]])),0)</f>
        <v>0.90387600928781542</v>
      </c>
    </row>
    <row r="543" spans="1:14" ht="15.75" x14ac:dyDescent="0.25">
      <c r="A543" s="4">
        <v>44331</v>
      </c>
      <c r="B543" s="5">
        <v>0.45833333333333331</v>
      </c>
      <c r="C543" s="5"/>
      <c r="D543" s="9"/>
      <c r="E543" s="9"/>
      <c r="F543" s="9"/>
      <c r="G543" s="9"/>
      <c r="H543" s="9"/>
      <c r="I543" s="9"/>
      <c r="J543" s="9"/>
      <c r="K543" s="9"/>
      <c r="L543" s="8">
        <f>+IFERROR(COS(ATAN(db_LecMedPrinc[[#This Row],[3]]/db_LecMedPrinc[[#This Row],[1]])),0)</f>
        <v>0</v>
      </c>
    </row>
    <row r="544" spans="1:14" ht="15.75" x14ac:dyDescent="0.25">
      <c r="A544" s="4">
        <v>44331</v>
      </c>
      <c r="B544" s="5">
        <v>0.75</v>
      </c>
      <c r="C544" s="5" t="s">
        <v>24</v>
      </c>
      <c r="D544" s="9">
        <v>46530.22</v>
      </c>
      <c r="E544" s="9">
        <v>22021.95</v>
      </c>
      <c r="F544" s="9">
        <v>13336.95</v>
      </c>
      <c r="G544" s="9">
        <v>23312.05</v>
      </c>
      <c r="H544" s="9">
        <v>9881.2199999999993</v>
      </c>
      <c r="I544" s="9">
        <v>0.43</v>
      </c>
      <c r="J544" s="9">
        <v>0.44</v>
      </c>
      <c r="K544" s="9">
        <v>0.43</v>
      </c>
      <c r="L544" s="8">
        <f>+IFERROR(COS(ATAN(db_LecMedPrinc[[#This Row],[3]]/db_LecMedPrinc[[#This Row],[1]])),0)</f>
        <v>0.90387818080295834</v>
      </c>
    </row>
    <row r="545" spans="1:12" ht="15.75" x14ac:dyDescent="0.25">
      <c r="A545" s="4">
        <v>44332</v>
      </c>
      <c r="B545" s="5">
        <v>0</v>
      </c>
      <c r="C545" s="5" t="s">
        <v>21</v>
      </c>
      <c r="D545" s="9">
        <v>46531.23</v>
      </c>
      <c r="E545" s="9">
        <v>22022.31</v>
      </c>
      <c r="F545" s="9">
        <v>13337.02</v>
      </c>
      <c r="G545" s="9">
        <v>23312.21</v>
      </c>
      <c r="H545" s="9">
        <v>9881.99</v>
      </c>
      <c r="I545" s="9">
        <v>0.44</v>
      </c>
      <c r="J545" s="9">
        <v>0.44</v>
      </c>
      <c r="K545" s="9">
        <v>0.43</v>
      </c>
      <c r="L545" s="8">
        <f>+IFERROR(COS(ATAN(db_LecMedPrinc[[#This Row],[3]]/db_LecMedPrinc[[#This Row],[1]])),0)</f>
        <v>0.90387906723330369</v>
      </c>
    </row>
    <row r="546" spans="1:12" ht="15.75" x14ac:dyDescent="0.25">
      <c r="A546" s="4">
        <v>44332</v>
      </c>
      <c r="B546" s="5">
        <v>0.25</v>
      </c>
      <c r="C546" s="5" t="s">
        <v>21</v>
      </c>
      <c r="D546" s="9">
        <v>46532.09</v>
      </c>
      <c r="E546" s="9">
        <v>22022.62</v>
      </c>
      <c r="F546" s="9">
        <v>13337.89</v>
      </c>
      <c r="G546" s="9">
        <v>23312.21</v>
      </c>
      <c r="H546" s="9">
        <v>9881.99</v>
      </c>
      <c r="I546" s="9">
        <v>0.44</v>
      </c>
      <c r="J546" s="9">
        <v>0.44</v>
      </c>
      <c r="K546" s="9">
        <v>0.43</v>
      </c>
      <c r="L546" s="8">
        <f>+IFERROR(COS(ATAN(db_LecMedPrinc[[#This Row],[3]]/db_LecMedPrinc[[#This Row],[1]])),0)</f>
        <v>0.9038797959554512</v>
      </c>
    </row>
    <row r="547" spans="1:12" ht="15.75" x14ac:dyDescent="0.25">
      <c r="A547" s="4">
        <v>44332</v>
      </c>
      <c r="B547" s="5">
        <v>0.45833333333333331</v>
      </c>
      <c r="C547" s="5"/>
      <c r="D547" s="9"/>
      <c r="E547" s="9"/>
      <c r="F547" s="9"/>
      <c r="G547" s="9"/>
      <c r="H547" s="9"/>
      <c r="I547" s="9"/>
      <c r="J547" s="9"/>
      <c r="K547" s="9"/>
      <c r="L547" s="8">
        <f>+IFERROR(COS(ATAN(db_LecMedPrinc[[#This Row],[3]]/db_LecMedPrinc[[#This Row],[1]])),0)</f>
        <v>0</v>
      </c>
    </row>
    <row r="548" spans="1:12" ht="15.75" x14ac:dyDescent="0.25">
      <c r="A548" s="4">
        <v>44332</v>
      </c>
      <c r="B548" s="5">
        <v>0.75</v>
      </c>
      <c r="C548" s="5"/>
      <c r="D548" s="9"/>
      <c r="E548" s="9"/>
      <c r="F548" s="9"/>
      <c r="G548" s="9"/>
      <c r="H548" s="9"/>
      <c r="I548" s="9"/>
      <c r="J548" s="9"/>
      <c r="K548" s="9"/>
      <c r="L548" s="8">
        <f>+IFERROR(COS(ATAN(db_LecMedPrinc[[#This Row],[3]]/db_LecMedPrinc[[#This Row],[1]])),0)</f>
        <v>0</v>
      </c>
    </row>
    <row r="549" spans="1:12" ht="15.75" x14ac:dyDescent="0.25">
      <c r="A549" s="4">
        <v>44333</v>
      </c>
      <c r="B549" s="5">
        <v>0</v>
      </c>
      <c r="C549" s="5" t="s">
        <v>21</v>
      </c>
      <c r="D549" s="9">
        <v>46534.69</v>
      </c>
      <c r="E549" s="9">
        <v>22023.53</v>
      </c>
      <c r="F549" s="9">
        <v>13338.07</v>
      </c>
      <c r="G549" s="9">
        <v>23313.98</v>
      </c>
      <c r="H549" s="9">
        <v>9882.6299999999992</v>
      </c>
      <c r="I549" s="9">
        <v>0.44</v>
      </c>
      <c r="J549" s="9">
        <v>0.44</v>
      </c>
      <c r="K549" s="9">
        <v>0.43</v>
      </c>
      <c r="L549" s="8">
        <f>+IFERROR(COS(ATAN(db_LecMedPrinc[[#This Row],[3]]/db_LecMedPrinc[[#This Row],[1]])),0)</f>
        <v>0.90388220325179947</v>
      </c>
    </row>
    <row r="550" spans="1:12" ht="15.75" x14ac:dyDescent="0.25">
      <c r="A550" s="4">
        <v>44333</v>
      </c>
      <c r="B550" s="5">
        <v>0.25</v>
      </c>
      <c r="C550" s="5" t="s">
        <v>21</v>
      </c>
      <c r="D550" s="9">
        <v>46535.3</v>
      </c>
      <c r="E550" s="9">
        <v>22023.75</v>
      </c>
      <c r="F550" s="9">
        <v>13338.68</v>
      </c>
      <c r="G550" s="9">
        <v>23313.98</v>
      </c>
      <c r="H550" s="9">
        <v>9882.6299999999992</v>
      </c>
      <c r="I550" s="9">
        <v>0.44</v>
      </c>
      <c r="J550" s="9">
        <v>0.44</v>
      </c>
      <c r="K550" s="9">
        <v>0.43</v>
      </c>
      <c r="L550" s="8">
        <f>+IFERROR(COS(ATAN(db_LecMedPrinc[[#This Row],[3]]/db_LecMedPrinc[[#This Row],[1]])),0)</f>
        <v>0.90388271918177976</v>
      </c>
    </row>
    <row r="551" spans="1:12" ht="15.75" x14ac:dyDescent="0.25">
      <c r="A551" s="4">
        <v>44333</v>
      </c>
      <c r="B551" s="5">
        <v>0.45833333333333331</v>
      </c>
      <c r="C551" s="5"/>
      <c r="D551" s="9"/>
      <c r="E551" s="9"/>
      <c r="F551" s="9"/>
      <c r="G551" s="9"/>
      <c r="H551" s="9"/>
      <c r="I551" s="9"/>
      <c r="J551" s="9"/>
      <c r="K551" s="9"/>
      <c r="L551" s="8">
        <f>+IFERROR(COS(ATAN(db_LecMedPrinc[[#This Row],[3]]/db_LecMedPrinc[[#This Row],[1]])),0)</f>
        <v>0</v>
      </c>
    </row>
    <row r="552" spans="1:12" ht="15.75" x14ac:dyDescent="0.25">
      <c r="A552" s="4">
        <v>44333</v>
      </c>
      <c r="B552" s="5">
        <v>0.75</v>
      </c>
      <c r="C552" s="5"/>
      <c r="D552" s="9"/>
      <c r="E552" s="9"/>
      <c r="F552" s="9"/>
      <c r="G552" s="9"/>
      <c r="H552" s="9"/>
      <c r="I552" s="9"/>
      <c r="J552" s="9"/>
      <c r="K552" s="9"/>
      <c r="L552" s="8">
        <f>+IFERROR(COS(ATAN(db_LecMedPrinc[[#This Row],[3]]/db_LecMedPrinc[[#This Row],[1]])),0)</f>
        <v>0</v>
      </c>
    </row>
    <row r="553" spans="1:12" ht="15.75" x14ac:dyDescent="0.25">
      <c r="A553" s="4">
        <v>44334</v>
      </c>
      <c r="B553" s="5">
        <v>0</v>
      </c>
      <c r="C553" s="5" t="s">
        <v>21</v>
      </c>
      <c r="D553" s="9">
        <v>46537.8</v>
      </c>
      <c r="E553" s="9">
        <v>22024.53</v>
      </c>
      <c r="F553" s="9">
        <v>13338.86</v>
      </c>
      <c r="G553" s="9">
        <v>23315.67</v>
      </c>
      <c r="H553" s="9">
        <v>9883.26</v>
      </c>
      <c r="I553" s="9">
        <v>0.44</v>
      </c>
      <c r="J553" s="9">
        <v>0.44</v>
      </c>
      <c r="K553" s="9">
        <v>0.43</v>
      </c>
      <c r="L553" s="8">
        <f>+IFERROR(COS(ATAN(db_LecMedPrinc[[#This Row],[3]]/db_LecMedPrinc[[#This Row],[1]])),0)</f>
        <v>0.90388574700344604</v>
      </c>
    </row>
    <row r="554" spans="1:12" ht="15.75" x14ac:dyDescent="0.25">
      <c r="A554" s="4">
        <v>44334</v>
      </c>
      <c r="B554" s="5">
        <v>0.25</v>
      </c>
      <c r="C554" s="5" t="s">
        <v>21</v>
      </c>
      <c r="D554" s="9">
        <v>46538.32</v>
      </c>
      <c r="E554" s="9">
        <v>22024.720000000001</v>
      </c>
      <c r="F554" s="9">
        <v>13339.38</v>
      </c>
      <c r="G554" s="9">
        <v>23315.67</v>
      </c>
      <c r="H554" s="9">
        <v>9883.26</v>
      </c>
      <c r="I554" s="9">
        <v>0.44</v>
      </c>
      <c r="J554" s="9">
        <v>0.44</v>
      </c>
      <c r="K554" s="9">
        <v>0.43</v>
      </c>
      <c r="L554" s="8">
        <f>+IFERROR(COS(ATAN(db_LecMedPrinc[[#This Row],[3]]/db_LecMedPrinc[[#This Row],[1]])),0)</f>
        <v>0.90388616827346979</v>
      </c>
    </row>
    <row r="555" spans="1:12" ht="15.75" x14ac:dyDescent="0.25">
      <c r="A555" s="4">
        <v>44334</v>
      </c>
      <c r="B555" s="5">
        <v>0.45833333333333331</v>
      </c>
      <c r="C555" s="5" t="s">
        <v>24</v>
      </c>
      <c r="D555" s="9">
        <v>46539.28</v>
      </c>
      <c r="E555" s="9">
        <v>22025.02</v>
      </c>
      <c r="F555" s="9">
        <v>13339.5</v>
      </c>
      <c r="G555" s="9">
        <v>23316.5</v>
      </c>
      <c r="H555" s="9">
        <v>9883.26</v>
      </c>
      <c r="I555" s="9">
        <v>0.44</v>
      </c>
      <c r="J555" s="9">
        <v>0.44</v>
      </c>
      <c r="K555" s="9">
        <v>0.43</v>
      </c>
      <c r="L555" s="8">
        <f>+IFERROR(COS(ATAN(db_LecMedPrinc[[#This Row],[3]]/db_LecMedPrinc[[#This Row],[1]])),0)</f>
        <v>0.90388732723625698</v>
      </c>
    </row>
    <row r="556" spans="1:12" ht="15.75" hidden="1" x14ac:dyDescent="0.25">
      <c r="A556" s="4">
        <v>44334</v>
      </c>
      <c r="B556" s="5">
        <v>0.75</v>
      </c>
      <c r="C556" s="5" t="s">
        <v>20</v>
      </c>
      <c r="D556" s="9">
        <v>46540.03</v>
      </c>
      <c r="E556" s="9">
        <v>22025.24</v>
      </c>
      <c r="F556" s="9">
        <v>13339.5</v>
      </c>
      <c r="G556" s="9">
        <v>23317.25</v>
      </c>
      <c r="H556" s="9">
        <v>9883.26</v>
      </c>
      <c r="I556" s="9"/>
      <c r="J556" s="9"/>
      <c r="K556" s="9"/>
      <c r="L556" s="8">
        <f>+IFERROR(COS(ATAN(db_LecMedPrinc[[#This Row],[3]]/db_LecMedPrinc[[#This Row],[1]])),0)</f>
        <v>0.90388834058936107</v>
      </c>
    </row>
    <row r="557" spans="1:12" ht="15.75" x14ac:dyDescent="0.25">
      <c r="A557" s="4">
        <v>44335</v>
      </c>
      <c r="B557" s="5">
        <v>0</v>
      </c>
      <c r="C557" s="5" t="s">
        <v>21</v>
      </c>
      <c r="D557" s="9">
        <v>46540.73</v>
      </c>
      <c r="E557" s="9">
        <v>22025.5</v>
      </c>
      <c r="F557" s="9">
        <v>13339.54</v>
      </c>
      <c r="G557" s="9">
        <v>23317.39</v>
      </c>
      <c r="H557" s="9">
        <v>9883.7800000000007</v>
      </c>
      <c r="I557" s="9">
        <v>0.44</v>
      </c>
      <c r="J557" s="9">
        <v>0.44</v>
      </c>
      <c r="K557" s="9">
        <v>0.43</v>
      </c>
      <c r="L557" s="8">
        <f>+IFERROR(COS(ATAN(db_LecMedPrinc[[#This Row],[3]]/db_LecMedPrinc[[#This Row],[1]])),0)</f>
        <v>0.90388887584064159</v>
      </c>
    </row>
    <row r="558" spans="1:12" ht="15.75" x14ac:dyDescent="0.25">
      <c r="A558" s="4">
        <v>44335</v>
      </c>
      <c r="B558" s="5">
        <v>0.25</v>
      </c>
      <c r="C558" s="5" t="s">
        <v>21</v>
      </c>
      <c r="D558" s="9">
        <v>46541.36</v>
      </c>
      <c r="E558" s="9">
        <v>22025.75</v>
      </c>
      <c r="F558" s="9">
        <v>13340.17</v>
      </c>
      <c r="G558" s="9">
        <v>23317.39</v>
      </c>
      <c r="H558" s="9">
        <v>9883.7800000000007</v>
      </c>
      <c r="I558" s="9">
        <v>0.44</v>
      </c>
      <c r="J558" s="9">
        <v>0.44</v>
      </c>
      <c r="K558" s="9">
        <v>0.43</v>
      </c>
      <c r="L558" s="8">
        <f>+IFERROR(COS(ATAN(db_LecMedPrinc[[#This Row],[3]]/db_LecMedPrinc[[#This Row],[1]])),0)</f>
        <v>0.90388923740392357</v>
      </c>
    </row>
    <row r="559" spans="1:12" ht="15.75" x14ac:dyDescent="0.25">
      <c r="A559" s="4">
        <v>44335</v>
      </c>
      <c r="B559" s="5">
        <v>0.45833333333333331</v>
      </c>
      <c r="C559" s="5" t="s">
        <v>24</v>
      </c>
      <c r="D559" s="9">
        <v>46542.65</v>
      </c>
      <c r="E559" s="9">
        <v>22026.21</v>
      </c>
      <c r="F559" s="9">
        <v>13340.26</v>
      </c>
      <c r="G559" s="9">
        <v>23318.59</v>
      </c>
      <c r="H559" s="9">
        <v>9883.7800000000007</v>
      </c>
      <c r="I559" s="9">
        <v>0.44</v>
      </c>
      <c r="J559" s="9">
        <v>0.44</v>
      </c>
      <c r="K559" s="9">
        <v>0.43</v>
      </c>
      <c r="L559" s="8">
        <f>+IFERROR(COS(ATAN(db_LecMedPrinc[[#This Row],[3]]/db_LecMedPrinc[[#This Row],[1]])),0)</f>
        <v>0.9038903674716493</v>
      </c>
    </row>
    <row r="560" spans="1:12" ht="15.75" x14ac:dyDescent="0.25">
      <c r="A560" s="4">
        <v>44335</v>
      </c>
      <c r="B560" s="5">
        <v>0.75</v>
      </c>
      <c r="C560" s="5"/>
      <c r="D560" s="9"/>
      <c r="E560" s="9"/>
      <c r="F560" s="9"/>
      <c r="G560" s="9"/>
      <c r="H560" s="9"/>
      <c r="I560" s="9"/>
      <c r="J560" s="9"/>
      <c r="K560" s="9"/>
      <c r="L560" s="8">
        <f>+IFERROR(COS(ATAN(db_LecMedPrinc[[#This Row],[3]]/db_LecMedPrinc[[#This Row],[1]])),0)</f>
        <v>0</v>
      </c>
    </row>
    <row r="561" spans="1:12" ht="15.75" x14ac:dyDescent="0.25">
      <c r="A561" s="4">
        <v>44336</v>
      </c>
      <c r="B561" s="5">
        <v>0</v>
      </c>
      <c r="C561" s="5" t="s">
        <v>21</v>
      </c>
      <c r="D561" s="9">
        <v>46545.93</v>
      </c>
      <c r="E561" s="9">
        <v>22027.95</v>
      </c>
      <c r="F561" s="9">
        <v>13340.65</v>
      </c>
      <c r="G561" s="9">
        <v>23319.759999999998</v>
      </c>
      <c r="H561" s="9">
        <v>9885.51</v>
      </c>
      <c r="I561" s="9">
        <v>0.44</v>
      </c>
      <c r="J561" s="9">
        <v>0.44</v>
      </c>
      <c r="K561" s="9">
        <v>0.43</v>
      </c>
      <c r="L561" s="8">
        <f>+IFERROR(COS(ATAN(db_LecMedPrinc[[#This Row],[3]]/db_LecMedPrinc[[#This Row],[1]])),0)</f>
        <v>0.90388895776730915</v>
      </c>
    </row>
    <row r="562" spans="1:12" ht="15.75" x14ac:dyDescent="0.25">
      <c r="A562" s="4">
        <v>44336</v>
      </c>
      <c r="B562" s="5">
        <v>0.25</v>
      </c>
      <c r="C562" s="5" t="s">
        <v>21</v>
      </c>
      <c r="D562" s="9">
        <v>46547.64</v>
      </c>
      <c r="E562" s="9">
        <v>22028.87</v>
      </c>
      <c r="F562" s="9">
        <v>13342.35</v>
      </c>
      <c r="G562" s="9">
        <v>23319.759999999998</v>
      </c>
      <c r="H562" s="9">
        <v>9885.51</v>
      </c>
      <c r="I562" s="9">
        <v>0.44</v>
      </c>
      <c r="J562" s="9">
        <v>0.44</v>
      </c>
      <c r="K562" s="9">
        <v>0.43</v>
      </c>
      <c r="L562" s="8">
        <f>+IFERROR(COS(ATAN(db_LecMedPrinc[[#This Row],[3]]/db_LecMedPrinc[[#This Row],[1]])),0)</f>
        <v>0.90388812630609983</v>
      </c>
    </row>
    <row r="563" spans="1:12" ht="15.75" x14ac:dyDescent="0.25">
      <c r="A563" s="4">
        <v>44336</v>
      </c>
      <c r="B563" s="5">
        <v>0.45833333333333331</v>
      </c>
      <c r="C563" s="5" t="s">
        <v>24</v>
      </c>
      <c r="D563" s="9">
        <v>46549.52</v>
      </c>
      <c r="E563" s="9">
        <v>22029.81</v>
      </c>
      <c r="F563" s="9">
        <v>13342.52</v>
      </c>
      <c r="G563" s="9">
        <v>23321.48</v>
      </c>
      <c r="H563" s="9">
        <v>9885.51</v>
      </c>
      <c r="I563" s="9">
        <v>0.44</v>
      </c>
      <c r="J563" s="9">
        <v>0.44</v>
      </c>
      <c r="K563" s="9">
        <v>0.43</v>
      </c>
      <c r="L563" s="8">
        <f>+IFERROR(COS(ATAN(db_LecMedPrinc[[#This Row],[3]]/db_LecMedPrinc[[#This Row],[1]])),0)</f>
        <v>0.90388774878980138</v>
      </c>
    </row>
    <row r="564" spans="1:12" ht="15.75" x14ac:dyDescent="0.25">
      <c r="A564" s="4">
        <v>44336</v>
      </c>
      <c r="B564" s="5">
        <v>0.75</v>
      </c>
      <c r="C564" s="5"/>
      <c r="D564" s="9"/>
      <c r="E564" s="9"/>
      <c r="F564" s="9"/>
      <c r="G564" s="9"/>
      <c r="H564" s="9"/>
      <c r="I564" s="9"/>
      <c r="J564" s="9"/>
      <c r="K564" s="9"/>
      <c r="L564" s="8">
        <f>+IFERROR(COS(ATAN(db_LecMedPrinc[[#This Row],[3]]/db_LecMedPrinc[[#This Row],[1]])),0)</f>
        <v>0</v>
      </c>
    </row>
    <row r="565" spans="1:12" ht="15.75" x14ac:dyDescent="0.25">
      <c r="A565" s="4">
        <v>44337</v>
      </c>
      <c r="B565" s="5">
        <v>0</v>
      </c>
      <c r="C565" s="34" t="s">
        <v>22</v>
      </c>
      <c r="D565" s="9">
        <v>46553.53</v>
      </c>
      <c r="E565" s="9">
        <v>22031.96</v>
      </c>
      <c r="F565" s="9">
        <v>13342.77</v>
      </c>
      <c r="G565" s="9">
        <v>23323.45</v>
      </c>
      <c r="H565" s="9">
        <v>9887.31</v>
      </c>
      <c r="I565" s="9">
        <v>0.441</v>
      </c>
      <c r="J565" s="9">
        <v>0.438</v>
      </c>
      <c r="K565" s="9">
        <v>0.434</v>
      </c>
      <c r="L565" s="8">
        <f>+IFERROR(COS(ATAN(db_LecMedPrinc[[#This Row],[3]]/db_LecMedPrinc[[#This Row],[1]])),0)</f>
        <v>0.90388585508698771</v>
      </c>
    </row>
    <row r="566" spans="1:12" ht="15.75" x14ac:dyDescent="0.25">
      <c r="A566" s="4">
        <v>44337</v>
      </c>
      <c r="B566" s="5">
        <v>0.25</v>
      </c>
      <c r="C566" s="34" t="s">
        <v>22</v>
      </c>
      <c r="D566" s="9">
        <v>46555.59</v>
      </c>
      <c r="E566" s="9">
        <v>22033.07</v>
      </c>
      <c r="F566" s="9">
        <v>13344.83</v>
      </c>
      <c r="G566" s="9">
        <v>23323.45</v>
      </c>
      <c r="H566" s="9">
        <v>9887.31</v>
      </c>
      <c r="I566" s="9">
        <v>0.438</v>
      </c>
      <c r="J566" s="9">
        <v>0.438</v>
      </c>
      <c r="K566" s="9">
        <v>0.434</v>
      </c>
      <c r="L566" s="8">
        <f>+IFERROR(COS(ATAN(db_LecMedPrinc[[#This Row],[3]]/db_LecMedPrinc[[#This Row],[1]])),0)</f>
        <v>0.90388484101199351</v>
      </c>
    </row>
    <row r="567" spans="1:12" ht="15.75" x14ac:dyDescent="0.25">
      <c r="A567" s="4">
        <v>44337</v>
      </c>
      <c r="B567" s="5">
        <v>0.45833333333333331</v>
      </c>
      <c r="C567" s="5" t="s">
        <v>24</v>
      </c>
      <c r="D567" s="9">
        <v>46557.46</v>
      </c>
      <c r="E567" s="9">
        <v>22034.05</v>
      </c>
      <c r="F567" s="9">
        <v>13344.95</v>
      </c>
      <c r="G567" s="9">
        <v>23325.200000000001</v>
      </c>
      <c r="H567" s="9">
        <v>9887.31</v>
      </c>
      <c r="I567" s="9">
        <v>0.438</v>
      </c>
      <c r="J567" s="9">
        <v>0.438</v>
      </c>
      <c r="K567" s="9">
        <v>0.434</v>
      </c>
      <c r="L567" s="8">
        <f>+IFERROR(COS(ATAN(db_LecMedPrinc[[#This Row],[3]]/db_LecMedPrinc[[#This Row],[1]])),0)</f>
        <v>0.90388412789116523</v>
      </c>
    </row>
    <row r="568" spans="1:12" ht="15.75" x14ac:dyDescent="0.25">
      <c r="A568" s="4">
        <v>44337</v>
      </c>
      <c r="B568" s="5">
        <v>0.75</v>
      </c>
      <c r="C568" s="5"/>
      <c r="D568" s="9"/>
      <c r="E568" s="9"/>
      <c r="F568" s="9"/>
      <c r="G568" s="9"/>
      <c r="H568" s="9"/>
      <c r="I568" s="9"/>
      <c r="J568" s="9"/>
      <c r="K568" s="9"/>
      <c r="L568" s="8">
        <f>+IFERROR(COS(ATAN(db_LecMedPrinc[[#This Row],[3]]/db_LecMedPrinc[[#This Row],[1]])),0)</f>
        <v>0</v>
      </c>
    </row>
    <row r="569" spans="1:12" ht="15.75" x14ac:dyDescent="0.25">
      <c r="A569" s="4">
        <v>44338</v>
      </c>
      <c r="B569" s="5">
        <v>0</v>
      </c>
      <c r="C569" s="34" t="s">
        <v>22</v>
      </c>
      <c r="D569" s="9">
        <v>46562.05</v>
      </c>
      <c r="E569" s="9">
        <v>22036.22</v>
      </c>
      <c r="F569" s="9">
        <v>13345.2</v>
      </c>
      <c r="G569" s="9">
        <v>23327.68</v>
      </c>
      <c r="H569" s="9">
        <v>9889.16</v>
      </c>
      <c r="I569" s="9">
        <v>0.441</v>
      </c>
      <c r="J569" s="9">
        <v>0.438</v>
      </c>
      <c r="K569" s="9">
        <v>0.437</v>
      </c>
      <c r="L569" s="8">
        <f>+IFERROR(COS(ATAN(db_LecMedPrinc[[#This Row],[3]]/db_LecMedPrinc[[#This Row],[1]])),0)</f>
        <v>0.90388414507754689</v>
      </c>
    </row>
    <row r="570" spans="1:12" ht="15.75" x14ac:dyDescent="0.25">
      <c r="A570" s="4">
        <v>44338</v>
      </c>
      <c r="B570" s="5">
        <v>0.25</v>
      </c>
      <c r="C570" s="34" t="s">
        <v>22</v>
      </c>
      <c r="D570" s="9">
        <v>46563.93</v>
      </c>
      <c r="E570" s="9">
        <v>22037.29</v>
      </c>
      <c r="F570" s="9">
        <v>13345.2</v>
      </c>
      <c r="G570" s="9">
        <v>23327.68</v>
      </c>
      <c r="H570" s="9">
        <v>9889.16</v>
      </c>
      <c r="I570" s="9">
        <v>0.441</v>
      </c>
      <c r="J570" s="9">
        <v>0.438</v>
      </c>
      <c r="K570" s="9">
        <v>0.437</v>
      </c>
      <c r="L570" s="8">
        <f>+IFERROR(COS(ATAN(db_LecMedPrinc[[#This Row],[3]]/db_LecMedPrinc[[#This Row],[1]])),0)</f>
        <v>0.90388279208584188</v>
      </c>
    </row>
    <row r="571" spans="1:12" ht="15.75" x14ac:dyDescent="0.25">
      <c r="A571" s="4">
        <v>44338</v>
      </c>
      <c r="B571" s="5">
        <v>0.45833333333333331</v>
      </c>
      <c r="C571" s="5" t="s">
        <v>24</v>
      </c>
      <c r="D571" s="9">
        <v>46565.73</v>
      </c>
      <c r="E571" s="9">
        <v>2203.0500000000002</v>
      </c>
      <c r="F571" s="9">
        <v>13347.37</v>
      </c>
      <c r="G571" s="9">
        <v>23329.19</v>
      </c>
      <c r="H571" s="9">
        <v>9889.16</v>
      </c>
      <c r="I571" s="9">
        <v>0.441</v>
      </c>
      <c r="J571" s="9">
        <v>0.438</v>
      </c>
      <c r="K571" s="9">
        <v>0.437</v>
      </c>
      <c r="L571" s="8">
        <f>+IFERROR(COS(ATAN(db_LecMedPrinc[[#This Row],[3]]/db_LecMedPrinc[[#This Row],[1]])),0)</f>
        <v>0.9988827314582982</v>
      </c>
    </row>
    <row r="572" spans="1:12" ht="15.75" x14ac:dyDescent="0.25">
      <c r="A572" s="4">
        <v>44338</v>
      </c>
      <c r="B572" s="5">
        <v>0.75</v>
      </c>
      <c r="C572" s="5" t="s">
        <v>21</v>
      </c>
      <c r="D572" s="9">
        <v>46566.82</v>
      </c>
      <c r="E572" s="9">
        <v>22038.43</v>
      </c>
      <c r="F572" s="9">
        <v>13347.37</v>
      </c>
      <c r="G572" s="9">
        <v>23330.09</v>
      </c>
      <c r="H572" s="9">
        <v>9889.36</v>
      </c>
      <c r="I572" s="9">
        <v>0.44</v>
      </c>
      <c r="J572" s="9">
        <v>0.44</v>
      </c>
      <c r="K572" s="9">
        <v>0.44</v>
      </c>
      <c r="L572" s="8">
        <f>+IFERROR(COS(ATAN(db_LecMedPrinc[[#This Row],[3]]/db_LecMedPrinc[[#This Row],[1]])),0)</f>
        <v>0.90388450140742138</v>
      </c>
    </row>
    <row r="573" spans="1:12" ht="15.75" x14ac:dyDescent="0.25">
      <c r="A573" s="4">
        <v>44339</v>
      </c>
      <c r="B573" s="5">
        <v>0</v>
      </c>
      <c r="C573" s="34" t="s">
        <v>22</v>
      </c>
      <c r="D573" s="9">
        <v>46568.02</v>
      </c>
      <c r="E573" s="9">
        <v>22038.87</v>
      </c>
      <c r="F573" s="9">
        <v>13347.63</v>
      </c>
      <c r="G573" s="9">
        <v>23330.26</v>
      </c>
      <c r="H573" s="9">
        <v>9890.1200000000008</v>
      </c>
      <c r="I573" s="9">
        <v>0.441</v>
      </c>
      <c r="J573" s="9">
        <v>0.438</v>
      </c>
      <c r="K573" s="9">
        <v>0.437</v>
      </c>
      <c r="L573" s="8">
        <f>+IFERROR(COS(ATAN(db_LecMedPrinc[[#This Row],[3]]/db_LecMedPrinc[[#This Row],[1]])),0)</f>
        <v>0.90388546143742021</v>
      </c>
    </row>
    <row r="574" spans="1:12" ht="15.75" x14ac:dyDescent="0.25">
      <c r="A574" s="4">
        <v>44339</v>
      </c>
      <c r="B574" s="5">
        <v>0.25</v>
      </c>
      <c r="C574" s="34" t="s">
        <v>22</v>
      </c>
      <c r="D574" s="9">
        <v>46568.89</v>
      </c>
      <c r="E574" s="9">
        <v>22039.21</v>
      </c>
      <c r="F574" s="9">
        <v>13348.5</v>
      </c>
      <c r="G574" s="9">
        <v>23330.26</v>
      </c>
      <c r="H574" s="9">
        <v>9890.1200000000008</v>
      </c>
      <c r="I574" s="9">
        <v>0.441</v>
      </c>
      <c r="J574" s="9">
        <v>0.438</v>
      </c>
      <c r="K574" s="9">
        <v>0.437</v>
      </c>
      <c r="L574" s="8">
        <f>+IFERROR(COS(ATAN(db_LecMedPrinc[[#This Row],[3]]/db_LecMedPrinc[[#This Row],[1]])),0)</f>
        <v>0.90388599982367734</v>
      </c>
    </row>
    <row r="575" spans="1:12" ht="15.75" x14ac:dyDescent="0.25">
      <c r="A575" s="4">
        <v>44339</v>
      </c>
      <c r="B575" s="5">
        <v>0.45833333333333331</v>
      </c>
      <c r="C575" s="5" t="s">
        <v>24</v>
      </c>
      <c r="D575" s="9">
        <v>46570</v>
      </c>
      <c r="E575" s="9">
        <v>22039.599999999999</v>
      </c>
      <c r="F575" s="9">
        <v>13348.56</v>
      </c>
      <c r="G575" s="9">
        <v>23331.31</v>
      </c>
      <c r="H575" s="9">
        <v>9890.1200000000008</v>
      </c>
      <c r="I575" s="9">
        <v>0.441</v>
      </c>
      <c r="J575" s="9">
        <v>0.438</v>
      </c>
      <c r="K575" s="9">
        <v>0.437</v>
      </c>
      <c r="L575" s="8">
        <f>+IFERROR(COS(ATAN(db_LecMedPrinc[[#This Row],[3]]/db_LecMedPrinc[[#This Row],[1]])),0)</f>
        <v>0.90388701535443627</v>
      </c>
    </row>
    <row r="576" spans="1:12" ht="15.75" x14ac:dyDescent="0.25">
      <c r="A576" s="4">
        <v>44339</v>
      </c>
      <c r="B576" s="5">
        <v>0.75</v>
      </c>
      <c r="C576" s="5" t="s">
        <v>21</v>
      </c>
      <c r="D576" s="9">
        <v>46570.86</v>
      </c>
      <c r="E576" s="9">
        <v>22039.89</v>
      </c>
      <c r="F576" s="9">
        <v>13348.56</v>
      </c>
      <c r="G576" s="9">
        <v>23332.05</v>
      </c>
      <c r="H576" s="9">
        <v>9890.24</v>
      </c>
      <c r="I576" s="9">
        <v>0.44</v>
      </c>
      <c r="J576" s="9">
        <v>0.44</v>
      </c>
      <c r="K576" s="9">
        <v>0.44</v>
      </c>
      <c r="L576" s="8">
        <f>+IFERROR(COS(ATAN(db_LecMedPrinc[[#This Row],[3]]/db_LecMedPrinc[[#This Row],[1]])),0)</f>
        <v>0.90388789339839215</v>
      </c>
    </row>
    <row r="577" spans="1:12" ht="15.75" x14ac:dyDescent="0.25">
      <c r="A577" s="4">
        <v>44340</v>
      </c>
      <c r="B577" s="5">
        <v>0</v>
      </c>
      <c r="C577" s="34" t="s">
        <v>22</v>
      </c>
      <c r="D577" s="9">
        <v>46572.01</v>
      </c>
      <c r="E577" s="9">
        <v>22040.31</v>
      </c>
      <c r="F577" s="9">
        <v>13348.76</v>
      </c>
      <c r="G577" s="9">
        <v>23332.240000000002</v>
      </c>
      <c r="H577" s="9">
        <v>9891</v>
      </c>
      <c r="I577" s="9">
        <v>0.441</v>
      </c>
      <c r="J577" s="9">
        <v>0.438</v>
      </c>
      <c r="K577" s="9">
        <v>0.437</v>
      </c>
      <c r="L577" s="8">
        <f>+IFERROR(COS(ATAN(db_LecMedPrinc[[#This Row],[3]]/db_LecMedPrinc[[#This Row],[1]])),0)</f>
        <v>0.90388882576334373</v>
      </c>
    </row>
    <row r="578" spans="1:12" ht="15.75" x14ac:dyDescent="0.25">
      <c r="A578" s="4">
        <v>44340</v>
      </c>
      <c r="B578" s="5">
        <v>0.25</v>
      </c>
      <c r="C578" s="34" t="s">
        <v>22</v>
      </c>
      <c r="D578" s="9">
        <v>46573.03</v>
      </c>
      <c r="E578" s="9">
        <v>22040.42</v>
      </c>
      <c r="F578" s="9">
        <v>13349.78</v>
      </c>
      <c r="G578" s="9">
        <v>23332.240000000002</v>
      </c>
      <c r="H578" s="9">
        <v>9891</v>
      </c>
      <c r="I578" s="9">
        <v>0.441</v>
      </c>
      <c r="J578" s="9">
        <v>0.438</v>
      </c>
      <c r="K578" s="9">
        <v>0.437</v>
      </c>
      <c r="L578" s="8">
        <f>+IFERROR(COS(ATAN(db_LecMedPrinc[[#This Row],[3]]/db_LecMedPrinc[[#This Row],[1]])),0)</f>
        <v>0.9038916226908017</v>
      </c>
    </row>
    <row r="579" spans="1:12" ht="15.75" x14ac:dyDescent="0.25">
      <c r="A579" s="4">
        <v>44340</v>
      </c>
      <c r="B579" s="5">
        <v>0.45833333333333331</v>
      </c>
      <c r="C579" s="5"/>
      <c r="D579" s="9"/>
      <c r="E579" s="9"/>
      <c r="F579" s="9"/>
      <c r="G579" s="9"/>
      <c r="H579" s="9"/>
      <c r="I579" s="9"/>
      <c r="J579" s="9"/>
      <c r="K579" s="9"/>
      <c r="L579" s="8">
        <f>+IFERROR(COS(ATAN(db_LecMedPrinc[[#This Row],[3]]/db_LecMedPrinc[[#This Row],[1]])),0)</f>
        <v>0</v>
      </c>
    </row>
    <row r="580" spans="1:12" ht="15.75" x14ac:dyDescent="0.25">
      <c r="A580" s="4">
        <v>44340</v>
      </c>
      <c r="B580" s="5">
        <v>0.75</v>
      </c>
      <c r="C580" s="5" t="s">
        <v>21</v>
      </c>
      <c r="D580" s="9">
        <v>46576.94</v>
      </c>
      <c r="E580" s="9">
        <v>22042.720000000001</v>
      </c>
      <c r="F580" s="9">
        <v>13349.87</v>
      </c>
      <c r="G580" s="9">
        <v>23335.71</v>
      </c>
      <c r="H580" s="9">
        <v>9891.35</v>
      </c>
      <c r="I580" s="9">
        <v>0.44</v>
      </c>
      <c r="J580" s="9">
        <v>0.44</v>
      </c>
      <c r="K580" s="9">
        <v>0.44</v>
      </c>
      <c r="L580" s="8">
        <f>+IFERROR(COS(ATAN(db_LecMedPrinc[[#This Row],[3]]/db_LecMedPrinc[[#This Row],[1]])),0)</f>
        <v>0.90388824899308717</v>
      </c>
    </row>
    <row r="581" spans="1:12" ht="15.75" x14ac:dyDescent="0.25">
      <c r="A581" s="4">
        <v>44341</v>
      </c>
      <c r="B581" s="5">
        <v>0</v>
      </c>
      <c r="C581" s="34" t="s">
        <v>22</v>
      </c>
      <c r="D581" s="9">
        <v>46579.11</v>
      </c>
      <c r="E581" s="9">
        <v>22043.87</v>
      </c>
      <c r="F581" s="9">
        <v>13350.14</v>
      </c>
      <c r="G581" s="9">
        <v>23336.09</v>
      </c>
      <c r="H581" s="9">
        <v>9892.8700000000008</v>
      </c>
      <c r="I581" s="9">
        <v>0.441</v>
      </c>
      <c r="J581" s="9">
        <v>0.438</v>
      </c>
      <c r="K581" s="9">
        <v>0.437</v>
      </c>
      <c r="L581" s="8">
        <f>+IFERROR(COS(ATAN(db_LecMedPrinc[[#This Row],[3]]/db_LecMedPrinc[[#This Row],[1]])),0)</f>
        <v>0.90388732580436537</v>
      </c>
    </row>
    <row r="582" spans="1:12" ht="15.75" x14ac:dyDescent="0.25">
      <c r="A582" s="4">
        <v>44341</v>
      </c>
      <c r="B582" s="5">
        <v>0.25</v>
      </c>
      <c r="C582" s="34" t="s">
        <v>22</v>
      </c>
      <c r="D582" s="9">
        <v>46581.33</v>
      </c>
      <c r="E582" s="9">
        <v>22045.07</v>
      </c>
      <c r="F582" s="9">
        <v>13352.35</v>
      </c>
      <c r="G582" s="9">
        <v>23336.09</v>
      </c>
      <c r="H582" s="9">
        <v>9892.8700000000008</v>
      </c>
      <c r="I582" s="9">
        <v>0.441</v>
      </c>
      <c r="J582" s="9">
        <v>0.438</v>
      </c>
      <c r="K582" s="9">
        <v>0.437</v>
      </c>
      <c r="L582" s="8">
        <f>+IFERROR(COS(ATAN(db_LecMedPrinc[[#This Row],[3]]/db_LecMedPrinc[[#This Row],[1]])),0)</f>
        <v>0.90388620509529238</v>
      </c>
    </row>
    <row r="583" spans="1:12" ht="15.75" x14ac:dyDescent="0.25">
      <c r="A583" s="4">
        <v>44341</v>
      </c>
      <c r="B583" s="5">
        <v>0.45833333333333331</v>
      </c>
      <c r="C583" s="5"/>
      <c r="D583" s="9"/>
      <c r="E583" s="9"/>
      <c r="F583" s="9"/>
      <c r="G583" s="9"/>
      <c r="H583" s="9"/>
      <c r="I583" s="9"/>
      <c r="J583" s="9"/>
      <c r="K583" s="9"/>
      <c r="L583" s="8">
        <f>+IFERROR(COS(ATAN(db_LecMedPrinc[[#This Row],[3]]/db_LecMedPrinc[[#This Row],[1]])),0)</f>
        <v>0</v>
      </c>
    </row>
    <row r="584" spans="1:12" ht="15.75" x14ac:dyDescent="0.25">
      <c r="A584" s="4">
        <v>44341</v>
      </c>
      <c r="B584" s="5">
        <v>0.75</v>
      </c>
      <c r="C584" s="5" t="s">
        <v>21</v>
      </c>
      <c r="D584" s="9">
        <v>46585.53</v>
      </c>
      <c r="E584" s="9">
        <v>22047.21</v>
      </c>
      <c r="F584" s="9">
        <v>13352.45</v>
      </c>
      <c r="G584" s="9">
        <v>13339.98</v>
      </c>
      <c r="H584" s="9">
        <v>9893.1</v>
      </c>
      <c r="I584" s="9">
        <v>0</v>
      </c>
      <c r="J584" s="9">
        <v>0.39</v>
      </c>
      <c r="K584" s="9">
        <v>0.39</v>
      </c>
      <c r="L584" s="8">
        <f>+IFERROR(COS(ATAN(db_LecMedPrinc[[#This Row],[3]]/db_LecMedPrinc[[#This Row],[1]])),0)</f>
        <v>0.90388506243836875</v>
      </c>
    </row>
    <row r="585" spans="1:12" ht="15.75" x14ac:dyDescent="0.25">
      <c r="A585" s="4">
        <v>44342</v>
      </c>
      <c r="B585" s="5">
        <v>0</v>
      </c>
      <c r="C585" s="34" t="s">
        <v>22</v>
      </c>
      <c r="D585" s="9">
        <v>46587.6</v>
      </c>
      <c r="E585" s="9">
        <v>22048.29</v>
      </c>
      <c r="F585" s="9">
        <v>13352.45</v>
      </c>
      <c r="G585" s="9">
        <v>23340.35</v>
      </c>
      <c r="H585" s="9">
        <v>9894.7900000000009</v>
      </c>
      <c r="I585" s="9">
        <v>0</v>
      </c>
      <c r="J585" s="9">
        <v>0.38900000000000001</v>
      </c>
      <c r="K585" s="9">
        <v>0.43099999999999999</v>
      </c>
      <c r="L585" s="8">
        <f>+IFERROR(COS(ATAN(db_LecMedPrinc[[#This Row],[3]]/db_LecMedPrinc[[#This Row],[1]])),0)</f>
        <v>0.90388430965471644</v>
      </c>
    </row>
    <row r="586" spans="1:12" ht="15.75" x14ac:dyDescent="0.25">
      <c r="A586" s="4">
        <v>44342</v>
      </c>
      <c r="B586" s="5">
        <v>0.25</v>
      </c>
      <c r="C586" s="34" t="s">
        <v>22</v>
      </c>
      <c r="D586" s="9">
        <v>46590.02</v>
      </c>
      <c r="E586" s="9">
        <v>22049.59</v>
      </c>
      <c r="F586" s="9">
        <v>13354.87</v>
      </c>
      <c r="G586" s="9">
        <v>23340.35</v>
      </c>
      <c r="H586" s="9">
        <v>9894.7900000000009</v>
      </c>
      <c r="I586" s="9">
        <v>0.41299999999999998</v>
      </c>
      <c r="J586" s="9">
        <v>0.38900000000000001</v>
      </c>
      <c r="K586" s="9">
        <v>0.43099999999999999</v>
      </c>
      <c r="L586" s="8">
        <f>+IFERROR(COS(ATAN(db_LecMedPrinc[[#This Row],[3]]/db_LecMedPrinc[[#This Row],[1]])),0)</f>
        <v>0.90388314917864876</v>
      </c>
    </row>
    <row r="587" spans="1:12" ht="15.75" x14ac:dyDescent="0.25">
      <c r="A587" s="4">
        <v>44342</v>
      </c>
      <c r="B587" s="5">
        <v>0.45833333333333331</v>
      </c>
      <c r="C587" s="5"/>
      <c r="D587" s="9"/>
      <c r="E587" s="9"/>
      <c r="F587" s="9"/>
      <c r="G587" s="9"/>
      <c r="H587" s="9"/>
      <c r="I587" s="9"/>
      <c r="J587" s="9"/>
      <c r="K587" s="9"/>
      <c r="L587" s="8">
        <f>+IFERROR(COS(ATAN(db_LecMedPrinc[[#This Row],[3]]/db_LecMedPrinc[[#This Row],[1]])),0)</f>
        <v>0</v>
      </c>
    </row>
    <row r="588" spans="1:12" ht="15.75" x14ac:dyDescent="0.25">
      <c r="A588" s="4">
        <v>44342</v>
      </c>
      <c r="B588" s="5">
        <v>0.75</v>
      </c>
      <c r="C588" s="5" t="s">
        <v>21</v>
      </c>
      <c r="D588" s="9">
        <v>46595.13</v>
      </c>
      <c r="E588" s="9">
        <v>22052.2</v>
      </c>
      <c r="F588" s="9">
        <v>13355.05</v>
      </c>
      <c r="G588" s="9">
        <v>23344.67</v>
      </c>
      <c r="H588" s="9">
        <v>9895.39</v>
      </c>
      <c r="I588" s="9">
        <v>0.41</v>
      </c>
      <c r="J588" s="9">
        <v>0.45</v>
      </c>
      <c r="K588" s="9">
        <v>0.43</v>
      </c>
      <c r="L588" s="8">
        <f>+IFERROR(COS(ATAN(db_LecMedPrinc[[#This Row],[3]]/db_LecMedPrinc[[#This Row],[1]])),0)</f>
        <v>0.90388171205072299</v>
      </c>
    </row>
    <row r="589" spans="1:12" ht="15.75" x14ac:dyDescent="0.25">
      <c r="A589" s="4">
        <v>44343</v>
      </c>
      <c r="B589" s="5">
        <v>0</v>
      </c>
      <c r="C589" s="5" t="s">
        <v>24</v>
      </c>
      <c r="D589" s="9">
        <v>46597.88</v>
      </c>
      <c r="E589" s="9">
        <v>22053.62</v>
      </c>
      <c r="F589" s="9">
        <v>13356.62</v>
      </c>
      <c r="G589" s="9">
        <v>23245.07</v>
      </c>
      <c r="H589" s="9">
        <v>9896.7099999999991</v>
      </c>
      <c r="I589" s="9">
        <v>0.42399999999999999</v>
      </c>
      <c r="J589" s="9">
        <v>0.45200000000000001</v>
      </c>
      <c r="K589" s="9">
        <v>0.43099999999999999</v>
      </c>
      <c r="L589" s="8">
        <f>+IFERROR(COS(ATAN(db_LecMedPrinc[[#This Row],[3]]/db_LecMedPrinc[[#This Row],[1]])),0)</f>
        <v>0.90388082325934838</v>
      </c>
    </row>
    <row r="590" spans="1:12" ht="15.75" x14ac:dyDescent="0.25">
      <c r="A590" s="4">
        <v>44343</v>
      </c>
      <c r="B590" s="5">
        <v>0.25</v>
      </c>
      <c r="C590" s="5" t="s">
        <v>24</v>
      </c>
      <c r="D590" s="9">
        <v>46599.4</v>
      </c>
      <c r="E590" s="9">
        <v>22054.78</v>
      </c>
      <c r="F590" s="9">
        <v>13358.87</v>
      </c>
      <c r="G590" s="9">
        <v>23245.07</v>
      </c>
      <c r="H590" s="9">
        <v>9896.7099999999991</v>
      </c>
      <c r="I590" s="9">
        <v>0.42399999999999999</v>
      </c>
      <c r="J590" s="9">
        <v>0.45200000000000001</v>
      </c>
      <c r="K590" s="9">
        <v>0.43099999999999999</v>
      </c>
      <c r="L590" s="8">
        <f>+IFERROR(COS(ATAN(db_LecMedPrinc[[#This Row],[3]]/db_LecMedPrinc[[#This Row],[1]])),0)</f>
        <v>0.90387751853845011</v>
      </c>
    </row>
    <row r="591" spans="1:12" ht="15.75" x14ac:dyDescent="0.25">
      <c r="A591" s="4">
        <v>44343</v>
      </c>
      <c r="B591" s="5">
        <v>0.45833333333333331</v>
      </c>
      <c r="C591" s="5"/>
      <c r="D591" s="9"/>
      <c r="E591" s="9"/>
      <c r="F591" s="9"/>
      <c r="G591" s="9"/>
      <c r="H591" s="9"/>
      <c r="I591" s="9"/>
      <c r="J591" s="9"/>
      <c r="K591" s="9"/>
      <c r="L591" s="8">
        <f>+IFERROR(COS(ATAN(db_LecMedPrinc[[#This Row],[3]]/db_LecMedPrinc[[#This Row],[1]])),0)</f>
        <v>0</v>
      </c>
    </row>
    <row r="592" spans="1:12" ht="15.75" x14ac:dyDescent="0.25">
      <c r="A592" s="4">
        <v>44343</v>
      </c>
      <c r="B592" s="5">
        <v>0.75</v>
      </c>
      <c r="C592" s="5" t="s">
        <v>21</v>
      </c>
      <c r="D592" s="9">
        <v>46603.86</v>
      </c>
      <c r="E592" s="9">
        <v>22056.71</v>
      </c>
      <c r="F592" s="9">
        <v>13357.65</v>
      </c>
      <c r="G592" s="9">
        <v>23349.32</v>
      </c>
      <c r="H592" s="9">
        <v>9896.8799999999992</v>
      </c>
      <c r="I592" s="9">
        <v>0.42</v>
      </c>
      <c r="J592" s="9">
        <v>0.45</v>
      </c>
      <c r="K592" s="9">
        <v>0.43</v>
      </c>
      <c r="L592" s="8">
        <f>+IFERROR(COS(ATAN(db_LecMedPrinc[[#This Row],[3]]/db_LecMedPrinc[[#This Row],[1]])),0)</f>
        <v>0.90387887480705231</v>
      </c>
    </row>
    <row r="593" spans="1:12" ht="15.75" x14ac:dyDescent="0.25">
      <c r="A593" s="4">
        <v>44344</v>
      </c>
      <c r="B593" s="5">
        <v>0</v>
      </c>
      <c r="C593" s="5" t="s">
        <v>24</v>
      </c>
      <c r="D593" s="9">
        <v>46605.24</v>
      </c>
      <c r="E593" s="9">
        <v>22057.56</v>
      </c>
      <c r="F593" s="9">
        <v>13358.48</v>
      </c>
      <c r="G593" s="9">
        <v>23349.79</v>
      </c>
      <c r="H593" s="9">
        <v>9898.68</v>
      </c>
      <c r="I593" s="9">
        <v>0.44500000000000001</v>
      </c>
      <c r="J593" s="9">
        <v>0.45200000000000001</v>
      </c>
      <c r="K593" s="9">
        <v>0.442</v>
      </c>
      <c r="L593" s="8">
        <f>+IFERROR(COS(ATAN(db_LecMedPrinc[[#This Row],[3]]/db_LecMedPrinc[[#This Row],[1]])),0)</f>
        <v>0.90387739841783088</v>
      </c>
    </row>
    <row r="594" spans="1:12" ht="15.75" x14ac:dyDescent="0.25">
      <c r="A594" s="4">
        <v>44344</v>
      </c>
      <c r="B594" s="5">
        <v>0.25</v>
      </c>
      <c r="C594" s="5" t="s">
        <v>24</v>
      </c>
      <c r="D594" s="9">
        <v>46608.65</v>
      </c>
      <c r="E594" s="9">
        <v>22059.26</v>
      </c>
      <c r="F594" s="9">
        <v>13360.21</v>
      </c>
      <c r="G594" s="9">
        <v>23349.79</v>
      </c>
      <c r="H594" s="9">
        <v>9898.68</v>
      </c>
      <c r="I594" s="9">
        <v>0.44500000000000001</v>
      </c>
      <c r="J594" s="9">
        <v>0.45200000000000001</v>
      </c>
      <c r="K594" s="9">
        <v>0.442</v>
      </c>
      <c r="L594" s="8">
        <f>+IFERROR(COS(ATAN(db_LecMedPrinc[[#This Row],[3]]/db_LecMedPrinc[[#This Row],[1]])),0)</f>
        <v>0.90387675279429591</v>
      </c>
    </row>
    <row r="595" spans="1:12" ht="15.75" x14ac:dyDescent="0.25">
      <c r="A595" s="4">
        <v>44344</v>
      </c>
      <c r="B595" s="5">
        <v>0.45833333333333331</v>
      </c>
      <c r="C595" s="5"/>
      <c r="D595" s="9">
        <v>46</v>
      </c>
      <c r="E595" s="9"/>
      <c r="F595" s="9"/>
      <c r="G595" s="9"/>
      <c r="H595" s="9"/>
      <c r="I595" s="9"/>
      <c r="J595" s="9"/>
      <c r="K595" s="9"/>
      <c r="L595" s="8">
        <f>+IFERROR(COS(ATAN(db_LecMedPrinc[[#This Row],[3]]/db_LecMedPrinc[[#This Row],[1]])),0)</f>
        <v>1</v>
      </c>
    </row>
    <row r="596" spans="1:12" ht="15.75" x14ac:dyDescent="0.25">
      <c r="A596" s="4">
        <v>44344</v>
      </c>
      <c r="B596" s="5">
        <v>0.75</v>
      </c>
      <c r="C596" s="5"/>
      <c r="D596" s="9"/>
      <c r="E596" s="9"/>
      <c r="F596" s="9"/>
      <c r="G596" s="9"/>
      <c r="H596" s="9"/>
      <c r="I596" s="9"/>
      <c r="J596" s="9"/>
      <c r="K596" s="9"/>
      <c r="L596" s="8">
        <f>+IFERROR(COS(ATAN(db_LecMedPrinc[[#This Row],[3]]/db_LecMedPrinc[[#This Row],[1]])),0)</f>
        <v>0</v>
      </c>
    </row>
    <row r="597" spans="1:12" ht="15.75" x14ac:dyDescent="0.25">
      <c r="A597" s="4">
        <v>44345</v>
      </c>
      <c r="B597" s="5">
        <v>0</v>
      </c>
      <c r="C597" s="5" t="s">
        <v>24</v>
      </c>
      <c r="D597" s="9">
        <v>46616.639999999999</v>
      </c>
      <c r="E597" s="9">
        <v>22063.4</v>
      </c>
      <c r="F597" s="9">
        <v>13361.22</v>
      </c>
      <c r="G597" s="9">
        <v>23354.82</v>
      </c>
      <c r="H597" s="9">
        <v>9900.59</v>
      </c>
      <c r="I597" s="9">
        <v>0.45400000000000001</v>
      </c>
      <c r="J597" s="9">
        <v>0.47499999999999998</v>
      </c>
      <c r="K597" s="9">
        <v>0.442</v>
      </c>
      <c r="L597" s="8">
        <f>+IFERROR(COS(ATAN(db_LecMedPrinc[[#This Row],[3]]/db_LecMedPrinc[[#This Row],[1]])),0)</f>
        <v>0.90387406542683379</v>
      </c>
    </row>
    <row r="598" spans="1:12" ht="15.75" x14ac:dyDescent="0.25">
      <c r="A598" s="4">
        <v>44345</v>
      </c>
      <c r="B598" s="5">
        <v>0.25</v>
      </c>
      <c r="C598" s="5" t="s">
        <v>24</v>
      </c>
      <c r="D598" s="9">
        <v>46619.24</v>
      </c>
      <c r="E598" s="9">
        <v>22066.12</v>
      </c>
      <c r="F598" s="9">
        <v>13363.45</v>
      </c>
      <c r="G598" s="9">
        <v>23354.82</v>
      </c>
      <c r="H598" s="9">
        <v>9900.59</v>
      </c>
      <c r="I598" s="9">
        <v>0.45400000000000001</v>
      </c>
      <c r="J598" s="9">
        <v>0.47499999999999998</v>
      </c>
      <c r="K598" s="9">
        <v>0.442</v>
      </c>
      <c r="L598" s="8">
        <f>+IFERROR(COS(ATAN(db_LecMedPrinc[[#This Row],[3]]/db_LecMedPrinc[[#This Row],[1]])),0)</f>
        <v>0.90386289890272054</v>
      </c>
    </row>
    <row r="599" spans="1:12" ht="15.75" x14ac:dyDescent="0.25">
      <c r="A599" s="4">
        <v>44345</v>
      </c>
      <c r="B599" s="5">
        <v>0.45833333333333331</v>
      </c>
      <c r="C599" s="5"/>
      <c r="D599" s="9"/>
      <c r="E599" s="9"/>
      <c r="F599" s="9"/>
      <c r="G599" s="9"/>
      <c r="H599" s="9"/>
      <c r="I599" s="9"/>
      <c r="J599" s="9"/>
      <c r="K599" s="9"/>
      <c r="L599" s="8">
        <f>+IFERROR(COS(ATAN(db_LecMedPrinc[[#This Row],[3]]/db_LecMedPrinc[[#This Row],[1]])),0)</f>
        <v>0</v>
      </c>
    </row>
    <row r="600" spans="1:12" ht="15.75" x14ac:dyDescent="0.25">
      <c r="A600" s="4">
        <v>44345</v>
      </c>
      <c r="B600" s="5">
        <v>0.75</v>
      </c>
      <c r="C600" s="34" t="s">
        <v>22</v>
      </c>
      <c r="D600" s="9">
        <v>46621.99</v>
      </c>
      <c r="E600" s="9">
        <v>22065.98</v>
      </c>
      <c r="F600" s="9">
        <v>13363.16</v>
      </c>
      <c r="G600" s="9">
        <v>23358.17</v>
      </c>
      <c r="H600" s="9">
        <v>9900.65</v>
      </c>
      <c r="I600" s="9">
        <v>0.45400000000000001</v>
      </c>
      <c r="J600" s="9">
        <v>0.47499999999999998</v>
      </c>
      <c r="K600" s="9">
        <v>0.442</v>
      </c>
      <c r="L600" s="8">
        <f>+IFERROR(COS(ATAN(db_LecMedPrinc[[#This Row],[3]]/db_LecMedPrinc[[#This Row],[1]])),0)</f>
        <v>0.90387370653174404</v>
      </c>
    </row>
    <row r="601" spans="1:12" ht="15.75" x14ac:dyDescent="0.25">
      <c r="A601" s="4">
        <v>44346</v>
      </c>
      <c r="B601" s="5">
        <v>0</v>
      </c>
      <c r="C601" s="5" t="s">
        <v>24</v>
      </c>
      <c r="D601" s="9">
        <v>46623.78</v>
      </c>
      <c r="E601" s="9">
        <v>22066.15</v>
      </c>
      <c r="F601" s="9">
        <v>13363.98</v>
      </c>
      <c r="G601" s="9">
        <v>23358.35</v>
      </c>
      <c r="H601" s="9">
        <v>9901.5300000000007</v>
      </c>
      <c r="I601" s="9">
        <v>0.45400000000000001</v>
      </c>
      <c r="J601" s="9">
        <v>0.47499999999999998</v>
      </c>
      <c r="K601" s="9">
        <v>0.442</v>
      </c>
      <c r="L601" s="8">
        <f>+IFERROR(COS(ATAN(db_LecMedPrinc[[#This Row],[3]]/db_LecMedPrinc[[#This Row],[1]])),0)</f>
        <v>0.90387878299803637</v>
      </c>
    </row>
    <row r="602" spans="1:12" ht="15.75" x14ac:dyDescent="0.25">
      <c r="A602" s="4">
        <v>44346</v>
      </c>
      <c r="B602" s="5">
        <v>0.25</v>
      </c>
      <c r="C602" s="5" t="s">
        <v>24</v>
      </c>
      <c r="D602" s="9">
        <v>46624.13</v>
      </c>
      <c r="E602" s="9">
        <v>22066.83</v>
      </c>
      <c r="F602" s="9">
        <v>13364.24</v>
      </c>
      <c r="G602" s="9">
        <v>23358.35</v>
      </c>
      <c r="H602" s="9">
        <v>9901.5300000000007</v>
      </c>
      <c r="I602" s="9">
        <v>0.45400000000000001</v>
      </c>
      <c r="J602" s="9">
        <v>0.47499999999999998</v>
      </c>
      <c r="K602" s="9">
        <v>0.442</v>
      </c>
      <c r="L602" s="8">
        <f>+IFERROR(COS(ATAN(db_LecMedPrinc[[#This Row],[3]]/db_LecMedPrinc[[#This Row],[1]])),0)</f>
        <v>0.90387492731490049</v>
      </c>
    </row>
    <row r="603" spans="1:12" ht="15.75" x14ac:dyDescent="0.25">
      <c r="A603" s="4">
        <v>44346</v>
      </c>
      <c r="B603" s="5">
        <v>0.45833333333333331</v>
      </c>
      <c r="C603" s="5" t="s">
        <v>21</v>
      </c>
      <c r="D603" s="9">
        <v>46624.97</v>
      </c>
      <c r="E603" s="9">
        <v>22067.16</v>
      </c>
      <c r="F603" s="9">
        <v>13364.35</v>
      </c>
      <c r="G603" s="9">
        <v>23359.08</v>
      </c>
      <c r="H603" s="9">
        <v>9901.5300000000007</v>
      </c>
      <c r="I603" s="9">
        <v>0.45</v>
      </c>
      <c r="J603" s="9">
        <v>0.48</v>
      </c>
      <c r="K603" s="9">
        <v>0.44</v>
      </c>
      <c r="L603" s="8">
        <f>+IFERROR(COS(ATAN(db_LecMedPrinc[[#This Row],[3]]/db_LecMedPrinc[[#This Row],[1]])),0)</f>
        <v>0.90387543379129043</v>
      </c>
    </row>
    <row r="604" spans="1:12" ht="15.75" x14ac:dyDescent="0.25">
      <c r="A604" s="4">
        <v>44346</v>
      </c>
      <c r="B604" s="5">
        <v>0.75</v>
      </c>
      <c r="C604" s="34" t="s">
        <v>22</v>
      </c>
      <c r="D604" s="9">
        <v>46626.48</v>
      </c>
      <c r="E604" s="9">
        <v>22067.7</v>
      </c>
      <c r="F604" s="9">
        <v>13364.35</v>
      </c>
      <c r="G604" s="9">
        <v>23360.15</v>
      </c>
      <c r="H604" s="9">
        <v>9901.98</v>
      </c>
      <c r="I604" s="9">
        <v>0.45</v>
      </c>
      <c r="J604" s="9">
        <v>0.48</v>
      </c>
      <c r="K604" s="9">
        <v>0.44</v>
      </c>
      <c r="L604" s="8">
        <f>+IFERROR(COS(ATAN(db_LecMedPrinc[[#This Row],[3]]/db_LecMedPrinc[[#This Row],[1]])),0)</f>
        <v>0.90387674308044819</v>
      </c>
    </row>
    <row r="605" spans="1:12" ht="15.75" x14ac:dyDescent="0.25">
      <c r="A605" s="4">
        <v>44347</v>
      </c>
      <c r="B605" s="5">
        <v>0</v>
      </c>
      <c r="C605" s="5" t="s">
        <v>24</v>
      </c>
      <c r="D605" s="9">
        <v>46627.23</v>
      </c>
      <c r="E605" s="9">
        <v>22067.99</v>
      </c>
      <c r="F605" s="9">
        <v>13364.65</v>
      </c>
      <c r="G605" s="9">
        <v>23360.29</v>
      </c>
      <c r="H605" s="9">
        <v>9902.2900000000009</v>
      </c>
      <c r="I605" s="9">
        <v>0.45</v>
      </c>
      <c r="J605" s="9">
        <v>0.48</v>
      </c>
      <c r="K605" s="9">
        <v>0.44</v>
      </c>
      <c r="L605" s="8">
        <f>+IFERROR(COS(ATAN(db_LecMedPrinc[[#This Row],[3]]/db_LecMedPrinc[[#This Row],[1]])),0)</f>
        <v>0.90387723003962162</v>
      </c>
    </row>
    <row r="606" spans="1:12" ht="15.75" x14ac:dyDescent="0.25">
      <c r="A606" s="4">
        <v>44347</v>
      </c>
      <c r="B606" s="5">
        <v>0.25</v>
      </c>
      <c r="C606" s="5" t="s">
        <v>24</v>
      </c>
      <c r="D606" s="9">
        <v>46628.26</v>
      </c>
      <c r="E606" s="9">
        <v>22068.14</v>
      </c>
      <c r="F606" s="9">
        <v>13364.95</v>
      </c>
      <c r="G606" s="9">
        <v>23360.36</v>
      </c>
      <c r="H606" s="9">
        <v>9902.2900000000009</v>
      </c>
      <c r="I606" s="9">
        <v>0.45</v>
      </c>
      <c r="J606" s="9">
        <v>0.48</v>
      </c>
      <c r="K606" s="9">
        <v>0.44</v>
      </c>
      <c r="L606" s="8">
        <f>+IFERROR(COS(ATAN(db_LecMedPrinc[[#This Row],[3]]/db_LecMedPrinc[[#This Row],[1]])),0)</f>
        <v>0.90387975965220024</v>
      </c>
    </row>
    <row r="607" spans="1:12" ht="15.75" x14ac:dyDescent="0.25">
      <c r="A607" s="4">
        <v>44347</v>
      </c>
      <c r="B607" s="5">
        <v>0.45833333333333331</v>
      </c>
      <c r="C607" s="5" t="s">
        <v>21</v>
      </c>
      <c r="D607" s="9">
        <v>46428.62</v>
      </c>
      <c r="E607" s="9">
        <v>22068.49</v>
      </c>
      <c r="F607" s="9">
        <v>13365.4</v>
      </c>
      <c r="G607" s="9">
        <v>23360.93</v>
      </c>
      <c r="H607" s="9">
        <v>9902.2900000000009</v>
      </c>
      <c r="I607" s="9">
        <v>0.45</v>
      </c>
      <c r="J607" s="9">
        <v>0.48</v>
      </c>
      <c r="K607" s="9">
        <v>0.44</v>
      </c>
      <c r="L607" s="8">
        <f>+IFERROR(COS(ATAN(db_LecMedPrinc[[#This Row],[3]]/db_LecMedPrinc[[#This Row],[1]])),0)</f>
        <v>0.90316517529348173</v>
      </c>
    </row>
    <row r="608" spans="1:12" ht="15.75" x14ac:dyDescent="0.25">
      <c r="A608" s="4">
        <v>44347</v>
      </c>
      <c r="B608" s="5">
        <v>0.75</v>
      </c>
      <c r="C608" s="34" t="s">
        <v>22</v>
      </c>
      <c r="D608" s="9">
        <v>46629.65</v>
      </c>
      <c r="E608" s="9">
        <v>22068.79</v>
      </c>
      <c r="F608" s="9">
        <v>13365.4</v>
      </c>
      <c r="G608" s="9">
        <v>23361.69</v>
      </c>
      <c r="H608" s="9">
        <v>9902.5400000000009</v>
      </c>
      <c r="I608" s="9">
        <v>0.45400000000000001</v>
      </c>
      <c r="J608" s="9">
        <v>0.47499999999999998</v>
      </c>
      <c r="K608" s="9">
        <v>0.442</v>
      </c>
      <c r="L608" s="8">
        <f>+IFERROR(COS(ATAN(db_LecMedPrinc[[#This Row],[3]]/db_LecMedPrinc[[#This Row],[1]])),0)</f>
        <v>0.9038798185403738</v>
      </c>
    </row>
    <row r="609" spans="1:12" ht="15.75" x14ac:dyDescent="0.25">
      <c r="A609" s="4">
        <v>44348</v>
      </c>
      <c r="B609" s="5">
        <v>0</v>
      </c>
      <c r="C609" s="5" t="s">
        <v>23</v>
      </c>
      <c r="D609" s="9">
        <v>46630.48</v>
      </c>
      <c r="E609" s="9">
        <v>22069.09</v>
      </c>
      <c r="F609" s="9">
        <v>13365.64</v>
      </c>
      <c r="G609" s="9">
        <v>23361.82</v>
      </c>
      <c r="H609" s="9">
        <v>9903.01</v>
      </c>
      <c r="I609" s="9">
        <v>0.45400000000000001</v>
      </c>
      <c r="J609" s="9">
        <v>0.47499999999999998</v>
      </c>
      <c r="K609" s="9">
        <v>0.442</v>
      </c>
      <c r="L609" s="8">
        <f>+IFERROR(COS(ATAN(db_LecMedPrinc[[#This Row],[3]]/db_LecMedPrinc[[#This Row],[1]])),0)</f>
        <v>0.90388051424256799</v>
      </c>
    </row>
    <row r="610" spans="1:12" ht="15.75" x14ac:dyDescent="0.25">
      <c r="A610" s="4">
        <v>44348</v>
      </c>
      <c r="B610" s="5">
        <v>0.25</v>
      </c>
      <c r="C610" s="5" t="s">
        <v>23</v>
      </c>
      <c r="D610" s="9">
        <v>46631.040000000001</v>
      </c>
      <c r="E610" s="9">
        <v>22069.3</v>
      </c>
      <c r="F610" s="9">
        <v>13366.2</v>
      </c>
      <c r="G610" s="9">
        <v>23361.82</v>
      </c>
      <c r="H610" s="9">
        <v>9903.01</v>
      </c>
      <c r="I610" s="9">
        <v>0.45400000000000001</v>
      </c>
      <c r="J610" s="9">
        <v>0.47499999999999998</v>
      </c>
      <c r="K610" s="9">
        <v>0.442</v>
      </c>
      <c r="L610" s="8">
        <f>+IFERROR(COS(ATAN(db_LecMedPrinc[[#This Row],[3]]/db_LecMedPrinc[[#This Row],[1]])),0)</f>
        <v>0.90388092672745779</v>
      </c>
    </row>
    <row r="611" spans="1:12" ht="15.75" x14ac:dyDescent="0.25">
      <c r="A611" s="4">
        <v>44348</v>
      </c>
      <c r="B611" s="5">
        <v>0.45833333333333331</v>
      </c>
      <c r="C611" s="5" t="s">
        <v>21</v>
      </c>
      <c r="D611" s="9">
        <v>46631.71</v>
      </c>
      <c r="E611" s="9">
        <v>22069.51</v>
      </c>
      <c r="F611" s="9">
        <v>13366.27</v>
      </c>
      <c r="G611" s="9">
        <v>23362.42</v>
      </c>
      <c r="H611" s="9">
        <v>9903.01</v>
      </c>
      <c r="I611" s="9">
        <v>0.45</v>
      </c>
      <c r="J611" s="9">
        <v>0.48</v>
      </c>
      <c r="K611" s="9">
        <v>0.44</v>
      </c>
      <c r="L611" s="8">
        <f>+IFERROR(COS(ATAN(db_LecMedPrinc[[#This Row],[3]]/db_LecMedPrinc[[#This Row],[1]])),0)</f>
        <v>0.90388172938657407</v>
      </c>
    </row>
    <row r="612" spans="1:12" ht="15.75" x14ac:dyDescent="0.25">
      <c r="A612" s="4">
        <v>44348</v>
      </c>
      <c r="B612" s="5">
        <v>0.75</v>
      </c>
      <c r="C612" s="34" t="s">
        <v>22</v>
      </c>
      <c r="D612" s="9">
        <v>46632.89</v>
      </c>
      <c r="E612" s="9">
        <v>22069.89</v>
      </c>
      <c r="F612" s="9">
        <v>13366.27</v>
      </c>
      <c r="G612" s="9">
        <v>23363.34</v>
      </c>
      <c r="H612" s="9">
        <v>9903.27</v>
      </c>
      <c r="I612" s="9">
        <v>0.45400000000000001</v>
      </c>
      <c r="J612" s="9">
        <v>0.47499999999999998</v>
      </c>
      <c r="K612" s="9">
        <v>0.442</v>
      </c>
      <c r="L612" s="8">
        <f>+IFERROR(COS(ATAN(db_LecMedPrinc[[#This Row],[3]]/db_LecMedPrinc[[#This Row],[1]])),0)</f>
        <v>0.90388306689941067</v>
      </c>
    </row>
    <row r="613" spans="1:12" ht="15.75" hidden="1" x14ac:dyDescent="0.25">
      <c r="A613" s="4">
        <v>44349</v>
      </c>
      <c r="B613" s="5">
        <v>0</v>
      </c>
      <c r="C613" s="5" t="s">
        <v>20</v>
      </c>
      <c r="D613" s="9">
        <v>46633.5</v>
      </c>
      <c r="E613" s="9">
        <v>22070.09</v>
      </c>
      <c r="F613" s="9">
        <v>13366.27</v>
      </c>
      <c r="G613" s="9">
        <v>23363.41</v>
      </c>
      <c r="H613" s="9">
        <v>9903.81</v>
      </c>
      <c r="I613" s="9"/>
      <c r="J613" s="9"/>
      <c r="K613" s="9"/>
      <c r="L613" s="8">
        <f>+IFERROR(COS(ATAN(db_LecMedPrinc[[#This Row],[3]]/db_LecMedPrinc[[#This Row],[1]])),0)</f>
        <v>0.90388373162155555</v>
      </c>
    </row>
    <row r="614" spans="1:12" ht="15.75" x14ac:dyDescent="0.25">
      <c r="A614" s="4">
        <v>44349</v>
      </c>
      <c r="B614" s="5">
        <v>0.25</v>
      </c>
      <c r="C614" s="5"/>
      <c r="D614" s="9"/>
      <c r="E614" s="9"/>
      <c r="F614" s="9"/>
      <c r="G614" s="9"/>
      <c r="H614" s="9"/>
      <c r="I614" s="9"/>
      <c r="J614" s="9"/>
      <c r="K614" s="9"/>
      <c r="L614" s="8">
        <f>+IFERROR(COS(ATAN(db_LecMedPrinc[[#This Row],[3]]/db_LecMedPrinc[[#This Row],[1]])),0)</f>
        <v>0</v>
      </c>
    </row>
    <row r="615" spans="1:12" ht="15.75" x14ac:dyDescent="0.25">
      <c r="A615" s="4">
        <v>44349</v>
      </c>
      <c r="B615" s="5">
        <v>0.45833333333333331</v>
      </c>
      <c r="C615" s="5" t="s">
        <v>21</v>
      </c>
      <c r="D615" s="9">
        <v>46635.11</v>
      </c>
      <c r="E615" s="9">
        <v>22070.67</v>
      </c>
      <c r="F615" s="9">
        <v>13367.22</v>
      </c>
      <c r="G615" s="9">
        <v>23364.07</v>
      </c>
      <c r="H615" s="9">
        <v>9903.81</v>
      </c>
      <c r="I615" s="9">
        <v>0.45</v>
      </c>
      <c r="J615" s="9">
        <v>0.48</v>
      </c>
      <c r="K615" s="9">
        <v>0.44</v>
      </c>
      <c r="L615" s="8">
        <f>+IFERROR(COS(ATAN(db_LecMedPrinc[[#This Row],[3]]/db_LecMedPrinc[[#This Row],[1]])),0)</f>
        <v>0.90388509527828309</v>
      </c>
    </row>
    <row r="616" spans="1:12" ht="15.75" x14ac:dyDescent="0.25">
      <c r="A616" s="4">
        <v>44349</v>
      </c>
      <c r="B616" s="5">
        <v>0.75</v>
      </c>
      <c r="C616" s="5"/>
      <c r="D616" s="9"/>
      <c r="E616" s="9"/>
      <c r="F616" s="9"/>
      <c r="G616" s="9"/>
      <c r="H616" s="9"/>
      <c r="I616" s="9"/>
      <c r="J616" s="9"/>
      <c r="K616" s="9"/>
      <c r="L616" s="8">
        <f>+IFERROR(COS(ATAN(db_LecMedPrinc[[#This Row],[3]]/db_LecMedPrinc[[#This Row],[1]])),0)</f>
        <v>0</v>
      </c>
    </row>
    <row r="617" spans="1:12" ht="15.75" hidden="1" x14ac:dyDescent="0.25">
      <c r="A617" s="4">
        <v>44350</v>
      </c>
      <c r="B617" s="5">
        <v>0</v>
      </c>
      <c r="C617" s="5" t="s">
        <v>20</v>
      </c>
      <c r="D617" s="9">
        <v>46636.69</v>
      </c>
      <c r="E617" s="9">
        <v>22071.23</v>
      </c>
      <c r="F617" s="9">
        <v>13367.22</v>
      </c>
      <c r="G617" s="9">
        <v>23365.08</v>
      </c>
      <c r="H617" s="9">
        <v>9904.3799999999992</v>
      </c>
      <c r="I617" s="9"/>
      <c r="J617" s="9"/>
      <c r="K617" s="9"/>
      <c r="L617" s="8">
        <f>+IFERROR(COS(ATAN(db_LecMedPrinc[[#This Row],[3]]/db_LecMedPrinc[[#This Row],[1]])),0)</f>
        <v>0.90388650231760082</v>
      </c>
    </row>
    <row r="618" spans="1:12" ht="15.75" x14ac:dyDescent="0.25">
      <c r="A618" s="4">
        <v>44350</v>
      </c>
      <c r="B618" s="5">
        <v>0.25</v>
      </c>
      <c r="C618" s="5"/>
      <c r="D618" s="9"/>
      <c r="E618" s="9"/>
      <c r="F618" s="9"/>
      <c r="G618" s="9"/>
      <c r="H618" s="9"/>
      <c r="I618" s="9"/>
      <c r="J618" s="9"/>
      <c r="K618" s="9"/>
      <c r="L618" s="8">
        <f>+IFERROR(COS(ATAN(db_LecMedPrinc[[#This Row],[3]]/db_LecMedPrinc[[#This Row],[1]])),0)</f>
        <v>0</v>
      </c>
    </row>
    <row r="619" spans="1:12" ht="15.75" x14ac:dyDescent="0.25">
      <c r="A619" s="4">
        <v>44350</v>
      </c>
      <c r="B619" s="5">
        <v>0.45833333333333331</v>
      </c>
      <c r="C619" s="5" t="s">
        <v>21</v>
      </c>
      <c r="D619" s="9">
        <v>46637.98</v>
      </c>
      <c r="E619" s="9">
        <v>22071.74</v>
      </c>
      <c r="F619" s="9">
        <v>13367.96</v>
      </c>
      <c r="G619" s="9">
        <v>23365.63</v>
      </c>
      <c r="H619" s="9">
        <v>9904.3799999999992</v>
      </c>
      <c r="I619" s="9">
        <v>0.45</v>
      </c>
      <c r="J619" s="9">
        <v>0.48</v>
      </c>
      <c r="K619" s="9">
        <v>0.44</v>
      </c>
      <c r="L619" s="8">
        <f>+IFERROR(COS(ATAN(db_LecMedPrinc[[#This Row],[3]]/db_LecMedPrinc[[#This Row],[1]])),0)</f>
        <v>0.90388725547157811</v>
      </c>
    </row>
    <row r="620" spans="1:12" ht="15.75" x14ac:dyDescent="0.25">
      <c r="A620" s="4">
        <v>44350</v>
      </c>
      <c r="B620" s="5">
        <v>0.75</v>
      </c>
      <c r="C620" s="5" t="s">
        <v>24</v>
      </c>
      <c r="D620" s="9">
        <v>46638.85</v>
      </c>
      <c r="E620" s="9">
        <v>22072.04</v>
      </c>
      <c r="F620" s="9">
        <v>13367.96</v>
      </c>
      <c r="G620" s="9">
        <v>23366.27</v>
      </c>
      <c r="H620" s="9">
        <v>9904.6</v>
      </c>
      <c r="I620" s="9">
        <v>0.45</v>
      </c>
      <c r="J620" s="9">
        <v>0.48</v>
      </c>
      <c r="K620" s="9">
        <v>0.44</v>
      </c>
      <c r="L620" s="8">
        <f>+IFERROR(COS(ATAN(db_LecMedPrinc[[#This Row],[3]]/db_LecMedPrinc[[#This Row],[1]])),0)</f>
        <v>0.90388809275846826</v>
      </c>
    </row>
    <row r="621" spans="1:12" ht="15.75" hidden="1" x14ac:dyDescent="0.25">
      <c r="A621" s="4">
        <v>44351</v>
      </c>
      <c r="B621" s="5">
        <v>0</v>
      </c>
      <c r="C621" s="5" t="s">
        <v>20</v>
      </c>
      <c r="D621" s="9">
        <v>46639.25</v>
      </c>
      <c r="E621" s="9">
        <v>22072.18</v>
      </c>
      <c r="F621" s="9">
        <v>13367.96</v>
      </c>
      <c r="G621" s="9">
        <v>23366.32</v>
      </c>
      <c r="H621" s="9">
        <v>9904.9599999999991</v>
      </c>
      <c r="I621" s="9">
        <v>0.45</v>
      </c>
      <c r="J621" s="9">
        <v>0.48</v>
      </c>
      <c r="K621" s="9">
        <v>0.44</v>
      </c>
      <c r="L621" s="8">
        <f>+IFERROR(COS(ATAN(db_LecMedPrinc[[#This Row],[3]]/db_LecMedPrinc[[#This Row],[1]])),0)</f>
        <v>0.90388846220297214</v>
      </c>
    </row>
    <row r="622" spans="1:12" ht="15.75" x14ac:dyDescent="0.25">
      <c r="A622" s="4">
        <v>44351</v>
      </c>
      <c r="B622" s="5">
        <v>0.25</v>
      </c>
      <c r="C622" s="5"/>
      <c r="D622" s="9"/>
      <c r="E622" s="9"/>
      <c r="F622" s="9"/>
      <c r="G622" s="9"/>
      <c r="H622" s="9"/>
      <c r="I622" s="9"/>
      <c r="J622" s="9"/>
      <c r="K622" s="9"/>
      <c r="L622" s="8">
        <f>+IFERROR(COS(ATAN(db_LecMedPrinc[[#This Row],[3]]/db_LecMedPrinc[[#This Row],[1]])),0)</f>
        <v>0</v>
      </c>
    </row>
    <row r="623" spans="1:12" ht="15.75" x14ac:dyDescent="0.25">
      <c r="A623" s="4">
        <v>44351</v>
      </c>
      <c r="B623" s="5">
        <v>0.45833333333333331</v>
      </c>
      <c r="C623" s="5"/>
      <c r="D623" s="9"/>
      <c r="E623" s="9"/>
      <c r="F623" s="9"/>
      <c r="G623" s="9"/>
      <c r="H623" s="9"/>
      <c r="I623" s="9"/>
      <c r="J623" s="9"/>
      <c r="K623" s="9"/>
      <c r="L623" s="8">
        <f>+IFERROR(COS(ATAN(db_LecMedPrinc[[#This Row],[3]]/db_LecMedPrinc[[#This Row],[1]])),0)</f>
        <v>0</v>
      </c>
    </row>
    <row r="624" spans="1:12" ht="15.75" x14ac:dyDescent="0.25">
      <c r="A624" s="4">
        <v>44351</v>
      </c>
      <c r="B624" s="5">
        <v>0.75</v>
      </c>
      <c r="C624" s="5" t="s">
        <v>24</v>
      </c>
      <c r="D624" s="9">
        <v>46641.72</v>
      </c>
      <c r="E624" s="9">
        <v>22072.98</v>
      </c>
      <c r="F624" s="9">
        <v>13368.73</v>
      </c>
      <c r="G624" s="9">
        <v>23367.66</v>
      </c>
      <c r="H624" s="9">
        <v>9905.31</v>
      </c>
      <c r="I624" s="9">
        <v>0.45</v>
      </c>
      <c r="J624" s="9">
        <v>0.48</v>
      </c>
      <c r="K624" s="9">
        <v>0.44</v>
      </c>
      <c r="L624" s="8">
        <f>+IFERROR(COS(ATAN(db_LecMedPrinc[[#This Row],[3]]/db_LecMedPrinc[[#This Row],[1]])),0)</f>
        <v>0.90389122667814048</v>
      </c>
    </row>
    <row r="625" spans="1:12" ht="15.75" hidden="1" x14ac:dyDescent="0.25">
      <c r="A625" s="4">
        <v>44352</v>
      </c>
      <c r="B625" s="5">
        <v>0</v>
      </c>
      <c r="C625" s="5" t="s">
        <v>20</v>
      </c>
      <c r="D625" s="9">
        <v>46642.07</v>
      </c>
      <c r="E625" s="9">
        <v>22073.1</v>
      </c>
      <c r="F625" s="9">
        <v>13368.73</v>
      </c>
      <c r="G625" s="9">
        <v>23367.72</v>
      </c>
      <c r="H625" s="9">
        <v>9905.61</v>
      </c>
      <c r="I625" s="9"/>
      <c r="J625" s="9"/>
      <c r="K625" s="9"/>
      <c r="L625" s="8">
        <f>+IFERROR(COS(ATAN(db_LecMedPrinc[[#This Row],[3]]/db_LecMedPrinc[[#This Row],[1]])),0)</f>
        <v>0.90389156862882025</v>
      </c>
    </row>
    <row r="626" spans="1:12" ht="15.75" x14ac:dyDescent="0.25">
      <c r="A626" s="4">
        <v>44352</v>
      </c>
      <c r="B626" s="5">
        <v>0.25</v>
      </c>
      <c r="C626" s="5"/>
      <c r="D626" s="9"/>
      <c r="E626" s="9"/>
      <c r="F626" s="9"/>
      <c r="G626" s="9"/>
      <c r="H626" s="9"/>
      <c r="I626" s="9"/>
      <c r="J626" s="9"/>
      <c r="K626" s="9"/>
      <c r="L626" s="8">
        <f>+IFERROR(COS(ATAN(db_LecMedPrinc[[#This Row],[3]]/db_LecMedPrinc[[#This Row],[1]])),0)</f>
        <v>0</v>
      </c>
    </row>
    <row r="627" spans="1:12" ht="15.75" x14ac:dyDescent="0.25">
      <c r="A627" s="4">
        <v>44352</v>
      </c>
      <c r="B627" s="5">
        <v>0.45833333333333331</v>
      </c>
      <c r="C627" s="34" t="s">
        <v>22</v>
      </c>
      <c r="D627" s="9"/>
      <c r="E627" s="9"/>
      <c r="F627" s="9"/>
      <c r="G627" s="9"/>
      <c r="H627" s="9"/>
      <c r="I627" s="9"/>
      <c r="J627" s="9"/>
      <c r="K627" s="9"/>
      <c r="L627" s="8">
        <f>+IFERROR(COS(ATAN(db_LecMedPrinc[[#This Row],[3]]/db_LecMedPrinc[[#This Row],[1]])),0)</f>
        <v>0</v>
      </c>
    </row>
    <row r="628" spans="1:12" ht="15.75" x14ac:dyDescent="0.25">
      <c r="A628" s="4">
        <v>44352</v>
      </c>
      <c r="B628" s="5">
        <v>0.75</v>
      </c>
      <c r="C628" s="5" t="s">
        <v>24</v>
      </c>
      <c r="D628" s="9">
        <v>46643.12</v>
      </c>
      <c r="E628" s="9">
        <v>22073.78</v>
      </c>
      <c r="F628" s="9">
        <v>13369.59</v>
      </c>
      <c r="G628" s="9">
        <v>23369.05</v>
      </c>
      <c r="H628" s="9">
        <v>9906</v>
      </c>
      <c r="I628" s="9">
        <v>0.45</v>
      </c>
      <c r="J628" s="9">
        <v>0.48</v>
      </c>
      <c r="K628" s="9">
        <v>0.44</v>
      </c>
      <c r="L628" s="8">
        <f>+IFERROR(COS(ATAN(db_LecMedPrinc[[#This Row],[3]]/db_LecMedPrinc[[#This Row],[1]])),0)</f>
        <v>0.90389019673563675</v>
      </c>
    </row>
    <row r="629" spans="1:12" ht="15.75" hidden="1" x14ac:dyDescent="0.25">
      <c r="A629" s="4">
        <v>44353</v>
      </c>
      <c r="B629" s="5">
        <v>0</v>
      </c>
      <c r="C629" s="5" t="s">
        <v>20</v>
      </c>
      <c r="D629" s="9">
        <v>46644.88</v>
      </c>
      <c r="E629" s="9">
        <v>22074.2</v>
      </c>
      <c r="F629" s="9">
        <v>13369.59</v>
      </c>
      <c r="G629" s="9">
        <v>23369.15</v>
      </c>
      <c r="H629" s="9">
        <v>9906.1299999999992</v>
      </c>
      <c r="I629" s="9"/>
      <c r="J629" s="9"/>
      <c r="K629" s="9"/>
      <c r="L629" s="8">
        <f>+IFERROR(COS(ATAN(db_LecMedPrinc[[#This Row],[3]]/db_LecMedPrinc[[#This Row],[1]])),0)</f>
        <v>0.90389329054261125</v>
      </c>
    </row>
    <row r="630" spans="1:12" ht="15.75" x14ac:dyDescent="0.25">
      <c r="A630" s="4">
        <v>44353</v>
      </c>
      <c r="B630" s="5">
        <v>0.25</v>
      </c>
      <c r="C630" s="5"/>
      <c r="D630" s="9"/>
      <c r="E630" s="9"/>
      <c r="F630" s="9"/>
      <c r="G630" s="9"/>
      <c r="H630" s="9"/>
      <c r="I630" s="9"/>
      <c r="J630" s="9"/>
      <c r="K630" s="9"/>
      <c r="L630" s="8">
        <f>+IFERROR(COS(ATAN(db_LecMedPrinc[[#This Row],[3]]/db_LecMedPrinc[[#This Row],[1]])),0)</f>
        <v>0</v>
      </c>
    </row>
    <row r="631" spans="1:12" ht="15.75" x14ac:dyDescent="0.25">
      <c r="A631" s="4">
        <v>44353</v>
      </c>
      <c r="B631" s="5">
        <v>0.45833333333333331</v>
      </c>
      <c r="C631" s="5"/>
      <c r="D631" s="9"/>
      <c r="E631" s="9"/>
      <c r="F631" s="9"/>
      <c r="G631" s="9"/>
      <c r="H631" s="9"/>
      <c r="I631" s="9"/>
      <c r="J631" s="9"/>
      <c r="K631" s="9"/>
      <c r="L631" s="8">
        <f>+IFERROR(COS(ATAN(db_LecMedPrinc[[#This Row],[3]]/db_LecMedPrinc[[#This Row],[1]])),0)</f>
        <v>0</v>
      </c>
    </row>
    <row r="632" spans="1:12" ht="15.75" x14ac:dyDescent="0.25">
      <c r="A632" s="4">
        <v>44353</v>
      </c>
      <c r="B632" s="5">
        <v>0.75</v>
      </c>
      <c r="C632" s="5" t="s">
        <v>24</v>
      </c>
      <c r="D632" s="9">
        <v>46646.92</v>
      </c>
      <c r="E632" s="9">
        <v>22074.73</v>
      </c>
      <c r="F632" s="9">
        <v>13370.35</v>
      </c>
      <c r="G632" s="9">
        <v>23370.34</v>
      </c>
      <c r="H632" s="9">
        <v>9906.23</v>
      </c>
      <c r="I632" s="9">
        <v>0.45</v>
      </c>
      <c r="J632" s="9">
        <v>0.48</v>
      </c>
      <c r="K632" s="9">
        <v>0.44</v>
      </c>
      <c r="L632" s="8">
        <f>+IFERROR(COS(ATAN(db_LecMedPrinc[[#This Row],[3]]/db_LecMedPrinc[[#This Row],[1]])),0)</f>
        <v>0.9038965526974575</v>
      </c>
    </row>
    <row r="633" spans="1:12" ht="15.75" hidden="1" x14ac:dyDescent="0.25">
      <c r="A633" s="4">
        <v>44354</v>
      </c>
      <c r="B633" s="5">
        <v>0</v>
      </c>
      <c r="C633" s="5" t="s">
        <v>20</v>
      </c>
      <c r="D633" s="9">
        <v>46647.360000000001</v>
      </c>
      <c r="E633" s="9">
        <v>22074.89</v>
      </c>
      <c r="F633" s="9">
        <v>13370.34</v>
      </c>
      <c r="G633" s="9">
        <v>23370.37</v>
      </c>
      <c r="H633" s="9">
        <v>9906.64</v>
      </c>
      <c r="I633" s="9"/>
      <c r="J633" s="9"/>
      <c r="K633" s="9"/>
      <c r="L633" s="8">
        <f>+IFERROR(COS(ATAN(db_LecMedPrinc[[#This Row],[3]]/db_LecMedPrinc[[#This Row],[1]])),0)</f>
        <v>0.90389691397422189</v>
      </c>
    </row>
    <row r="634" spans="1:12" ht="15.75" x14ac:dyDescent="0.25">
      <c r="A634" s="4">
        <v>44354</v>
      </c>
      <c r="B634" s="5">
        <v>0.25</v>
      </c>
      <c r="C634" s="5"/>
      <c r="D634" s="9"/>
      <c r="E634" s="9"/>
      <c r="F634" s="9"/>
      <c r="G634" s="9"/>
      <c r="H634" s="9"/>
      <c r="I634" s="9"/>
      <c r="J634" s="9"/>
      <c r="K634" s="9"/>
      <c r="L634" s="8">
        <f>+IFERROR(COS(ATAN(db_LecMedPrinc[[#This Row],[3]]/db_LecMedPrinc[[#This Row],[1]])),0)</f>
        <v>0</v>
      </c>
    </row>
    <row r="635" spans="1:12" ht="15.75" x14ac:dyDescent="0.25">
      <c r="A635" s="4">
        <v>44354</v>
      </c>
      <c r="B635" s="5">
        <v>0.45833333333333331</v>
      </c>
      <c r="C635" s="5"/>
      <c r="D635" s="9"/>
      <c r="E635" s="9"/>
      <c r="F635" s="9"/>
      <c r="G635" s="9"/>
      <c r="H635" s="9"/>
      <c r="I635" s="9"/>
      <c r="J635" s="9"/>
      <c r="K635" s="9"/>
      <c r="L635" s="8">
        <f>+IFERROR(COS(ATAN(db_LecMedPrinc[[#This Row],[3]]/db_LecMedPrinc[[#This Row],[1]])),0)</f>
        <v>0</v>
      </c>
    </row>
    <row r="636" spans="1:12" ht="15.75" x14ac:dyDescent="0.25">
      <c r="A636" s="4">
        <v>44354</v>
      </c>
      <c r="B636" s="5">
        <v>0.75</v>
      </c>
      <c r="C636" s="5"/>
      <c r="D636" s="9"/>
      <c r="E636" s="9"/>
      <c r="F636" s="9"/>
      <c r="G636" s="9"/>
      <c r="H636" s="9"/>
      <c r="I636" s="9"/>
      <c r="J636" s="9"/>
      <c r="K636" s="9"/>
      <c r="L636" s="8">
        <f>+IFERROR(COS(ATAN(db_LecMedPrinc[[#This Row],[3]]/db_LecMedPrinc[[#This Row],[1]])),0)</f>
        <v>0</v>
      </c>
    </row>
    <row r="637" spans="1:12" ht="15.75" x14ac:dyDescent="0.25">
      <c r="A637" s="4">
        <v>44355</v>
      </c>
      <c r="B637" s="5">
        <v>0</v>
      </c>
      <c r="C637" s="5" t="s">
        <v>21</v>
      </c>
      <c r="D637" s="9">
        <v>46651.99</v>
      </c>
      <c r="E637" s="9">
        <v>22077.15</v>
      </c>
      <c r="F637" s="9">
        <v>13371.43</v>
      </c>
      <c r="G637" s="9">
        <v>23372.61</v>
      </c>
      <c r="H637" s="9">
        <v>9907.94</v>
      </c>
      <c r="I637" s="9">
        <v>0.45</v>
      </c>
      <c r="J637" s="9">
        <v>0.48</v>
      </c>
      <c r="K637" s="9">
        <v>0.44</v>
      </c>
      <c r="L637" s="8">
        <f>+IFERROR(COS(ATAN(db_LecMedPrinc[[#This Row],[3]]/db_LecMedPrinc[[#This Row],[1]])),0)</f>
        <v>0.90389639745457762</v>
      </c>
    </row>
    <row r="638" spans="1:12" ht="15.75" x14ac:dyDescent="0.25">
      <c r="A638" s="4">
        <v>44355</v>
      </c>
      <c r="B638" s="5">
        <v>0.25</v>
      </c>
      <c r="C638" s="5" t="s">
        <v>21</v>
      </c>
      <c r="D638" s="9">
        <v>46653.8</v>
      </c>
      <c r="E638" s="9">
        <v>22078.15</v>
      </c>
      <c r="F638" s="9">
        <v>13373.24</v>
      </c>
      <c r="G638" s="9">
        <v>23372.61</v>
      </c>
      <c r="H638" s="9">
        <v>9907.94</v>
      </c>
      <c r="I638" s="9">
        <v>0.45</v>
      </c>
      <c r="J638" s="9">
        <v>0.48</v>
      </c>
      <c r="K638" s="9">
        <v>0.44</v>
      </c>
      <c r="L638" s="8">
        <f>+IFERROR(COS(ATAN(db_LecMedPrinc[[#This Row],[3]]/db_LecMedPrinc[[#This Row],[1]])),0)</f>
        <v>0.90389532284479746</v>
      </c>
    </row>
    <row r="639" spans="1:12" ht="15.75" x14ac:dyDescent="0.25">
      <c r="A639" s="4">
        <v>44355</v>
      </c>
      <c r="B639" s="5">
        <v>0.45833333333333331</v>
      </c>
      <c r="C639" s="5"/>
      <c r="D639" s="9"/>
      <c r="E639" s="9"/>
      <c r="F639" s="9"/>
      <c r="G639" s="9"/>
      <c r="H639" s="9"/>
      <c r="I639" s="9"/>
      <c r="J639" s="9"/>
      <c r="K639" s="9"/>
      <c r="L639" s="8">
        <f>+IFERROR(COS(ATAN(db_LecMedPrinc[[#This Row],[3]]/db_LecMedPrinc[[#This Row],[1]])),0)</f>
        <v>0</v>
      </c>
    </row>
    <row r="640" spans="1:12" ht="15.75" x14ac:dyDescent="0.25">
      <c r="A640" s="4">
        <v>44355</v>
      </c>
      <c r="B640" s="5">
        <v>0.75</v>
      </c>
      <c r="C640" s="5"/>
      <c r="D640" s="9"/>
      <c r="E640" s="9"/>
      <c r="F640" s="9"/>
      <c r="G640" s="9"/>
      <c r="H640" s="9"/>
      <c r="I640" s="9"/>
      <c r="J640" s="9"/>
      <c r="K640" s="9"/>
      <c r="L640" s="8">
        <f>+IFERROR(COS(ATAN(db_LecMedPrinc[[#This Row],[3]]/db_LecMedPrinc[[#This Row],[1]])),0)</f>
        <v>0</v>
      </c>
    </row>
    <row r="641" spans="1:12" ht="15.75" x14ac:dyDescent="0.25">
      <c r="A641" s="4">
        <v>44356</v>
      </c>
      <c r="B641" s="5">
        <v>0</v>
      </c>
      <c r="C641" s="5" t="s">
        <v>21</v>
      </c>
      <c r="D641" s="9">
        <v>46659.39</v>
      </c>
      <c r="E641" s="9">
        <v>22081.15</v>
      </c>
      <c r="F641" s="9">
        <v>13373.59</v>
      </c>
      <c r="G641" s="9">
        <v>23376.33</v>
      </c>
      <c r="H641" s="9">
        <v>9909.4500000000007</v>
      </c>
      <c r="I641" s="9">
        <v>0.45</v>
      </c>
      <c r="J641" s="9">
        <v>0.48</v>
      </c>
      <c r="K641" s="9">
        <v>0.44</v>
      </c>
      <c r="L641" s="8">
        <f>+IFERROR(COS(ATAN(db_LecMedPrinc[[#This Row],[3]]/db_LecMedPrinc[[#This Row],[1]])),0)</f>
        <v>0.90389266664766821</v>
      </c>
    </row>
    <row r="642" spans="1:12" ht="15.75" x14ac:dyDescent="0.25">
      <c r="A642" s="4">
        <v>44356</v>
      </c>
      <c r="B642" s="5">
        <v>0.25</v>
      </c>
      <c r="C642" s="5" t="s">
        <v>21</v>
      </c>
      <c r="D642" s="9">
        <v>46661.5</v>
      </c>
      <c r="E642" s="9">
        <v>22082.32</v>
      </c>
      <c r="F642" s="9">
        <v>13375.71</v>
      </c>
      <c r="G642" s="9">
        <v>23376.33</v>
      </c>
      <c r="H642" s="9">
        <v>9909.4500000000007</v>
      </c>
      <c r="I642" s="9">
        <v>0.45</v>
      </c>
      <c r="J642" s="9">
        <v>0.48</v>
      </c>
      <c r="K642" s="9">
        <v>0.44</v>
      </c>
      <c r="L642" s="8">
        <f>+IFERROR(COS(ATAN(db_LecMedPrinc[[#This Row],[3]]/db_LecMedPrinc[[#This Row],[1]])),0)</f>
        <v>0.90389138242503819</v>
      </c>
    </row>
    <row r="643" spans="1:12" ht="15.75" x14ac:dyDescent="0.25">
      <c r="A643" s="4">
        <v>44356</v>
      </c>
      <c r="B643" s="5">
        <v>0.45833333333333331</v>
      </c>
      <c r="C643" s="5"/>
      <c r="D643" s="9"/>
      <c r="E643" s="9"/>
      <c r="F643" s="9"/>
      <c r="G643" s="9"/>
      <c r="H643" s="9"/>
      <c r="I643" s="9"/>
      <c r="J643" s="9"/>
      <c r="K643" s="9"/>
      <c r="L643" s="8">
        <f>+IFERROR(COS(ATAN(db_LecMedPrinc[[#This Row],[3]]/db_LecMedPrinc[[#This Row],[1]])),0)</f>
        <v>0</v>
      </c>
    </row>
    <row r="644" spans="1:12" ht="15.75" x14ac:dyDescent="0.25">
      <c r="A644" s="4">
        <v>44356</v>
      </c>
      <c r="B644" s="5">
        <v>0.75</v>
      </c>
      <c r="C644" s="5"/>
      <c r="D644" s="9"/>
      <c r="E644" s="9"/>
      <c r="F644" s="9"/>
      <c r="G644" s="9"/>
      <c r="H644" s="9"/>
      <c r="I644" s="9"/>
      <c r="J644" s="9"/>
      <c r="K644" s="9"/>
      <c r="L644" s="8">
        <f>+IFERROR(COS(ATAN(db_LecMedPrinc[[#This Row],[3]]/db_LecMedPrinc[[#This Row],[1]])),0)</f>
        <v>0</v>
      </c>
    </row>
    <row r="645" spans="1:12" ht="15.75" x14ac:dyDescent="0.25">
      <c r="A645" s="4">
        <v>44357</v>
      </c>
      <c r="B645" s="5">
        <v>0</v>
      </c>
      <c r="C645" s="5" t="s">
        <v>21</v>
      </c>
      <c r="D645" s="9">
        <v>46668.32</v>
      </c>
      <c r="E645" s="9">
        <v>22085.86</v>
      </c>
      <c r="F645" s="9">
        <v>13376.25</v>
      </c>
      <c r="G645" s="9">
        <v>23380.76</v>
      </c>
      <c r="H645" s="9">
        <v>9911.2999999999993</v>
      </c>
      <c r="I645" s="9">
        <v>0.45</v>
      </c>
      <c r="J645" s="9">
        <v>0.48</v>
      </c>
      <c r="K645" s="9">
        <v>0.44</v>
      </c>
      <c r="L645" s="8">
        <f>+IFERROR(COS(ATAN(db_LecMedPrinc[[#This Row],[3]]/db_LecMedPrinc[[#This Row],[1]])),0)</f>
        <v>0.90388904239541856</v>
      </c>
    </row>
    <row r="646" spans="1:12" ht="15.75" x14ac:dyDescent="0.25">
      <c r="A646" s="4">
        <v>44357</v>
      </c>
      <c r="B646" s="5">
        <v>0.25</v>
      </c>
      <c r="C646" s="5" t="s">
        <v>21</v>
      </c>
      <c r="D646" s="9">
        <v>46670.38</v>
      </c>
      <c r="E646" s="9">
        <v>22086.98</v>
      </c>
      <c r="F646" s="9">
        <v>13378.3</v>
      </c>
      <c r="G646" s="9">
        <v>23380.76</v>
      </c>
      <c r="H646" s="9">
        <v>9911.2999999999993</v>
      </c>
      <c r="I646" s="9">
        <v>0.45</v>
      </c>
      <c r="J646" s="9">
        <v>0.48</v>
      </c>
      <c r="K646" s="9">
        <v>0.45</v>
      </c>
      <c r="L646" s="8">
        <f>+IFERROR(COS(ATAN(db_LecMedPrinc[[#This Row],[3]]/db_LecMedPrinc[[#This Row],[1]])),0)</f>
        <v>0.90388795579729764</v>
      </c>
    </row>
    <row r="647" spans="1:12" ht="15.75" x14ac:dyDescent="0.25">
      <c r="A647" s="4">
        <v>44357</v>
      </c>
      <c r="B647" s="5">
        <v>0.45833333333333331</v>
      </c>
      <c r="C647" s="5"/>
      <c r="D647" s="9"/>
      <c r="E647" s="9"/>
      <c r="F647" s="9"/>
      <c r="G647" s="9"/>
      <c r="H647" s="9"/>
      <c r="I647" s="9"/>
      <c r="J647" s="9"/>
      <c r="K647" s="9"/>
      <c r="L647" s="8">
        <f>+IFERROR(COS(ATAN(db_LecMedPrinc[[#This Row],[3]]/db_LecMedPrinc[[#This Row],[1]])),0)</f>
        <v>0</v>
      </c>
    </row>
    <row r="648" spans="1:12" ht="15.75" x14ac:dyDescent="0.25">
      <c r="A648" s="4">
        <v>44357</v>
      </c>
      <c r="B648" s="5">
        <v>0.75</v>
      </c>
      <c r="C648" s="5"/>
      <c r="D648" s="9"/>
      <c r="E648" s="9"/>
      <c r="F648" s="9"/>
      <c r="G648" s="9"/>
      <c r="H648" s="9"/>
      <c r="I648" s="9"/>
      <c r="J648" s="9"/>
      <c r="K648" s="9"/>
      <c r="L648" s="8">
        <f>+IFERROR(COS(ATAN(db_LecMedPrinc[[#This Row],[3]]/db_LecMedPrinc[[#This Row],[1]])),0)</f>
        <v>0</v>
      </c>
    </row>
    <row r="649" spans="1:12" ht="15.75" x14ac:dyDescent="0.25">
      <c r="A649" s="4">
        <v>44358</v>
      </c>
      <c r="B649" s="5">
        <v>0</v>
      </c>
      <c r="C649" s="5" t="s">
        <v>21</v>
      </c>
      <c r="D649" s="9">
        <v>46677.31</v>
      </c>
      <c r="E649" s="9">
        <v>22090.55</v>
      </c>
      <c r="F649" s="9">
        <v>13378.72</v>
      </c>
      <c r="G649" s="9">
        <v>23385.4</v>
      </c>
      <c r="H649" s="9">
        <v>9913.18</v>
      </c>
      <c r="I649" s="9">
        <v>0.45</v>
      </c>
      <c r="J649" s="9">
        <v>0.48</v>
      </c>
      <c r="K649" s="9">
        <v>0.45</v>
      </c>
      <c r="L649" s="8">
        <f>+IFERROR(COS(ATAN(db_LecMedPrinc[[#This Row],[3]]/db_LecMedPrinc[[#This Row],[1]])),0)</f>
        <v>0.90388578185618373</v>
      </c>
    </row>
    <row r="650" spans="1:12" ht="15.75" x14ac:dyDescent="0.25">
      <c r="A650" s="4">
        <v>44358</v>
      </c>
      <c r="B650" s="5">
        <v>0.25</v>
      </c>
      <c r="C650" s="5" t="s">
        <v>21</v>
      </c>
      <c r="D650" s="9">
        <v>46679.360000000001</v>
      </c>
      <c r="E650" s="9">
        <v>22091.65</v>
      </c>
      <c r="F650" s="9">
        <v>13380.77</v>
      </c>
      <c r="G650" s="9">
        <v>23385.4</v>
      </c>
      <c r="H650" s="9">
        <v>9913.18</v>
      </c>
      <c r="I650" s="9">
        <v>0.45</v>
      </c>
      <c r="J650" s="9">
        <v>0.48</v>
      </c>
      <c r="K650" s="9">
        <v>0.45</v>
      </c>
      <c r="L650" s="8">
        <f>+IFERROR(COS(ATAN(db_LecMedPrinc[[#This Row],[3]]/db_LecMedPrinc[[#This Row],[1]])),0)</f>
        <v>0.90388480991087738</v>
      </c>
    </row>
    <row r="651" spans="1:12" ht="15.75" x14ac:dyDescent="0.25">
      <c r="A651" s="4">
        <v>44358</v>
      </c>
      <c r="B651" s="5">
        <v>0.45833333333333331</v>
      </c>
      <c r="C651" s="5"/>
      <c r="D651" s="9"/>
      <c r="E651" s="9"/>
      <c r="F651" s="9"/>
      <c r="G651" s="9"/>
      <c r="H651" s="9"/>
      <c r="I651" s="9"/>
      <c r="J651" s="9"/>
      <c r="K651" s="9"/>
      <c r="L651" s="8">
        <f>+IFERROR(COS(ATAN(db_LecMedPrinc[[#This Row],[3]]/db_LecMedPrinc[[#This Row],[1]])),0)</f>
        <v>0</v>
      </c>
    </row>
    <row r="652" spans="1:12" ht="15.75" x14ac:dyDescent="0.25">
      <c r="A652" s="4">
        <v>44358</v>
      </c>
      <c r="B652" s="5">
        <v>0.75</v>
      </c>
      <c r="C652" s="5"/>
      <c r="D652" s="9"/>
      <c r="E652" s="9"/>
      <c r="F652" s="9"/>
      <c r="G652" s="9"/>
      <c r="H652" s="9"/>
      <c r="I652" s="9"/>
      <c r="J652" s="9"/>
      <c r="K652" s="9"/>
      <c r="L652" s="8">
        <f>+IFERROR(COS(ATAN(db_LecMedPrinc[[#This Row],[3]]/db_LecMedPrinc[[#This Row],[1]])),0)</f>
        <v>0</v>
      </c>
    </row>
    <row r="653" spans="1:12" ht="15.75" x14ac:dyDescent="0.25">
      <c r="A653" s="4">
        <v>44359</v>
      </c>
      <c r="B653" s="5">
        <v>0</v>
      </c>
      <c r="C653" s="5" t="s">
        <v>21</v>
      </c>
      <c r="D653" s="9">
        <v>46686.1</v>
      </c>
      <c r="E653" s="9">
        <v>22095.01</v>
      </c>
      <c r="F653" s="9">
        <v>13381.38</v>
      </c>
      <c r="G653" s="9">
        <v>23389.81</v>
      </c>
      <c r="H653" s="9">
        <v>9914.89</v>
      </c>
      <c r="I653" s="9">
        <v>0.45</v>
      </c>
      <c r="J653" s="9">
        <v>0.48</v>
      </c>
      <c r="K653" s="9">
        <v>0.45</v>
      </c>
      <c r="L653" s="8">
        <f>+IFERROR(COS(ATAN(db_LecMedPrinc[[#This Row],[3]]/db_LecMedPrinc[[#This Row],[1]])),0)</f>
        <v>0.90388353576020097</v>
      </c>
    </row>
    <row r="654" spans="1:12" ht="15.75" x14ac:dyDescent="0.25">
      <c r="A654" s="4">
        <v>44359</v>
      </c>
      <c r="B654" s="5">
        <v>0.25</v>
      </c>
      <c r="C654" s="5" t="s">
        <v>21</v>
      </c>
      <c r="D654" s="9">
        <v>46688.03</v>
      </c>
      <c r="E654" s="9">
        <v>22096.01</v>
      </c>
      <c r="F654" s="9">
        <v>13383.32</v>
      </c>
      <c r="G654" s="9">
        <v>23389.81</v>
      </c>
      <c r="H654" s="9">
        <v>9914.89</v>
      </c>
      <c r="I654" s="9">
        <v>0.45</v>
      </c>
      <c r="J654" s="9">
        <v>0.48</v>
      </c>
      <c r="K654" s="9">
        <v>0.45</v>
      </c>
      <c r="L654" s="8">
        <f>+IFERROR(COS(ATAN(db_LecMedPrinc[[#This Row],[3]]/db_LecMedPrinc[[#This Row],[1]])),0)</f>
        <v>0.90388288753474044</v>
      </c>
    </row>
    <row r="655" spans="1:12" ht="15.75" x14ac:dyDescent="0.25">
      <c r="A655" s="4">
        <v>44359</v>
      </c>
      <c r="B655" s="5">
        <v>0.45833333333333331</v>
      </c>
      <c r="C655" s="5" t="s">
        <v>24</v>
      </c>
      <c r="D655" s="9">
        <v>46690.7</v>
      </c>
      <c r="E655" s="9">
        <v>22097.33</v>
      </c>
      <c r="F655" s="9">
        <v>13383.58</v>
      </c>
      <c r="G655" s="9">
        <v>23392.22</v>
      </c>
      <c r="H655" s="9">
        <v>9914.89</v>
      </c>
      <c r="I655" s="9">
        <v>0.45400000000000001</v>
      </c>
      <c r="J655" s="9">
        <v>0.47499999999999998</v>
      </c>
      <c r="K655" s="9">
        <v>0.44600000000000001</v>
      </c>
      <c r="L655" s="8">
        <f>+IFERROR(COS(ATAN(db_LecMedPrinc[[#This Row],[3]]/db_LecMedPrinc[[#This Row],[1]])),0)</f>
        <v>0.90388246557527929</v>
      </c>
    </row>
    <row r="656" spans="1:12" ht="15.75" x14ac:dyDescent="0.25">
      <c r="A656" s="4">
        <v>44359</v>
      </c>
      <c r="B656" s="5">
        <v>0.75</v>
      </c>
      <c r="C656" s="5"/>
      <c r="D656" s="9"/>
      <c r="E656" s="9"/>
      <c r="F656" s="9"/>
      <c r="G656" s="9"/>
      <c r="H656" s="9"/>
      <c r="I656" s="9"/>
      <c r="J656" s="9"/>
      <c r="K656" s="9"/>
      <c r="L656" s="8">
        <f>+IFERROR(COS(ATAN(db_LecMedPrinc[[#This Row],[3]]/db_LecMedPrinc[[#This Row],[1]])),0)</f>
        <v>0</v>
      </c>
    </row>
    <row r="657" spans="1:12" ht="15.75" x14ac:dyDescent="0.25">
      <c r="A657" s="4">
        <v>44360</v>
      </c>
      <c r="B657" s="5">
        <v>0</v>
      </c>
      <c r="C657" s="5" t="s">
        <v>21</v>
      </c>
      <c r="D657" s="9">
        <v>46692.44</v>
      </c>
      <c r="E657" s="9">
        <v>22097.95</v>
      </c>
      <c r="F657" s="9">
        <v>13383.63</v>
      </c>
      <c r="G657" s="9">
        <v>23393.05</v>
      </c>
      <c r="H657" s="9">
        <v>9915.75</v>
      </c>
      <c r="I657" s="9">
        <v>0.45</v>
      </c>
      <c r="J657" s="9">
        <v>0.48</v>
      </c>
      <c r="K657" s="9">
        <v>0.45</v>
      </c>
      <c r="L657" s="8">
        <f>+IFERROR(COS(ATAN(db_LecMedPrinc[[#This Row],[3]]/db_LecMedPrinc[[#This Row],[1]])),0)</f>
        <v>0.90388398872381515</v>
      </c>
    </row>
    <row r="658" spans="1:12" ht="15.75" x14ac:dyDescent="0.25">
      <c r="A658" s="4">
        <v>44360</v>
      </c>
      <c r="B658" s="5">
        <v>0.25</v>
      </c>
      <c r="C658" s="5" t="s">
        <v>21</v>
      </c>
      <c r="D658" s="9">
        <v>46693.26</v>
      </c>
      <c r="E658" s="9">
        <v>22098.27</v>
      </c>
      <c r="F658" s="9">
        <v>13384.45</v>
      </c>
      <c r="G658" s="9">
        <v>23393.05</v>
      </c>
      <c r="H658" s="9">
        <v>9915.75</v>
      </c>
      <c r="I658" s="9">
        <v>0.45</v>
      </c>
      <c r="J658" s="9">
        <v>0.48</v>
      </c>
      <c r="K658" s="9">
        <v>0.45</v>
      </c>
      <c r="L658" s="8">
        <f>+IFERROR(COS(ATAN(db_LecMedPrinc[[#This Row],[3]]/db_LecMedPrinc[[#This Row],[1]])),0)</f>
        <v>0.90388449828600015</v>
      </c>
    </row>
    <row r="659" spans="1:12" ht="15.75" x14ac:dyDescent="0.25">
      <c r="A659" s="4">
        <v>44360</v>
      </c>
      <c r="B659" s="5">
        <v>0.45833333333333331</v>
      </c>
      <c r="C659" s="5" t="s">
        <v>24</v>
      </c>
      <c r="D659" s="9">
        <v>46693.97</v>
      </c>
      <c r="E659" s="9">
        <v>22098.54</v>
      </c>
      <c r="F659" s="9">
        <v>13384.57</v>
      </c>
      <c r="G659" s="9">
        <v>23393.64</v>
      </c>
      <c r="H659" s="9">
        <v>9915.75</v>
      </c>
      <c r="I659" s="9">
        <v>0.45</v>
      </c>
      <c r="J659" s="9">
        <v>0.48</v>
      </c>
      <c r="K659" s="9">
        <v>0.45</v>
      </c>
      <c r="L659" s="8">
        <f>+IFERROR(COS(ATAN(db_LecMedPrinc[[#This Row],[3]]/db_LecMedPrinc[[#This Row],[1]])),0)</f>
        <v>0.90388499241868514</v>
      </c>
    </row>
    <row r="660" spans="1:12" ht="15.75" x14ac:dyDescent="0.25">
      <c r="A660" s="4">
        <v>44360</v>
      </c>
      <c r="B660" s="5">
        <v>0.75</v>
      </c>
      <c r="C660" s="5"/>
      <c r="D660" s="9"/>
      <c r="E660" s="9"/>
      <c r="F660" s="9"/>
      <c r="G660" s="9"/>
      <c r="H660" s="9"/>
      <c r="I660" s="9"/>
      <c r="J660" s="9"/>
      <c r="K660" s="9"/>
      <c r="L660" s="8">
        <f>+IFERROR(COS(ATAN(db_LecMedPrinc[[#This Row],[3]]/db_LecMedPrinc[[#This Row],[1]])),0)</f>
        <v>0</v>
      </c>
    </row>
    <row r="661" spans="1:12" ht="15.75" x14ac:dyDescent="0.25">
      <c r="A661" s="4">
        <v>44361</v>
      </c>
      <c r="B661" s="5">
        <v>0</v>
      </c>
      <c r="C661" s="34" t="s">
        <v>22</v>
      </c>
      <c r="D661" s="9">
        <v>46696</v>
      </c>
      <c r="E661" s="9">
        <v>22099.29</v>
      </c>
      <c r="F661" s="9">
        <v>13384.76</v>
      </c>
      <c r="G661" s="9">
        <v>23394.799999999999</v>
      </c>
      <c r="H661" s="9">
        <v>9916.43</v>
      </c>
      <c r="I661" s="9">
        <v>0.45400000000000001</v>
      </c>
      <c r="J661" s="9">
        <v>0.47499999999999998</v>
      </c>
      <c r="K661" s="9">
        <v>0.44600000000000001</v>
      </c>
      <c r="L661" s="8">
        <f>+IFERROR(COS(ATAN(db_LecMedPrinc[[#This Row],[3]]/db_LecMedPrinc[[#This Row],[1]])),0)</f>
        <v>0.90388656958145142</v>
      </c>
    </row>
    <row r="662" spans="1:12" ht="15.75" x14ac:dyDescent="0.25">
      <c r="A662" s="4">
        <v>44361</v>
      </c>
      <c r="B662" s="5">
        <v>0.25</v>
      </c>
      <c r="C662" s="34" t="s">
        <v>22</v>
      </c>
      <c r="D662" s="9">
        <v>46696.77</v>
      </c>
      <c r="E662" s="9">
        <v>22099.58</v>
      </c>
      <c r="F662" s="9">
        <v>13385.53</v>
      </c>
      <c r="G662" s="9">
        <v>23394.799999999999</v>
      </c>
      <c r="H662" s="9">
        <v>9916.43</v>
      </c>
      <c r="I662" s="9">
        <v>0.45400000000000001</v>
      </c>
      <c r="J662" s="9">
        <v>0.47499999999999998</v>
      </c>
      <c r="K662" s="9">
        <v>0.44600000000000001</v>
      </c>
      <c r="L662" s="8">
        <f>+IFERROR(COS(ATAN(db_LecMedPrinc[[#This Row],[3]]/db_LecMedPrinc[[#This Row],[1]])),0)</f>
        <v>0.90388712648510505</v>
      </c>
    </row>
    <row r="663" spans="1:12" ht="15.75" x14ac:dyDescent="0.25">
      <c r="A663" s="4">
        <v>44361</v>
      </c>
      <c r="B663" s="5">
        <v>0.45833333333333331</v>
      </c>
      <c r="C663" s="5" t="s">
        <v>24</v>
      </c>
      <c r="D663" s="9">
        <v>46697.599999999999</v>
      </c>
      <c r="E663" s="9">
        <v>22099.86</v>
      </c>
      <c r="F663" s="9">
        <v>13385.58</v>
      </c>
      <c r="G663" s="9">
        <v>23395.57</v>
      </c>
      <c r="H663" s="9">
        <v>9916.43</v>
      </c>
      <c r="I663" s="9">
        <v>0.45400000000000001</v>
      </c>
      <c r="J663" s="9">
        <v>0.47499999999999998</v>
      </c>
      <c r="K663" s="9">
        <v>0.44600000000000001</v>
      </c>
      <c r="L663" s="8">
        <f>+IFERROR(COS(ATAN(db_LecMedPrinc[[#This Row],[3]]/db_LecMedPrinc[[#This Row],[1]])),0)</f>
        <v>0.90388797072724147</v>
      </c>
    </row>
    <row r="664" spans="1:12" ht="15.75" x14ac:dyDescent="0.25">
      <c r="A664" s="4">
        <v>44361</v>
      </c>
      <c r="B664" s="5">
        <v>0.75</v>
      </c>
      <c r="C664" s="5"/>
      <c r="D664" s="9"/>
      <c r="E664" s="9"/>
      <c r="F664" s="9"/>
      <c r="G664" s="9"/>
      <c r="H664" s="9"/>
      <c r="I664" s="9"/>
      <c r="J664" s="9"/>
      <c r="K664" s="9"/>
      <c r="L664" s="8">
        <f>+IFERROR(COS(ATAN(db_LecMedPrinc[[#This Row],[3]]/db_LecMedPrinc[[#This Row],[1]])),0)</f>
        <v>0</v>
      </c>
    </row>
    <row r="665" spans="1:12" ht="15.75" x14ac:dyDescent="0.25">
      <c r="A665" s="4">
        <v>44362</v>
      </c>
      <c r="B665" s="5">
        <v>0</v>
      </c>
      <c r="C665" s="34" t="s">
        <v>22</v>
      </c>
      <c r="D665" s="9">
        <v>46701.83</v>
      </c>
      <c r="E665" s="9">
        <v>22101.759999999998</v>
      </c>
      <c r="F665" s="9">
        <v>13386.17</v>
      </c>
      <c r="G665" s="9">
        <v>23397.62</v>
      </c>
      <c r="H665" s="9">
        <v>9918.0400000000009</v>
      </c>
      <c r="I665" s="9">
        <v>0.45400000000000001</v>
      </c>
      <c r="J665" s="9">
        <v>0.47499999999999998</v>
      </c>
      <c r="K665" s="9">
        <v>0.44600000000000001</v>
      </c>
      <c r="L665" s="8">
        <f>+IFERROR(COS(ATAN(db_LecMedPrinc[[#This Row],[3]]/db_LecMedPrinc[[#This Row],[1]])),0)</f>
        <v>0.90388873305210127</v>
      </c>
    </row>
    <row r="666" spans="1:12" ht="15.75" x14ac:dyDescent="0.25">
      <c r="A666" s="4">
        <v>44362</v>
      </c>
      <c r="B666" s="5">
        <v>0.25</v>
      </c>
      <c r="C666" s="34" t="s">
        <v>22</v>
      </c>
      <c r="D666" s="9">
        <v>46703.35</v>
      </c>
      <c r="E666" s="9">
        <v>22102.5</v>
      </c>
      <c r="F666" s="9">
        <v>13387.68</v>
      </c>
      <c r="G666" s="9">
        <v>23397.62</v>
      </c>
      <c r="H666" s="9">
        <v>9918.0400000000009</v>
      </c>
      <c r="I666" s="9">
        <v>0.45400000000000001</v>
      </c>
      <c r="J666" s="9">
        <v>0.47499999999999998</v>
      </c>
      <c r="K666" s="9">
        <v>0.44600000000000001</v>
      </c>
      <c r="L666" s="8">
        <f>+IFERROR(COS(ATAN(db_LecMedPrinc[[#This Row],[3]]/db_LecMedPrinc[[#This Row],[1]])),0)</f>
        <v>0.9038885784772408</v>
      </c>
    </row>
    <row r="667" spans="1:12" ht="15.75" x14ac:dyDescent="0.25">
      <c r="A667" s="4">
        <v>44362</v>
      </c>
      <c r="B667" s="5">
        <v>0.45833333333333331</v>
      </c>
      <c r="C667" s="5" t="s">
        <v>24</v>
      </c>
      <c r="D667" s="9">
        <v>46705.71</v>
      </c>
      <c r="E667" s="9">
        <v>22103.61</v>
      </c>
      <c r="F667" s="9">
        <v>13387.75</v>
      </c>
      <c r="G667" s="9">
        <v>23399.91</v>
      </c>
      <c r="H667" s="9">
        <v>9918.0400000000009</v>
      </c>
      <c r="I667" s="9">
        <v>0.45400000000000001</v>
      </c>
      <c r="J667" s="9">
        <v>0.47499999999999998</v>
      </c>
      <c r="K667" s="9">
        <v>0.44600000000000001</v>
      </c>
      <c r="L667" s="8">
        <f>+IFERROR(COS(ATAN(db_LecMedPrinc[[#This Row],[3]]/db_LecMedPrinc[[#This Row],[1]])),0)</f>
        <v>0.90388862993733088</v>
      </c>
    </row>
    <row r="668" spans="1:12" ht="15.75" x14ac:dyDescent="0.25">
      <c r="A668" s="4">
        <v>44362</v>
      </c>
      <c r="B668" s="5">
        <v>0.75</v>
      </c>
      <c r="C668" s="5" t="s">
        <v>21</v>
      </c>
      <c r="D668" s="9">
        <v>46707.22</v>
      </c>
      <c r="E668" s="9">
        <v>22104.33</v>
      </c>
      <c r="F668" s="9">
        <v>13387.75</v>
      </c>
      <c r="G668" s="9">
        <v>23401.1</v>
      </c>
      <c r="H668" s="9">
        <v>9918.36</v>
      </c>
      <c r="I668" s="9">
        <v>0.45</v>
      </c>
      <c r="J668" s="9">
        <v>0.48</v>
      </c>
      <c r="K668" s="9">
        <v>0.45</v>
      </c>
      <c r="L668" s="8">
        <f>+IFERROR(COS(ATAN(db_LecMedPrinc[[#This Row],[3]]/db_LecMedPrinc[[#This Row],[1]])),0)</f>
        <v>0.90388858961938545</v>
      </c>
    </row>
    <row r="669" spans="1:12" ht="15.75" x14ac:dyDescent="0.25">
      <c r="A669" s="4">
        <v>44363</v>
      </c>
      <c r="B669" s="5">
        <v>0</v>
      </c>
      <c r="C669" s="34" t="s">
        <v>22</v>
      </c>
      <c r="D669" s="9">
        <v>46708.959999999999</v>
      </c>
      <c r="E669" s="9">
        <v>22105.19</v>
      </c>
      <c r="F669" s="9">
        <v>13388.02</v>
      </c>
      <c r="G669" s="9">
        <v>23401.4</v>
      </c>
      <c r="H669" s="9">
        <v>9919.5300000000007</v>
      </c>
      <c r="I669" s="9">
        <v>0.45400000000000001</v>
      </c>
      <c r="J669" s="9">
        <v>0.47499999999999998</v>
      </c>
      <c r="K669" s="9">
        <v>0.44600000000000001</v>
      </c>
      <c r="L669" s="8">
        <f>+IFERROR(COS(ATAN(db_LecMedPrinc[[#This Row],[3]]/db_LecMedPrinc[[#This Row],[1]])),0)</f>
        <v>0.90388831621541277</v>
      </c>
    </row>
    <row r="670" spans="1:12" ht="15.75" x14ac:dyDescent="0.25">
      <c r="A670" s="4">
        <v>44363</v>
      </c>
      <c r="B670" s="5">
        <v>0.25</v>
      </c>
      <c r="C670" s="34" t="s">
        <v>22</v>
      </c>
      <c r="D670" s="9">
        <v>45710.67</v>
      </c>
      <c r="E670" s="9">
        <v>22106.080000000002</v>
      </c>
      <c r="F670" s="9">
        <v>13389.08</v>
      </c>
      <c r="G670" s="9">
        <v>23401.4</v>
      </c>
      <c r="H670" s="9">
        <v>9919.5300000000007</v>
      </c>
      <c r="I670" s="9">
        <v>0.45400000000000001</v>
      </c>
      <c r="J670" s="9">
        <v>0.47499999999999998</v>
      </c>
      <c r="K670" s="9">
        <v>0.44600000000000001</v>
      </c>
      <c r="L670" s="8">
        <f>+IFERROR(COS(ATAN(db_LecMedPrinc[[#This Row],[3]]/db_LecMedPrinc[[#This Row],[1]])),0)</f>
        <v>0.90025178475701007</v>
      </c>
    </row>
    <row r="671" spans="1:12" ht="15.75" x14ac:dyDescent="0.25">
      <c r="A671" s="4">
        <v>44363</v>
      </c>
      <c r="B671" s="5">
        <v>0.45833333333333331</v>
      </c>
      <c r="C671" s="5"/>
      <c r="D671" s="9"/>
      <c r="E671" s="9"/>
      <c r="F671" s="9"/>
      <c r="G671" s="9"/>
      <c r="H671" s="9"/>
      <c r="I671" s="9"/>
      <c r="J671" s="9"/>
      <c r="K671" s="9"/>
      <c r="L671" s="8">
        <f>+IFERROR(COS(ATAN(db_LecMedPrinc[[#This Row],[3]]/db_LecMedPrinc[[#This Row],[1]])),0)</f>
        <v>0</v>
      </c>
    </row>
    <row r="672" spans="1:12" ht="15.75" x14ac:dyDescent="0.25">
      <c r="A672" s="4">
        <v>44363</v>
      </c>
      <c r="B672" s="5">
        <v>0.75</v>
      </c>
      <c r="C672" s="5" t="s">
        <v>21</v>
      </c>
      <c r="D672" s="9">
        <v>46714.17</v>
      </c>
      <c r="E672" s="9">
        <v>22107.759999999998</v>
      </c>
      <c r="F672" s="9">
        <v>13389.79</v>
      </c>
      <c r="G672" s="9">
        <v>23404.76</v>
      </c>
      <c r="H672" s="9">
        <v>9919.6200000000008</v>
      </c>
      <c r="I672" s="9">
        <v>0.45</v>
      </c>
      <c r="J672" s="9">
        <v>0.48</v>
      </c>
      <c r="K672" s="9">
        <v>0.45</v>
      </c>
      <c r="L672" s="8">
        <f>+IFERROR(COS(ATAN(db_LecMedPrinc[[#This Row],[3]]/db_LecMedPrinc[[#This Row],[1]])),0)</f>
        <v>0.90388753553300372</v>
      </c>
    </row>
    <row r="673" spans="1:12" ht="15.75" x14ac:dyDescent="0.25">
      <c r="A673" s="4">
        <v>44364</v>
      </c>
      <c r="B673" s="5">
        <v>0</v>
      </c>
      <c r="C673" s="34" t="s">
        <v>22</v>
      </c>
      <c r="D673" s="9">
        <v>46716.07</v>
      </c>
      <c r="E673" s="9">
        <v>22108.68</v>
      </c>
      <c r="F673" s="9">
        <v>13389.9</v>
      </c>
      <c r="G673" s="9">
        <v>23405.09</v>
      </c>
      <c r="H673" s="9">
        <v>9921.08</v>
      </c>
      <c r="I673" s="9">
        <v>0.45400000000000001</v>
      </c>
      <c r="J673" s="9">
        <v>0.47499999999999998</v>
      </c>
      <c r="K673" s="9">
        <v>0.44600000000000001</v>
      </c>
      <c r="L673" s="8">
        <f>+IFERROR(COS(ATAN(db_LecMedPrinc[[#This Row],[3]]/db_LecMedPrinc[[#This Row],[1]])),0)</f>
        <v>0.90388737982126899</v>
      </c>
    </row>
    <row r="674" spans="1:12" ht="15.75" x14ac:dyDescent="0.25">
      <c r="A674" s="4">
        <v>44364</v>
      </c>
      <c r="B674" s="5">
        <v>0.25</v>
      </c>
      <c r="C674" s="34" t="s">
        <v>22</v>
      </c>
      <c r="D674" s="9">
        <v>46718</v>
      </c>
      <c r="E674" s="9">
        <v>22109.64</v>
      </c>
      <c r="F674" s="9">
        <v>13391.82</v>
      </c>
      <c r="G674" s="9">
        <v>23405.09</v>
      </c>
      <c r="H674" s="9">
        <v>9921.08</v>
      </c>
      <c r="I674" s="9">
        <v>0.45400000000000001</v>
      </c>
      <c r="J674" s="9">
        <v>0.47499999999999998</v>
      </c>
      <c r="K674" s="9">
        <v>0.44600000000000001</v>
      </c>
      <c r="L674" s="8">
        <f>+IFERROR(COS(ATAN(db_LecMedPrinc[[#This Row],[3]]/db_LecMedPrinc[[#This Row],[1]])),0)</f>
        <v>0.90388703109700141</v>
      </c>
    </row>
    <row r="675" spans="1:12" ht="15.75" x14ac:dyDescent="0.25">
      <c r="A675" s="4">
        <v>44364</v>
      </c>
      <c r="B675" s="5">
        <v>0.45833333333333331</v>
      </c>
      <c r="C675" s="5"/>
      <c r="D675" s="9"/>
      <c r="E675" s="9"/>
      <c r="F675" s="9"/>
      <c r="G675" s="9"/>
      <c r="H675" s="9"/>
      <c r="I675" s="9"/>
      <c r="J675" s="9"/>
      <c r="K675" s="9"/>
      <c r="L675" s="8">
        <f>+IFERROR(COS(ATAN(db_LecMedPrinc[[#This Row],[3]]/db_LecMedPrinc[[#This Row],[1]])),0)</f>
        <v>0</v>
      </c>
    </row>
    <row r="676" spans="1:12" ht="15.75" x14ac:dyDescent="0.25">
      <c r="A676" s="4">
        <v>44364</v>
      </c>
      <c r="B676" s="5">
        <v>0.75</v>
      </c>
      <c r="C676" s="5" t="s">
        <v>21</v>
      </c>
      <c r="D676" s="9">
        <v>46721.83</v>
      </c>
      <c r="E676" s="9">
        <v>22111.47</v>
      </c>
      <c r="F676" s="9">
        <v>13391.95</v>
      </c>
      <c r="G676" s="9">
        <v>23408.48</v>
      </c>
      <c r="H676" s="9">
        <v>9921.3799999999992</v>
      </c>
      <c r="I676" s="9">
        <v>0.45</v>
      </c>
      <c r="J676" s="9">
        <v>0.48</v>
      </c>
      <c r="K676" s="9">
        <v>0.45</v>
      </c>
      <c r="L676" s="8">
        <f>+IFERROR(COS(ATAN(db_LecMedPrinc[[#This Row],[3]]/db_LecMedPrinc[[#This Row],[1]])),0)</f>
        <v>0.9038869007592214</v>
      </c>
    </row>
    <row r="677" spans="1:12" ht="15.75" x14ac:dyDescent="0.25">
      <c r="A677" s="4">
        <v>44365</v>
      </c>
      <c r="B677" s="5">
        <v>0</v>
      </c>
      <c r="C677" s="34" t="s">
        <v>22</v>
      </c>
      <c r="D677" s="9">
        <v>46723.82</v>
      </c>
      <c r="E677" s="9">
        <v>22112.45</v>
      </c>
      <c r="F677" s="9">
        <v>13392.41</v>
      </c>
      <c r="G677" s="9">
        <v>23408.77</v>
      </c>
      <c r="H677" s="9">
        <v>9922.6299999999992</v>
      </c>
      <c r="I677" s="9">
        <v>0.45400000000000001</v>
      </c>
      <c r="J677" s="9">
        <v>0.47499999999999998</v>
      </c>
      <c r="K677" s="9">
        <v>0.44600000000000001</v>
      </c>
      <c r="L677" s="8">
        <f>+IFERROR(COS(ATAN(db_LecMedPrinc[[#This Row],[3]]/db_LecMedPrinc[[#This Row],[1]])),0)</f>
        <v>0.90388661489589073</v>
      </c>
    </row>
    <row r="678" spans="1:12" ht="15.75" x14ac:dyDescent="0.25">
      <c r="A678" s="4">
        <v>44365</v>
      </c>
      <c r="B678" s="5">
        <v>0.25</v>
      </c>
      <c r="C678" s="34" t="s">
        <v>22</v>
      </c>
      <c r="D678" s="9">
        <v>46725.21</v>
      </c>
      <c r="E678" s="9">
        <v>22113.16</v>
      </c>
      <c r="F678" s="9">
        <v>13393.8</v>
      </c>
      <c r="G678" s="9">
        <v>23408.77</v>
      </c>
      <c r="H678" s="9">
        <v>9922.6299999999992</v>
      </c>
      <c r="I678" s="9">
        <v>0.45400000000000001</v>
      </c>
      <c r="J678" s="9">
        <v>0.47499999999999998</v>
      </c>
      <c r="K678" s="9">
        <v>0.44600000000000001</v>
      </c>
      <c r="L678" s="8">
        <f>+IFERROR(COS(ATAN(db_LecMedPrinc[[#This Row],[3]]/db_LecMedPrinc[[#This Row],[1]])),0)</f>
        <v>0.90388622467128599</v>
      </c>
    </row>
    <row r="679" spans="1:12" ht="15.75" x14ac:dyDescent="0.25">
      <c r="A679" s="4">
        <v>44365</v>
      </c>
      <c r="B679" s="5">
        <v>0.45833333333333331</v>
      </c>
      <c r="C679" s="5"/>
      <c r="D679" s="9"/>
      <c r="E679" s="9"/>
      <c r="F679" s="9"/>
      <c r="G679" s="9"/>
      <c r="H679" s="9"/>
      <c r="I679" s="9"/>
      <c r="J679" s="9"/>
      <c r="K679" s="9"/>
      <c r="L679" s="8">
        <f>+IFERROR(COS(ATAN(db_LecMedPrinc[[#This Row],[3]]/db_LecMedPrinc[[#This Row],[1]])),0)</f>
        <v>0</v>
      </c>
    </row>
    <row r="680" spans="1:12" ht="15.75" x14ac:dyDescent="0.25">
      <c r="A680" s="4">
        <v>44365</v>
      </c>
      <c r="B680" s="5">
        <v>0.75</v>
      </c>
      <c r="C680" s="5" t="s">
        <v>21</v>
      </c>
      <c r="D680" s="9">
        <v>46728.77</v>
      </c>
      <c r="E680" s="9">
        <v>22114.91</v>
      </c>
      <c r="F680" s="9">
        <v>13394.09</v>
      </c>
      <c r="G680" s="9">
        <v>23411.86</v>
      </c>
      <c r="H680" s="9">
        <v>9922.82</v>
      </c>
      <c r="I680" s="9">
        <v>0.45</v>
      </c>
      <c r="J680" s="9">
        <v>0.48</v>
      </c>
      <c r="K680" s="9">
        <v>0.45</v>
      </c>
      <c r="L680" s="8">
        <f>+IFERROR(COS(ATAN(db_LecMedPrinc[[#This Row],[3]]/db_LecMedPrinc[[#This Row],[1]])),0)</f>
        <v>0.90388573706014386</v>
      </c>
    </row>
    <row r="681" spans="1:12" ht="15.75" x14ac:dyDescent="0.25">
      <c r="A681" s="4">
        <v>44366</v>
      </c>
      <c r="B681" s="5">
        <v>0</v>
      </c>
      <c r="C681" s="34" t="s">
        <v>22</v>
      </c>
      <c r="D681" s="9">
        <v>46730.75</v>
      </c>
      <c r="E681" s="9">
        <v>22115.9</v>
      </c>
      <c r="F681" s="9">
        <v>13394.57</v>
      </c>
      <c r="G681" s="9">
        <v>23412.14</v>
      </c>
      <c r="H681" s="9">
        <v>9924.0300000000007</v>
      </c>
      <c r="I681" s="9">
        <v>0.45400000000000001</v>
      </c>
      <c r="J681" s="9">
        <v>0.47499999999999998</v>
      </c>
      <c r="K681" s="9">
        <v>0.44600000000000001</v>
      </c>
      <c r="L681" s="8">
        <f>+IFERROR(COS(ATAN(db_LecMedPrinc[[#This Row],[3]]/db_LecMedPrinc[[#This Row],[1]])),0)</f>
        <v>0.90388534110378504</v>
      </c>
    </row>
    <row r="682" spans="1:12" ht="15.75" x14ac:dyDescent="0.25">
      <c r="A682" s="4">
        <v>44366</v>
      </c>
      <c r="B682" s="5">
        <v>0.25</v>
      </c>
      <c r="C682" s="34" t="s">
        <v>22</v>
      </c>
      <c r="D682" s="9">
        <v>46732.01</v>
      </c>
      <c r="E682" s="9">
        <v>22116.54</v>
      </c>
      <c r="F682" s="9">
        <v>13395.83</v>
      </c>
      <c r="G682" s="9">
        <v>23412.14</v>
      </c>
      <c r="H682" s="9">
        <v>9924.0300000000007</v>
      </c>
      <c r="I682" s="9">
        <v>0.45400000000000001</v>
      </c>
      <c r="J682" s="9">
        <v>0.47499999999999998</v>
      </c>
      <c r="K682" s="9">
        <v>0.44600000000000001</v>
      </c>
      <c r="L682" s="8">
        <f>+IFERROR(COS(ATAN(db_LecMedPrinc[[#This Row],[3]]/db_LecMedPrinc[[#This Row],[1]])),0)</f>
        <v>0.90388501436151691</v>
      </c>
    </row>
    <row r="683" spans="1:12" ht="15.75" x14ac:dyDescent="0.25">
      <c r="A683" s="4">
        <v>44366</v>
      </c>
      <c r="B683" s="5">
        <v>0.45833333333333331</v>
      </c>
      <c r="C683" s="5"/>
      <c r="D683" s="9"/>
      <c r="E683" s="9"/>
      <c r="F683" s="9"/>
      <c r="G683" s="9"/>
      <c r="H683" s="9"/>
      <c r="I683" s="9"/>
      <c r="J683" s="9"/>
      <c r="K683" s="9"/>
      <c r="L683" s="8">
        <f>+IFERROR(COS(ATAN(db_LecMedPrinc[[#This Row],[3]]/db_LecMedPrinc[[#This Row],[1]])),0)</f>
        <v>0</v>
      </c>
    </row>
    <row r="684" spans="1:12" ht="15.75" x14ac:dyDescent="0.25">
      <c r="A684" s="4">
        <v>44366</v>
      </c>
      <c r="B684" s="5">
        <v>0.75</v>
      </c>
      <c r="C684" s="5" t="s">
        <v>21</v>
      </c>
      <c r="D684" s="9">
        <v>46733.52</v>
      </c>
      <c r="E684" s="9">
        <v>22117.07</v>
      </c>
      <c r="F684" s="9">
        <v>13395.89</v>
      </c>
      <c r="G684" s="9">
        <v>23413.49</v>
      </c>
      <c r="H684" s="9">
        <v>9924.1299999999992</v>
      </c>
      <c r="I684" s="9">
        <v>0.45</v>
      </c>
      <c r="J684" s="9">
        <v>0.48</v>
      </c>
      <c r="K684" s="9">
        <v>0.45</v>
      </c>
      <c r="L684" s="8">
        <f>+IFERROR(COS(ATAN(db_LecMedPrinc[[#This Row],[3]]/db_LecMedPrinc[[#This Row],[1]])),0)</f>
        <v>0.90388639509277091</v>
      </c>
    </row>
    <row r="685" spans="1:12" ht="15.75" x14ac:dyDescent="0.25">
      <c r="A685" s="4">
        <v>44367</v>
      </c>
      <c r="B685" s="5">
        <v>0</v>
      </c>
      <c r="C685" s="5" t="s">
        <v>24</v>
      </c>
      <c r="D685" s="9">
        <v>46734.01</v>
      </c>
      <c r="E685" s="9">
        <v>22117.22</v>
      </c>
      <c r="F685" s="9">
        <v>13396.05</v>
      </c>
      <c r="G685" s="9">
        <v>23413.56</v>
      </c>
      <c r="H685" s="9">
        <v>9924.4699999999993</v>
      </c>
      <c r="I685" s="9">
        <v>0.45</v>
      </c>
      <c r="J685" s="9">
        <v>0.48</v>
      </c>
      <c r="K685" s="9">
        <v>0.45</v>
      </c>
      <c r="L685" s="8">
        <f>+IFERROR(COS(ATAN(db_LecMedPrinc[[#This Row],[3]]/db_LecMedPrinc[[#This Row],[1]])),0)</f>
        <v>0.90388700754944107</v>
      </c>
    </row>
    <row r="686" spans="1:12" ht="15.75" x14ac:dyDescent="0.25">
      <c r="A686" s="4">
        <v>44367</v>
      </c>
      <c r="B686" s="5">
        <v>0.25</v>
      </c>
      <c r="C686" s="5" t="s">
        <v>24</v>
      </c>
      <c r="D686" s="9">
        <v>46734.42</v>
      </c>
      <c r="E686" s="9">
        <v>22117.41</v>
      </c>
      <c r="F686" s="9">
        <v>13396.37</v>
      </c>
      <c r="G686" s="9">
        <v>23413.56</v>
      </c>
      <c r="H686" s="9">
        <v>9924.4699999999993</v>
      </c>
      <c r="I686" s="9">
        <v>0.45</v>
      </c>
      <c r="J686" s="9">
        <v>0.48</v>
      </c>
      <c r="K686" s="9">
        <v>0.45</v>
      </c>
      <c r="L686" s="8">
        <f>+IFERROR(COS(ATAN(db_LecMedPrinc[[#This Row],[3]]/db_LecMedPrinc[[#This Row],[1]])),0)</f>
        <v>0.90388703772864454</v>
      </c>
    </row>
    <row r="687" spans="1:12" ht="15.75" x14ac:dyDescent="0.25">
      <c r="A687" s="4">
        <v>44367</v>
      </c>
      <c r="B687" s="5">
        <v>0.45833333333333331</v>
      </c>
      <c r="C687" s="5"/>
      <c r="D687" s="9"/>
      <c r="E687" s="9"/>
      <c r="F687" s="9"/>
      <c r="G687" s="9"/>
      <c r="H687" s="9"/>
      <c r="I687" s="9"/>
      <c r="J687" s="9"/>
      <c r="K687" s="9"/>
      <c r="L687" s="8">
        <f>+IFERROR(COS(ATAN(db_LecMedPrinc[[#This Row],[3]]/db_LecMedPrinc[[#This Row],[1]])),0)</f>
        <v>0</v>
      </c>
    </row>
    <row r="688" spans="1:12" ht="15.75" x14ac:dyDescent="0.25">
      <c r="A688" s="4">
        <v>44367</v>
      </c>
      <c r="B688" s="5">
        <v>0.75</v>
      </c>
      <c r="C688" s="5" t="s">
        <v>21</v>
      </c>
      <c r="D688" s="9">
        <v>46735.55</v>
      </c>
      <c r="E688" s="9">
        <v>22117.72</v>
      </c>
      <c r="F688" s="9">
        <v>13396.43</v>
      </c>
      <c r="G688" s="9">
        <v>23414.51</v>
      </c>
      <c r="H688" s="9">
        <v>9924.6</v>
      </c>
      <c r="I688" s="9">
        <v>0.45</v>
      </c>
      <c r="J688" s="9">
        <v>0.48</v>
      </c>
      <c r="K688" s="9">
        <v>0.45</v>
      </c>
      <c r="L688" s="8">
        <f>+IFERROR(COS(ATAN(db_LecMedPrinc[[#This Row],[3]]/db_LecMedPrinc[[#This Row],[1]])),0)</f>
        <v>0.90388871866341602</v>
      </c>
    </row>
    <row r="689" spans="1:12" ht="15.75" x14ac:dyDescent="0.25">
      <c r="A689" s="4">
        <v>44368</v>
      </c>
      <c r="B689" s="5">
        <v>0</v>
      </c>
      <c r="C689" s="5" t="s">
        <v>24</v>
      </c>
      <c r="D689" s="9">
        <v>46736.08</v>
      </c>
      <c r="E689" s="9">
        <v>22117.91</v>
      </c>
      <c r="F689" s="9">
        <v>13396.5</v>
      </c>
      <c r="G689" s="9">
        <v>23414.6</v>
      </c>
      <c r="H689" s="9">
        <v>9924.9699999999993</v>
      </c>
      <c r="I689" s="9">
        <v>0.45</v>
      </c>
      <c r="J689" s="9">
        <v>0.48</v>
      </c>
      <c r="K689" s="9">
        <v>0.45</v>
      </c>
      <c r="L689" s="8">
        <f>+IFERROR(COS(ATAN(db_LecMedPrinc[[#This Row],[3]]/db_LecMedPrinc[[#This Row],[1]])),0)</f>
        <v>0.90388917350420628</v>
      </c>
    </row>
    <row r="690" spans="1:12" ht="15.75" x14ac:dyDescent="0.25">
      <c r="A690" s="4">
        <v>44368</v>
      </c>
      <c r="B690" s="5">
        <v>0.25</v>
      </c>
      <c r="C690" s="5" t="s">
        <v>24</v>
      </c>
      <c r="D690" s="9">
        <v>46737.22</v>
      </c>
      <c r="E690" s="9">
        <v>22118.04</v>
      </c>
      <c r="F690" s="9">
        <v>13396.84</v>
      </c>
      <c r="G690" s="9">
        <v>23414.560000000001</v>
      </c>
      <c r="H690" s="9">
        <v>9924.9699999999993</v>
      </c>
      <c r="I690" s="9">
        <v>0.45</v>
      </c>
      <c r="J690" s="9">
        <v>0.48</v>
      </c>
      <c r="K690" s="9">
        <v>0.45</v>
      </c>
      <c r="L690" s="8">
        <f>+IFERROR(COS(ATAN(db_LecMedPrinc[[#This Row],[3]]/db_LecMedPrinc[[#This Row],[1]])),0)</f>
        <v>0.90389223570335986</v>
      </c>
    </row>
    <row r="691" spans="1:12" ht="15.75" x14ac:dyDescent="0.25">
      <c r="A691" s="4">
        <v>44368</v>
      </c>
      <c r="B691" s="5">
        <v>0.45833333333333331</v>
      </c>
      <c r="C691" s="5"/>
      <c r="D691" s="9"/>
      <c r="E691" s="9"/>
      <c r="F691" s="9"/>
      <c r="G691" s="9"/>
      <c r="H691" s="9"/>
      <c r="I691" s="9"/>
      <c r="J691" s="9"/>
      <c r="K691" s="9"/>
      <c r="L691" s="8">
        <f>+IFERROR(COS(ATAN(db_LecMedPrinc[[#This Row],[3]]/db_LecMedPrinc[[#This Row],[1]])),0)</f>
        <v>0</v>
      </c>
    </row>
    <row r="692" spans="1:12" ht="15.75" x14ac:dyDescent="0.25">
      <c r="A692" s="4">
        <v>44368</v>
      </c>
      <c r="B692" s="5">
        <v>0.75</v>
      </c>
      <c r="C692" s="5"/>
      <c r="D692" s="9"/>
      <c r="E692" s="9"/>
      <c r="F692" s="9"/>
      <c r="G692" s="9"/>
      <c r="H692" s="9"/>
      <c r="I692" s="9"/>
      <c r="J692" s="9"/>
      <c r="K692" s="9"/>
      <c r="L692" s="8">
        <f>+IFERROR(COS(ATAN(db_LecMedPrinc[[#This Row],[3]]/db_LecMedPrinc[[#This Row],[1]])),0)</f>
        <v>0</v>
      </c>
    </row>
    <row r="693" spans="1:12" ht="15.75" x14ac:dyDescent="0.25">
      <c r="A693" s="4">
        <v>44369</v>
      </c>
      <c r="B693" s="5">
        <v>0</v>
      </c>
      <c r="C693" s="5" t="s">
        <v>24</v>
      </c>
      <c r="D693" s="9">
        <v>46737.72</v>
      </c>
      <c r="E693" s="9">
        <v>22118.47</v>
      </c>
      <c r="F693" s="9">
        <v>13397.14</v>
      </c>
      <c r="G693" s="9">
        <v>23415.32</v>
      </c>
      <c r="H693" s="9">
        <v>9925.25</v>
      </c>
      <c r="I693" s="9">
        <v>0.45</v>
      </c>
      <c r="J693" s="9">
        <v>0.48</v>
      </c>
      <c r="K693" s="9">
        <v>0.45</v>
      </c>
      <c r="L693" s="8">
        <f>+IFERROR(COS(ATAN(db_LecMedPrinc[[#This Row],[3]]/db_LecMedPrinc[[#This Row],[1]])),0)</f>
        <v>0.90389078967841452</v>
      </c>
    </row>
    <row r="694" spans="1:12" ht="15.75" x14ac:dyDescent="0.25">
      <c r="A694" s="4">
        <v>44369</v>
      </c>
      <c r="B694" s="5">
        <v>0.25</v>
      </c>
      <c r="C694" s="5" t="s">
        <v>24</v>
      </c>
      <c r="D694" s="9">
        <v>46738.05</v>
      </c>
      <c r="E694" s="9">
        <v>22118.78</v>
      </c>
      <c r="F694" s="9">
        <v>13397.64</v>
      </c>
      <c r="G694" s="9">
        <v>23415.599999999999</v>
      </c>
      <c r="H694" s="9">
        <v>9925.25</v>
      </c>
      <c r="I694" s="9">
        <v>0.45</v>
      </c>
      <c r="J694" s="9">
        <v>0.48</v>
      </c>
      <c r="K694" s="9">
        <v>0.45</v>
      </c>
      <c r="L694" s="8">
        <f>+IFERROR(COS(ATAN(db_LecMedPrinc[[#This Row],[3]]/db_LecMedPrinc[[#This Row],[1]])),0)</f>
        <v>0.90388963940090905</v>
      </c>
    </row>
    <row r="695" spans="1:12" ht="15.75" x14ac:dyDescent="0.25">
      <c r="A695" s="4">
        <v>44369</v>
      </c>
      <c r="B695" s="5">
        <v>0.45833333333333331</v>
      </c>
      <c r="C695" s="5"/>
      <c r="D695" s="9"/>
      <c r="E695" s="9"/>
      <c r="F695" s="9"/>
      <c r="G695" s="9"/>
      <c r="H695" s="9"/>
      <c r="I695" s="9"/>
      <c r="J695" s="9"/>
      <c r="K695" s="9"/>
      <c r="L695" s="8">
        <f>+IFERROR(COS(ATAN(db_LecMedPrinc[[#This Row],[3]]/db_LecMedPrinc[[#This Row],[1]])),0)</f>
        <v>0</v>
      </c>
    </row>
    <row r="696" spans="1:12" ht="15.75" x14ac:dyDescent="0.25">
      <c r="A696" s="4">
        <v>44369</v>
      </c>
      <c r="B696" s="5">
        <v>0.75</v>
      </c>
      <c r="C696" s="5"/>
      <c r="D696" s="9"/>
      <c r="E696" s="9"/>
      <c r="F696" s="9"/>
      <c r="G696" s="9"/>
      <c r="H696" s="9"/>
      <c r="I696" s="9"/>
      <c r="J696" s="9"/>
      <c r="K696" s="9"/>
      <c r="L696" s="8">
        <f>+IFERROR(COS(ATAN(db_LecMedPrinc[[#This Row],[3]]/db_LecMedPrinc[[#This Row],[1]])),0)</f>
        <v>0</v>
      </c>
    </row>
    <row r="697" spans="1:12" ht="15.75" x14ac:dyDescent="0.25">
      <c r="A697" s="4">
        <v>44370</v>
      </c>
      <c r="B697" s="5">
        <v>0</v>
      </c>
      <c r="C697" s="5" t="s">
        <v>24</v>
      </c>
      <c r="D697" s="9">
        <v>46739.53</v>
      </c>
      <c r="E697" s="9">
        <v>22119.09</v>
      </c>
      <c r="F697" s="9">
        <v>13397.43</v>
      </c>
      <c r="G697" s="9">
        <v>23416.35</v>
      </c>
      <c r="H697" s="9">
        <v>9925.74</v>
      </c>
      <c r="I697" s="9">
        <v>0.45</v>
      </c>
      <c r="J697" s="9">
        <v>0.48</v>
      </c>
      <c r="K697" s="9">
        <v>0.45</v>
      </c>
      <c r="L697" s="8">
        <f>+IFERROR(COS(ATAN(db_LecMedPrinc[[#This Row],[3]]/db_LecMedPrinc[[#This Row],[1]])),0)</f>
        <v>0.90389255865295204</v>
      </c>
    </row>
    <row r="698" spans="1:12" ht="15.75" x14ac:dyDescent="0.25">
      <c r="A698" s="4">
        <v>44370</v>
      </c>
      <c r="B698" s="5">
        <v>0.25</v>
      </c>
      <c r="C698" s="5" t="s">
        <v>24</v>
      </c>
      <c r="D698" s="9">
        <v>46740.1</v>
      </c>
      <c r="E698" s="9">
        <v>22119.48</v>
      </c>
      <c r="F698" s="9">
        <v>13397.887000000001</v>
      </c>
      <c r="G698" s="9">
        <v>23416.65</v>
      </c>
      <c r="H698" s="9">
        <v>9925.74</v>
      </c>
      <c r="I698" s="9">
        <v>0.45</v>
      </c>
      <c r="J698" s="9">
        <v>0.48</v>
      </c>
      <c r="K698" s="9">
        <v>0.45</v>
      </c>
      <c r="L698" s="8">
        <f>+IFERROR(COS(ATAN(db_LecMedPrinc[[#This Row],[3]]/db_LecMedPrinc[[#This Row],[1]])),0)</f>
        <v>0.90389165949168682</v>
      </c>
    </row>
    <row r="699" spans="1:12" ht="15.75" x14ac:dyDescent="0.25">
      <c r="A699" s="4">
        <v>44370</v>
      </c>
      <c r="B699" s="5">
        <v>0.45833333333333331</v>
      </c>
      <c r="C699" s="5" t="s">
        <v>21</v>
      </c>
      <c r="D699" s="9">
        <v>46741.19</v>
      </c>
      <c r="E699" s="9">
        <v>22119.83</v>
      </c>
      <c r="F699" s="9">
        <v>13398.38</v>
      </c>
      <c r="G699" s="9">
        <v>23417.06</v>
      </c>
      <c r="H699" s="9">
        <v>9925.74</v>
      </c>
      <c r="I699" s="9">
        <v>0.45</v>
      </c>
      <c r="J699" s="9">
        <v>0.48</v>
      </c>
      <c r="K699" s="9">
        <v>0.45</v>
      </c>
      <c r="L699" s="8">
        <f>+IFERROR(COS(ATAN(db_LecMedPrinc[[#This Row],[3]]/db_LecMedPrinc[[#This Row],[1]])),0)</f>
        <v>0.90389289946722706</v>
      </c>
    </row>
    <row r="700" spans="1:12" ht="15.75" x14ac:dyDescent="0.25">
      <c r="A700" s="4">
        <v>44370</v>
      </c>
      <c r="B700" s="5">
        <v>0.75</v>
      </c>
      <c r="C700" s="34" t="s">
        <v>22</v>
      </c>
      <c r="D700" s="9">
        <v>46742.879999999997</v>
      </c>
      <c r="E700" s="9">
        <v>22120.55</v>
      </c>
      <c r="F700" s="9">
        <v>13398.38</v>
      </c>
      <c r="G700" s="9">
        <v>23418.01</v>
      </c>
      <c r="H700" s="9">
        <v>9926.49</v>
      </c>
      <c r="I700" s="9">
        <v>0.45400000000000001</v>
      </c>
      <c r="J700" s="9">
        <v>0.47499999999999998</v>
      </c>
      <c r="K700" s="9">
        <v>0.44600000000000001</v>
      </c>
      <c r="L700" s="8">
        <f>+IFERROR(COS(ATAN(db_LecMedPrinc[[#This Row],[3]]/db_LecMedPrinc[[#This Row],[1]])),0)</f>
        <v>0.90389349594320689</v>
      </c>
    </row>
    <row r="701" spans="1:12" ht="15.75" x14ac:dyDescent="0.25">
      <c r="A701" s="4">
        <v>44371</v>
      </c>
      <c r="B701" s="5">
        <v>0</v>
      </c>
      <c r="C701" s="5" t="s">
        <v>24</v>
      </c>
      <c r="D701" s="9">
        <v>46743.12</v>
      </c>
      <c r="E701" s="9">
        <v>22120.639999999999</v>
      </c>
      <c r="F701" s="9">
        <v>13398.41</v>
      </c>
      <c r="G701" s="9">
        <v>23418.13</v>
      </c>
      <c r="H701" s="9">
        <v>9926.57</v>
      </c>
      <c r="I701" s="9">
        <v>0.45400000000000001</v>
      </c>
      <c r="J701" s="9">
        <v>0.47499999999999998</v>
      </c>
      <c r="K701" s="9">
        <v>0.44600000000000001</v>
      </c>
      <c r="L701" s="8">
        <f>+IFERROR(COS(ATAN(db_LecMedPrinc[[#This Row],[3]]/db_LecMedPrinc[[#This Row],[1]])),0)</f>
        <v>0.90389367222572781</v>
      </c>
    </row>
    <row r="702" spans="1:12" ht="15.75" x14ac:dyDescent="0.25">
      <c r="A702" s="4">
        <v>44371</v>
      </c>
      <c r="B702" s="5">
        <v>0.25</v>
      </c>
      <c r="C702" s="5" t="s">
        <v>24</v>
      </c>
      <c r="D702" s="9">
        <v>46744.01</v>
      </c>
      <c r="E702" s="9">
        <v>22121.06</v>
      </c>
      <c r="F702" s="9">
        <v>13399.3</v>
      </c>
      <c r="G702" s="9">
        <v>23418.13</v>
      </c>
      <c r="H702" s="9">
        <v>9926.57</v>
      </c>
      <c r="I702" s="9">
        <v>0.45400000000000001</v>
      </c>
      <c r="J702" s="9">
        <v>0.47499999999999998</v>
      </c>
      <c r="K702" s="9">
        <v>0.44600000000000001</v>
      </c>
      <c r="L702" s="8">
        <f>+IFERROR(COS(ATAN(db_LecMedPrinc[[#This Row],[3]]/db_LecMedPrinc[[#This Row],[1]])),0)</f>
        <v>0.90389368106452062</v>
      </c>
    </row>
    <row r="703" spans="1:12" ht="15.75" x14ac:dyDescent="0.25">
      <c r="A703" s="4">
        <v>44371</v>
      </c>
      <c r="B703" s="5">
        <v>0.45833333333333331</v>
      </c>
      <c r="C703" s="5" t="s">
        <v>21</v>
      </c>
      <c r="D703" s="9">
        <v>46744.77</v>
      </c>
      <c r="E703" s="9">
        <v>22121.32</v>
      </c>
      <c r="F703" s="9">
        <v>13399.37</v>
      </c>
      <c r="G703" s="9">
        <v>23418.81</v>
      </c>
      <c r="H703" s="9">
        <v>9926.57</v>
      </c>
      <c r="I703" s="9">
        <v>0.45</v>
      </c>
      <c r="J703" s="9">
        <v>0.48</v>
      </c>
      <c r="K703" s="9">
        <v>0.45</v>
      </c>
      <c r="L703" s="8">
        <f>+IFERROR(COS(ATAN(db_LecMedPrinc[[#This Row],[3]]/db_LecMedPrinc[[#This Row],[1]])),0)</f>
        <v>0.90389442618166616</v>
      </c>
    </row>
    <row r="704" spans="1:12" ht="15.75" x14ac:dyDescent="0.25">
      <c r="A704" s="4">
        <v>44371</v>
      </c>
      <c r="B704" s="5">
        <v>0.75</v>
      </c>
      <c r="C704" s="5"/>
      <c r="D704" s="9"/>
      <c r="E704" s="9"/>
      <c r="F704" s="9"/>
      <c r="G704" s="9"/>
      <c r="H704" s="9"/>
      <c r="I704" s="9"/>
      <c r="J704" s="9"/>
      <c r="K704" s="9"/>
      <c r="L704" s="8">
        <f>+IFERROR(COS(ATAN(db_LecMedPrinc[[#This Row],[3]]/db_LecMedPrinc[[#This Row],[1]])),0)</f>
        <v>0</v>
      </c>
    </row>
    <row r="705" spans="1:12" ht="15.75" x14ac:dyDescent="0.25">
      <c r="A705" s="4">
        <v>44372</v>
      </c>
      <c r="B705" s="5">
        <v>0</v>
      </c>
      <c r="C705" s="5" t="s">
        <v>24</v>
      </c>
      <c r="D705" s="9">
        <v>46746.74</v>
      </c>
      <c r="E705" s="9">
        <v>22122.02</v>
      </c>
      <c r="F705" s="9">
        <v>13399.97</v>
      </c>
      <c r="G705" s="9">
        <v>23419.759999999998</v>
      </c>
      <c r="H705" s="9">
        <v>9927.25</v>
      </c>
      <c r="I705" s="9">
        <v>0.45</v>
      </c>
      <c r="J705" s="9">
        <v>0.48</v>
      </c>
      <c r="K705" s="9">
        <v>0.45</v>
      </c>
      <c r="L705" s="8">
        <f>+IFERROR(COS(ATAN(db_LecMedPrinc[[#This Row],[3]]/db_LecMedPrinc[[#This Row],[1]])),0)</f>
        <v>0.90389616271068252</v>
      </c>
    </row>
    <row r="706" spans="1:12" ht="15.75" x14ac:dyDescent="0.25">
      <c r="A706" s="4">
        <v>44372</v>
      </c>
      <c r="B706" s="5">
        <v>0.25</v>
      </c>
      <c r="C706" s="5" t="s">
        <v>24</v>
      </c>
      <c r="D706" s="9">
        <v>46747.25</v>
      </c>
      <c r="E706" s="9">
        <v>22122.2</v>
      </c>
      <c r="F706" s="9">
        <v>13400.23</v>
      </c>
      <c r="G706" s="9">
        <v>23419.759999999998</v>
      </c>
      <c r="H706" s="9">
        <v>9927.25</v>
      </c>
      <c r="I706" s="9">
        <v>0.45</v>
      </c>
      <c r="J706" s="9">
        <v>0.48</v>
      </c>
      <c r="K706" s="9">
        <v>0.45</v>
      </c>
      <c r="L706" s="8">
        <f>+IFERROR(COS(ATAN(db_LecMedPrinc[[#This Row],[3]]/db_LecMedPrinc[[#This Row],[1]])),0)</f>
        <v>0.90389662135164994</v>
      </c>
    </row>
    <row r="707" spans="1:12" ht="15.75" x14ac:dyDescent="0.25">
      <c r="A707" s="4">
        <v>44372</v>
      </c>
      <c r="B707" s="5">
        <v>0.45833333333333331</v>
      </c>
      <c r="C707" s="5"/>
      <c r="D707" s="9"/>
      <c r="E707" s="9"/>
      <c r="F707" s="9"/>
      <c r="G707" s="9"/>
      <c r="H707" s="9"/>
      <c r="I707" s="9"/>
      <c r="J707" s="9"/>
      <c r="K707" s="9"/>
      <c r="L707" s="8">
        <f>+IFERROR(COS(ATAN(db_LecMedPrinc[[#This Row],[3]]/db_LecMedPrinc[[#This Row],[1]])),0)</f>
        <v>0</v>
      </c>
    </row>
    <row r="708" spans="1:12" ht="15.75" x14ac:dyDescent="0.25">
      <c r="A708" s="4">
        <v>44372</v>
      </c>
      <c r="B708" s="5">
        <v>0.75</v>
      </c>
      <c r="C708" s="5"/>
      <c r="D708" s="9"/>
      <c r="E708" s="9"/>
      <c r="F708" s="9"/>
      <c r="G708" s="9"/>
      <c r="H708" s="9"/>
      <c r="I708" s="9"/>
      <c r="J708" s="9"/>
      <c r="K708" s="9"/>
      <c r="L708" s="8">
        <f>+IFERROR(COS(ATAN(db_LecMedPrinc[[#This Row],[3]]/db_LecMedPrinc[[#This Row],[1]])),0)</f>
        <v>0</v>
      </c>
    </row>
    <row r="709" spans="1:12" ht="15.75" x14ac:dyDescent="0.25">
      <c r="A709" s="4">
        <v>44373</v>
      </c>
      <c r="B709" s="5">
        <v>0</v>
      </c>
      <c r="C709" s="5" t="s">
        <v>23</v>
      </c>
      <c r="D709" s="9">
        <v>46750.87</v>
      </c>
      <c r="E709" s="9">
        <v>22123.62</v>
      </c>
      <c r="F709" s="9">
        <v>13400.52</v>
      </c>
      <c r="G709" s="9">
        <v>23422.1</v>
      </c>
      <c r="H709" s="9">
        <v>9928.23</v>
      </c>
      <c r="I709" s="9">
        <v>0.21199999999999999</v>
      </c>
      <c r="J709" s="9">
        <v>0.253</v>
      </c>
      <c r="K709" s="9">
        <v>0.23400000000000001</v>
      </c>
      <c r="L709" s="8">
        <f>+IFERROR(COS(ATAN(db_LecMedPrinc[[#This Row],[3]]/db_LecMedPrinc[[#This Row],[1]])),0)</f>
        <v>0.90389881235108827</v>
      </c>
    </row>
    <row r="710" spans="1:12" ht="15.75" x14ac:dyDescent="0.25">
      <c r="A710" s="4">
        <v>44373</v>
      </c>
      <c r="B710" s="5">
        <v>0.25</v>
      </c>
      <c r="C710" s="5" t="s">
        <v>23</v>
      </c>
      <c r="D710" s="9">
        <v>46751.87</v>
      </c>
      <c r="E710" s="9">
        <v>22124.02</v>
      </c>
      <c r="F710" s="9">
        <v>13401.52</v>
      </c>
      <c r="G710" s="9">
        <v>23422.1</v>
      </c>
      <c r="H710" s="9">
        <v>9928.23</v>
      </c>
      <c r="I710" s="9">
        <v>0.21199999999999999</v>
      </c>
      <c r="J710" s="9">
        <v>0.253</v>
      </c>
      <c r="K710" s="9">
        <v>0.23400000000000001</v>
      </c>
      <c r="L710" s="8">
        <f>+IFERROR(COS(ATAN(db_LecMedPrinc[[#This Row],[3]]/db_LecMedPrinc[[#This Row],[1]])),0)</f>
        <v>0.90389935971774715</v>
      </c>
    </row>
    <row r="711" spans="1:12" ht="15.75" x14ac:dyDescent="0.25">
      <c r="A711" s="4">
        <v>44373</v>
      </c>
      <c r="B711" s="5">
        <v>0.45833333333333331</v>
      </c>
      <c r="C711" s="5" t="s">
        <v>21</v>
      </c>
      <c r="D711" s="9">
        <v>46753.02</v>
      </c>
      <c r="E711" s="9">
        <v>22124.42</v>
      </c>
      <c r="F711" s="9">
        <v>13401.61</v>
      </c>
      <c r="G711" s="9">
        <v>23423.17</v>
      </c>
      <c r="H711" s="9">
        <v>9928.23</v>
      </c>
      <c r="I711" s="9">
        <v>0.21</v>
      </c>
      <c r="J711" s="9">
        <v>0.25</v>
      </c>
      <c r="K711" s="9">
        <v>0.23</v>
      </c>
      <c r="L711" s="8">
        <f>+IFERROR(COS(ATAN(db_LecMedPrinc[[#This Row],[3]]/db_LecMedPrinc[[#This Row],[1]])),0)</f>
        <v>0.9039004376629739</v>
      </c>
    </row>
    <row r="712" spans="1:12" ht="15.75" x14ac:dyDescent="0.25">
      <c r="A712" s="4">
        <v>44373</v>
      </c>
      <c r="B712" s="5">
        <v>0.75</v>
      </c>
      <c r="C712" s="34" t="s">
        <v>22</v>
      </c>
      <c r="D712" s="9">
        <v>46754.12</v>
      </c>
      <c r="E712" s="9">
        <v>22124.78</v>
      </c>
      <c r="F712" s="9">
        <v>13401.61</v>
      </c>
      <c r="G712" s="9">
        <v>23423.919999999998</v>
      </c>
      <c r="H712" s="9">
        <v>9928.59</v>
      </c>
      <c r="I712" s="9">
        <v>0.21199999999999999</v>
      </c>
      <c r="J712" s="9">
        <v>0.253</v>
      </c>
      <c r="K712" s="9">
        <v>0.23400000000000001</v>
      </c>
      <c r="L712" s="8">
        <f>+IFERROR(COS(ATAN(db_LecMedPrinc[[#This Row],[3]]/db_LecMedPrinc[[#This Row],[1]])),0)</f>
        <v>0.90390163768516651</v>
      </c>
    </row>
    <row r="713" spans="1:12" ht="15.75" x14ac:dyDescent="0.25">
      <c r="A713" s="4">
        <v>44374</v>
      </c>
      <c r="B713" s="5">
        <v>0</v>
      </c>
      <c r="C713" s="5" t="s">
        <v>23</v>
      </c>
      <c r="D713" s="9">
        <v>46754.66</v>
      </c>
      <c r="E713" s="9">
        <v>22124.959999999999</v>
      </c>
      <c r="F713" s="9">
        <v>13401.68</v>
      </c>
      <c r="G713" s="9">
        <v>23424.05</v>
      </c>
      <c r="H713" s="9">
        <v>9928.93</v>
      </c>
      <c r="I713" s="9">
        <v>0.21199999999999999</v>
      </c>
      <c r="J713" s="9">
        <v>0.253</v>
      </c>
      <c r="K713" s="9">
        <v>0.23400000000000001</v>
      </c>
      <c r="L713" s="8">
        <f>+IFERROR(COS(ATAN(db_LecMedPrinc[[#This Row],[3]]/db_LecMedPrinc[[#This Row],[1]])),0)</f>
        <v>0.903902202302032</v>
      </c>
    </row>
    <row r="714" spans="1:12" ht="15.75" x14ac:dyDescent="0.25">
      <c r="A714" s="4">
        <v>44374</v>
      </c>
      <c r="B714" s="5">
        <v>0.25</v>
      </c>
      <c r="C714" s="5" t="s">
        <v>23</v>
      </c>
      <c r="D714" s="9">
        <v>46755.47</v>
      </c>
      <c r="E714" s="9">
        <v>22125.24</v>
      </c>
      <c r="F714" s="9">
        <v>13402.49</v>
      </c>
      <c r="G714" s="9">
        <v>23424.05</v>
      </c>
      <c r="H714" s="9">
        <v>9928.93</v>
      </c>
      <c r="I714" s="9">
        <v>0.21199999999999999</v>
      </c>
      <c r="J714" s="9">
        <v>0.253</v>
      </c>
      <c r="K714" s="9">
        <v>0.23400000000000001</v>
      </c>
      <c r="L714" s="8">
        <f>+IFERROR(COS(ATAN(db_LecMedPrinc[[#This Row],[3]]/db_LecMedPrinc[[#This Row],[1]])),0)</f>
        <v>0.90390297445514567</v>
      </c>
    </row>
    <row r="715" spans="1:12" ht="15.75" x14ac:dyDescent="0.25">
      <c r="A715" s="4">
        <v>44374</v>
      </c>
      <c r="B715" s="5">
        <v>0.45833333333333331</v>
      </c>
      <c r="C715" s="5" t="s">
        <v>21</v>
      </c>
      <c r="D715" s="9">
        <v>46756.24</v>
      </c>
      <c r="E715" s="9">
        <v>22125.47</v>
      </c>
      <c r="F715" s="9">
        <v>13402.53</v>
      </c>
      <c r="G715" s="9">
        <v>23424.78</v>
      </c>
      <c r="H715" s="9">
        <v>9928.93</v>
      </c>
      <c r="I715" s="9">
        <v>0.21</v>
      </c>
      <c r="J715" s="9">
        <v>0.25</v>
      </c>
      <c r="K715" s="9">
        <v>0.23</v>
      </c>
      <c r="L715" s="8">
        <f>+IFERROR(COS(ATAN(db_LecMedPrinc[[#This Row],[3]]/db_LecMedPrinc[[#This Row],[1]])),0)</f>
        <v>0.90390397882373175</v>
      </c>
    </row>
    <row r="716" spans="1:12" ht="15.75" x14ac:dyDescent="0.25">
      <c r="A716" s="4">
        <v>44374</v>
      </c>
      <c r="B716" s="5">
        <v>0.75</v>
      </c>
      <c r="C716" s="5" t="s">
        <v>24</v>
      </c>
      <c r="D716" s="9">
        <v>46757.16</v>
      </c>
      <c r="E716" s="9">
        <v>22125.759999999998</v>
      </c>
      <c r="F716" s="9">
        <v>13402.53</v>
      </c>
      <c r="G716" s="9">
        <v>23425.360000000001</v>
      </c>
      <c r="H716" s="9">
        <v>9929.26</v>
      </c>
      <c r="I716" s="9">
        <v>0.21199999999999999</v>
      </c>
      <c r="J716" s="9">
        <v>0.253</v>
      </c>
      <c r="K716" s="9">
        <v>0.23400000000000001</v>
      </c>
      <c r="L716" s="8">
        <f>+IFERROR(COS(ATAN(db_LecMedPrinc[[#This Row],[3]]/db_LecMedPrinc[[#This Row],[1]])),0)</f>
        <v>0.90390506523106973</v>
      </c>
    </row>
    <row r="717" spans="1:12" ht="15.75" x14ac:dyDescent="0.25">
      <c r="A717" s="4">
        <v>44375</v>
      </c>
      <c r="B717" s="5">
        <v>0</v>
      </c>
      <c r="C717" s="5" t="s">
        <v>23</v>
      </c>
      <c r="D717" s="9">
        <v>46757.88</v>
      </c>
      <c r="E717" s="9">
        <v>22126</v>
      </c>
      <c r="F717" s="9">
        <v>13402.81</v>
      </c>
      <c r="G717" s="9">
        <v>23425.49</v>
      </c>
      <c r="H717" s="9">
        <v>9929.57</v>
      </c>
      <c r="I717" s="9">
        <v>0.21199999999999999</v>
      </c>
      <c r="J717" s="9">
        <v>0.253</v>
      </c>
      <c r="K717" s="9">
        <v>0.23400000000000001</v>
      </c>
      <c r="L717" s="8">
        <f>+IFERROR(COS(ATAN(db_LecMedPrinc[[#This Row],[3]]/db_LecMedPrinc[[#This Row],[1]])),0)</f>
        <v>0.90390581794170344</v>
      </c>
    </row>
    <row r="718" spans="1:12" ht="15.75" x14ac:dyDescent="0.25">
      <c r="A718" s="4">
        <v>44375</v>
      </c>
      <c r="B718" s="5">
        <v>0.25</v>
      </c>
      <c r="C718" s="5" t="s">
        <v>23</v>
      </c>
      <c r="D718" s="9">
        <v>46758.49</v>
      </c>
      <c r="E718" s="9">
        <v>22126.21</v>
      </c>
      <c r="F718" s="9">
        <v>13403.41</v>
      </c>
      <c r="G718" s="9">
        <v>23425.49</v>
      </c>
      <c r="H718" s="9">
        <v>9929.57</v>
      </c>
      <c r="I718" s="9">
        <v>0.21199999999999999</v>
      </c>
      <c r="J718" s="9">
        <v>0.253</v>
      </c>
      <c r="K718" s="9">
        <v>0.23400000000000001</v>
      </c>
      <c r="L718" s="8">
        <f>+IFERROR(COS(ATAN(db_LecMedPrinc[[#This Row],[3]]/db_LecMedPrinc[[#This Row],[1]])),0)</f>
        <v>0.90390640580848036</v>
      </c>
    </row>
    <row r="719" spans="1:12" ht="15.75" x14ac:dyDescent="0.25">
      <c r="A719" s="4">
        <v>44375</v>
      </c>
      <c r="B719" s="5">
        <v>0.45833333333333331</v>
      </c>
      <c r="C719" s="5" t="s">
        <v>21</v>
      </c>
      <c r="D719" s="9">
        <v>46759.28</v>
      </c>
      <c r="E719" s="9">
        <v>22126.47</v>
      </c>
      <c r="F719" s="9">
        <v>13403.44</v>
      </c>
      <c r="G719" s="9">
        <v>23426.26</v>
      </c>
      <c r="H719" s="9">
        <v>9929.57</v>
      </c>
      <c r="I719" s="9">
        <v>0.21</v>
      </c>
      <c r="J719" s="9">
        <v>0.25</v>
      </c>
      <c r="K719" s="9">
        <v>0.23</v>
      </c>
      <c r="L719" s="8">
        <f>+IFERROR(COS(ATAN(db_LecMedPrinc[[#This Row],[3]]/db_LecMedPrinc[[#This Row],[1]])),0)</f>
        <v>0.9039072565618842</v>
      </c>
    </row>
    <row r="720" spans="1:12" ht="15.75" x14ac:dyDescent="0.25">
      <c r="A720" s="4">
        <v>44375</v>
      </c>
      <c r="B720" s="5">
        <v>0.75</v>
      </c>
      <c r="C720" s="5" t="s">
        <v>24</v>
      </c>
      <c r="D720" s="9">
        <v>46761.51</v>
      </c>
      <c r="E720" s="9">
        <v>22127.86</v>
      </c>
      <c r="F720" s="9">
        <v>13403.87</v>
      </c>
      <c r="G720" s="9">
        <v>23427.58</v>
      </c>
      <c r="H720" s="9">
        <v>9929.57</v>
      </c>
      <c r="I720" s="9">
        <v>0.33700000000000002</v>
      </c>
      <c r="J720" s="9">
        <v>0.33400000000000002</v>
      </c>
      <c r="K720" s="9">
        <v>0.308</v>
      </c>
      <c r="L720" s="8">
        <f>+IFERROR(COS(ATAN(db_LecMedPrinc[[#This Row],[3]]/db_LecMedPrinc[[#This Row],[1]])),0)</f>
        <v>0.90390475466758169</v>
      </c>
    </row>
    <row r="721" spans="1:13" ht="15.75" x14ac:dyDescent="0.25">
      <c r="A721" s="4">
        <v>44376</v>
      </c>
      <c r="B721" s="5">
        <v>0</v>
      </c>
      <c r="C721" s="5" t="s">
        <v>23</v>
      </c>
      <c r="D721" s="9">
        <v>46763.02</v>
      </c>
      <c r="E721" s="9">
        <v>22128.13</v>
      </c>
      <c r="F721" s="9">
        <v>13404.19</v>
      </c>
      <c r="G721" s="9">
        <v>23427.919999999998</v>
      </c>
      <c r="H721" s="9">
        <v>9930.89</v>
      </c>
      <c r="I721" s="9">
        <v>0.33300000000000002</v>
      </c>
      <c r="J721" s="9">
        <v>0.31900000000000001</v>
      </c>
      <c r="K721" s="9">
        <v>0.308</v>
      </c>
      <c r="L721" s="8">
        <f>+IFERROR(COS(ATAN(db_LecMedPrinc[[#This Row],[3]]/db_LecMedPrinc[[#This Row],[1]])),0)</f>
        <v>0.90390807687926278</v>
      </c>
    </row>
    <row r="722" spans="1:13" ht="15.75" x14ac:dyDescent="0.25">
      <c r="A722" s="4">
        <v>44376</v>
      </c>
      <c r="B722" s="5">
        <v>0.25</v>
      </c>
      <c r="C722" s="5" t="s">
        <v>23</v>
      </c>
      <c r="D722" s="9">
        <v>48764.15</v>
      </c>
      <c r="E722" s="9">
        <v>22128.71</v>
      </c>
      <c r="F722" s="9">
        <v>13405.34</v>
      </c>
      <c r="G722" s="9">
        <v>25427.919999999998</v>
      </c>
      <c r="H722" s="9">
        <v>9930.89</v>
      </c>
      <c r="I722" s="9"/>
      <c r="J722" s="9"/>
      <c r="K722" s="9"/>
      <c r="L722" s="8">
        <f>+IFERROR(COS(ATAN(db_LecMedPrinc[[#This Row],[3]]/db_LecMedPrinc[[#This Row],[1]])),0)</f>
        <v>0.91062526764132357</v>
      </c>
    </row>
    <row r="723" spans="1:13" ht="15.75" x14ac:dyDescent="0.25">
      <c r="A723" s="4">
        <v>44376</v>
      </c>
      <c r="B723" s="5">
        <v>0.45833333333333331</v>
      </c>
      <c r="C723" s="34" t="s">
        <v>22</v>
      </c>
      <c r="D723" s="9">
        <v>46766.19</v>
      </c>
      <c r="E723" s="9">
        <v>22129.69</v>
      </c>
      <c r="F723" s="9">
        <v>13405.55</v>
      </c>
      <c r="G723" s="9">
        <v>23429.74</v>
      </c>
      <c r="H723" s="9">
        <v>9930.89</v>
      </c>
      <c r="I723" s="9">
        <v>0.33700000000000002</v>
      </c>
      <c r="J723" s="9">
        <v>0.33400000000000002</v>
      </c>
      <c r="K723" s="9">
        <v>0.308</v>
      </c>
      <c r="L723" s="8">
        <f>+IFERROR(COS(ATAN(db_LecMedPrinc[[#This Row],[3]]/db_LecMedPrinc[[#This Row],[1]])),0)</f>
        <v>0.90390762877379516</v>
      </c>
    </row>
    <row r="724" spans="1:13" ht="15.75" x14ac:dyDescent="0.25">
      <c r="A724" s="4">
        <v>44376</v>
      </c>
      <c r="B724" s="5">
        <v>0.75</v>
      </c>
      <c r="C724" s="5" t="s">
        <v>24</v>
      </c>
      <c r="D724" s="9">
        <v>46768.75</v>
      </c>
      <c r="E724" s="9">
        <v>22130.93</v>
      </c>
      <c r="F724" s="9">
        <v>13405.55</v>
      </c>
      <c r="G724" s="9">
        <v>23431.39</v>
      </c>
      <c r="H724" s="9">
        <v>9931.7900000000009</v>
      </c>
      <c r="I724" s="9">
        <v>0.33700000000000002</v>
      </c>
      <c r="J724" s="9">
        <v>0.33400000000000002</v>
      </c>
      <c r="K724" s="9">
        <v>0.308</v>
      </c>
      <c r="L724" s="8">
        <f>+IFERROR(COS(ATAN(db_LecMedPrinc[[#This Row],[3]]/db_LecMedPrinc[[#This Row],[1]])),0)</f>
        <v>0.90390741497441385</v>
      </c>
    </row>
    <row r="725" spans="1:13" ht="15.75" x14ac:dyDescent="0.25">
      <c r="A725" s="4">
        <v>44377</v>
      </c>
      <c r="B725" s="5">
        <v>0</v>
      </c>
      <c r="C725" s="5" t="s">
        <v>23</v>
      </c>
      <c r="D725" s="9">
        <v>46770.19</v>
      </c>
      <c r="E725" s="9">
        <v>22131.66</v>
      </c>
      <c r="F725" s="9">
        <v>13406.07</v>
      </c>
      <c r="G725" s="9">
        <v>23431.71</v>
      </c>
      <c r="H725" s="9">
        <v>9932.4</v>
      </c>
      <c r="I725" s="9">
        <v>0.33700000000000002</v>
      </c>
      <c r="J725" s="9">
        <v>0.35199999999999998</v>
      </c>
      <c r="K725" s="9">
        <v>0.317</v>
      </c>
      <c r="L725" s="8">
        <f>+IFERROR(COS(ATAN(db_LecMedPrinc[[#This Row],[3]]/db_LecMedPrinc[[#This Row],[1]])),0)</f>
        <v>0.90390705187687947</v>
      </c>
    </row>
    <row r="726" spans="1:13" ht="15.75" x14ac:dyDescent="0.25">
      <c r="A726" s="4">
        <v>44377</v>
      </c>
      <c r="B726" s="5">
        <v>0.25</v>
      </c>
      <c r="C726" s="5" t="s">
        <v>23</v>
      </c>
      <c r="D726" s="9">
        <v>46771.7</v>
      </c>
      <c r="E726" s="9">
        <v>22132.45</v>
      </c>
      <c r="F726" s="9">
        <v>13407.59</v>
      </c>
      <c r="G726" s="9">
        <v>23431.71</v>
      </c>
      <c r="H726" s="9">
        <v>9932.4</v>
      </c>
      <c r="I726" s="9">
        <v>0.33700000000000002</v>
      </c>
      <c r="J726" s="9">
        <v>0.35199999999999998</v>
      </c>
      <c r="K726" s="9">
        <v>0.317</v>
      </c>
      <c r="L726" s="8">
        <f>+IFERROR(COS(ATAN(db_LecMedPrinc[[#This Row],[3]]/db_LecMedPrinc[[#This Row],[1]])),0)</f>
        <v>0.90390648798600448</v>
      </c>
    </row>
    <row r="727" spans="1:13" ht="15.75" x14ac:dyDescent="0.25">
      <c r="A727" s="4">
        <v>44377</v>
      </c>
      <c r="B727" s="5">
        <v>0.45833333333333331</v>
      </c>
      <c r="C727" s="5"/>
      <c r="D727" s="9"/>
      <c r="E727" s="9"/>
      <c r="F727" s="9"/>
      <c r="G727" s="9"/>
      <c r="H727" s="9"/>
      <c r="I727" s="9"/>
      <c r="J727" s="9"/>
      <c r="K727" s="9"/>
      <c r="L727" s="8">
        <f>+IFERROR(COS(ATAN(db_LecMedPrinc[[#This Row],[3]]/db_LecMedPrinc[[#This Row],[1]])),0)</f>
        <v>0</v>
      </c>
    </row>
    <row r="728" spans="1:13" ht="15.75" x14ac:dyDescent="0.25">
      <c r="A728" s="4">
        <v>44377</v>
      </c>
      <c r="B728" s="5">
        <v>0.75</v>
      </c>
      <c r="C728" s="5" t="s">
        <v>24</v>
      </c>
      <c r="D728" s="9">
        <v>46775.48</v>
      </c>
      <c r="E728" s="9">
        <v>22134.25</v>
      </c>
      <c r="F728" s="9">
        <v>13407.71</v>
      </c>
      <c r="G728" s="9">
        <v>23435.25</v>
      </c>
      <c r="H728" s="9">
        <v>9932.51</v>
      </c>
      <c r="I728" s="9">
        <v>0.36599999999999999</v>
      </c>
      <c r="J728" s="9">
        <v>0.35199999999999998</v>
      </c>
      <c r="K728" s="9">
        <v>0.35299999999999998</v>
      </c>
      <c r="L728" s="8">
        <f>+IFERROR(COS(ATAN(db_LecMedPrinc[[#This Row],[3]]/db_LecMedPrinc[[#This Row],[1]])),0)</f>
        <v>0.90390640357919672</v>
      </c>
    </row>
    <row r="729" spans="1:13" ht="15.75" x14ac:dyDescent="0.25">
      <c r="A729" s="4">
        <v>44378</v>
      </c>
      <c r="B729" s="5">
        <v>0</v>
      </c>
      <c r="C729" s="5" t="s">
        <v>23</v>
      </c>
      <c r="D729" s="9">
        <v>46778.62</v>
      </c>
      <c r="E729" s="9">
        <v>22135.91</v>
      </c>
      <c r="F729" s="9">
        <v>13409.05</v>
      </c>
      <c r="G729" s="9">
        <v>23435.57</v>
      </c>
      <c r="H729" s="9">
        <v>9933.98</v>
      </c>
      <c r="I729" s="9">
        <v>0.36599999999999999</v>
      </c>
      <c r="J729" s="9">
        <v>0.35199999999999998</v>
      </c>
      <c r="K729" s="9">
        <v>0.35299999999999998</v>
      </c>
      <c r="L729" s="8">
        <f>+IFERROR(COS(ATAN(db_LecMedPrinc[[#This Row],[3]]/db_LecMedPrinc[[#This Row],[1]])),0)</f>
        <v>0.90390510256141432</v>
      </c>
      <c r="M729" t="s">
        <v>156</v>
      </c>
    </row>
    <row r="730" spans="1:13" ht="15.75" x14ac:dyDescent="0.25">
      <c r="A730" s="4">
        <v>44378</v>
      </c>
      <c r="B730" s="5">
        <v>0.25</v>
      </c>
      <c r="C730" s="5" t="s">
        <v>23</v>
      </c>
      <c r="D730" s="9">
        <v>46779.38</v>
      </c>
      <c r="E730" s="9">
        <v>22136.34</v>
      </c>
      <c r="F730" s="9">
        <v>13409.83</v>
      </c>
      <c r="G730" s="9">
        <v>23435.57</v>
      </c>
      <c r="H730" s="9">
        <v>9933.98</v>
      </c>
      <c r="I730" s="9">
        <v>0.36599999999999999</v>
      </c>
      <c r="J730" s="9">
        <v>0.35199999999999998</v>
      </c>
      <c r="K730" s="9">
        <v>0.35299999999999998</v>
      </c>
      <c r="L730" s="8">
        <f>+IFERROR(COS(ATAN(db_LecMedPrinc[[#This Row],[3]]/db_LecMedPrinc[[#This Row],[1]])),0)</f>
        <v>0.90390457689192394</v>
      </c>
    </row>
    <row r="731" spans="1:13" ht="15.75" x14ac:dyDescent="0.25">
      <c r="A731" s="4">
        <v>44378</v>
      </c>
      <c r="B731" s="5">
        <v>0.45833333333333331</v>
      </c>
      <c r="C731" s="34" t="s">
        <v>22</v>
      </c>
      <c r="D731" s="9">
        <v>46781.11</v>
      </c>
      <c r="E731" s="9">
        <v>22137.22</v>
      </c>
      <c r="F731" s="9">
        <v>13410.07</v>
      </c>
      <c r="G731" s="9">
        <v>23437.05</v>
      </c>
      <c r="H731" s="9">
        <v>9933.98</v>
      </c>
      <c r="I731" s="9">
        <v>0.36599999999999999</v>
      </c>
      <c r="J731" s="9">
        <v>0.38</v>
      </c>
      <c r="K731" s="9">
        <v>0.35299999999999998</v>
      </c>
      <c r="L731" s="8">
        <f>+IFERROR(COS(ATAN(db_LecMedPrinc[[#This Row],[3]]/db_LecMedPrinc[[#This Row],[1]])),0)</f>
        <v>0.90390411856622688</v>
      </c>
    </row>
    <row r="732" spans="1:13" ht="15.75" x14ac:dyDescent="0.25">
      <c r="A732" s="4">
        <v>44378</v>
      </c>
      <c r="B732" s="5">
        <v>0.75</v>
      </c>
      <c r="C732" s="5" t="s">
        <v>24</v>
      </c>
      <c r="D732" s="9">
        <v>46782.54</v>
      </c>
      <c r="E732" s="9">
        <v>22138.62</v>
      </c>
      <c r="F732" s="9">
        <v>13410.91</v>
      </c>
      <c r="G732" s="9">
        <v>23427.49</v>
      </c>
      <c r="H732" s="9">
        <v>9934.4</v>
      </c>
      <c r="I732" s="9">
        <v>0.36599999999999999</v>
      </c>
      <c r="J732" s="9">
        <v>0.38</v>
      </c>
      <c r="K732" s="9">
        <v>0.35299999999999998</v>
      </c>
      <c r="L732" s="8">
        <f>+IFERROR(COS(ATAN(db_LecMedPrinc[[#This Row],[3]]/db_LecMedPrinc[[#This Row],[1]])),0)</f>
        <v>0.90389871519738307</v>
      </c>
    </row>
    <row r="733" spans="1:13" ht="15.75" x14ac:dyDescent="0.25">
      <c r="A733" s="4">
        <v>44379</v>
      </c>
      <c r="B733" s="5">
        <v>0</v>
      </c>
      <c r="C733" s="5" t="s">
        <v>21</v>
      </c>
      <c r="D733" s="9">
        <v>46785.79</v>
      </c>
      <c r="E733" s="9">
        <v>22139.68</v>
      </c>
      <c r="F733" s="9">
        <v>13410.29</v>
      </c>
      <c r="G733" s="9">
        <v>23439.73</v>
      </c>
      <c r="H733" s="9">
        <v>9935.77</v>
      </c>
      <c r="I733" s="9">
        <v>0.37</v>
      </c>
      <c r="J733" s="9">
        <v>0.39</v>
      </c>
      <c r="K733" s="9">
        <v>0.39</v>
      </c>
      <c r="L733" s="8">
        <f>+IFERROR(COS(ATAN(db_LecMedPrinc[[#This Row],[3]]/db_LecMedPrinc[[#This Row],[1]])),0)</f>
        <v>0.90390228560529784</v>
      </c>
    </row>
    <row r="734" spans="1:13" ht="15.75" x14ac:dyDescent="0.25">
      <c r="A734" s="4">
        <v>44379</v>
      </c>
      <c r="B734" s="5">
        <v>0.25</v>
      </c>
      <c r="C734" s="5" t="s">
        <v>21</v>
      </c>
      <c r="D734" s="9">
        <v>46787.66</v>
      </c>
      <c r="E734" s="9">
        <v>22140.71</v>
      </c>
      <c r="F734" s="9">
        <v>13412.15</v>
      </c>
      <c r="G734" s="9">
        <v>23439.73</v>
      </c>
      <c r="H734" s="9">
        <v>9935.77</v>
      </c>
      <c r="I734" s="9">
        <v>0.39</v>
      </c>
      <c r="J734" s="9">
        <v>0.39</v>
      </c>
      <c r="K734" s="9">
        <v>0.39</v>
      </c>
      <c r="L734" s="8">
        <f>+IFERROR(COS(ATAN(db_LecMedPrinc[[#This Row],[3]]/db_LecMedPrinc[[#This Row],[1]])),0)</f>
        <v>0.90390120185462508</v>
      </c>
    </row>
    <row r="735" spans="1:13" ht="15.75" x14ac:dyDescent="0.25">
      <c r="A735" s="4">
        <v>44379</v>
      </c>
      <c r="B735" s="5">
        <v>0.45833333333333331</v>
      </c>
      <c r="C735" s="34" t="s">
        <v>22</v>
      </c>
      <c r="D735" s="9">
        <v>46789.96</v>
      </c>
      <c r="E735" s="9">
        <v>22141.94</v>
      </c>
      <c r="F735" s="9">
        <v>13412.42</v>
      </c>
      <c r="G735" s="9">
        <v>23441.77</v>
      </c>
      <c r="H735" s="9">
        <v>9935.77</v>
      </c>
      <c r="I735" s="9">
        <v>0</v>
      </c>
      <c r="J735" s="9">
        <v>0.40500000000000003</v>
      </c>
      <c r="K735" s="9">
        <v>0.39100000000000001</v>
      </c>
      <c r="L735" s="8">
        <f>+IFERROR(COS(ATAN(db_LecMedPrinc[[#This Row],[3]]/db_LecMedPrinc[[#This Row],[1]])),0)</f>
        <v>0.90390014421431186</v>
      </c>
    </row>
    <row r="736" spans="1:13" ht="15.75" x14ac:dyDescent="0.25">
      <c r="A736" s="4">
        <v>44379</v>
      </c>
      <c r="B736" s="5">
        <v>0.75</v>
      </c>
      <c r="C736" s="5"/>
      <c r="D736" s="9"/>
      <c r="E736" s="9"/>
      <c r="F736" s="9"/>
      <c r="G736" s="9"/>
      <c r="H736" s="9"/>
      <c r="I736" s="9"/>
      <c r="J736" s="9"/>
      <c r="K736" s="9"/>
      <c r="L736" s="8">
        <f>+IFERROR(COS(ATAN(db_LecMedPrinc[[#This Row],[3]]/db_LecMedPrinc[[#This Row],[1]])),0)</f>
        <v>0</v>
      </c>
    </row>
    <row r="737" spans="1:12" ht="15.75" x14ac:dyDescent="0.25">
      <c r="A737" s="4">
        <v>44380</v>
      </c>
      <c r="B737" s="5">
        <v>0</v>
      </c>
      <c r="C737" s="5" t="s">
        <v>21</v>
      </c>
      <c r="D737" s="9">
        <v>46793.55</v>
      </c>
      <c r="E737" s="9">
        <v>22143.77</v>
      </c>
      <c r="F737" s="9">
        <v>13412.69</v>
      </c>
      <c r="G737" s="9">
        <v>23443.57</v>
      </c>
      <c r="H737" s="9">
        <v>9937.27</v>
      </c>
      <c r="I737" s="9">
        <v>0.39</v>
      </c>
      <c r="J737" s="9">
        <v>0.4</v>
      </c>
      <c r="K737" s="9">
        <v>0.39</v>
      </c>
      <c r="L737" s="8">
        <f>+IFERROR(COS(ATAN(db_LecMedPrinc[[#This Row],[3]]/db_LecMedPrinc[[#This Row],[1]])),0)</f>
        <v>0.9038991647783905</v>
      </c>
    </row>
    <row r="738" spans="1:12" ht="15.75" x14ac:dyDescent="0.25">
      <c r="A738" s="4">
        <v>44380</v>
      </c>
      <c r="B738" s="5">
        <v>0.25</v>
      </c>
      <c r="C738" s="5" t="s">
        <v>21</v>
      </c>
      <c r="D738" s="9">
        <v>46795.41</v>
      </c>
      <c r="E738" s="9">
        <v>22144.73</v>
      </c>
      <c r="F738" s="9">
        <v>13414.56</v>
      </c>
      <c r="G738" s="9">
        <v>23443.57</v>
      </c>
      <c r="H738" s="9">
        <v>9937.27</v>
      </c>
      <c r="I738" s="9">
        <v>0.39</v>
      </c>
      <c r="J738" s="9">
        <v>0.4</v>
      </c>
      <c r="K738" s="9">
        <v>0.39</v>
      </c>
      <c r="L738" s="8">
        <f>+IFERROR(COS(ATAN(db_LecMedPrinc[[#This Row],[3]]/db_LecMedPrinc[[#This Row],[1]])),0)</f>
        <v>0.90389856876369101</v>
      </c>
    </row>
    <row r="739" spans="1:12" ht="15.75" x14ac:dyDescent="0.25">
      <c r="A739" s="4">
        <v>44380</v>
      </c>
      <c r="B739" s="5">
        <v>11</v>
      </c>
      <c r="C739" s="34" t="s">
        <v>22</v>
      </c>
      <c r="D739" s="9"/>
      <c r="E739" s="9"/>
      <c r="F739" s="9"/>
      <c r="G739" s="9"/>
      <c r="H739" s="9"/>
      <c r="I739" s="9"/>
      <c r="J739" s="9"/>
      <c r="K739" s="9"/>
      <c r="L739" s="8">
        <f>+IFERROR(COS(ATAN(db_LecMedPrinc[[#This Row],[3]]/db_LecMedPrinc[[#This Row],[1]])),0)</f>
        <v>0</v>
      </c>
    </row>
    <row r="740" spans="1:12" ht="15.75" x14ac:dyDescent="0.25">
      <c r="A740" s="4">
        <v>44380</v>
      </c>
      <c r="B740" s="5">
        <v>0.75</v>
      </c>
      <c r="C740" s="5"/>
      <c r="D740" s="9"/>
      <c r="E740" s="9"/>
      <c r="F740" s="9"/>
      <c r="G740" s="9"/>
      <c r="H740" s="9"/>
      <c r="I740" s="9"/>
      <c r="J740" s="9"/>
      <c r="K740" s="9"/>
      <c r="L740" s="8">
        <f>+IFERROR(COS(ATAN(db_LecMedPrinc[[#This Row],[3]]/db_LecMedPrinc[[#This Row],[1]])),0)</f>
        <v>0</v>
      </c>
    </row>
    <row r="741" spans="1:12" ht="15.75" x14ac:dyDescent="0.25">
      <c r="A741" s="4">
        <v>44381</v>
      </c>
      <c r="B741" s="5">
        <v>0</v>
      </c>
      <c r="C741" s="5" t="s">
        <v>21</v>
      </c>
      <c r="D741" s="9">
        <v>46799.45</v>
      </c>
      <c r="E741" s="9">
        <v>22146.49</v>
      </c>
      <c r="F741" s="9">
        <v>13414.79</v>
      </c>
      <c r="G741" s="9">
        <v>23446.59</v>
      </c>
      <c r="H741" s="9">
        <v>9938.06</v>
      </c>
      <c r="I741" s="9">
        <v>0.39</v>
      </c>
      <c r="J741" s="9">
        <v>0.4</v>
      </c>
      <c r="K741" s="9">
        <v>0.39</v>
      </c>
      <c r="L741" s="8">
        <f>+IFERROR(COS(ATAN(db_LecMedPrinc[[#This Row],[3]]/db_LecMedPrinc[[#This Row],[1]])),0)</f>
        <v>0.90389970255376517</v>
      </c>
    </row>
    <row r="742" spans="1:12" ht="15.75" x14ac:dyDescent="0.25">
      <c r="A742" s="4">
        <v>44381</v>
      </c>
      <c r="B742" s="5">
        <v>0.25</v>
      </c>
      <c r="C742" s="5" t="s">
        <v>21</v>
      </c>
      <c r="D742" s="9">
        <v>46800.34</v>
      </c>
      <c r="E742" s="9">
        <v>22146.82</v>
      </c>
      <c r="F742" s="9">
        <v>13415.68</v>
      </c>
      <c r="G742" s="9">
        <v>23446.59</v>
      </c>
      <c r="H742" s="9">
        <v>9938.06</v>
      </c>
      <c r="I742" s="9">
        <v>0.39</v>
      </c>
      <c r="J742" s="9">
        <v>0.4</v>
      </c>
      <c r="K742" s="9">
        <v>0.39</v>
      </c>
      <c r="L742" s="8">
        <f>+IFERROR(COS(ATAN(db_LecMedPrinc[[#This Row],[3]]/db_LecMedPrinc[[#This Row],[1]])),0)</f>
        <v>0.90390038334246514</v>
      </c>
    </row>
    <row r="743" spans="1:12" ht="15.75" x14ac:dyDescent="0.25">
      <c r="A743" s="4">
        <v>44381</v>
      </c>
      <c r="B743" s="5">
        <v>0.45833333333333331</v>
      </c>
      <c r="C743" s="5"/>
      <c r="D743" s="9"/>
      <c r="E743" s="9"/>
      <c r="F743" s="9"/>
      <c r="G743" s="9"/>
      <c r="H743" s="9"/>
      <c r="I743" s="9"/>
      <c r="J743" s="9"/>
      <c r="K743" s="9"/>
      <c r="L743" s="8">
        <f>+IFERROR(COS(ATAN(db_LecMedPrinc[[#This Row],[3]]/db_LecMedPrinc[[#This Row],[1]])),0)</f>
        <v>0</v>
      </c>
    </row>
    <row r="744" spans="1:12" ht="15.75" x14ac:dyDescent="0.25">
      <c r="A744" s="4">
        <v>44381</v>
      </c>
      <c r="B744" s="5">
        <v>0.75</v>
      </c>
      <c r="C744" s="5"/>
      <c r="D744" s="9"/>
      <c r="E744" s="9"/>
      <c r="F744" s="9"/>
      <c r="G744" s="9"/>
      <c r="H744" s="9"/>
      <c r="I744" s="9"/>
      <c r="J744" s="9"/>
      <c r="K744" s="9"/>
      <c r="L744" s="8">
        <f>+IFERROR(COS(ATAN(db_LecMedPrinc[[#This Row],[3]]/db_LecMedPrinc[[#This Row],[1]])),0)</f>
        <v>0</v>
      </c>
    </row>
    <row r="745" spans="1:12" ht="15.75" x14ac:dyDescent="0.25">
      <c r="A745" s="4">
        <v>44382</v>
      </c>
      <c r="B745" s="5">
        <v>0</v>
      </c>
      <c r="C745" s="5" t="s">
        <v>21</v>
      </c>
      <c r="D745" s="9">
        <v>46803</v>
      </c>
      <c r="E745" s="9">
        <v>22147.77</v>
      </c>
      <c r="F745" s="9">
        <v>13415.82</v>
      </c>
      <c r="G745" s="9">
        <v>23448.38</v>
      </c>
      <c r="H745" s="9">
        <v>9938.7900000000009</v>
      </c>
      <c r="I745" s="9">
        <v>0.39</v>
      </c>
      <c r="J745" s="9">
        <v>0.4</v>
      </c>
      <c r="K745" s="9">
        <v>0.39</v>
      </c>
      <c r="L745" s="8">
        <f>+IFERROR(COS(ATAN(db_LecMedPrinc[[#This Row],[3]]/db_LecMedPrinc[[#This Row],[1]])),0)</f>
        <v>0.90390268889179615</v>
      </c>
    </row>
    <row r="746" spans="1:12" ht="15.75" x14ac:dyDescent="0.25">
      <c r="A746" s="4">
        <v>44382</v>
      </c>
      <c r="B746" s="5">
        <v>0.25</v>
      </c>
      <c r="C746" s="5" t="s">
        <v>21</v>
      </c>
      <c r="D746" s="9">
        <v>46803.9</v>
      </c>
      <c r="E746" s="9">
        <v>22148.12</v>
      </c>
      <c r="F746" s="9">
        <v>13416.73</v>
      </c>
      <c r="G746" s="9">
        <v>23448.38</v>
      </c>
      <c r="H746" s="9">
        <v>9938.7800000000007</v>
      </c>
      <c r="I746" s="9">
        <v>0.39</v>
      </c>
      <c r="J746" s="9">
        <v>0.4</v>
      </c>
      <c r="K746" s="9">
        <v>0.39</v>
      </c>
      <c r="L746" s="8">
        <f>+IFERROR(COS(ATAN(db_LecMedPrinc[[#This Row],[3]]/db_LecMedPrinc[[#This Row],[1]])),0)</f>
        <v>0.9039032555631592</v>
      </c>
    </row>
    <row r="747" spans="1:12" ht="15.75" x14ac:dyDescent="0.25">
      <c r="A747" s="4">
        <v>44382</v>
      </c>
      <c r="B747" s="5">
        <v>0.45833333333333331</v>
      </c>
      <c r="C747" s="5"/>
      <c r="D747" s="9"/>
      <c r="E747" s="9"/>
      <c r="F747" s="9"/>
      <c r="G747" s="9"/>
      <c r="H747" s="9"/>
      <c r="I747" s="9"/>
      <c r="J747" s="9"/>
      <c r="K747" s="9"/>
      <c r="L747" s="8">
        <f>+IFERROR(COS(ATAN(db_LecMedPrinc[[#This Row],[3]]/db_LecMedPrinc[[#This Row],[1]])),0)</f>
        <v>0</v>
      </c>
    </row>
    <row r="748" spans="1:12" ht="15.75" x14ac:dyDescent="0.25">
      <c r="A748" s="4">
        <v>44382</v>
      </c>
      <c r="B748" s="5">
        <v>0.75</v>
      </c>
      <c r="C748" s="5"/>
      <c r="D748" s="9"/>
      <c r="E748" s="9"/>
      <c r="F748" s="9"/>
      <c r="G748" s="9"/>
      <c r="H748" s="9"/>
      <c r="I748" s="9"/>
      <c r="J748" s="9"/>
      <c r="K748" s="9"/>
      <c r="L748" s="8">
        <f>+IFERROR(COS(ATAN(db_LecMedPrinc[[#This Row],[3]]/db_LecMedPrinc[[#This Row],[1]])),0)</f>
        <v>0</v>
      </c>
    </row>
    <row r="749" spans="1:12" ht="15.75" x14ac:dyDescent="0.25">
      <c r="A749" s="4">
        <v>44383</v>
      </c>
      <c r="B749" s="5">
        <v>0</v>
      </c>
      <c r="C749" s="5" t="s">
        <v>21</v>
      </c>
      <c r="D749" s="9">
        <v>46807.19</v>
      </c>
      <c r="E749" s="9">
        <v>22149.45</v>
      </c>
      <c r="F749" s="9">
        <v>13416.85</v>
      </c>
      <c r="G749" s="9">
        <v>23450.58</v>
      </c>
      <c r="H749" s="9">
        <v>9939.75</v>
      </c>
      <c r="I749" s="9">
        <v>0.39</v>
      </c>
      <c r="J749" s="9">
        <v>0.4</v>
      </c>
      <c r="K749" s="9">
        <v>0.39</v>
      </c>
      <c r="L749" s="8">
        <f>+IFERROR(COS(ATAN(db_LecMedPrinc[[#This Row],[3]]/db_LecMedPrinc[[#This Row],[1]])),0)</f>
        <v>0.90390494940559585</v>
      </c>
    </row>
    <row r="750" spans="1:12" ht="15.75" x14ac:dyDescent="0.25">
      <c r="A750" s="4">
        <v>44383</v>
      </c>
      <c r="B750" s="5">
        <v>0.25</v>
      </c>
      <c r="C750" s="5" t="s">
        <v>21</v>
      </c>
      <c r="D750" s="9">
        <v>46808.24</v>
      </c>
      <c r="E750" s="9">
        <v>22149.94</v>
      </c>
      <c r="F750" s="9">
        <v>13417.91</v>
      </c>
      <c r="G750" s="9">
        <v>23450.58</v>
      </c>
      <c r="H750" s="9">
        <v>9939.75</v>
      </c>
      <c r="I750" s="9">
        <v>0.39</v>
      </c>
      <c r="J750" s="9">
        <v>0.4</v>
      </c>
      <c r="K750" s="9">
        <v>0.39</v>
      </c>
      <c r="L750" s="8">
        <f>+IFERROR(COS(ATAN(db_LecMedPrinc[[#This Row],[3]]/db_LecMedPrinc[[#This Row],[1]])),0)</f>
        <v>0.90390500067152346</v>
      </c>
    </row>
    <row r="751" spans="1:12" ht="15.75" x14ac:dyDescent="0.25">
      <c r="A751" s="4">
        <v>44383</v>
      </c>
      <c r="B751" s="5">
        <v>0.45833333333333331</v>
      </c>
      <c r="C751" s="5"/>
      <c r="D751" s="9"/>
      <c r="E751" s="9"/>
      <c r="F751" s="9"/>
      <c r="G751" s="9"/>
      <c r="H751" s="9"/>
      <c r="I751" s="9"/>
      <c r="J751" s="9"/>
      <c r="K751" s="9"/>
      <c r="L751" s="8">
        <f>+IFERROR(COS(ATAN(db_LecMedPrinc[[#This Row],[3]]/db_LecMedPrinc[[#This Row],[1]])),0)</f>
        <v>0</v>
      </c>
    </row>
    <row r="752" spans="1:12" ht="15.75" x14ac:dyDescent="0.25">
      <c r="A752" s="4">
        <v>44383</v>
      </c>
      <c r="B752" s="5">
        <v>0.75</v>
      </c>
      <c r="C752" s="5"/>
      <c r="D752" s="9"/>
      <c r="E752" s="9"/>
      <c r="F752" s="9"/>
      <c r="G752" s="9"/>
      <c r="H752" s="9"/>
      <c r="I752" s="9"/>
      <c r="J752" s="9"/>
      <c r="K752" s="9"/>
      <c r="L752" s="8">
        <f>+IFERROR(COS(ATAN(db_LecMedPrinc[[#This Row],[3]]/db_LecMedPrinc[[#This Row],[1]])),0)</f>
        <v>0</v>
      </c>
    </row>
    <row r="753" spans="1:12" ht="15.75" x14ac:dyDescent="0.25">
      <c r="A753" s="4">
        <v>44384</v>
      </c>
      <c r="B753" s="5">
        <v>0</v>
      </c>
      <c r="C753" s="5" t="s">
        <v>21</v>
      </c>
      <c r="D753" s="9">
        <v>46811.519999999997</v>
      </c>
      <c r="E753" s="9">
        <v>22151.41</v>
      </c>
      <c r="F753" s="9">
        <v>13418.08</v>
      </c>
      <c r="G753" s="9">
        <v>23452.81</v>
      </c>
      <c r="H753" s="9">
        <v>9940.6200000000008</v>
      </c>
      <c r="I753" s="9">
        <v>0.39</v>
      </c>
      <c r="J753" s="9">
        <v>0.4</v>
      </c>
      <c r="K753" s="9">
        <v>0.39</v>
      </c>
      <c r="L753" s="8">
        <f>+IFERROR(COS(ATAN(db_LecMedPrinc[[#This Row],[3]]/db_LecMedPrinc[[#This Row],[1]])),0)</f>
        <v>0.90390561371544442</v>
      </c>
    </row>
    <row r="754" spans="1:12" ht="15.75" x14ac:dyDescent="0.25">
      <c r="A754" s="4">
        <v>44384</v>
      </c>
      <c r="B754" s="5">
        <v>0.25</v>
      </c>
      <c r="C754" s="5" t="s">
        <v>21</v>
      </c>
      <c r="D754" s="9">
        <v>46812.58</v>
      </c>
      <c r="E754" s="9">
        <v>22151.89</v>
      </c>
      <c r="F754" s="9">
        <v>13419.13</v>
      </c>
      <c r="G754" s="9">
        <v>23452.81</v>
      </c>
      <c r="H754" s="9">
        <v>9940.6200000000008</v>
      </c>
      <c r="I754" s="9">
        <v>0.39</v>
      </c>
      <c r="J754" s="9">
        <v>0.4</v>
      </c>
      <c r="K754" s="9">
        <v>0.39</v>
      </c>
      <c r="L754" s="8">
        <f>+IFERROR(COS(ATAN(db_LecMedPrinc[[#This Row],[3]]/db_LecMedPrinc[[#This Row],[1]])),0)</f>
        <v>0.90390577494274682</v>
      </c>
    </row>
    <row r="755" spans="1:12" ht="15.75" x14ac:dyDescent="0.25">
      <c r="A755" s="4">
        <v>44384</v>
      </c>
      <c r="B755" s="5">
        <v>0.45833333333333331</v>
      </c>
      <c r="C755" s="59"/>
      <c r="D755" s="9"/>
      <c r="E755" s="9"/>
      <c r="F755" s="9"/>
      <c r="G755" s="9"/>
      <c r="H755" s="9"/>
      <c r="I755" s="9"/>
      <c r="J755" s="9"/>
      <c r="K755" s="9"/>
      <c r="L755" s="8">
        <f>+IFERROR(COS(ATAN(db_LecMedPrinc[[#This Row],[3]]/db_LecMedPrinc[[#This Row],[1]])),0)</f>
        <v>0</v>
      </c>
    </row>
    <row r="756" spans="1:12" ht="15.75" x14ac:dyDescent="0.25">
      <c r="A756" s="4">
        <v>44384</v>
      </c>
      <c r="B756" s="5">
        <v>0.75</v>
      </c>
      <c r="C756" s="5"/>
      <c r="D756" s="9"/>
      <c r="E756" s="9"/>
      <c r="F756" s="9"/>
      <c r="G756" s="9"/>
      <c r="H756" s="9"/>
      <c r="I756" s="9"/>
      <c r="J756" s="9"/>
      <c r="K756" s="9"/>
      <c r="L756" s="8">
        <f>+IFERROR(COS(ATAN(db_LecMedPrinc[[#This Row],[3]]/db_LecMedPrinc[[#This Row],[1]])),0)</f>
        <v>0</v>
      </c>
    </row>
    <row r="757" spans="1:12" ht="15.75" x14ac:dyDescent="0.25">
      <c r="A757" s="50">
        <v>44385</v>
      </c>
      <c r="B757" s="47">
        <v>0</v>
      </c>
      <c r="C757" s="45" t="s">
        <v>22</v>
      </c>
      <c r="D757" s="9">
        <v>46816.28</v>
      </c>
      <c r="E757" s="9">
        <v>22153.49</v>
      </c>
      <c r="F757" s="9">
        <v>13419.45</v>
      </c>
      <c r="G757" s="9">
        <v>23455.24</v>
      </c>
      <c r="H757" s="9">
        <v>9941.58</v>
      </c>
      <c r="I757" s="9">
        <v>0.38900000000000001</v>
      </c>
      <c r="J757" s="9">
        <v>0.40500000000000003</v>
      </c>
      <c r="K757" s="9">
        <v>0.39100000000000001</v>
      </c>
      <c r="L757" s="8">
        <f>+IFERROR(COS(ATAN(db_LecMedPrinc[[#This Row],[3]]/db_LecMedPrinc[[#This Row],[1]])),0)</f>
        <v>0.90390690104274274</v>
      </c>
    </row>
    <row r="758" spans="1:12" ht="15.75" x14ac:dyDescent="0.25">
      <c r="A758" s="50">
        <v>44385</v>
      </c>
      <c r="B758" s="48">
        <v>0.25</v>
      </c>
      <c r="C758" s="45" t="s">
        <v>22</v>
      </c>
      <c r="D758" s="9">
        <v>46817.31</v>
      </c>
      <c r="E758" s="9">
        <v>22153.94</v>
      </c>
      <c r="F758" s="9">
        <v>13420.49</v>
      </c>
      <c r="G758" s="9">
        <v>23455.24</v>
      </c>
      <c r="H758" s="9">
        <v>9941.58</v>
      </c>
      <c r="I758" s="9">
        <v>0.38900000000000001</v>
      </c>
      <c r="J758" s="9">
        <v>0.40500000000000003</v>
      </c>
      <c r="K758" s="9">
        <v>0.39100000000000001</v>
      </c>
      <c r="L758" s="8">
        <f>+IFERROR(COS(ATAN(db_LecMedPrinc[[#This Row],[3]]/db_LecMedPrinc[[#This Row],[1]])),0)</f>
        <v>0.90390718019529814</v>
      </c>
    </row>
    <row r="759" spans="1:12" ht="15.75" x14ac:dyDescent="0.25">
      <c r="A759" s="50">
        <v>44385</v>
      </c>
      <c r="B759" s="47">
        <v>0.45833333333333331</v>
      </c>
      <c r="C759" s="5"/>
      <c r="D759" s="9"/>
      <c r="E759" s="9"/>
      <c r="F759" s="9"/>
      <c r="G759" s="9"/>
      <c r="H759" s="9"/>
      <c r="I759" s="9"/>
      <c r="J759" s="9"/>
      <c r="K759" s="9"/>
      <c r="L759" s="8">
        <f>+IFERROR(COS(ATAN(db_LecMedPrinc[[#This Row],[3]]/db_LecMedPrinc[[#This Row],[1]])),0)</f>
        <v>0</v>
      </c>
    </row>
    <row r="760" spans="1:12" ht="15.75" x14ac:dyDescent="0.25">
      <c r="A760" s="51">
        <v>44385</v>
      </c>
      <c r="B760" s="49">
        <v>0.75</v>
      </c>
      <c r="C760" s="52"/>
      <c r="D760" s="53"/>
      <c r="E760" s="53"/>
      <c r="F760" s="53"/>
      <c r="G760" s="53"/>
      <c r="H760" s="53"/>
      <c r="I760" s="53"/>
      <c r="J760" s="53"/>
      <c r="K760" s="53"/>
      <c r="L760" s="54">
        <f>+IFERROR(COS(ATAN(db_LecMedPrinc[[#This Row],[3]]/db_LecMedPrinc[[#This Row],[1]])),0)</f>
        <v>0</v>
      </c>
    </row>
    <row r="761" spans="1:12" ht="15.75" x14ac:dyDescent="0.25">
      <c r="A761" s="51">
        <v>44386</v>
      </c>
      <c r="B761" s="47">
        <v>0</v>
      </c>
      <c r="C761" s="55" t="s">
        <v>22</v>
      </c>
      <c r="D761" s="53">
        <v>46821.440000000002</v>
      </c>
      <c r="E761" s="53">
        <v>22155.62</v>
      </c>
      <c r="F761" s="9">
        <v>13421.04</v>
      </c>
      <c r="G761" s="53">
        <v>23457.8</v>
      </c>
      <c r="H761" s="53">
        <v>9942.59</v>
      </c>
      <c r="I761" s="53">
        <v>0.38900000000000001</v>
      </c>
      <c r="J761" s="53">
        <v>0.40500000000000003</v>
      </c>
      <c r="K761" s="53">
        <v>0.39100000000000001</v>
      </c>
      <c r="L761" s="54">
        <f>+IFERROR(COS(ATAN(db_LecMedPrinc[[#This Row],[3]]/db_LecMedPrinc[[#This Row],[1]])),0)</f>
        <v>0.90390922767515658</v>
      </c>
    </row>
    <row r="762" spans="1:12" ht="15.75" x14ac:dyDescent="0.25">
      <c r="A762" s="51">
        <v>44386</v>
      </c>
      <c r="B762" s="48">
        <v>0.25</v>
      </c>
      <c r="C762" s="55" t="s">
        <v>22</v>
      </c>
      <c r="D762" s="53">
        <v>46822.46</v>
      </c>
      <c r="E762" s="53">
        <v>22156.11</v>
      </c>
      <c r="F762" s="53">
        <v>13422.06</v>
      </c>
      <c r="G762" s="53">
        <v>23457.8</v>
      </c>
      <c r="H762" s="53">
        <v>9942.59</v>
      </c>
      <c r="I762" s="53">
        <v>0.38900000000000001</v>
      </c>
      <c r="J762" s="53">
        <v>0.40500000000000003</v>
      </c>
      <c r="K762" s="53">
        <v>0.39100000000000001</v>
      </c>
      <c r="L762" s="54">
        <f>+IFERROR(COS(ATAN(db_LecMedPrinc[[#This Row],[3]]/db_LecMedPrinc[[#This Row],[1]])),0)</f>
        <v>0.90390917287438699</v>
      </c>
    </row>
    <row r="763" spans="1:12" ht="15.75" x14ac:dyDescent="0.25">
      <c r="A763" s="51">
        <v>44386</v>
      </c>
      <c r="B763" s="47">
        <v>0.45833333333333331</v>
      </c>
      <c r="C763" s="5"/>
      <c r="D763" s="9"/>
      <c r="E763" s="9"/>
      <c r="F763" s="9"/>
      <c r="G763" s="9"/>
      <c r="H763" s="9"/>
      <c r="I763" s="9"/>
      <c r="J763" s="9"/>
      <c r="K763" s="9"/>
      <c r="L763" s="8">
        <f>+IFERROR(COS(ATAN(db_LecMedPrinc[[#This Row],[3]]/db_LecMedPrinc[[#This Row],[1]])),0)</f>
        <v>0</v>
      </c>
    </row>
    <row r="764" spans="1:12" ht="15.75" x14ac:dyDescent="0.25">
      <c r="A764" s="51">
        <v>44386</v>
      </c>
      <c r="B764" s="49">
        <v>0.75</v>
      </c>
      <c r="C764" s="5" t="s">
        <v>21</v>
      </c>
      <c r="D764" s="9">
        <v>46825.29</v>
      </c>
      <c r="E764" s="9">
        <v>22157.31</v>
      </c>
      <c r="F764" s="9">
        <v>13422.17</v>
      </c>
      <c r="G764" s="9">
        <v>23460.43</v>
      </c>
      <c r="H764" s="9">
        <v>9942.68</v>
      </c>
      <c r="I764" s="9">
        <v>0.39</v>
      </c>
      <c r="J764" s="9">
        <v>0.4</v>
      </c>
      <c r="K764" s="9">
        <v>0.39</v>
      </c>
      <c r="L764" s="8">
        <f>+IFERROR(COS(ATAN(db_LecMedPrinc[[#This Row],[3]]/db_LecMedPrinc[[#This Row],[1]])),0)</f>
        <v>0.90391021131593408</v>
      </c>
    </row>
    <row r="765" spans="1:12" ht="15.75" x14ac:dyDescent="0.25">
      <c r="A765" s="4">
        <v>44387</v>
      </c>
      <c r="B765" s="47">
        <v>0</v>
      </c>
      <c r="C765" s="55" t="s">
        <v>22</v>
      </c>
      <c r="D765" s="9">
        <v>46826.559999999998</v>
      </c>
      <c r="E765" s="9">
        <v>22157.83</v>
      </c>
      <c r="F765" s="9">
        <v>13422.29</v>
      </c>
      <c r="G765" s="9">
        <v>23460.6</v>
      </c>
      <c r="H765" s="9">
        <v>9943.67</v>
      </c>
      <c r="I765" s="9">
        <v>0.38900000000000001</v>
      </c>
      <c r="J765" s="9">
        <v>0.40500000000000003</v>
      </c>
      <c r="K765" s="9">
        <v>0.39100000000000001</v>
      </c>
      <c r="L765" s="8">
        <f>+IFERROR(COS(ATAN(db_LecMedPrinc[[#This Row],[3]]/db_LecMedPrinc[[#This Row],[1]])),0)</f>
        <v>0.90391081547469188</v>
      </c>
    </row>
    <row r="766" spans="1:12" ht="15.75" x14ac:dyDescent="0.25">
      <c r="A766" s="4">
        <v>44022</v>
      </c>
      <c r="B766" s="48">
        <v>0.25</v>
      </c>
      <c r="C766" s="55" t="s">
        <v>22</v>
      </c>
      <c r="D766" s="9">
        <v>46827.89</v>
      </c>
      <c r="E766" s="9">
        <v>22158.36</v>
      </c>
      <c r="F766" s="9">
        <v>13423.62</v>
      </c>
      <c r="G766" s="9">
        <v>23460.6</v>
      </c>
      <c r="H766" s="9">
        <v>9943.67</v>
      </c>
      <c r="I766" s="9">
        <v>0.38900000000000001</v>
      </c>
      <c r="J766" s="9">
        <v>0.40500000000000003</v>
      </c>
      <c r="K766" s="9">
        <v>0.39100000000000001</v>
      </c>
      <c r="L766" s="8">
        <f>+IFERROR(COS(ATAN(db_LecMedPrinc[[#This Row],[3]]/db_LecMedPrinc[[#This Row],[1]])),0)</f>
        <v>0.90391155685139501</v>
      </c>
    </row>
    <row r="767" spans="1:12" ht="15.75" x14ac:dyDescent="0.25">
      <c r="A767" s="4">
        <v>44022</v>
      </c>
      <c r="B767" s="47">
        <v>0.45833333333333331</v>
      </c>
      <c r="C767" s="5"/>
      <c r="D767" s="9"/>
      <c r="E767" s="9"/>
      <c r="F767" s="9"/>
      <c r="G767" s="9"/>
      <c r="H767" s="9"/>
      <c r="I767" s="9"/>
      <c r="J767" s="9"/>
      <c r="K767" s="9"/>
      <c r="L767" s="8">
        <f>+IFERROR(COS(ATAN(db_LecMedPrinc[[#This Row],[3]]/db_LecMedPrinc[[#This Row],[1]])),0)</f>
        <v>0</v>
      </c>
    </row>
    <row r="768" spans="1:12" ht="15.75" x14ac:dyDescent="0.25">
      <c r="A768" s="4">
        <v>44022</v>
      </c>
      <c r="B768" s="49">
        <v>0.75</v>
      </c>
      <c r="C768" s="5" t="s">
        <v>21</v>
      </c>
      <c r="D768" s="9">
        <v>46830.17</v>
      </c>
      <c r="E768" s="9">
        <v>22159.16</v>
      </c>
      <c r="F768" s="9">
        <v>13423.67</v>
      </c>
      <c r="G768" s="9">
        <v>23462.69</v>
      </c>
      <c r="H768" s="9">
        <v>9943.7999999999993</v>
      </c>
      <c r="I768" s="9">
        <v>0.39</v>
      </c>
      <c r="J768" s="9">
        <v>0.4</v>
      </c>
      <c r="K768" s="9">
        <v>0.39</v>
      </c>
      <c r="L768" s="8">
        <f>+IFERROR(COS(ATAN(db_LecMedPrinc[[#This Row],[3]]/db_LecMedPrinc[[#This Row],[1]])),0)</f>
        <v>0.90391363789342993</v>
      </c>
    </row>
    <row r="769" spans="1:17" ht="15.75" x14ac:dyDescent="0.25">
      <c r="A769" s="4">
        <v>44388</v>
      </c>
      <c r="B769" s="47">
        <v>0</v>
      </c>
      <c r="C769" s="55" t="s">
        <v>22</v>
      </c>
      <c r="D769" s="9">
        <v>46830.65</v>
      </c>
      <c r="E769" s="9">
        <v>22159.35</v>
      </c>
      <c r="F769" s="9">
        <v>13423.83</v>
      </c>
      <c r="G769" s="9">
        <v>23462.82</v>
      </c>
      <c r="H769" s="9">
        <v>9944.48</v>
      </c>
      <c r="I769" s="9">
        <v>0.38900000000000001</v>
      </c>
      <c r="J769" s="9">
        <v>0.40500000000000003</v>
      </c>
      <c r="K769" s="9">
        <v>0.39100000000000001</v>
      </c>
      <c r="L769" s="8">
        <f>+IFERROR(COS(ATAN(db_LecMedPrinc[[#This Row],[3]]/db_LecMedPrinc[[#This Row],[1]])),0)</f>
        <v>0.9039139149497607</v>
      </c>
    </row>
    <row r="770" spans="1:17" ht="15.75" x14ac:dyDescent="0.25">
      <c r="A770" s="4">
        <v>44023</v>
      </c>
      <c r="B770" s="48">
        <v>0.25</v>
      </c>
      <c r="C770" s="55" t="s">
        <v>22</v>
      </c>
      <c r="D770" s="9">
        <v>46831.63</v>
      </c>
      <c r="E770" s="9">
        <v>22159.66</v>
      </c>
      <c r="F770" s="9">
        <v>13424.31</v>
      </c>
      <c r="G770" s="9">
        <v>23462.82</v>
      </c>
      <c r="H770" s="9">
        <v>9944.48</v>
      </c>
      <c r="I770" s="9">
        <v>0.38900000000000001</v>
      </c>
      <c r="J770" s="9">
        <v>0.40500000000000003</v>
      </c>
      <c r="K770" s="9">
        <v>0.39100000000000001</v>
      </c>
      <c r="L770" s="8">
        <f>+IFERROR(COS(ATAN(db_LecMedPrinc[[#This Row],[3]]/db_LecMedPrinc[[#This Row],[1]])),0)</f>
        <v>0.90391506201907124</v>
      </c>
    </row>
    <row r="771" spans="1:17" ht="15.75" x14ac:dyDescent="0.25">
      <c r="A771" s="4">
        <v>44023</v>
      </c>
      <c r="B771" s="47">
        <v>0.45833333333333331</v>
      </c>
      <c r="C771" s="5"/>
      <c r="D771" s="9"/>
      <c r="E771" s="9"/>
      <c r="F771" s="9"/>
      <c r="G771" s="9"/>
      <c r="H771" s="9"/>
      <c r="I771" s="9"/>
      <c r="J771" s="9"/>
      <c r="K771" s="9"/>
      <c r="L771" s="8">
        <f>+IFERROR(COS(ATAN(db_LecMedPrinc[[#This Row],[3]]/db_LecMedPrinc[[#This Row],[1]])),0)</f>
        <v>0</v>
      </c>
    </row>
    <row r="772" spans="1:17" ht="15.75" x14ac:dyDescent="0.25">
      <c r="A772" s="4">
        <v>44023</v>
      </c>
      <c r="B772" s="49">
        <v>0.75</v>
      </c>
      <c r="C772" s="5" t="s">
        <v>21</v>
      </c>
      <c r="D772" s="9">
        <v>46833.48</v>
      </c>
      <c r="E772" s="9">
        <v>22160.32</v>
      </c>
      <c r="F772" s="9">
        <v>13424.38</v>
      </c>
      <c r="G772" s="9">
        <v>23464.44</v>
      </c>
      <c r="H772" s="9">
        <v>9944.65</v>
      </c>
      <c r="I772" s="9">
        <v>0.39</v>
      </c>
      <c r="J772" s="9">
        <v>0.4</v>
      </c>
      <c r="K772" s="9">
        <v>0.39</v>
      </c>
      <c r="L772" s="8">
        <f>+IFERROR(COS(ATAN(db_LecMedPrinc[[#This Row],[3]]/db_LecMedPrinc[[#This Row],[1]])),0)</f>
        <v>0.90391666914652014</v>
      </c>
    </row>
    <row r="773" spans="1:17" ht="15.75" x14ac:dyDescent="0.25">
      <c r="A773" s="4">
        <v>44389</v>
      </c>
      <c r="B773" s="5">
        <v>0</v>
      </c>
      <c r="C773" s="55" t="s">
        <v>22</v>
      </c>
      <c r="D773" s="9">
        <v>46834.19</v>
      </c>
      <c r="E773" s="9">
        <v>22160.58</v>
      </c>
      <c r="F773" s="9">
        <v>13424.46</v>
      </c>
      <c r="G773" s="9">
        <v>23464.57</v>
      </c>
      <c r="H773" s="9">
        <v>9945.16</v>
      </c>
      <c r="I773" s="9">
        <v>0.38900000000000001</v>
      </c>
      <c r="J773" s="9">
        <v>0.40500000000000003</v>
      </c>
      <c r="K773" s="9">
        <v>0.39100000000000001</v>
      </c>
      <c r="L773" s="8">
        <f>+IFERROR(COS(ATAN(db_LecMedPrinc[[#This Row],[3]]/db_LecMedPrinc[[#This Row],[1]])),0)</f>
        <v>0.90391723588645279</v>
      </c>
      <c r="P773" s="2"/>
    </row>
    <row r="774" spans="1:17" ht="15.75" x14ac:dyDescent="0.25">
      <c r="A774" s="4">
        <v>44389</v>
      </c>
      <c r="B774" s="5">
        <v>0.25</v>
      </c>
      <c r="C774" s="55" t="s">
        <v>22</v>
      </c>
      <c r="D774" s="9">
        <v>46835.05</v>
      </c>
      <c r="E774" s="9">
        <v>22160.91</v>
      </c>
      <c r="F774" s="9">
        <v>13425.32</v>
      </c>
      <c r="G774" s="9">
        <v>23464.57</v>
      </c>
      <c r="H774" s="9">
        <v>9945.16</v>
      </c>
      <c r="I774" s="9">
        <v>0.38900000000000001</v>
      </c>
      <c r="J774" s="9">
        <v>0.40500000000000003</v>
      </c>
      <c r="K774" s="9">
        <v>0.39100000000000001</v>
      </c>
      <c r="L774" s="8">
        <f>+IFERROR(COS(ATAN(db_LecMedPrinc[[#This Row],[3]]/db_LecMedPrinc[[#This Row],[1]])),0)</f>
        <v>0.90391780988641679</v>
      </c>
      <c r="P774" s="2"/>
    </row>
    <row r="775" spans="1:17" ht="15.75" x14ac:dyDescent="0.25">
      <c r="A775" s="4">
        <v>44389</v>
      </c>
      <c r="B775" s="5">
        <v>0.45833333333333331</v>
      </c>
      <c r="C775" s="5"/>
      <c r="D775" s="9"/>
      <c r="E775" s="9"/>
      <c r="F775" s="9"/>
      <c r="G775" s="9"/>
      <c r="H775" s="9"/>
      <c r="I775" s="9"/>
      <c r="J775" s="9"/>
      <c r="K775" s="9"/>
      <c r="L775" s="8">
        <f>+IFERROR(COS(ATAN(db_LecMedPrinc[[#This Row],[3]]/db_LecMedPrinc[[#This Row],[1]])),0)</f>
        <v>0</v>
      </c>
      <c r="P775" s="2"/>
    </row>
    <row r="776" spans="1:17" ht="15.75" x14ac:dyDescent="0.25">
      <c r="A776" s="4">
        <v>44389</v>
      </c>
      <c r="B776" s="5">
        <v>0.75</v>
      </c>
      <c r="C776" s="5"/>
      <c r="D776" s="9"/>
      <c r="E776" s="9"/>
      <c r="F776" s="9"/>
      <c r="G776" s="9"/>
      <c r="H776" s="9"/>
      <c r="I776" s="9"/>
      <c r="J776" s="9"/>
      <c r="K776" s="9"/>
      <c r="L776" s="8">
        <f>+IFERROR(COS(ATAN(db_LecMedPrinc[[#This Row],[3]]/db_LecMedPrinc[[#This Row],[1]])),0)</f>
        <v>0</v>
      </c>
      <c r="P776" s="2"/>
    </row>
    <row r="777" spans="1:17" ht="15.75" x14ac:dyDescent="0.25">
      <c r="A777" s="4">
        <v>44390</v>
      </c>
      <c r="B777" s="5">
        <v>0</v>
      </c>
      <c r="C777" s="55" t="s">
        <v>22</v>
      </c>
      <c r="D777" s="9">
        <v>46839.82</v>
      </c>
      <c r="E777" s="9">
        <v>22163.24</v>
      </c>
      <c r="F777" s="9">
        <v>13426.12</v>
      </c>
      <c r="G777" s="9">
        <v>23467.16</v>
      </c>
      <c r="H777" s="9">
        <v>9946.52</v>
      </c>
      <c r="I777" s="9">
        <v>0.38900000000000001</v>
      </c>
      <c r="J777" s="9">
        <v>0.40500000000000003</v>
      </c>
      <c r="K777" s="9">
        <v>0.39100000000000001</v>
      </c>
      <c r="L777" s="8">
        <f>+IFERROR(COS(ATAN(db_LecMedPrinc[[#This Row],[3]]/db_LecMedPrinc[[#This Row],[1]])),0)</f>
        <v>0.90391726537675376</v>
      </c>
      <c r="P777" s="2"/>
    </row>
    <row r="778" spans="1:17" ht="15.75" x14ac:dyDescent="0.25">
      <c r="A778" s="4">
        <v>44390</v>
      </c>
      <c r="B778" s="5">
        <v>0.25</v>
      </c>
      <c r="C778" s="55" t="s">
        <v>22</v>
      </c>
      <c r="D778" s="9">
        <v>46840.89</v>
      </c>
      <c r="E778" s="9">
        <v>22163.81</v>
      </c>
      <c r="F778" s="9">
        <v>13427.19</v>
      </c>
      <c r="G778" s="9">
        <v>23467.16</v>
      </c>
      <c r="H778" s="9">
        <v>9946.52</v>
      </c>
      <c r="I778" s="9">
        <v>0.38900000000000001</v>
      </c>
      <c r="J778" s="9">
        <v>0.40500000000000003</v>
      </c>
      <c r="K778" s="9">
        <v>0.39100000000000001</v>
      </c>
      <c r="L778" s="8">
        <f>+IFERROR(COS(ATAN(db_LecMedPrinc[[#This Row],[3]]/db_LecMedPrinc[[#This Row],[1]])),0)</f>
        <v>0.9039167900773436</v>
      </c>
      <c r="P778" s="2"/>
    </row>
    <row r="779" spans="1:17" ht="15.75" x14ac:dyDescent="0.25">
      <c r="A779" s="4">
        <v>44390</v>
      </c>
      <c r="B779" s="5">
        <v>0.45833333333333331</v>
      </c>
      <c r="C779" s="5"/>
      <c r="D779" s="9"/>
      <c r="E779" s="9"/>
      <c r="F779" s="9"/>
      <c r="G779" s="9"/>
      <c r="H779" s="9"/>
      <c r="I779" s="9"/>
      <c r="J779" s="9"/>
      <c r="K779" s="9"/>
      <c r="L779" s="8">
        <f>+IFERROR(COS(ATAN(db_LecMedPrinc[[#This Row],[3]]/db_LecMedPrinc[[#This Row],[1]])),0)</f>
        <v>0</v>
      </c>
      <c r="P779" s="2"/>
    </row>
    <row r="780" spans="1:17" ht="15.75" x14ac:dyDescent="0.25">
      <c r="A780" s="4">
        <v>44390</v>
      </c>
      <c r="B780" s="5">
        <v>0.75</v>
      </c>
      <c r="C780" s="5"/>
      <c r="D780" s="9"/>
      <c r="E780" s="9"/>
      <c r="F780" s="9"/>
      <c r="G780" s="9"/>
      <c r="H780" s="9"/>
      <c r="I780" s="9"/>
      <c r="J780" s="9"/>
      <c r="K780" s="9"/>
      <c r="L780" s="8">
        <f>+IFERROR(COS(ATAN(db_LecMedPrinc[[#This Row],[3]]/db_LecMedPrinc[[#This Row],[1]])),0)</f>
        <v>0</v>
      </c>
      <c r="P780" s="2"/>
    </row>
    <row r="781" spans="1:17" ht="15.75" x14ac:dyDescent="0.25">
      <c r="A781" s="4">
        <v>44391</v>
      </c>
      <c r="B781" s="5">
        <v>0</v>
      </c>
      <c r="C781" s="56"/>
      <c r="D781" s="60">
        <v>46847.80333333333</v>
      </c>
      <c r="E781" s="9"/>
      <c r="F781" s="9"/>
      <c r="G781" s="9"/>
      <c r="H781" s="9"/>
      <c r="I781" s="9"/>
      <c r="J781" s="9"/>
      <c r="K781" s="9"/>
      <c r="L781" s="8">
        <f>+IFERROR(COS(ATAN(db_LecMedPrinc[[#This Row],[3]]/db_LecMedPrinc[[#This Row],[1]])),0)</f>
        <v>1</v>
      </c>
      <c r="N781" s="12"/>
      <c r="P781" s="43"/>
      <c r="Q781" s="33"/>
    </row>
    <row r="782" spans="1:17" ht="15.75" x14ac:dyDescent="0.25">
      <c r="A782" s="4">
        <v>44391</v>
      </c>
      <c r="B782" s="5">
        <v>0.25</v>
      </c>
      <c r="C782" s="56"/>
      <c r="D782" s="9"/>
      <c r="E782" s="9"/>
      <c r="F782" s="9"/>
      <c r="G782" s="9"/>
      <c r="H782" s="9"/>
      <c r="I782" s="9"/>
      <c r="J782" s="9"/>
      <c r="K782" s="9"/>
      <c r="L782" s="8">
        <f>+IFERROR(COS(ATAN(db_LecMedPrinc[[#This Row],[3]]/db_LecMedPrinc[[#This Row],[1]])),0)</f>
        <v>0</v>
      </c>
      <c r="P782" s="2"/>
    </row>
    <row r="783" spans="1:17" ht="15.75" x14ac:dyDescent="0.25">
      <c r="A783" s="4">
        <v>44391</v>
      </c>
      <c r="B783" s="5">
        <v>0.45833333333333331</v>
      </c>
      <c r="C783" s="56"/>
      <c r="D783" s="9"/>
      <c r="E783" s="9"/>
      <c r="F783" s="9"/>
      <c r="G783" s="9"/>
      <c r="H783" s="9"/>
      <c r="I783" s="9"/>
      <c r="J783" s="9"/>
      <c r="K783" s="9"/>
      <c r="L783" s="8">
        <f>+IFERROR(COS(ATAN(db_LecMedPrinc[[#This Row],[3]]/db_LecMedPrinc[[#This Row],[1]])),0)</f>
        <v>0</v>
      </c>
      <c r="P783" s="2"/>
    </row>
    <row r="784" spans="1:17" ht="15.75" x14ac:dyDescent="0.25">
      <c r="A784" s="4">
        <v>44391</v>
      </c>
      <c r="B784" s="5">
        <v>0.75</v>
      </c>
      <c r="C784" s="56"/>
      <c r="D784" s="9"/>
      <c r="E784" s="57"/>
      <c r="F784" s="9"/>
      <c r="G784" s="9"/>
      <c r="H784" s="9"/>
      <c r="I784" s="9"/>
      <c r="J784" s="9"/>
      <c r="K784" s="9"/>
      <c r="L784" s="8">
        <f>+IFERROR(COS(ATAN(db_LecMedPrinc[[#This Row],[3]]/db_LecMedPrinc[[#This Row],[1]])),0)</f>
        <v>0</v>
      </c>
      <c r="P784" s="2"/>
    </row>
    <row r="785" spans="1:17" ht="15.75" x14ac:dyDescent="0.25">
      <c r="A785" s="4">
        <v>44392</v>
      </c>
      <c r="B785" s="5">
        <v>0</v>
      </c>
      <c r="C785" s="56"/>
      <c r="D785" s="60">
        <v>46855.78666666666</v>
      </c>
      <c r="E785" s="9"/>
      <c r="F785" s="9"/>
      <c r="G785" s="9"/>
      <c r="H785" s="9"/>
      <c r="I785" s="9"/>
      <c r="J785" s="9"/>
      <c r="K785" s="9"/>
      <c r="L785" s="8">
        <f>+IFERROR(COS(ATAN(db_LecMedPrinc[[#This Row],[3]]/db_LecMedPrinc[[#This Row],[1]])),0)</f>
        <v>1</v>
      </c>
      <c r="O785" s="33"/>
      <c r="P785" s="2"/>
      <c r="Q785" s="33"/>
    </row>
    <row r="786" spans="1:17" ht="15.75" x14ac:dyDescent="0.25">
      <c r="A786" s="4">
        <v>44392</v>
      </c>
      <c r="B786" s="5">
        <v>0.25</v>
      </c>
      <c r="C786" s="56"/>
      <c r="D786" s="9"/>
      <c r="E786" s="9"/>
      <c r="F786" s="9"/>
      <c r="G786" s="9"/>
      <c r="H786" s="9"/>
      <c r="I786" s="9"/>
      <c r="J786" s="9"/>
      <c r="K786" s="9"/>
      <c r="L786" s="8">
        <f>+IFERROR(COS(ATAN(db_LecMedPrinc[[#This Row],[3]]/db_LecMedPrinc[[#This Row],[1]])),0)</f>
        <v>0</v>
      </c>
      <c r="P786" s="2"/>
    </row>
    <row r="787" spans="1:17" ht="15.75" x14ac:dyDescent="0.25">
      <c r="A787" s="4">
        <v>44392</v>
      </c>
      <c r="B787" s="5">
        <v>0.45833333333333331</v>
      </c>
      <c r="C787" s="56"/>
      <c r="D787" s="9"/>
      <c r="E787" s="9"/>
      <c r="F787" s="9"/>
      <c r="G787" s="9"/>
      <c r="H787" s="9"/>
      <c r="I787" s="9"/>
      <c r="J787" s="9"/>
      <c r="K787" s="9"/>
      <c r="L787" s="8">
        <f>+IFERROR(COS(ATAN(db_LecMedPrinc[[#This Row],[3]]/db_LecMedPrinc[[#This Row],[1]])),0)</f>
        <v>0</v>
      </c>
      <c r="P787" s="2"/>
    </row>
    <row r="788" spans="1:17" ht="15.75" x14ac:dyDescent="0.25">
      <c r="A788" s="4">
        <v>44392</v>
      </c>
      <c r="B788" s="5">
        <v>0.75</v>
      </c>
      <c r="C788" s="58" t="s">
        <v>22</v>
      </c>
      <c r="D788" s="9">
        <v>46862.69</v>
      </c>
      <c r="E788" s="57">
        <v>22174.85</v>
      </c>
      <c r="F788" s="9">
        <v>13432.58</v>
      </c>
      <c r="G788" s="9">
        <v>23479.38</v>
      </c>
      <c r="H788" s="9">
        <v>9950.33</v>
      </c>
      <c r="I788" s="9">
        <v>0.42799999999999999</v>
      </c>
      <c r="J788" s="9">
        <v>0.436</v>
      </c>
      <c r="K788" s="9">
        <v>0.432</v>
      </c>
      <c r="L788" s="8">
        <f>+IFERROR(COS(ATAN(db_LecMedPrinc[[#This Row],[3]]/db_LecMedPrinc[[#This Row],[1]])),0)</f>
        <v>0.90391138470575205</v>
      </c>
      <c r="P788" s="2"/>
    </row>
    <row r="789" spans="1:17" ht="15.75" x14ac:dyDescent="0.25">
      <c r="A789" s="4">
        <v>44393</v>
      </c>
      <c r="B789" s="5">
        <v>0</v>
      </c>
      <c r="C789" s="56" t="s">
        <v>24</v>
      </c>
      <c r="D789" s="9">
        <v>46863.77</v>
      </c>
      <c r="E789" s="9">
        <v>22175.47</v>
      </c>
      <c r="F789" s="9">
        <v>13432.82</v>
      </c>
      <c r="G789" s="9">
        <v>23479.53</v>
      </c>
      <c r="H789" s="9">
        <v>9951.4</v>
      </c>
      <c r="I789" s="9">
        <v>0.42799999999999999</v>
      </c>
      <c r="J789" s="9">
        <v>0.436</v>
      </c>
      <c r="K789" s="9">
        <v>0.432</v>
      </c>
      <c r="L789" s="8">
        <f>+IFERROR(COS(ATAN(db_LecMedPrinc[[#This Row],[3]]/db_LecMedPrinc[[#This Row],[1]])),0)</f>
        <v>0.90391057219253379</v>
      </c>
      <c r="P789" s="2"/>
    </row>
    <row r="790" spans="1:17" ht="15.75" x14ac:dyDescent="0.25">
      <c r="A790" s="4">
        <v>44393</v>
      </c>
      <c r="B790" s="5">
        <v>0.25</v>
      </c>
      <c r="C790" s="56" t="s">
        <v>24</v>
      </c>
      <c r="D790" s="9">
        <v>46864.59</v>
      </c>
      <c r="E790" s="9">
        <v>22175.78</v>
      </c>
      <c r="F790" s="9">
        <v>13433.64</v>
      </c>
      <c r="G790" s="9">
        <v>23479.53</v>
      </c>
      <c r="H790" s="9">
        <v>9951.4</v>
      </c>
      <c r="I790" s="9">
        <v>0.42799999999999999</v>
      </c>
      <c r="J790" s="9">
        <v>0.436</v>
      </c>
      <c r="K790" s="9">
        <v>0.432</v>
      </c>
      <c r="L790" s="8">
        <f>+IFERROR(COS(ATAN(db_LecMedPrinc[[#This Row],[3]]/db_LecMedPrinc[[#This Row],[1]])),0)</f>
        <v>0.90391115396031829</v>
      </c>
    </row>
    <row r="791" spans="1:17" ht="15.75" x14ac:dyDescent="0.25">
      <c r="A791" s="4">
        <v>44393</v>
      </c>
      <c r="B791" s="5">
        <v>0.45833333333333331</v>
      </c>
      <c r="C791" s="56"/>
      <c r="D791" s="9"/>
      <c r="E791" s="9"/>
      <c r="F791" s="9"/>
      <c r="G791" s="9"/>
      <c r="H791" s="9"/>
      <c r="I791" s="9"/>
      <c r="J791" s="9"/>
      <c r="K791" s="9"/>
      <c r="L791" s="8">
        <f>+IFERROR(COS(ATAN(db_LecMedPrinc[[#This Row],[3]]/db_LecMedPrinc[[#This Row],[1]])),0)</f>
        <v>0</v>
      </c>
    </row>
    <row r="792" spans="1:17" ht="15.75" x14ac:dyDescent="0.25">
      <c r="A792" s="4">
        <v>44393</v>
      </c>
      <c r="B792" s="5">
        <v>0.75</v>
      </c>
      <c r="C792" s="58" t="s">
        <v>22</v>
      </c>
      <c r="D792" s="9">
        <v>46866.44</v>
      </c>
      <c r="E792" s="9">
        <v>22176.45</v>
      </c>
      <c r="F792" s="9">
        <v>13433.69</v>
      </c>
      <c r="G792" s="9">
        <v>23481.21</v>
      </c>
      <c r="H792" s="9">
        <v>9951.5300000000007</v>
      </c>
      <c r="I792" s="9">
        <v>0.42799999999999999</v>
      </c>
      <c r="J792" s="9">
        <v>0.436</v>
      </c>
      <c r="K792" s="9">
        <v>0.432</v>
      </c>
      <c r="L792" s="8">
        <f>+IFERROR(COS(ATAN(db_LecMedPrinc[[#This Row],[3]]/db_LecMedPrinc[[#This Row],[1]])),0)</f>
        <v>0.90391268556176652</v>
      </c>
    </row>
    <row r="793" spans="1:17" ht="15.75" x14ac:dyDescent="0.25">
      <c r="A793" s="4">
        <v>44394</v>
      </c>
      <c r="B793" s="5">
        <v>0</v>
      </c>
      <c r="C793" s="56" t="s">
        <v>24</v>
      </c>
      <c r="D793" s="9">
        <v>46867.38</v>
      </c>
      <c r="E793" s="9">
        <v>22176.78</v>
      </c>
      <c r="F793" s="9">
        <v>13433.83</v>
      </c>
      <c r="G793" s="9">
        <v>23481.37</v>
      </c>
      <c r="H793" s="9">
        <v>9952.16</v>
      </c>
      <c r="I793" s="9">
        <v>0.42799999999999999</v>
      </c>
      <c r="J793" s="9">
        <v>0.436</v>
      </c>
      <c r="K793" s="9">
        <v>0.432</v>
      </c>
      <c r="L793" s="8">
        <f>+IFERROR(COS(ATAN(db_LecMedPrinc[[#This Row],[3]]/db_LecMedPrinc[[#This Row],[1]])),0)</f>
        <v>0.90391354152204229</v>
      </c>
    </row>
    <row r="794" spans="1:17" ht="15.75" x14ac:dyDescent="0.25">
      <c r="A794" s="4">
        <v>44394</v>
      </c>
      <c r="B794" s="5">
        <v>0.25</v>
      </c>
      <c r="C794" s="56" t="s">
        <v>24</v>
      </c>
      <c r="D794" s="9">
        <v>46868.4</v>
      </c>
      <c r="E794" s="9">
        <v>22177.13</v>
      </c>
      <c r="F794" s="9">
        <v>13434.85</v>
      </c>
      <c r="G794" s="9">
        <v>234813.37</v>
      </c>
      <c r="H794" s="9">
        <v>9952.16</v>
      </c>
      <c r="I794" s="9">
        <v>0.42799999999999999</v>
      </c>
      <c r="J794" s="9">
        <v>0.436</v>
      </c>
      <c r="K794" s="9">
        <v>0.432</v>
      </c>
      <c r="L794" s="8">
        <f>+IFERROR(COS(ATAN(db_LecMedPrinc[[#This Row],[3]]/db_LecMedPrinc[[#This Row],[1]])),0)</f>
        <v>0.9039145305744114</v>
      </c>
    </row>
    <row r="795" spans="1:17" ht="15.75" x14ac:dyDescent="0.25">
      <c r="A795" s="4">
        <v>44394</v>
      </c>
      <c r="B795" s="5">
        <v>0.45833333333333331</v>
      </c>
      <c r="C795" s="56" t="s">
        <v>21</v>
      </c>
      <c r="D795" s="9">
        <v>46869.3</v>
      </c>
      <c r="E795" s="9">
        <v>22177.45</v>
      </c>
      <c r="F795" s="9">
        <v>13434.91</v>
      </c>
      <c r="G795" s="9">
        <v>23482.22</v>
      </c>
      <c r="H795" s="9">
        <v>9952.16</v>
      </c>
      <c r="I795" s="9">
        <v>0.43</v>
      </c>
      <c r="J795" s="9">
        <v>0.44</v>
      </c>
      <c r="K795" s="9">
        <v>0.43</v>
      </c>
      <c r="L795" s="8">
        <f>+IFERROR(COS(ATAN(db_LecMedPrinc[[#This Row],[3]]/db_LecMedPrinc[[#This Row],[1]])),0)</f>
        <v>0.9039153198956511</v>
      </c>
      <c r="M795" s="12"/>
    </row>
    <row r="796" spans="1:17" ht="15.75" x14ac:dyDescent="0.25">
      <c r="A796" s="4">
        <v>44394</v>
      </c>
      <c r="B796" s="5">
        <v>0.75</v>
      </c>
      <c r="C796" s="58" t="s">
        <v>22</v>
      </c>
      <c r="D796" s="9">
        <v>46870.62</v>
      </c>
      <c r="E796" s="9">
        <v>22177.919999999998</v>
      </c>
      <c r="F796" s="9">
        <v>13434.91</v>
      </c>
      <c r="G796" s="9">
        <v>23483.360000000001</v>
      </c>
      <c r="H796" s="9">
        <v>9952.34</v>
      </c>
      <c r="I796" s="9">
        <v>0.42799999999999999</v>
      </c>
      <c r="J796" s="9">
        <v>0.436</v>
      </c>
      <c r="K796" s="9">
        <v>0.432</v>
      </c>
      <c r="L796" s="8">
        <f>+IFERROR(COS(ATAN(db_LecMedPrinc[[#This Row],[3]]/db_LecMedPrinc[[#This Row],[1]])),0)</f>
        <v>0.90391647253824692</v>
      </c>
      <c r="M796" s="12"/>
    </row>
    <row r="797" spans="1:17" ht="15.75" x14ac:dyDescent="0.25">
      <c r="A797" s="4">
        <v>44395</v>
      </c>
      <c r="B797" s="5">
        <v>0</v>
      </c>
      <c r="C797" s="56" t="s">
        <v>24</v>
      </c>
      <c r="D797" s="9">
        <v>46871.65</v>
      </c>
      <c r="E797" s="9">
        <v>22178.29</v>
      </c>
      <c r="F797" s="9">
        <v>13435.16</v>
      </c>
      <c r="G797" s="9">
        <v>23483.52</v>
      </c>
      <c r="H797" s="9">
        <v>9952.9599999999991</v>
      </c>
      <c r="I797" s="9">
        <v>0.43</v>
      </c>
      <c r="J797" s="9">
        <v>0.44</v>
      </c>
      <c r="K797" s="9">
        <v>0.43</v>
      </c>
      <c r="L797" s="8">
        <f>+IFERROR(COS(ATAN(db_LecMedPrinc[[#This Row],[3]]/db_LecMedPrinc[[#This Row],[1]])),0)</f>
        <v>0.90391734761334186</v>
      </c>
      <c r="M797" s="12"/>
    </row>
    <row r="798" spans="1:17" ht="15.75" x14ac:dyDescent="0.25">
      <c r="A798" s="4">
        <v>44395</v>
      </c>
      <c r="B798" s="5">
        <v>0.25</v>
      </c>
      <c r="C798" s="56" t="s">
        <v>24</v>
      </c>
      <c r="D798" s="9">
        <v>46872.36</v>
      </c>
      <c r="E798" s="9">
        <v>22178.53</v>
      </c>
      <c r="F798" s="9">
        <v>13435.87</v>
      </c>
      <c r="G798" s="9">
        <v>23485.52</v>
      </c>
      <c r="H798" s="9">
        <v>9952.9599999999991</v>
      </c>
      <c r="I798" s="9">
        <v>0.43</v>
      </c>
      <c r="J798" s="9">
        <v>0.44</v>
      </c>
      <c r="K798" s="9">
        <v>0.43</v>
      </c>
      <c r="L798" s="8">
        <f>+IFERROR(COS(ATAN(db_LecMedPrinc[[#This Row],[3]]/db_LecMedPrinc[[#This Row],[1]])),0)</f>
        <v>0.90391806299373578</v>
      </c>
      <c r="M798" s="12"/>
    </row>
    <row r="799" spans="1:17" ht="15.75" x14ac:dyDescent="0.25">
      <c r="A799" s="4">
        <v>44395</v>
      </c>
      <c r="B799" s="5">
        <v>0.45833333333333331</v>
      </c>
      <c r="C799" s="56" t="s">
        <v>21</v>
      </c>
      <c r="D799" s="9">
        <v>46873.16</v>
      </c>
      <c r="E799" s="9">
        <v>22178.79</v>
      </c>
      <c r="F799" s="9">
        <v>13435.95</v>
      </c>
      <c r="G799" s="9">
        <v>23484.25</v>
      </c>
      <c r="H799" s="9">
        <v>9952.9599999999991</v>
      </c>
      <c r="I799" s="9">
        <v>0.43</v>
      </c>
      <c r="J799" s="9">
        <v>0.44</v>
      </c>
      <c r="K799" s="9">
        <v>0.43</v>
      </c>
      <c r="L799" s="8">
        <f>+IFERROR(COS(ATAN(db_LecMedPrinc[[#This Row],[3]]/db_LecMedPrinc[[#This Row],[1]])),0)</f>
        <v>0.90391894673392359</v>
      </c>
      <c r="M799" s="12"/>
    </row>
    <row r="800" spans="1:17" ht="15.75" x14ac:dyDescent="0.25">
      <c r="A800" s="4">
        <v>44395</v>
      </c>
      <c r="B800" s="5">
        <v>0.75</v>
      </c>
      <c r="C800" s="58" t="s">
        <v>22</v>
      </c>
      <c r="D800" s="9">
        <v>46874.28</v>
      </c>
      <c r="E800" s="9">
        <v>22179.14</v>
      </c>
      <c r="F800" s="9">
        <v>13435.95</v>
      </c>
      <c r="G800" s="9">
        <v>23485.18</v>
      </c>
      <c r="H800" s="9">
        <v>9953.14</v>
      </c>
      <c r="I800" s="9">
        <v>0.42799999999999999</v>
      </c>
      <c r="J800" s="9">
        <v>0.436</v>
      </c>
      <c r="K800" s="9">
        <v>0.432</v>
      </c>
      <c r="L800" s="8">
        <f>+IFERROR(COS(ATAN(db_LecMedPrinc[[#This Row],[3]]/db_LecMedPrinc[[#This Row],[1]])),0)</f>
        <v>0.90392028829032622</v>
      </c>
      <c r="M800" s="12"/>
    </row>
    <row r="801" spans="1:13" ht="15.75" x14ac:dyDescent="0.25">
      <c r="A801" s="4">
        <v>44396</v>
      </c>
      <c r="B801" s="5">
        <v>0</v>
      </c>
      <c r="C801" s="56" t="s">
        <v>24</v>
      </c>
      <c r="D801" s="9">
        <v>46875.26</v>
      </c>
      <c r="E801" s="9">
        <v>22179.46</v>
      </c>
      <c r="F801" s="9">
        <v>13436.21</v>
      </c>
      <c r="G801" s="9">
        <v>23485.32</v>
      </c>
      <c r="H801" s="9">
        <v>9953.7199999999993</v>
      </c>
      <c r="I801" s="9">
        <v>0.42799999999999999</v>
      </c>
      <c r="J801" s="9">
        <v>0.436</v>
      </c>
      <c r="K801" s="9">
        <v>0.432</v>
      </c>
      <c r="L801" s="8">
        <f>+IFERROR(COS(ATAN(db_LecMedPrinc[[#This Row],[3]]/db_LecMedPrinc[[#This Row],[1]])),0)</f>
        <v>0.90392135958746389</v>
      </c>
      <c r="M801" s="12"/>
    </row>
    <row r="802" spans="1:13" ht="15.75" x14ac:dyDescent="0.25">
      <c r="A802" s="4">
        <v>44396</v>
      </c>
      <c r="B802" s="5">
        <v>0.25</v>
      </c>
      <c r="C802" s="56" t="s">
        <v>24</v>
      </c>
      <c r="D802" s="9">
        <v>46875.87</v>
      </c>
      <c r="E802" s="9">
        <v>22179.69</v>
      </c>
      <c r="F802" s="9">
        <v>13436.83</v>
      </c>
      <c r="G802" s="9">
        <v>23485.32</v>
      </c>
      <c r="H802" s="9">
        <v>9953.7199999999993</v>
      </c>
      <c r="I802" s="9">
        <v>0.42799999999999999</v>
      </c>
      <c r="J802" s="9">
        <v>0.436</v>
      </c>
      <c r="K802" s="9">
        <v>0.432</v>
      </c>
      <c r="L802" s="8">
        <f>+IFERROR(COS(ATAN(db_LecMedPrinc[[#This Row],[3]]/db_LecMedPrinc[[#This Row],[1]])),0)</f>
        <v>0.9039217966545231</v>
      </c>
      <c r="M802" s="12"/>
    </row>
    <row r="803" spans="1:13" ht="15.75" x14ac:dyDescent="0.25">
      <c r="A803" s="4">
        <v>44396</v>
      </c>
      <c r="B803" s="5">
        <v>0.45833333333333331</v>
      </c>
      <c r="C803" s="56"/>
      <c r="D803" s="9"/>
      <c r="E803" s="9"/>
      <c r="F803" s="9"/>
      <c r="G803" s="9"/>
      <c r="H803" s="9"/>
      <c r="I803" s="9"/>
      <c r="J803" s="9"/>
      <c r="K803" s="9"/>
      <c r="L803" s="8">
        <f>+IFERROR(COS(ATAN(db_LecMedPrinc[[#This Row],[3]]/db_LecMedPrinc[[#This Row],[1]])),0)</f>
        <v>0</v>
      </c>
    </row>
    <row r="804" spans="1:13" ht="15.75" x14ac:dyDescent="0.25">
      <c r="A804" s="4">
        <v>44396</v>
      </c>
      <c r="B804" s="5">
        <v>0.75</v>
      </c>
      <c r="C804" s="56"/>
      <c r="D804" s="9"/>
      <c r="E804" s="9"/>
      <c r="F804" s="9"/>
      <c r="G804" s="9"/>
      <c r="H804" s="9"/>
      <c r="I804" s="9"/>
      <c r="J804" s="9"/>
      <c r="K804" s="9"/>
      <c r="L804" s="8">
        <f>+IFERROR(COS(ATAN(db_LecMedPrinc[[#This Row],[3]]/db_LecMedPrinc[[#This Row],[1]])),0)</f>
        <v>0</v>
      </c>
    </row>
    <row r="805" spans="1:13" ht="15.75" x14ac:dyDescent="0.25">
      <c r="A805" s="4">
        <v>44397</v>
      </c>
      <c r="B805" s="5">
        <v>0</v>
      </c>
      <c r="C805" s="56" t="s">
        <v>20</v>
      </c>
      <c r="D805" s="9">
        <v>46879.89</v>
      </c>
      <c r="E805" s="9">
        <v>22181.42</v>
      </c>
      <c r="F805" s="9">
        <v>13436.89</v>
      </c>
      <c r="G805" s="9">
        <v>23487</v>
      </c>
      <c r="H805" s="9">
        <v>9955.09</v>
      </c>
      <c r="I805" s="9"/>
      <c r="J805" s="9"/>
      <c r="K805" s="9"/>
      <c r="L805" s="8">
        <f>+IFERROR(COS(ATAN(db_LecMedPrinc[[#This Row],[3]]/db_LecMedPrinc[[#This Row],[1]])),0)</f>
        <v>0.90392307951490258</v>
      </c>
    </row>
    <row r="806" spans="1:13" ht="15.75" x14ac:dyDescent="0.25">
      <c r="A806" s="4">
        <v>44397</v>
      </c>
      <c r="B806" s="5">
        <v>0.25</v>
      </c>
      <c r="C806" s="56"/>
      <c r="D806" s="9"/>
      <c r="E806" s="9"/>
      <c r="F806" s="9"/>
      <c r="G806" s="9"/>
      <c r="H806" s="9"/>
      <c r="I806" s="9"/>
      <c r="J806" s="9"/>
      <c r="K806" s="9"/>
      <c r="L806" s="8">
        <f>+IFERROR(COS(ATAN(db_LecMedPrinc[[#This Row],[3]]/db_LecMedPrinc[[#This Row],[1]])),0)</f>
        <v>0</v>
      </c>
    </row>
    <row r="807" spans="1:13" ht="15.75" x14ac:dyDescent="0.25">
      <c r="A807" s="4">
        <v>44397</v>
      </c>
      <c r="B807" s="5">
        <v>0.45833333333333331</v>
      </c>
      <c r="C807" s="56"/>
      <c r="D807" s="9"/>
      <c r="E807" s="9"/>
      <c r="F807" s="9"/>
      <c r="G807" s="9"/>
      <c r="H807" s="9"/>
      <c r="I807" s="9"/>
      <c r="J807" s="9"/>
      <c r="K807" s="9"/>
      <c r="L807" s="8">
        <f>+IFERROR(COS(ATAN(db_LecMedPrinc[[#This Row],[3]]/db_LecMedPrinc[[#This Row],[1]])),0)</f>
        <v>0</v>
      </c>
    </row>
    <row r="808" spans="1:13" ht="15.75" x14ac:dyDescent="0.25">
      <c r="A808" s="4">
        <v>44397</v>
      </c>
      <c r="B808" s="5">
        <v>0.75</v>
      </c>
      <c r="C808" s="56"/>
      <c r="D808" s="9"/>
      <c r="E808" s="9"/>
      <c r="F808" s="9"/>
      <c r="G808" s="9"/>
      <c r="H808" s="9"/>
      <c r="I808" s="9"/>
      <c r="J808" s="9"/>
      <c r="K808" s="9"/>
      <c r="L808" s="8">
        <f>+IFERROR(COS(ATAN(db_LecMedPrinc[[#This Row],[3]]/db_LecMedPrinc[[#This Row],[1]])),0)</f>
        <v>0</v>
      </c>
    </row>
    <row r="809" spans="1:13" ht="15.75" x14ac:dyDescent="0.25">
      <c r="A809" s="4">
        <v>44398</v>
      </c>
      <c r="B809" s="5">
        <v>0</v>
      </c>
      <c r="C809" s="56" t="s">
        <v>20</v>
      </c>
      <c r="D809" s="9">
        <v>46889.51</v>
      </c>
      <c r="E809" s="9">
        <v>22186.32</v>
      </c>
      <c r="F809" s="9">
        <v>13440.19</v>
      </c>
      <c r="G809" s="9">
        <v>23492.22</v>
      </c>
      <c r="H809" s="9">
        <v>9957.09</v>
      </c>
      <c r="I809" s="9"/>
      <c r="J809" s="9"/>
      <c r="K809" s="9"/>
      <c r="L809" s="8">
        <f>+IFERROR(COS(ATAN(db_LecMedPrinc[[#This Row],[3]]/db_LecMedPrinc[[#This Row],[1]])),0)</f>
        <v>0.90392048401166525</v>
      </c>
    </row>
    <row r="810" spans="1:13" ht="15.75" x14ac:dyDescent="0.25">
      <c r="A810" s="4">
        <v>44398</v>
      </c>
      <c r="B810" s="5">
        <v>0.25</v>
      </c>
      <c r="C810" s="56"/>
      <c r="D810" s="9"/>
      <c r="E810" s="9"/>
      <c r="F810" s="9"/>
      <c r="G810" s="9"/>
      <c r="H810" s="9"/>
      <c r="I810" s="9"/>
      <c r="J810" s="9"/>
      <c r="K810" s="9"/>
      <c r="L810" s="8">
        <f>+IFERROR(COS(ATAN(db_LecMedPrinc[[#This Row],[3]]/db_LecMedPrinc[[#This Row],[1]])),0)</f>
        <v>0</v>
      </c>
    </row>
    <row r="811" spans="1:13" ht="15.75" x14ac:dyDescent="0.25">
      <c r="A811" s="4">
        <v>44398</v>
      </c>
      <c r="B811" s="5">
        <v>0.45833333333333331</v>
      </c>
      <c r="C811" s="56" t="s">
        <v>24</v>
      </c>
      <c r="D811" s="9">
        <v>46892.84</v>
      </c>
      <c r="E811" s="9">
        <v>22188.03</v>
      </c>
      <c r="F811" s="9">
        <v>13441.82</v>
      </c>
      <c r="G811" s="9">
        <v>23493.919999999998</v>
      </c>
      <c r="H811" s="9">
        <v>9957.09</v>
      </c>
      <c r="I811" s="9">
        <v>0.42799999999999999</v>
      </c>
      <c r="J811" s="9">
        <v>0.436</v>
      </c>
      <c r="K811" s="9">
        <v>0.432</v>
      </c>
      <c r="L811" s="8">
        <f>+IFERROR(COS(ATAN(db_LecMedPrinc[[#This Row],[3]]/db_LecMedPrinc[[#This Row],[1]])),0)</f>
        <v>0.90391948262530397</v>
      </c>
    </row>
    <row r="812" spans="1:13" ht="15.75" x14ac:dyDescent="0.25">
      <c r="A812" s="4">
        <v>44398</v>
      </c>
      <c r="B812" s="5">
        <v>0.75</v>
      </c>
      <c r="C812" s="56" t="s">
        <v>24</v>
      </c>
      <c r="D812" s="9">
        <v>46895.32</v>
      </c>
      <c r="E812" s="9">
        <v>22189.33</v>
      </c>
      <c r="F812" s="9">
        <v>13441.82</v>
      </c>
      <c r="G812" s="9">
        <v>23496.2</v>
      </c>
      <c r="H812" s="9">
        <v>9957.2900000000009</v>
      </c>
      <c r="I812" s="9">
        <v>0.42799999999999999</v>
      </c>
      <c r="J812" s="9">
        <v>0.436</v>
      </c>
      <c r="K812" s="9">
        <v>0.432</v>
      </c>
      <c r="L812" s="8">
        <f>+IFERROR(COS(ATAN(db_LecMedPrinc[[#This Row],[3]]/db_LecMedPrinc[[#This Row],[1]])),0)</f>
        <v>0.90391853956135004</v>
      </c>
    </row>
    <row r="813" spans="1:13" ht="15.75" x14ac:dyDescent="0.25">
      <c r="A813" s="4">
        <v>44399</v>
      </c>
      <c r="B813" s="5">
        <v>0</v>
      </c>
      <c r="C813" s="56" t="s">
        <v>20</v>
      </c>
      <c r="D813" s="9">
        <v>46897.1</v>
      </c>
      <c r="E813" s="9">
        <v>22190.25</v>
      </c>
      <c r="F813" s="9">
        <v>13441.82</v>
      </c>
      <c r="G813" s="9">
        <v>23496.45</v>
      </c>
      <c r="H813" s="9">
        <v>9958.82</v>
      </c>
      <c r="I813" s="9"/>
      <c r="J813" s="9"/>
      <c r="K813" s="9"/>
      <c r="L813" s="8">
        <f>+IFERROR(COS(ATAN(db_LecMedPrinc[[#This Row],[3]]/db_LecMedPrinc[[#This Row],[1]])),0)</f>
        <v>0.90391796009808678</v>
      </c>
    </row>
    <row r="814" spans="1:13" ht="15.75" x14ac:dyDescent="0.25">
      <c r="A814" s="4">
        <v>44399</v>
      </c>
      <c r="B814" s="5">
        <v>0.25</v>
      </c>
      <c r="C814" s="56"/>
      <c r="D814" s="9"/>
      <c r="E814" s="9"/>
      <c r="F814" s="9"/>
      <c r="G814" s="9"/>
      <c r="H814" s="9"/>
      <c r="I814" s="9"/>
      <c r="J814" s="9"/>
      <c r="K814" s="9"/>
      <c r="L814" s="8">
        <f>+IFERROR(COS(ATAN(db_LecMedPrinc[[#This Row],[3]]/db_LecMedPrinc[[#This Row],[1]])),0)</f>
        <v>0</v>
      </c>
    </row>
    <row r="815" spans="1:13" ht="15.75" x14ac:dyDescent="0.25">
      <c r="A815" s="4">
        <v>44399</v>
      </c>
      <c r="B815" s="5">
        <v>0.45833333333333331</v>
      </c>
      <c r="C815" s="56"/>
      <c r="D815" s="9"/>
      <c r="E815" s="9"/>
      <c r="F815" s="9"/>
      <c r="G815" s="9"/>
      <c r="H815" s="9"/>
      <c r="I815" s="9"/>
      <c r="J815" s="9"/>
      <c r="K815" s="9"/>
      <c r="L815" s="8">
        <f>+IFERROR(COS(ATAN(db_LecMedPrinc[[#This Row],[3]]/db_LecMedPrinc[[#This Row],[1]])),0)</f>
        <v>0</v>
      </c>
    </row>
    <row r="816" spans="1:13" ht="15.75" x14ac:dyDescent="0.25">
      <c r="A816" s="4">
        <v>44399</v>
      </c>
      <c r="B816" s="5">
        <v>0.75</v>
      </c>
      <c r="C816" s="56"/>
      <c r="D816" s="9"/>
      <c r="E816" s="9"/>
      <c r="F816" s="9"/>
      <c r="G816" s="9"/>
      <c r="H816" s="9"/>
      <c r="I816" s="9"/>
      <c r="J816" s="9"/>
      <c r="K816" s="9"/>
      <c r="L816" s="8">
        <f>+IFERROR(COS(ATAN(db_LecMedPrinc[[#This Row],[3]]/db_LecMedPrinc[[#This Row],[1]])),0)</f>
        <v>0</v>
      </c>
    </row>
    <row r="817" spans="1:12" ht="15.75" x14ac:dyDescent="0.25">
      <c r="A817" s="4">
        <v>44400</v>
      </c>
      <c r="B817" s="5">
        <v>0</v>
      </c>
      <c r="C817" s="56" t="s">
        <v>20</v>
      </c>
      <c r="D817" s="9">
        <v>46906.62</v>
      </c>
      <c r="E817" s="9">
        <v>22195.11</v>
      </c>
      <c r="F817" s="9">
        <v>13444.96</v>
      </c>
      <c r="G817" s="9">
        <v>23500.98</v>
      </c>
      <c r="H817" s="9">
        <v>9960.67</v>
      </c>
      <c r="I817" s="9"/>
      <c r="J817" s="9"/>
      <c r="K817" s="9"/>
      <c r="L817" s="8">
        <f>+IFERROR(COS(ATAN(db_LecMedPrinc[[#This Row],[3]]/db_LecMedPrinc[[#This Row],[1]])),0)</f>
        <v>0.90391531204246489</v>
      </c>
    </row>
    <row r="818" spans="1:12" ht="15.75" x14ac:dyDescent="0.25">
      <c r="A818" s="4">
        <v>44400</v>
      </c>
      <c r="B818" s="5">
        <v>0.25</v>
      </c>
      <c r="C818" s="56"/>
      <c r="D818" s="9"/>
      <c r="E818" s="9"/>
      <c r="F818" s="9"/>
      <c r="G818" s="9"/>
      <c r="H818" s="9"/>
      <c r="I818" s="9"/>
      <c r="J818" s="9"/>
      <c r="K818" s="9"/>
      <c r="L818" s="8">
        <f>+IFERROR(COS(ATAN(db_LecMedPrinc[[#This Row],[3]]/db_LecMedPrinc[[#This Row],[1]])),0)</f>
        <v>0</v>
      </c>
    </row>
    <row r="819" spans="1:12" ht="15.75" x14ac:dyDescent="0.25">
      <c r="A819" s="4">
        <v>44400</v>
      </c>
      <c r="B819" s="5">
        <v>0.45833333333333331</v>
      </c>
      <c r="C819" s="56"/>
      <c r="D819" s="9"/>
      <c r="E819" s="9"/>
      <c r="F819" s="9"/>
      <c r="G819" s="9"/>
      <c r="H819" s="9"/>
      <c r="I819" s="9"/>
      <c r="J819" s="9"/>
      <c r="K819" s="9"/>
      <c r="L819" s="8">
        <f>+IFERROR(COS(ATAN(db_LecMedPrinc[[#This Row],[3]]/db_LecMedPrinc[[#This Row],[1]])),0)</f>
        <v>0</v>
      </c>
    </row>
    <row r="820" spans="1:12" ht="15.75" x14ac:dyDescent="0.25">
      <c r="A820" s="4">
        <v>44400</v>
      </c>
      <c r="B820" s="5">
        <v>0.75</v>
      </c>
      <c r="C820" s="56"/>
      <c r="D820" s="9"/>
      <c r="E820" s="9"/>
      <c r="F820" s="9"/>
      <c r="G820" s="9"/>
      <c r="H820" s="9"/>
      <c r="I820" s="9"/>
      <c r="J820" s="9"/>
      <c r="K820" s="9"/>
      <c r="L820" s="8">
        <f>+IFERROR(COS(ATAN(db_LecMedPrinc[[#This Row],[3]]/db_LecMedPrinc[[#This Row],[1]])),0)</f>
        <v>0</v>
      </c>
    </row>
    <row r="821" spans="1:12" ht="15.75" x14ac:dyDescent="0.25">
      <c r="A821" s="4">
        <v>44401</v>
      </c>
      <c r="B821" s="5">
        <v>0</v>
      </c>
      <c r="C821" s="56" t="s">
        <v>20</v>
      </c>
      <c r="D821" s="9">
        <v>46915.21</v>
      </c>
      <c r="E821" s="9">
        <v>22194.36</v>
      </c>
      <c r="F821" s="9">
        <v>13447.41</v>
      </c>
      <c r="G821" s="9">
        <v>23505.45</v>
      </c>
      <c r="H821" s="9">
        <v>9962.34</v>
      </c>
      <c r="I821" s="9"/>
      <c r="J821" s="9"/>
      <c r="K821" s="9"/>
      <c r="L821" s="8">
        <f>+IFERROR(COS(ATAN(db_LecMedPrinc[[#This Row],[3]]/db_LecMedPrinc[[#This Row],[1]])),0)</f>
        <v>0.90395117370589284</v>
      </c>
    </row>
    <row r="822" spans="1:12" ht="15.75" x14ac:dyDescent="0.25">
      <c r="A822" s="4">
        <v>44401</v>
      </c>
      <c r="B822" s="5">
        <v>0.25</v>
      </c>
      <c r="C822" s="56" t="s">
        <v>20</v>
      </c>
      <c r="D822" s="9">
        <v>46916.94</v>
      </c>
      <c r="E822" s="9">
        <v>22200.27</v>
      </c>
      <c r="F822" s="9">
        <v>13449.14</v>
      </c>
      <c r="G822" s="9">
        <v>23505.45</v>
      </c>
      <c r="H822" s="9">
        <v>9962.34</v>
      </c>
      <c r="I822" s="9"/>
      <c r="J822" s="9"/>
      <c r="K822" s="9"/>
      <c r="L822" s="8">
        <f>+IFERROR(COS(ATAN(db_LecMedPrinc[[#This Row],[3]]/db_LecMedPrinc[[#This Row],[1]])),0)</f>
        <v>0.90391325011599899</v>
      </c>
    </row>
    <row r="823" spans="1:12" ht="15.75" x14ac:dyDescent="0.25">
      <c r="A823" s="4">
        <v>44401</v>
      </c>
      <c r="B823" s="5">
        <v>0.45833333333333331</v>
      </c>
      <c r="C823" s="56"/>
      <c r="D823" s="9"/>
      <c r="E823" s="9"/>
      <c r="F823" s="9"/>
      <c r="G823" s="9"/>
      <c r="H823" s="9"/>
      <c r="I823" s="9"/>
      <c r="J823" s="9"/>
      <c r="K823" s="9"/>
      <c r="L823" s="8">
        <f>+IFERROR(COS(ATAN(db_LecMedPrinc[[#This Row],[3]]/db_LecMedPrinc[[#This Row],[1]])),0)</f>
        <v>0</v>
      </c>
    </row>
    <row r="824" spans="1:12" ht="15.75" x14ac:dyDescent="0.25">
      <c r="A824" s="4">
        <v>44401</v>
      </c>
      <c r="B824" s="5">
        <v>0.75</v>
      </c>
      <c r="C824" s="56"/>
      <c r="D824" s="9"/>
      <c r="E824" s="9"/>
      <c r="F824" s="9"/>
      <c r="G824" s="9"/>
      <c r="H824" s="9"/>
      <c r="I824" s="9"/>
      <c r="J824" s="9"/>
      <c r="K824" s="9"/>
      <c r="L824" s="8">
        <f>+IFERROR(COS(ATAN(db_LecMedPrinc[[#This Row],[3]]/db_LecMedPrinc[[#This Row],[1]])),0)</f>
        <v>0</v>
      </c>
    </row>
    <row r="825" spans="1:12" ht="15.75" x14ac:dyDescent="0.25">
      <c r="A825" s="4">
        <v>44402</v>
      </c>
      <c r="B825" s="5">
        <v>0</v>
      </c>
      <c r="C825" s="56" t="s">
        <v>20</v>
      </c>
      <c r="D825" s="9">
        <v>46922.1</v>
      </c>
      <c r="E825" s="9">
        <v>22202.720000000001</v>
      </c>
      <c r="F825" s="9">
        <v>13449.5</v>
      </c>
      <c r="G825" s="9">
        <v>23509.02</v>
      </c>
      <c r="H825" s="9">
        <v>9963.58</v>
      </c>
      <c r="I825" s="9"/>
      <c r="J825" s="9"/>
      <c r="K825" s="9"/>
      <c r="L825" s="8">
        <f>+IFERROR(COS(ATAN(db_LecMedPrinc[[#This Row],[3]]/db_LecMedPrinc[[#This Row],[1]])),0)</f>
        <v>0.90391318771153983</v>
      </c>
    </row>
    <row r="826" spans="1:12" ht="15.75" x14ac:dyDescent="0.25">
      <c r="A826" s="4">
        <v>44402</v>
      </c>
      <c r="B826" s="5">
        <v>0.25</v>
      </c>
      <c r="C826" s="56" t="s">
        <v>20</v>
      </c>
      <c r="D826" s="9">
        <v>46923.23</v>
      </c>
      <c r="E826" s="9">
        <v>22203.15</v>
      </c>
      <c r="F826" s="9">
        <v>13450.5</v>
      </c>
      <c r="G826" s="9">
        <v>23509.14</v>
      </c>
      <c r="H826" s="9">
        <v>9963.58</v>
      </c>
      <c r="I826" s="9"/>
      <c r="J826" s="9"/>
      <c r="K826" s="9"/>
      <c r="L826" s="8">
        <f>+IFERROR(COS(ATAN(db_LecMedPrinc[[#This Row],[3]]/db_LecMedPrinc[[#This Row],[1]])),0)</f>
        <v>0.90391396745530672</v>
      </c>
    </row>
    <row r="827" spans="1:12" ht="15.75" x14ac:dyDescent="0.25">
      <c r="A827" s="4">
        <v>44402</v>
      </c>
      <c r="B827" s="5">
        <v>0.45833333333333331</v>
      </c>
      <c r="C827" s="56"/>
      <c r="D827" s="9"/>
      <c r="E827" s="9"/>
      <c r="F827" s="9"/>
      <c r="G827" s="9"/>
      <c r="H827" s="9"/>
      <c r="I827" s="9"/>
      <c r="J827" s="9"/>
      <c r="K827" s="9"/>
      <c r="L827" s="8">
        <f>+IFERROR(COS(ATAN(db_LecMedPrinc[[#This Row],[3]]/db_LecMedPrinc[[#This Row],[1]])),0)</f>
        <v>0</v>
      </c>
    </row>
    <row r="828" spans="1:12" ht="15.75" x14ac:dyDescent="0.25">
      <c r="A828" s="4">
        <v>44402</v>
      </c>
      <c r="B828" s="5">
        <v>0.75</v>
      </c>
      <c r="C828" s="56"/>
      <c r="D828" s="9"/>
      <c r="E828" s="9"/>
      <c r="F828" s="9"/>
      <c r="G828" s="9"/>
      <c r="H828" s="9"/>
      <c r="I828" s="9"/>
      <c r="J828" s="9"/>
      <c r="K828" s="9"/>
      <c r="L828" s="8">
        <f>+IFERROR(COS(ATAN(db_LecMedPrinc[[#This Row],[3]]/db_LecMedPrinc[[#This Row],[1]])),0)</f>
        <v>0</v>
      </c>
    </row>
    <row r="829" spans="1:12" ht="15.75" x14ac:dyDescent="0.25">
      <c r="A829" s="4">
        <v>44403</v>
      </c>
      <c r="B829" s="5">
        <v>0</v>
      </c>
      <c r="C829" s="56" t="s">
        <v>21</v>
      </c>
      <c r="D829" s="9">
        <v>46926.07</v>
      </c>
      <c r="E829" s="9">
        <v>22204.14</v>
      </c>
      <c r="F829" s="9">
        <v>13450.74</v>
      </c>
      <c r="G829" s="9">
        <v>23510.93</v>
      </c>
      <c r="H829" s="9">
        <v>9964.39</v>
      </c>
      <c r="I829" s="9">
        <v>0.45</v>
      </c>
      <c r="J829" s="9">
        <v>0.46</v>
      </c>
      <c r="K829" s="9">
        <v>0.43</v>
      </c>
      <c r="L829" s="8">
        <f>+IFERROR(COS(ATAN(db_LecMedPrinc[[#This Row],[3]]/db_LecMedPrinc[[#This Row],[1]])),0)</f>
        <v>0.90391660250952688</v>
      </c>
    </row>
    <row r="830" spans="1:12" ht="15.75" x14ac:dyDescent="0.25">
      <c r="A830" s="4">
        <v>44403</v>
      </c>
      <c r="B830" s="5">
        <v>0.25</v>
      </c>
      <c r="C830" s="56" t="s">
        <v>21</v>
      </c>
      <c r="D830" s="9">
        <v>46927.12</v>
      </c>
      <c r="E830" s="9">
        <v>22204.54</v>
      </c>
      <c r="F830" s="9">
        <v>13451.78</v>
      </c>
      <c r="G830" s="9">
        <v>23510.93</v>
      </c>
      <c r="H830" s="9">
        <v>9964.33</v>
      </c>
      <c r="I830" s="9">
        <v>0.45</v>
      </c>
      <c r="J830" s="9">
        <v>0.46</v>
      </c>
      <c r="K830" s="9">
        <v>0.43</v>
      </c>
      <c r="L830" s="8">
        <f>+IFERROR(COS(ATAN(db_LecMedPrinc[[#This Row],[3]]/db_LecMedPrinc[[#This Row],[1]])),0)</f>
        <v>0.9039173236119098</v>
      </c>
    </row>
    <row r="831" spans="1:12" ht="15.75" x14ac:dyDescent="0.25">
      <c r="A831" s="4">
        <v>44403</v>
      </c>
      <c r="B831" s="5">
        <v>0.45833333333333331</v>
      </c>
      <c r="C831" s="56"/>
      <c r="D831" s="9"/>
      <c r="E831" s="9"/>
      <c r="F831" s="9"/>
      <c r="G831" s="9"/>
      <c r="H831" s="9"/>
      <c r="I831" s="9"/>
      <c r="J831" s="9"/>
      <c r="K831" s="9"/>
      <c r="L831" s="8">
        <f>+IFERROR(COS(ATAN(db_LecMedPrinc[[#This Row],[3]]/db_LecMedPrinc[[#This Row],[1]])),0)</f>
        <v>0</v>
      </c>
    </row>
    <row r="832" spans="1:12" ht="15.75" x14ac:dyDescent="0.25">
      <c r="A832" s="4">
        <v>44403</v>
      </c>
      <c r="B832" s="5">
        <v>0.75</v>
      </c>
      <c r="C832" s="56" t="s">
        <v>24</v>
      </c>
      <c r="D832" s="9">
        <v>46930.59</v>
      </c>
      <c r="E832" s="9">
        <v>22206.13</v>
      </c>
      <c r="F832" s="9">
        <v>13451.88</v>
      </c>
      <c r="G832" s="9">
        <v>23514.19</v>
      </c>
      <c r="H832" s="9">
        <v>9964.51</v>
      </c>
      <c r="I832" s="9">
        <v>0</v>
      </c>
      <c r="J832" s="9">
        <v>0.33100000000000002</v>
      </c>
      <c r="K832" s="9">
        <v>0.30399999999999999</v>
      </c>
      <c r="L832" s="8">
        <f>+IFERROR(COS(ATAN(db_LecMedPrinc[[#This Row],[3]]/db_LecMedPrinc[[#This Row],[1]])),0)</f>
        <v>0.90391771009964184</v>
      </c>
    </row>
    <row r="833" spans="1:12" ht="15.75" x14ac:dyDescent="0.25">
      <c r="A833" s="4">
        <v>44404</v>
      </c>
      <c r="B833" s="5">
        <v>0</v>
      </c>
      <c r="C833" s="56" t="s">
        <v>21</v>
      </c>
      <c r="D833" s="9">
        <v>46932.38</v>
      </c>
      <c r="E833" s="9">
        <v>22207.02</v>
      </c>
      <c r="F833" s="9">
        <v>13451.95</v>
      </c>
      <c r="G833" s="9">
        <v>23514.51</v>
      </c>
      <c r="H833" s="9">
        <v>9965.92</v>
      </c>
      <c r="I833" s="9">
        <v>0</v>
      </c>
      <c r="J833" s="9">
        <v>0.33</v>
      </c>
      <c r="K833" s="9">
        <v>0.33</v>
      </c>
      <c r="L833" s="8">
        <f>+IFERROR(COS(ATAN(db_LecMedPrinc[[#This Row],[3]]/db_LecMedPrinc[[#This Row],[1]])),0)</f>
        <v>0.90391738971937763</v>
      </c>
    </row>
    <row r="834" spans="1:12" ht="15.75" x14ac:dyDescent="0.25">
      <c r="A834" s="4">
        <v>44404</v>
      </c>
      <c r="B834" s="5">
        <v>0.25</v>
      </c>
      <c r="C834" s="56" t="s">
        <v>21</v>
      </c>
      <c r="D834" s="9">
        <v>46934.26</v>
      </c>
      <c r="E834" s="9">
        <v>22207.97</v>
      </c>
      <c r="F834" s="9">
        <v>13453.83</v>
      </c>
      <c r="G834" s="9">
        <v>23514.51</v>
      </c>
      <c r="H834" s="9">
        <v>9965.92</v>
      </c>
      <c r="I834" s="9">
        <v>0.34</v>
      </c>
      <c r="J834" s="9">
        <v>0.33</v>
      </c>
      <c r="K834" s="9">
        <v>0.33</v>
      </c>
      <c r="L834" s="8">
        <f>+IFERROR(COS(ATAN(db_LecMedPrinc[[#This Row],[3]]/db_LecMedPrinc[[#This Row],[1]])),0)</f>
        <v>0.90391693969697073</v>
      </c>
    </row>
    <row r="835" spans="1:12" ht="15.75" x14ac:dyDescent="0.25">
      <c r="A835" s="4">
        <v>44404</v>
      </c>
      <c r="B835" s="5">
        <v>0.45833333333333331</v>
      </c>
      <c r="C835" s="56"/>
      <c r="D835" s="9"/>
      <c r="E835" s="9"/>
      <c r="F835" s="9"/>
      <c r="G835" s="9"/>
      <c r="H835" s="9"/>
      <c r="I835" s="9"/>
      <c r="J835" s="9"/>
      <c r="K835" s="9"/>
      <c r="L835" s="8">
        <f>+IFERROR(COS(ATAN(db_LecMedPrinc[[#This Row],[3]]/db_LecMedPrinc[[#This Row],[1]])),0)</f>
        <v>0</v>
      </c>
    </row>
    <row r="836" spans="1:12" ht="15.75" x14ac:dyDescent="0.25">
      <c r="A836" s="4">
        <v>44404</v>
      </c>
      <c r="B836" s="5">
        <v>0.75</v>
      </c>
      <c r="C836" s="56" t="s">
        <v>20</v>
      </c>
      <c r="D836" s="9">
        <v>46937.64</v>
      </c>
      <c r="E836" s="9">
        <v>22209.599999999999</v>
      </c>
      <c r="F836" s="9">
        <v>13454.01</v>
      </c>
      <c r="G836" s="9">
        <v>2351.67</v>
      </c>
      <c r="H836" s="9">
        <v>9965.9599999999991</v>
      </c>
      <c r="I836" s="9"/>
      <c r="J836" s="9"/>
      <c r="K836" s="9"/>
      <c r="L836" s="8">
        <f>+IFERROR(COS(ATAN(db_LecMedPrinc[[#This Row],[3]]/db_LecMedPrinc[[#This Row],[1]])),0)</f>
        <v>0.90391671128057516</v>
      </c>
    </row>
    <row r="837" spans="1:12" ht="15.75" x14ac:dyDescent="0.25">
      <c r="A837" s="4">
        <v>44405</v>
      </c>
      <c r="B837" s="5">
        <v>0</v>
      </c>
      <c r="C837" s="56" t="s">
        <v>21</v>
      </c>
      <c r="D837" s="9">
        <v>46939.53</v>
      </c>
      <c r="E837" s="9">
        <v>22210.54</v>
      </c>
      <c r="F837" s="9">
        <v>13454.07</v>
      </c>
      <c r="G837" s="9">
        <v>23517.98</v>
      </c>
      <c r="H837" s="9">
        <v>9967.4699999999993</v>
      </c>
      <c r="I837" s="9">
        <v>0.34</v>
      </c>
      <c r="J837" s="9">
        <v>0.33</v>
      </c>
      <c r="K837" s="9">
        <v>0.33</v>
      </c>
      <c r="L837" s="8">
        <f>+IFERROR(COS(ATAN(db_LecMedPrinc[[#This Row],[3]]/db_LecMedPrinc[[#This Row],[1]])),0)</f>
        <v>0.90391637101316991</v>
      </c>
    </row>
    <row r="838" spans="1:12" ht="15.75" x14ac:dyDescent="0.25">
      <c r="A838" s="4">
        <v>44405</v>
      </c>
      <c r="B838" s="5">
        <v>0.25</v>
      </c>
      <c r="C838" s="56" t="s">
        <v>21</v>
      </c>
      <c r="D838" s="9">
        <v>46941.33</v>
      </c>
      <c r="E838" s="9">
        <v>22211.48</v>
      </c>
      <c r="F838" s="9">
        <v>13455.87</v>
      </c>
      <c r="G838" s="9">
        <v>23517.98</v>
      </c>
      <c r="H838" s="9">
        <v>9967.4699999999993</v>
      </c>
      <c r="I838" s="9">
        <v>0.34</v>
      </c>
      <c r="J838" s="9">
        <v>0.33</v>
      </c>
      <c r="K838" s="9">
        <v>0.33</v>
      </c>
      <c r="L838" s="8">
        <f>+IFERROR(COS(ATAN(db_LecMedPrinc[[#This Row],[3]]/db_LecMedPrinc[[#This Row],[1]])),0)</f>
        <v>0.90391571373280377</v>
      </c>
    </row>
    <row r="839" spans="1:12" ht="15.75" x14ac:dyDescent="0.25">
      <c r="A839" s="4">
        <v>44405</v>
      </c>
      <c r="B839" s="5">
        <v>0.45833333333333331</v>
      </c>
      <c r="C839" s="56"/>
      <c r="D839" s="9"/>
      <c r="E839" s="9"/>
      <c r="F839" s="9"/>
      <c r="G839" s="9"/>
      <c r="H839" s="9"/>
      <c r="I839" s="9"/>
      <c r="J839" s="9"/>
      <c r="K839" s="9"/>
      <c r="L839" s="8">
        <f>+IFERROR(COS(ATAN(db_LecMedPrinc[[#This Row],[3]]/db_LecMedPrinc[[#This Row],[1]])),0)</f>
        <v>0</v>
      </c>
    </row>
    <row r="840" spans="1:12" ht="15.75" x14ac:dyDescent="0.25">
      <c r="A840" s="4">
        <v>44405</v>
      </c>
      <c r="B840" s="5">
        <v>0.75</v>
      </c>
      <c r="C840" s="56" t="s">
        <v>20</v>
      </c>
      <c r="D840" s="9">
        <v>46944.7</v>
      </c>
      <c r="E840" s="9">
        <v>22213.09</v>
      </c>
      <c r="F840" s="9">
        <v>13456.06</v>
      </c>
      <c r="G840" s="9">
        <v>23521.1</v>
      </c>
      <c r="H840" s="9">
        <v>9967.5300000000007</v>
      </c>
      <c r="I840" s="9"/>
      <c r="J840" s="9"/>
      <c r="K840" s="9"/>
      <c r="L840" s="8">
        <f>+IFERROR(COS(ATAN(db_LecMedPrinc[[#This Row],[3]]/db_LecMedPrinc[[#This Row],[1]])),0)</f>
        <v>0.90391559909854335</v>
      </c>
    </row>
    <row r="841" spans="1:12" ht="15.75" x14ac:dyDescent="0.25">
      <c r="A841" s="4">
        <v>44406</v>
      </c>
      <c r="B841" s="5">
        <v>0</v>
      </c>
      <c r="C841" s="56" t="s">
        <v>21</v>
      </c>
      <c r="D841" s="9">
        <v>46946.8</v>
      </c>
      <c r="E841" s="9">
        <v>22214.15</v>
      </c>
      <c r="F841" s="9">
        <v>13456.37</v>
      </c>
      <c r="G841" s="9">
        <v>23521.41</v>
      </c>
      <c r="H841" s="9">
        <v>9969.01</v>
      </c>
      <c r="I841" s="9">
        <v>0.34</v>
      </c>
      <c r="J841" s="9">
        <v>0.33</v>
      </c>
      <c r="K841" s="9">
        <v>0.35</v>
      </c>
      <c r="L841" s="8">
        <f>+IFERROR(COS(ATAN(db_LecMedPrinc[[#This Row],[3]]/db_LecMedPrinc[[#This Row],[1]])),0)</f>
        <v>0.90391510533676744</v>
      </c>
    </row>
    <row r="842" spans="1:12" ht="15.75" x14ac:dyDescent="0.25">
      <c r="A842" s="4">
        <v>44406</v>
      </c>
      <c r="B842" s="5">
        <v>0.25</v>
      </c>
      <c r="C842" s="56" t="s">
        <v>21</v>
      </c>
      <c r="D842" s="9">
        <v>46948</v>
      </c>
      <c r="E842" s="9">
        <v>22214.76</v>
      </c>
      <c r="F842" s="9">
        <v>13457.58</v>
      </c>
      <c r="G842" s="9">
        <v>23521.41</v>
      </c>
      <c r="H842" s="9">
        <v>9969.01</v>
      </c>
      <c r="I842" s="9">
        <v>0.34</v>
      </c>
      <c r="J842" s="9">
        <v>0.33</v>
      </c>
      <c r="K842" s="9">
        <v>0.35</v>
      </c>
      <c r="L842" s="8">
        <f>+IFERROR(COS(ATAN(db_LecMedPrinc[[#This Row],[3]]/db_LecMedPrinc[[#This Row],[1]])),0)</f>
        <v>0.9039147913050678</v>
      </c>
    </row>
    <row r="843" spans="1:12" ht="15.75" x14ac:dyDescent="0.25">
      <c r="A843" s="4">
        <v>44406</v>
      </c>
      <c r="B843" s="5">
        <v>0.45833333333333331</v>
      </c>
      <c r="C843" s="56"/>
      <c r="D843" s="9">
        <v>46950.55</v>
      </c>
      <c r="E843" s="9">
        <v>22214.94</v>
      </c>
      <c r="F843" s="9">
        <v>13457.62</v>
      </c>
      <c r="G843" s="9">
        <v>23521.41</v>
      </c>
      <c r="H843" s="9">
        <v>9969.01</v>
      </c>
      <c r="I843" s="9">
        <v>0.34</v>
      </c>
      <c r="J843" s="9">
        <v>0.33</v>
      </c>
      <c r="K843" s="9">
        <v>0.35</v>
      </c>
      <c r="L843" s="8">
        <f>+IFERROR(COS(ATAN(db_LecMedPrinc[[#This Row],[3]]/db_LecMedPrinc[[#This Row],[1]])),0)</f>
        <v>0.90392243256001392</v>
      </c>
    </row>
    <row r="844" spans="1:12" ht="15.75" x14ac:dyDescent="0.25">
      <c r="A844" s="4">
        <v>44406</v>
      </c>
      <c r="B844" s="5">
        <v>0.75</v>
      </c>
      <c r="C844" s="56" t="s">
        <v>20</v>
      </c>
      <c r="D844" s="9">
        <v>46951.34</v>
      </c>
      <c r="E844" s="9">
        <v>22216.37</v>
      </c>
      <c r="F844" s="9">
        <v>13457.79</v>
      </c>
      <c r="G844" s="9">
        <v>23524.32</v>
      </c>
      <c r="H844" s="9">
        <v>9969.2199999999993</v>
      </c>
      <c r="I844" s="9"/>
      <c r="J844" s="9"/>
      <c r="K844" s="9"/>
      <c r="L844" s="8">
        <f>+IFERROR(COS(ATAN(db_LecMedPrinc[[#This Row],[3]]/db_LecMedPrinc[[#This Row],[1]])),0)</f>
        <v>0.9039145710943034</v>
      </c>
    </row>
    <row r="845" spans="1:12" ht="15.75" x14ac:dyDescent="0.25">
      <c r="A845" s="4">
        <v>44407</v>
      </c>
      <c r="B845" s="5">
        <v>0</v>
      </c>
      <c r="C845" s="56" t="s">
        <v>21</v>
      </c>
      <c r="D845" s="9">
        <v>46953.09</v>
      </c>
      <c r="E845" s="9">
        <v>22217.24</v>
      </c>
      <c r="F845" s="9">
        <v>13458.03</v>
      </c>
      <c r="G845" s="9">
        <v>23524.61</v>
      </c>
      <c r="H845" s="9">
        <v>9970.43</v>
      </c>
      <c r="I845" s="9">
        <v>0.34</v>
      </c>
      <c r="J845" s="9">
        <v>0.33</v>
      </c>
      <c r="K845" s="9">
        <v>0.35</v>
      </c>
      <c r="L845" s="8">
        <f>+IFERROR(COS(ATAN(db_LecMedPrinc[[#This Row],[3]]/db_LecMedPrinc[[#This Row],[1]])),0)</f>
        <v>0.90391425895745781</v>
      </c>
    </row>
    <row r="846" spans="1:12" ht="15.75" x14ac:dyDescent="0.25">
      <c r="A846" s="4">
        <v>44407</v>
      </c>
      <c r="B846" s="5">
        <v>0.25</v>
      </c>
      <c r="C846" s="56" t="s">
        <v>21</v>
      </c>
      <c r="D846" s="9">
        <v>46954.59</v>
      </c>
      <c r="E846" s="9">
        <v>22218.01</v>
      </c>
      <c r="F846" s="9">
        <v>13459.54</v>
      </c>
      <c r="G846" s="9">
        <v>23524.61</v>
      </c>
      <c r="H846" s="9">
        <v>9970.43</v>
      </c>
      <c r="I846" s="9">
        <v>0.34</v>
      </c>
      <c r="J846" s="9">
        <v>0.33</v>
      </c>
      <c r="K846" s="9">
        <v>0.35</v>
      </c>
      <c r="L846" s="8">
        <f>+IFERROR(COS(ATAN(db_LecMedPrinc[[#This Row],[3]]/db_LecMedPrinc[[#This Row],[1]])),0)</f>
        <v>0.9039138106788206</v>
      </c>
    </row>
    <row r="847" spans="1:12" ht="15.75" x14ac:dyDescent="0.25">
      <c r="A847" s="4">
        <v>44407</v>
      </c>
      <c r="B847" s="5">
        <v>0.45833333333333331</v>
      </c>
      <c r="C847" s="56"/>
      <c r="D847" s="9">
        <v>46955.49</v>
      </c>
      <c r="E847" s="9">
        <v>22218.94</v>
      </c>
      <c r="F847" s="9">
        <v>13459.63</v>
      </c>
      <c r="G847" s="9">
        <v>23527.3</v>
      </c>
      <c r="H847" s="9">
        <v>9970.43</v>
      </c>
      <c r="I847" s="9">
        <v>0.34</v>
      </c>
      <c r="J847" s="9">
        <v>0.33</v>
      </c>
      <c r="K847" s="9">
        <v>0.35</v>
      </c>
      <c r="L847" s="8">
        <f>+IFERROR(COS(ATAN(db_LecMedPrinc[[#This Row],[3]]/db_LecMedPrinc[[#This Row],[1]])),0)</f>
        <v>0.90391005859235107</v>
      </c>
    </row>
    <row r="848" spans="1:12" ht="15.75" x14ac:dyDescent="0.25">
      <c r="A848" s="4">
        <v>44407</v>
      </c>
      <c r="B848" s="5">
        <v>0.75</v>
      </c>
      <c r="C848" s="56" t="s">
        <v>20</v>
      </c>
      <c r="D848" s="9">
        <v>46957.94</v>
      </c>
      <c r="E848" s="9">
        <v>22219.64</v>
      </c>
      <c r="F848" s="9">
        <v>13459.76</v>
      </c>
      <c r="G848" s="9">
        <v>23527.68</v>
      </c>
      <c r="H848" s="9">
        <v>9970.49</v>
      </c>
      <c r="I848" s="9"/>
      <c r="J848" s="9"/>
      <c r="K848" s="9"/>
      <c r="L848" s="8">
        <f>+IFERROR(COS(ATAN(db_LecMedPrinc[[#This Row],[3]]/db_LecMedPrinc[[#This Row],[1]])),0)</f>
        <v>0.9039134769397188</v>
      </c>
    </row>
    <row r="849" spans="1:12" ht="15.75" x14ac:dyDescent="0.25">
      <c r="A849" s="4">
        <v>44408</v>
      </c>
      <c r="B849" s="5">
        <v>0</v>
      </c>
      <c r="C849" s="56"/>
      <c r="D849" s="9">
        <v>46959.89</v>
      </c>
      <c r="E849" s="9">
        <v>22220.62</v>
      </c>
      <c r="F849" s="9">
        <v>13460.04</v>
      </c>
      <c r="G849" s="9">
        <v>23527.97</v>
      </c>
      <c r="H849" s="9">
        <v>9971.86</v>
      </c>
      <c r="I849" s="9">
        <v>0.34</v>
      </c>
      <c r="J849" s="9">
        <v>0.33</v>
      </c>
      <c r="K849" s="9">
        <v>0.35</v>
      </c>
      <c r="L849" s="8">
        <f>+IFERROR(COS(ATAN(db_LecMedPrinc[[#This Row],[3]]/db_LecMedPrinc[[#This Row],[1]])),0)</f>
        <v>0.90391305055366034</v>
      </c>
    </row>
    <row r="850" spans="1:12" ht="15.75" x14ac:dyDescent="0.25">
      <c r="A850" s="4">
        <v>44408</v>
      </c>
      <c r="B850" s="5">
        <v>0.25</v>
      </c>
      <c r="C850" s="56"/>
      <c r="D850" s="9">
        <v>46961.39</v>
      </c>
      <c r="E850" s="9">
        <v>22221.41</v>
      </c>
      <c r="F850" s="9">
        <v>13461.55</v>
      </c>
      <c r="G850" s="9">
        <v>23527.97</v>
      </c>
      <c r="H850" s="9">
        <v>9971.86</v>
      </c>
      <c r="I850" s="9">
        <v>0.34</v>
      </c>
      <c r="J850" s="9">
        <v>0.33</v>
      </c>
      <c r="K850" s="9">
        <v>0.35</v>
      </c>
      <c r="L850" s="8">
        <f>+IFERROR(COS(ATAN(db_LecMedPrinc[[#This Row],[3]]/db_LecMedPrinc[[#This Row],[1]])),0)</f>
        <v>0.90391245354422256</v>
      </c>
    </row>
    <row r="851" spans="1:12" ht="15.75" x14ac:dyDescent="0.25">
      <c r="A851" s="4">
        <v>44408</v>
      </c>
      <c r="B851" s="5">
        <v>0.45833333333333331</v>
      </c>
      <c r="C851" s="56"/>
      <c r="D851" s="9">
        <v>46963.1</v>
      </c>
      <c r="E851" s="9">
        <v>22222.23</v>
      </c>
      <c r="F851" s="9">
        <v>13461.76</v>
      </c>
      <c r="G851" s="9">
        <v>23529.46</v>
      </c>
      <c r="H851" s="9">
        <v>9971.86</v>
      </c>
      <c r="I851" s="9">
        <v>0.34</v>
      </c>
      <c r="J851" s="9">
        <v>0.33</v>
      </c>
      <c r="K851" s="9">
        <v>0.35</v>
      </c>
      <c r="L851" s="8">
        <f>+IFERROR(COS(ATAN(db_LecMedPrinc[[#This Row],[3]]/db_LecMedPrinc[[#This Row],[1]])),0)</f>
        <v>0.90391237277401215</v>
      </c>
    </row>
    <row r="852" spans="1:12" ht="15.75" x14ac:dyDescent="0.25">
      <c r="A852" s="4">
        <v>44408</v>
      </c>
      <c r="B852" s="5">
        <v>0.75</v>
      </c>
      <c r="C852" s="56" t="s">
        <v>20</v>
      </c>
      <c r="D852" s="9">
        <v>46964.25</v>
      </c>
      <c r="E852" s="9">
        <v>22222.78</v>
      </c>
      <c r="F852" s="9">
        <v>13461.76</v>
      </c>
      <c r="G852" s="9">
        <v>23530.6</v>
      </c>
      <c r="H852" s="9">
        <v>9971.8700000000008</v>
      </c>
      <c r="I852" s="9"/>
      <c r="J852" s="9"/>
      <c r="K852" s="9"/>
      <c r="L852" s="8">
        <f>+IFERROR(COS(ATAN(db_LecMedPrinc[[#This Row],[3]]/db_LecMedPrinc[[#This Row],[1]])),0)</f>
        <v>0.9039123293370992</v>
      </c>
    </row>
    <row r="853" spans="1:12" ht="15.75" x14ac:dyDescent="0.25">
      <c r="A853" s="4">
        <v>44409</v>
      </c>
      <c r="B853" s="5">
        <v>0</v>
      </c>
      <c r="C853" s="55" t="s">
        <v>22</v>
      </c>
      <c r="D853" s="9">
        <v>46965.13</v>
      </c>
      <c r="E853" s="9">
        <v>22223.119999999999</v>
      </c>
      <c r="F853" s="9">
        <v>13462.05</v>
      </c>
      <c r="G853" s="9">
        <v>23530.7</v>
      </c>
      <c r="H853" s="9">
        <v>9972.3700000000008</v>
      </c>
      <c r="I853" s="9">
        <v>0.34</v>
      </c>
      <c r="J853" s="9">
        <v>0.33400000000000002</v>
      </c>
      <c r="K853" s="9">
        <v>0.35199999999999998</v>
      </c>
      <c r="L853" s="8">
        <f>+IFERROR(COS(ATAN(db_LecMedPrinc[[#This Row],[3]]/db_LecMedPrinc[[#This Row],[1]])),0)</f>
        <v>0.90391289785413198</v>
      </c>
    </row>
    <row r="854" spans="1:12" ht="15.75" x14ac:dyDescent="0.25">
      <c r="A854" s="4">
        <v>44409</v>
      </c>
      <c r="B854" s="5">
        <v>0.25</v>
      </c>
      <c r="C854" s="55" t="s">
        <v>22</v>
      </c>
      <c r="D854" s="9">
        <v>46965.48</v>
      </c>
      <c r="E854" s="9">
        <v>22223.26</v>
      </c>
      <c r="F854" s="9">
        <v>13462.4</v>
      </c>
      <c r="G854" s="9">
        <v>23530.7</v>
      </c>
      <c r="H854" s="9">
        <v>9972.3700000000008</v>
      </c>
      <c r="I854" s="9">
        <v>0.34</v>
      </c>
      <c r="J854" s="9">
        <v>0.33400000000000002</v>
      </c>
      <c r="K854" s="9">
        <v>0.35199999999999998</v>
      </c>
      <c r="L854" s="8">
        <f>+IFERROR(COS(ATAN(db_LecMedPrinc[[#This Row],[3]]/db_LecMedPrinc[[#This Row],[1]])),0)</f>
        <v>0.90391308844891738</v>
      </c>
    </row>
    <row r="855" spans="1:12" ht="15.75" x14ac:dyDescent="0.25">
      <c r="A855" s="4">
        <v>44409</v>
      </c>
      <c r="B855" s="5">
        <v>0.45833333333333331</v>
      </c>
      <c r="C855" s="56" t="s">
        <v>24</v>
      </c>
      <c r="D855" s="9">
        <v>46965.94</v>
      </c>
      <c r="E855" s="9">
        <v>22223.4</v>
      </c>
      <c r="F855" s="9">
        <v>13462.41</v>
      </c>
      <c r="G855" s="9">
        <v>23531.15</v>
      </c>
      <c r="H855" s="9">
        <v>9972.3700000000008</v>
      </c>
      <c r="I855" s="9">
        <v>0.34</v>
      </c>
      <c r="J855" s="9">
        <v>0.33400000000000002</v>
      </c>
      <c r="K855" s="9">
        <v>0.35199999999999998</v>
      </c>
      <c r="L855" s="8">
        <f>+IFERROR(COS(ATAN(db_LecMedPrinc[[#This Row],[3]]/db_LecMedPrinc[[#This Row],[1]])),0)</f>
        <v>0.90391366634008707</v>
      </c>
    </row>
    <row r="856" spans="1:12" ht="15.75" x14ac:dyDescent="0.25">
      <c r="A856" s="4">
        <v>44409</v>
      </c>
      <c r="B856" s="5">
        <v>0.75</v>
      </c>
      <c r="C856" s="56" t="s">
        <v>20</v>
      </c>
      <c r="D856" s="9">
        <v>46966.64</v>
      </c>
      <c r="E856" s="9">
        <v>22223.599999999999</v>
      </c>
      <c r="F856" s="9">
        <v>13462.41</v>
      </c>
      <c r="G856" s="9">
        <v>23531.7</v>
      </c>
      <c r="H856" s="9">
        <v>9972.52</v>
      </c>
      <c r="I856" s="9"/>
      <c r="J856" s="9"/>
      <c r="K856" s="9"/>
      <c r="L856" s="8">
        <f>+IFERROR(COS(ATAN(db_LecMedPrinc[[#This Row],[3]]/db_LecMedPrinc[[#This Row],[1]])),0)</f>
        <v>0.903914642769718</v>
      </c>
    </row>
    <row r="857" spans="1:12" ht="15.75" x14ac:dyDescent="0.25">
      <c r="A857" s="4">
        <v>44410</v>
      </c>
      <c r="B857" s="5">
        <v>0</v>
      </c>
      <c r="C857" s="55" t="s">
        <v>22</v>
      </c>
      <c r="D857" s="9">
        <v>46967.1</v>
      </c>
      <c r="E857" s="9">
        <v>22223.78</v>
      </c>
      <c r="F857" s="9">
        <v>13462.48</v>
      </c>
      <c r="G857" s="9">
        <v>23531.78</v>
      </c>
      <c r="H857" s="9">
        <v>9972.83</v>
      </c>
      <c r="I857" s="9">
        <v>0.34</v>
      </c>
      <c r="J857" s="9">
        <v>0.33400000000000002</v>
      </c>
      <c r="K857" s="9">
        <v>0.35199999999999998</v>
      </c>
      <c r="L857" s="8">
        <f>+IFERROR(COS(ATAN(db_LecMedPrinc[[#This Row],[3]]/db_LecMedPrinc[[#This Row],[1]])),0)</f>
        <v>0.90391492300153287</v>
      </c>
    </row>
    <row r="858" spans="1:12" ht="15.75" x14ac:dyDescent="0.25">
      <c r="A858" s="4">
        <v>44410</v>
      </c>
      <c r="B858" s="5">
        <v>0.25</v>
      </c>
      <c r="C858" s="55" t="s">
        <v>22</v>
      </c>
      <c r="D858" s="9">
        <v>46967.55</v>
      </c>
      <c r="E858" s="9">
        <v>22223.95</v>
      </c>
      <c r="F858" s="9">
        <v>13462.93</v>
      </c>
      <c r="G858" s="9">
        <v>23531.78</v>
      </c>
      <c r="H858" s="9">
        <v>9972.83</v>
      </c>
      <c r="I858" s="9">
        <v>0.34</v>
      </c>
      <c r="J858" s="9">
        <v>0.33400000000000002</v>
      </c>
      <c r="K858" s="9">
        <v>0.35199999999999998</v>
      </c>
      <c r="L858" s="8">
        <f>+IFERROR(COS(ATAN(db_LecMedPrinc[[#This Row],[3]]/db_LecMedPrinc[[#This Row],[1]])),0)</f>
        <v>0.903915242426508</v>
      </c>
    </row>
    <row r="859" spans="1:12" ht="15.75" x14ac:dyDescent="0.25">
      <c r="A859" s="4">
        <v>44410</v>
      </c>
      <c r="B859" s="5">
        <v>0.45833333333333331</v>
      </c>
      <c r="C859" s="56"/>
      <c r="D859" s="9"/>
      <c r="E859" s="9"/>
      <c r="F859" s="9"/>
      <c r="G859" s="9"/>
      <c r="H859" s="9"/>
      <c r="I859" s="9"/>
      <c r="J859" s="9"/>
      <c r="K859" s="9"/>
      <c r="L859" s="8">
        <f>+IFERROR(COS(ATAN(db_LecMedPrinc[[#This Row],[3]]/db_LecMedPrinc[[#This Row],[1]])),0)</f>
        <v>0</v>
      </c>
    </row>
    <row r="860" spans="1:12" ht="15.75" x14ac:dyDescent="0.25">
      <c r="A860" s="4">
        <v>44410</v>
      </c>
      <c r="B860" s="5">
        <v>0.75</v>
      </c>
      <c r="C860" s="56"/>
      <c r="D860" s="9"/>
      <c r="E860" s="9"/>
      <c r="F860" s="9"/>
      <c r="G860" s="9"/>
      <c r="H860" s="9"/>
      <c r="I860" s="9"/>
      <c r="J860" s="9"/>
      <c r="K860" s="9"/>
      <c r="L860" s="8">
        <f>+IFERROR(COS(ATAN(db_LecMedPrinc[[#This Row],[3]]/db_LecMedPrinc[[#This Row],[1]])),0)</f>
        <v>0</v>
      </c>
    </row>
    <row r="861" spans="1:12" ht="15.75" x14ac:dyDescent="0.25">
      <c r="A861" s="4">
        <v>44411</v>
      </c>
      <c r="B861" s="5">
        <v>0</v>
      </c>
      <c r="C861" s="55" t="s">
        <v>22</v>
      </c>
      <c r="D861" s="9">
        <v>46971.5</v>
      </c>
      <c r="E861" s="9">
        <v>22225.8</v>
      </c>
      <c r="F861" s="9">
        <v>13463.34</v>
      </c>
      <c r="G861" s="9">
        <v>23533.95</v>
      </c>
      <c r="H861" s="9">
        <v>9974.2099999999991</v>
      </c>
      <c r="I861" s="9">
        <v>0.34</v>
      </c>
      <c r="J861" s="9">
        <v>0.33400000000000002</v>
      </c>
      <c r="K861" s="9">
        <v>0.35199999999999998</v>
      </c>
      <c r="L861" s="8">
        <f>+IFERROR(COS(ATAN(db_LecMedPrinc[[#This Row],[3]]/db_LecMedPrinc[[#This Row],[1]])),0)</f>
        <v>0.90391538414285189</v>
      </c>
    </row>
    <row r="862" spans="1:12" ht="15.75" x14ac:dyDescent="0.25">
      <c r="A862" s="4">
        <v>44411</v>
      </c>
      <c r="B862" s="5">
        <v>0.25</v>
      </c>
      <c r="C862" s="55" t="s">
        <v>22</v>
      </c>
      <c r="D862" s="9">
        <v>46973.279999999999</v>
      </c>
      <c r="E862" s="9">
        <v>22226.77</v>
      </c>
      <c r="F862" s="9">
        <v>13465.11</v>
      </c>
      <c r="G862" s="9">
        <v>23533.95</v>
      </c>
      <c r="H862" s="9">
        <v>9974.2099999999991</v>
      </c>
      <c r="I862" s="9">
        <v>0.34</v>
      </c>
      <c r="J862" s="9">
        <v>0.33400000000000002</v>
      </c>
      <c r="K862" s="9">
        <v>0.35199999999999998</v>
      </c>
      <c r="L862" s="8">
        <f>+IFERROR(COS(ATAN(db_LecMedPrinc[[#This Row],[3]]/db_LecMedPrinc[[#This Row],[1]])),0)</f>
        <v>0.90391443374816516</v>
      </c>
    </row>
    <row r="863" spans="1:12" ht="15.75" x14ac:dyDescent="0.25">
      <c r="A863" s="4">
        <v>44411</v>
      </c>
      <c r="B863" s="5">
        <v>0.45833333333333331</v>
      </c>
      <c r="C863" s="56" t="s">
        <v>24</v>
      </c>
      <c r="D863" s="9">
        <v>46974.720000000001</v>
      </c>
      <c r="E863" s="9">
        <v>22227.55</v>
      </c>
      <c r="F863" s="9">
        <v>13465.19</v>
      </c>
      <c r="G863" s="9">
        <v>23535.32</v>
      </c>
      <c r="H863" s="9">
        <v>3374.21</v>
      </c>
      <c r="I863" s="9">
        <v>0.35199999999999998</v>
      </c>
      <c r="J863" s="9">
        <v>0.36799999999999999</v>
      </c>
      <c r="K863" s="9">
        <v>0.35199999999999998</v>
      </c>
      <c r="L863" s="8">
        <f>+IFERROR(COS(ATAN(db_LecMedPrinc[[#This Row],[3]]/db_LecMedPrinc[[#This Row],[1]])),0)</f>
        <v>0.90391370004822547</v>
      </c>
    </row>
    <row r="864" spans="1:12" ht="15.75" x14ac:dyDescent="0.25">
      <c r="A864" s="4">
        <v>44411</v>
      </c>
      <c r="B864" s="5">
        <v>0.75</v>
      </c>
      <c r="C864" s="56" t="s">
        <v>21</v>
      </c>
      <c r="D864" s="9">
        <v>46977.4</v>
      </c>
      <c r="E864" s="9">
        <v>22228.93</v>
      </c>
      <c r="F864" s="9">
        <v>13465.19</v>
      </c>
      <c r="G864" s="9">
        <v>23537.53</v>
      </c>
      <c r="H864" s="9">
        <v>9974.67</v>
      </c>
      <c r="I864" s="9">
        <v>0.35</v>
      </c>
      <c r="J864" s="9">
        <v>0.42</v>
      </c>
      <c r="K864" s="9">
        <v>0.41</v>
      </c>
      <c r="L864" s="8">
        <f>+IFERROR(COS(ATAN(db_LecMedPrinc[[#This Row],[3]]/db_LecMedPrinc[[#This Row],[1]])),0)</f>
        <v>0.90391286780274516</v>
      </c>
    </row>
    <row r="865" spans="1:12" ht="15.75" x14ac:dyDescent="0.25">
      <c r="A865" s="4">
        <v>44412</v>
      </c>
      <c r="B865" s="5">
        <v>0</v>
      </c>
      <c r="C865" s="55" t="s">
        <v>22</v>
      </c>
      <c r="D865" s="9">
        <v>46979.69</v>
      </c>
      <c r="E865" s="9">
        <v>22230.18</v>
      </c>
      <c r="F865" s="9">
        <v>13465.91</v>
      </c>
      <c r="G865" s="9">
        <v>23537.87</v>
      </c>
      <c r="H865" s="9">
        <v>9975.9</v>
      </c>
      <c r="I865" s="9">
        <v>0.33900000000000002</v>
      </c>
      <c r="J865" s="9">
        <v>0.41699999999999998</v>
      </c>
      <c r="K865" s="9">
        <v>0.41399999999999998</v>
      </c>
      <c r="L865" s="8">
        <f>+IFERROR(COS(ATAN(db_LecMedPrinc[[#This Row],[3]]/db_LecMedPrinc[[#This Row],[1]])),0)</f>
        <v>0.90391162992200835</v>
      </c>
    </row>
    <row r="866" spans="1:12" ht="15.75" x14ac:dyDescent="0.25">
      <c r="A866" s="4">
        <v>44412</v>
      </c>
      <c r="B866" s="5">
        <v>0.25</v>
      </c>
      <c r="C866" s="55" t="s">
        <v>22</v>
      </c>
      <c r="D866" s="9">
        <v>46981.37</v>
      </c>
      <c r="E866" s="9">
        <v>22231.07</v>
      </c>
      <c r="F866" s="9">
        <v>13467.59</v>
      </c>
      <c r="G866" s="9">
        <v>23537.87</v>
      </c>
      <c r="H866" s="9">
        <v>9975.9</v>
      </c>
      <c r="I866" s="9">
        <v>0.33900000000000002</v>
      </c>
      <c r="J866" s="9">
        <v>0.41699999999999998</v>
      </c>
      <c r="K866" s="9">
        <v>0.41399999999999998</v>
      </c>
      <c r="L866" s="8">
        <f>+IFERROR(COS(ATAN(db_LecMedPrinc[[#This Row],[3]]/db_LecMedPrinc[[#This Row],[1]])),0)</f>
        <v>0.90391092292369635</v>
      </c>
    </row>
    <row r="867" spans="1:12" ht="15.75" x14ac:dyDescent="0.25">
      <c r="A867" s="4">
        <v>44412</v>
      </c>
      <c r="B867" s="5">
        <v>0.45833333333333331</v>
      </c>
      <c r="C867" s="56" t="s">
        <v>20</v>
      </c>
      <c r="D867" s="9">
        <v>46983.23</v>
      </c>
      <c r="E867" s="9">
        <v>22232.04</v>
      </c>
      <c r="F867" s="9">
        <v>13467.79</v>
      </c>
      <c r="G867" s="9">
        <v>23539.53</v>
      </c>
      <c r="H867" s="9">
        <v>9975.9</v>
      </c>
      <c r="I867" s="9"/>
      <c r="J867" s="9"/>
      <c r="K867" s="9"/>
      <c r="L867" s="8">
        <f>+IFERROR(COS(ATAN(db_LecMedPrinc[[#This Row],[3]]/db_LecMedPrinc[[#This Row],[1]])),0)</f>
        <v>0.90391025446290685</v>
      </c>
    </row>
    <row r="868" spans="1:12" ht="15.75" x14ac:dyDescent="0.25">
      <c r="A868" s="4">
        <v>44412</v>
      </c>
      <c r="B868" s="5">
        <v>0.75</v>
      </c>
      <c r="C868" s="56" t="s">
        <v>21</v>
      </c>
      <c r="D868" s="9">
        <v>46985.88</v>
      </c>
      <c r="E868" s="9">
        <v>22233.37</v>
      </c>
      <c r="F868" s="9">
        <v>13467.79</v>
      </c>
      <c r="G868" s="9">
        <v>23541.9</v>
      </c>
      <c r="H868" s="9">
        <v>9976.19</v>
      </c>
      <c r="I868" s="9">
        <v>0.41</v>
      </c>
      <c r="J868" s="9">
        <v>0.43</v>
      </c>
      <c r="K868" s="9">
        <v>0.41</v>
      </c>
      <c r="L868" s="8">
        <f>+IFERROR(COS(ATAN(db_LecMedPrinc[[#This Row],[3]]/db_LecMedPrinc[[#This Row],[1]])),0)</f>
        <v>0.90390968886217549</v>
      </c>
    </row>
    <row r="869" spans="1:12" ht="15.75" x14ac:dyDescent="0.25">
      <c r="A869" s="4">
        <v>44413</v>
      </c>
      <c r="B869" s="5">
        <v>0</v>
      </c>
      <c r="C869" s="55" t="s">
        <v>22</v>
      </c>
      <c r="D869" s="9">
        <v>46988.54</v>
      </c>
      <c r="E869" s="9">
        <v>22234.79</v>
      </c>
      <c r="F869" s="9">
        <v>13468.51</v>
      </c>
      <c r="G869" s="9">
        <v>23542.26</v>
      </c>
      <c r="H869" s="9">
        <v>9977.76</v>
      </c>
      <c r="I869" s="9">
        <v>0.40799999999999997</v>
      </c>
      <c r="J869" s="9">
        <v>0.43</v>
      </c>
      <c r="K869" s="9">
        <v>0.41699999999999998</v>
      </c>
      <c r="L869" s="8">
        <f>+IFERROR(COS(ATAN(db_LecMedPrinc[[#This Row],[3]]/db_LecMedPrinc[[#This Row],[1]])),0)</f>
        <v>0.90390848915023825</v>
      </c>
    </row>
    <row r="870" spans="1:12" ht="15.75" x14ac:dyDescent="0.25">
      <c r="A870" s="4">
        <v>44413</v>
      </c>
      <c r="B870" s="5">
        <v>0.25</v>
      </c>
      <c r="C870" s="55" t="s">
        <v>22</v>
      </c>
      <c r="D870" s="9">
        <v>46990.03</v>
      </c>
      <c r="E870" s="9">
        <v>22235.55</v>
      </c>
      <c r="F870" s="9">
        <v>13469.99</v>
      </c>
      <c r="G870" s="9">
        <v>23542.26</v>
      </c>
      <c r="H870" s="9">
        <v>9977.76</v>
      </c>
      <c r="I870" s="9">
        <v>0.40799999999999997</v>
      </c>
      <c r="J870" s="9">
        <v>0.43</v>
      </c>
      <c r="K870" s="9">
        <v>0.41699999999999998</v>
      </c>
      <c r="L870" s="8">
        <f>+IFERROR(COS(ATAN(db_LecMedPrinc[[#This Row],[3]]/db_LecMedPrinc[[#This Row],[1]])),0)</f>
        <v>0.90390808056627403</v>
      </c>
    </row>
    <row r="871" spans="1:12" ht="15.75" x14ac:dyDescent="0.25">
      <c r="A871" s="4">
        <v>44413</v>
      </c>
      <c r="B871" s="5">
        <v>0.45833333333333331</v>
      </c>
      <c r="C871" s="56"/>
      <c r="D871" s="9"/>
      <c r="E871" s="9"/>
      <c r="F871" s="9"/>
      <c r="G871" s="9"/>
      <c r="H871" s="9"/>
      <c r="I871" s="9"/>
      <c r="J871" s="9"/>
      <c r="K871" s="9"/>
      <c r="L871" s="8">
        <f>+IFERROR(COS(ATAN(db_LecMedPrinc[[#This Row],[3]]/db_LecMedPrinc[[#This Row],[1]])),0)</f>
        <v>0</v>
      </c>
    </row>
    <row r="872" spans="1:12" ht="15.75" x14ac:dyDescent="0.25">
      <c r="A872" s="4">
        <v>44413</v>
      </c>
      <c r="B872" s="5">
        <v>0.75</v>
      </c>
      <c r="C872" s="56" t="s">
        <v>21</v>
      </c>
      <c r="D872" s="9">
        <v>46994.35</v>
      </c>
      <c r="E872" s="9">
        <v>22237.68</v>
      </c>
      <c r="F872" s="9">
        <v>13470.34</v>
      </c>
      <c r="G872" s="9">
        <v>23546.22</v>
      </c>
      <c r="H872" s="9">
        <v>9977.7800000000007</v>
      </c>
      <c r="I872" s="9">
        <v>0.41</v>
      </c>
      <c r="J872" s="9">
        <v>0.43</v>
      </c>
      <c r="K872" s="9">
        <v>0.42</v>
      </c>
      <c r="L872" s="8">
        <f>+IFERROR(COS(ATAN(db_LecMedPrinc[[#This Row],[3]]/db_LecMedPrinc[[#This Row],[1]])),0)</f>
        <v>0.90390744260104239</v>
      </c>
    </row>
    <row r="873" spans="1:12" ht="15.75" x14ac:dyDescent="0.25">
      <c r="A873" s="4">
        <v>44414</v>
      </c>
      <c r="B873" s="5">
        <v>0</v>
      </c>
      <c r="C873" s="55" t="s">
        <v>22</v>
      </c>
      <c r="D873" s="9">
        <v>46996.1</v>
      </c>
      <c r="E873" s="9">
        <v>22238.48</v>
      </c>
      <c r="F873" s="9">
        <v>13470.48</v>
      </c>
      <c r="G873" s="9">
        <v>23546.400000000001</v>
      </c>
      <c r="H873" s="9">
        <v>9979.2000000000007</v>
      </c>
      <c r="I873" s="9">
        <v>0.40799999999999997</v>
      </c>
      <c r="J873" s="9">
        <v>0.43</v>
      </c>
      <c r="K873" s="9">
        <v>0.41699999999999998</v>
      </c>
      <c r="L873" s="8">
        <f>+IFERROR(COS(ATAN(db_LecMedPrinc[[#This Row],[3]]/db_LecMedPrinc[[#This Row],[1]])),0)</f>
        <v>0.9039076515467126</v>
      </c>
    </row>
    <row r="874" spans="1:12" ht="15.75" x14ac:dyDescent="0.25">
      <c r="A874" s="4">
        <v>44414</v>
      </c>
      <c r="B874" s="5">
        <v>0.25</v>
      </c>
      <c r="C874" s="55" t="s">
        <v>22</v>
      </c>
      <c r="D874" s="9">
        <v>46997.02</v>
      </c>
      <c r="E874" s="9">
        <v>22238.81</v>
      </c>
      <c r="F874" s="9">
        <v>13471.41</v>
      </c>
      <c r="G874" s="9">
        <v>23546.400000000001</v>
      </c>
      <c r="H874" s="9">
        <v>9979.2000000000007</v>
      </c>
      <c r="I874" s="9">
        <v>0.40799999999999997</v>
      </c>
      <c r="J874" s="9">
        <v>0.43</v>
      </c>
      <c r="K874" s="9">
        <v>0.41699999999999998</v>
      </c>
      <c r="L874" s="8">
        <f>+IFERROR(COS(ATAN(db_LecMedPrinc[[#This Row],[3]]/db_LecMedPrinc[[#This Row],[1]])),0)</f>
        <v>0.90390843488341321</v>
      </c>
    </row>
    <row r="875" spans="1:12" ht="15.75" x14ac:dyDescent="0.25">
      <c r="A875" s="4">
        <v>44414</v>
      </c>
      <c r="B875" s="5">
        <v>0.45833333333333331</v>
      </c>
      <c r="C875" s="56" t="s">
        <v>20</v>
      </c>
      <c r="D875" s="9">
        <v>46997.760000000002</v>
      </c>
      <c r="E875" s="9">
        <v>22239.07</v>
      </c>
      <c r="F875" s="9">
        <v>13471.44</v>
      </c>
      <c r="G875" s="9">
        <v>23547.11</v>
      </c>
      <c r="H875" s="9">
        <v>9979.2000000000007</v>
      </c>
      <c r="I875" s="9"/>
      <c r="J875" s="9"/>
      <c r="K875" s="9"/>
      <c r="L875" s="8">
        <f>+IFERROR(COS(ATAN(db_LecMedPrinc[[#This Row],[3]]/db_LecMedPrinc[[#This Row],[1]])),0)</f>
        <v>0.9039091053479017</v>
      </c>
    </row>
    <row r="876" spans="1:12" ht="15.75" x14ac:dyDescent="0.25">
      <c r="A876" s="4">
        <v>44414</v>
      </c>
      <c r="B876" s="5">
        <v>0.75</v>
      </c>
      <c r="C876" s="56" t="s">
        <v>21</v>
      </c>
      <c r="D876" s="9">
        <v>46999.01</v>
      </c>
      <c r="E876" s="9">
        <v>22239.53</v>
      </c>
      <c r="F876" s="9">
        <v>13471.44</v>
      </c>
      <c r="G876" s="9">
        <v>23548.16</v>
      </c>
      <c r="H876" s="9">
        <v>9979.4</v>
      </c>
      <c r="I876" s="9">
        <v>0.41</v>
      </c>
      <c r="J876" s="9">
        <v>0.43</v>
      </c>
      <c r="K876" s="9">
        <v>0.42</v>
      </c>
      <c r="L876" s="8">
        <f>+IFERROR(COS(ATAN(db_LecMedPrinc[[#This Row],[3]]/db_LecMedPrinc[[#This Row],[1]])),0)</f>
        <v>0.9039100830948964</v>
      </c>
    </row>
    <row r="877" spans="1:12" ht="15.75" x14ac:dyDescent="0.25">
      <c r="A877" s="4">
        <v>44415</v>
      </c>
      <c r="B877" s="5">
        <v>0</v>
      </c>
      <c r="C877" s="56" t="s">
        <v>24</v>
      </c>
      <c r="D877" s="9">
        <v>46999.94</v>
      </c>
      <c r="E877" s="9">
        <v>22239.87</v>
      </c>
      <c r="F877" s="9">
        <v>13471.66</v>
      </c>
      <c r="G877" s="9">
        <v>23548.31</v>
      </c>
      <c r="H877" s="9">
        <v>9979.9599999999991</v>
      </c>
      <c r="I877" s="9">
        <v>0.40799999999999997</v>
      </c>
      <c r="J877" s="9">
        <v>0.43</v>
      </c>
      <c r="K877" s="9">
        <v>0.41699999999999998</v>
      </c>
      <c r="L877" s="8">
        <f>+IFERROR(COS(ATAN(db_LecMedPrinc[[#This Row],[3]]/db_LecMedPrinc[[#This Row],[1]])),0)</f>
        <v>0.90391082715890969</v>
      </c>
    </row>
    <row r="878" spans="1:12" ht="15.75" x14ac:dyDescent="0.25">
      <c r="A878" s="4">
        <v>44415</v>
      </c>
      <c r="B878" s="5">
        <v>0.25</v>
      </c>
      <c r="C878" s="56" t="s">
        <v>24</v>
      </c>
      <c r="D878" s="9">
        <v>47000.71</v>
      </c>
      <c r="E878" s="9">
        <v>22240.14</v>
      </c>
      <c r="F878" s="9">
        <v>13472.43</v>
      </c>
      <c r="G878" s="9">
        <v>23548.31</v>
      </c>
      <c r="H878" s="9">
        <v>9979.9599999999991</v>
      </c>
      <c r="I878" s="9">
        <v>0.40799999999999997</v>
      </c>
      <c r="J878" s="9">
        <v>0.43</v>
      </c>
      <c r="K878" s="9">
        <v>0.41699999999999998</v>
      </c>
      <c r="L878" s="8">
        <f>+IFERROR(COS(ATAN(db_LecMedPrinc[[#This Row],[3]]/db_LecMedPrinc[[#This Row],[1]])),0)</f>
        <v>0.90391152873598735</v>
      </c>
    </row>
    <row r="879" spans="1:12" ht="15.75" x14ac:dyDescent="0.25">
      <c r="A879" s="4">
        <v>44415</v>
      </c>
      <c r="B879" s="5">
        <v>0.45833333333333331</v>
      </c>
      <c r="C879" s="56"/>
      <c r="D879" s="9"/>
      <c r="E879" s="9"/>
      <c r="F879" s="9"/>
      <c r="G879" s="9"/>
      <c r="H879" s="9"/>
      <c r="I879" s="9"/>
      <c r="J879" s="9"/>
      <c r="K879" s="9"/>
      <c r="L879" s="8">
        <f>+IFERROR(COS(ATAN(db_LecMedPrinc[[#This Row],[3]]/db_LecMedPrinc[[#This Row],[1]])),0)</f>
        <v>0</v>
      </c>
    </row>
    <row r="880" spans="1:12" ht="15.75" x14ac:dyDescent="0.25">
      <c r="A880" s="4">
        <v>44415</v>
      </c>
      <c r="B880" s="5">
        <v>0.75</v>
      </c>
      <c r="C880" s="56" t="s">
        <v>21</v>
      </c>
      <c r="D880" s="9">
        <v>47002.77</v>
      </c>
      <c r="E880" s="9">
        <v>22240.89</v>
      </c>
      <c r="F880" s="9">
        <v>13472.53</v>
      </c>
      <c r="G880" s="9">
        <v>23550.080000000002</v>
      </c>
      <c r="H880" s="9">
        <v>9980.15</v>
      </c>
      <c r="I880" s="9">
        <v>0.41</v>
      </c>
      <c r="J880" s="9">
        <v>0.43</v>
      </c>
      <c r="K880" s="9">
        <v>0.42</v>
      </c>
      <c r="L880" s="8">
        <f>+IFERROR(COS(ATAN(db_LecMedPrinc[[#This Row],[3]]/db_LecMedPrinc[[#This Row],[1]])),0)</f>
        <v>0.90391319989130459</v>
      </c>
    </row>
    <row r="881" spans="1:12" ht="15.75" x14ac:dyDescent="0.25">
      <c r="A881" s="4">
        <v>44416</v>
      </c>
      <c r="B881" s="5">
        <v>0</v>
      </c>
      <c r="C881" s="56" t="s">
        <v>24</v>
      </c>
      <c r="D881" s="9">
        <v>47003.55</v>
      </c>
      <c r="E881" s="9">
        <v>22240.91</v>
      </c>
      <c r="F881" s="9">
        <v>13472.83</v>
      </c>
      <c r="G881" s="9">
        <v>23550.16</v>
      </c>
      <c r="H881" s="9">
        <v>9980.6299999999992</v>
      </c>
      <c r="I881" s="9">
        <v>0.40799999999999997</v>
      </c>
      <c r="J881" s="9">
        <v>0.43</v>
      </c>
      <c r="K881" s="9">
        <v>0.41699999999999998</v>
      </c>
      <c r="L881" s="8">
        <f>+IFERROR(COS(ATAN(db_LecMedPrinc[[#This Row],[3]]/db_LecMedPrinc[[#This Row],[1]])),0)</f>
        <v>0.90391579529324506</v>
      </c>
    </row>
    <row r="882" spans="1:12" ht="15.75" x14ac:dyDescent="0.25">
      <c r="A882" s="4">
        <v>44416</v>
      </c>
      <c r="B882" s="5">
        <v>0.25</v>
      </c>
      <c r="C882" s="56" t="s">
        <v>24</v>
      </c>
      <c r="D882" s="9">
        <v>47004.160000000003</v>
      </c>
      <c r="E882" s="9">
        <v>22241.38</v>
      </c>
      <c r="F882" s="9">
        <v>13473.31</v>
      </c>
      <c r="G882" s="9">
        <v>23550.21</v>
      </c>
      <c r="H882" s="9">
        <v>9980.6299999999992</v>
      </c>
      <c r="I882" s="9">
        <v>0.40799999999999997</v>
      </c>
      <c r="J882" s="9">
        <v>0.43</v>
      </c>
      <c r="K882" s="9">
        <v>0.41699999999999998</v>
      </c>
      <c r="L882" s="8">
        <f>+IFERROR(COS(ATAN(db_LecMedPrinc[[#This Row],[3]]/db_LecMedPrinc[[#This Row],[1]])),0)</f>
        <v>0.90391444689105438</v>
      </c>
    </row>
    <row r="883" spans="1:12" ht="15.75" x14ac:dyDescent="0.25">
      <c r="A883" s="4">
        <v>44416</v>
      </c>
      <c r="B883" s="5">
        <v>0.45833333333333331</v>
      </c>
      <c r="C883" s="56" t="s">
        <v>20</v>
      </c>
      <c r="D883" s="9">
        <v>47004.83</v>
      </c>
      <c r="E883" s="9">
        <v>22241.599999999999</v>
      </c>
      <c r="F883" s="9">
        <v>13473.42</v>
      </c>
      <c r="G883" s="9">
        <v>23550.78</v>
      </c>
      <c r="H883" s="9">
        <v>9980.6299999999992</v>
      </c>
      <c r="I883" s="9">
        <v>0.40799999999999997</v>
      </c>
      <c r="J883" s="9">
        <v>0.43</v>
      </c>
      <c r="K883" s="9">
        <v>0.41699999999999998</v>
      </c>
      <c r="L883" s="8">
        <f>+IFERROR(COS(ATAN(db_LecMedPrinc[[#This Row],[3]]/db_LecMedPrinc[[#This Row],[1]])),0)</f>
        <v>0.90391516828107543</v>
      </c>
    </row>
    <row r="884" spans="1:12" ht="15.75" x14ac:dyDescent="0.25">
      <c r="A884" s="4">
        <v>44416</v>
      </c>
      <c r="B884" s="5">
        <v>0.75</v>
      </c>
      <c r="C884" s="56" t="s">
        <v>22</v>
      </c>
      <c r="D884" s="9">
        <v>47005.87</v>
      </c>
      <c r="E884" s="9">
        <v>22241.94</v>
      </c>
      <c r="F884" s="9">
        <v>13473.42</v>
      </c>
      <c r="G884" s="9">
        <v>23551.47</v>
      </c>
      <c r="H884" s="9">
        <v>9980.8700000000008</v>
      </c>
      <c r="I884" s="9">
        <v>0.40799999999999997</v>
      </c>
      <c r="J884" s="9">
        <v>0.43</v>
      </c>
      <c r="K884" s="9">
        <v>0.41699999999999998</v>
      </c>
      <c r="L884" s="8">
        <f>+IFERROR(COS(ATAN(db_LecMedPrinc[[#This Row],[3]]/db_LecMedPrinc[[#This Row],[1]])),0)</f>
        <v>0.9039162991034162</v>
      </c>
    </row>
    <row r="885" spans="1:12" ht="15.75" x14ac:dyDescent="0.25">
      <c r="A885" s="4">
        <v>44417</v>
      </c>
      <c r="B885" s="5">
        <v>0</v>
      </c>
      <c r="C885" s="56" t="s">
        <v>24</v>
      </c>
      <c r="D885" s="9">
        <v>47006.51</v>
      </c>
      <c r="E885" s="9">
        <v>22242.17</v>
      </c>
      <c r="F885" s="9">
        <v>13473.67</v>
      </c>
      <c r="G885" s="9">
        <v>23551.599999999999</v>
      </c>
      <c r="H885" s="9">
        <v>9981.23</v>
      </c>
      <c r="I885" s="9">
        <v>0.40799999999999997</v>
      </c>
      <c r="J885" s="9">
        <v>0.43</v>
      </c>
      <c r="K885" s="9">
        <v>0.41699999999999998</v>
      </c>
      <c r="L885" s="8">
        <f>+IFERROR(COS(ATAN(db_LecMedPrinc[[#This Row],[3]]/db_LecMedPrinc[[#This Row],[1]])),0)</f>
        <v>0.90391684056051513</v>
      </c>
    </row>
    <row r="886" spans="1:12" ht="15.75" x14ac:dyDescent="0.25">
      <c r="A886" s="4">
        <v>44417</v>
      </c>
      <c r="B886" s="5">
        <v>0.25</v>
      </c>
      <c r="C886" s="56" t="s">
        <v>24</v>
      </c>
      <c r="D886" s="9">
        <v>47007.23</v>
      </c>
      <c r="E886" s="9">
        <v>22242.560000000001</v>
      </c>
      <c r="F886" s="9">
        <v>13474.11</v>
      </c>
      <c r="G886" s="9">
        <v>23551.84</v>
      </c>
      <c r="H886" s="9">
        <v>9981.23</v>
      </c>
      <c r="I886" s="9">
        <v>0.40799999999999997</v>
      </c>
      <c r="J886" s="9">
        <v>0.43</v>
      </c>
      <c r="K886" s="9">
        <v>0.41699999999999998</v>
      </c>
      <c r="L886" s="8">
        <f>+IFERROR(COS(ATAN(db_LecMedPrinc[[#This Row],[3]]/db_LecMedPrinc[[#This Row],[1]])),0)</f>
        <v>0.90391647392998364</v>
      </c>
    </row>
    <row r="887" spans="1:12" ht="15.75" x14ac:dyDescent="0.25">
      <c r="A887" s="4">
        <v>44417</v>
      </c>
      <c r="B887" s="5">
        <v>0.45833333333333331</v>
      </c>
      <c r="C887" s="56"/>
      <c r="D887" s="9"/>
      <c r="E887" s="9"/>
      <c r="F887" s="9"/>
      <c r="G887" s="9"/>
      <c r="H887" s="9"/>
      <c r="I887" s="9"/>
      <c r="J887" s="9"/>
      <c r="K887" s="9"/>
      <c r="L887" s="8">
        <f>+IFERROR(COS(ATAN(db_LecMedPrinc[[#This Row],[3]]/db_LecMedPrinc[[#This Row],[1]])),0)</f>
        <v>0</v>
      </c>
    </row>
    <row r="888" spans="1:12" ht="15.75" x14ac:dyDescent="0.25">
      <c r="A888" s="4">
        <v>44417</v>
      </c>
      <c r="B888" s="5">
        <v>0.75</v>
      </c>
      <c r="C888" s="56"/>
      <c r="D888" s="9"/>
      <c r="E888" s="9"/>
      <c r="F888" s="9"/>
      <c r="G888" s="9"/>
      <c r="H888" s="9"/>
      <c r="I888" s="9"/>
      <c r="J888" s="9"/>
      <c r="K888" s="9"/>
      <c r="L888" s="8">
        <f>+IFERROR(COS(ATAN(db_LecMedPrinc[[#This Row],[3]]/db_LecMedPrinc[[#This Row],[1]])),0)</f>
        <v>0</v>
      </c>
    </row>
    <row r="889" spans="1:12" ht="15.75" x14ac:dyDescent="0.25">
      <c r="A889" s="4">
        <v>44418</v>
      </c>
      <c r="B889" s="5">
        <v>0</v>
      </c>
      <c r="C889" s="56" t="s">
        <v>24</v>
      </c>
      <c r="D889" s="9">
        <v>47012.01</v>
      </c>
      <c r="E889" s="9">
        <v>22244.83</v>
      </c>
      <c r="F889" s="9">
        <v>13474.88</v>
      </c>
      <c r="G889" s="9">
        <v>23554.33</v>
      </c>
      <c r="H889" s="9">
        <v>9952.7900000000009</v>
      </c>
      <c r="I889" s="9">
        <v>0.40799999999999997</v>
      </c>
      <c r="J889" s="9">
        <v>0.43</v>
      </c>
      <c r="K889" s="9">
        <v>0.41699999999999998</v>
      </c>
      <c r="L889" s="8">
        <f>+IFERROR(COS(ATAN(db_LecMedPrinc[[#This Row],[3]]/db_LecMedPrinc[[#This Row],[1]])),0)</f>
        <v>0.90391641273514178</v>
      </c>
    </row>
    <row r="890" spans="1:12" ht="15.75" x14ac:dyDescent="0.25">
      <c r="A890" s="4">
        <v>44418</v>
      </c>
      <c r="B890" s="5">
        <v>0.25</v>
      </c>
      <c r="C890" s="56" t="s">
        <v>24</v>
      </c>
      <c r="D890" s="9">
        <v>47013.39</v>
      </c>
      <c r="E890" s="9">
        <v>22245.57</v>
      </c>
      <c r="F890" s="9">
        <v>13476.27</v>
      </c>
      <c r="G890" s="9">
        <v>23554.33</v>
      </c>
      <c r="H890" s="9">
        <v>9982.7900000000009</v>
      </c>
      <c r="I890" s="9">
        <v>0.40799999999999997</v>
      </c>
      <c r="J890" s="9">
        <v>0.43</v>
      </c>
      <c r="K890" s="9">
        <v>0.41699999999999998</v>
      </c>
      <c r="L890" s="8">
        <f>+IFERROR(COS(ATAN(db_LecMedPrinc[[#This Row],[3]]/db_LecMedPrinc[[#This Row],[1]])),0)</f>
        <v>0.90391576588020361</v>
      </c>
    </row>
    <row r="891" spans="1:12" ht="15.75" x14ac:dyDescent="0.25">
      <c r="A891" s="4">
        <v>44418</v>
      </c>
      <c r="B891" s="5">
        <v>0.45833333333333331</v>
      </c>
      <c r="C891" s="56" t="s">
        <v>21</v>
      </c>
      <c r="D891" s="9">
        <v>47015.64</v>
      </c>
      <c r="E891" s="9">
        <v>22246.7</v>
      </c>
      <c r="F891" s="9">
        <v>13476.71</v>
      </c>
      <c r="G891" s="9">
        <v>23556.12</v>
      </c>
      <c r="H891" s="9">
        <v>9982.7900000000009</v>
      </c>
      <c r="I891" s="9">
        <v>0.40799999999999997</v>
      </c>
      <c r="J891" s="9">
        <v>0.43</v>
      </c>
      <c r="K891" s="9">
        <v>0.41699999999999998</v>
      </c>
      <c r="L891" s="8">
        <f>+IFERROR(COS(ATAN(db_LecMedPrinc[[#This Row],[3]]/db_LecMedPrinc[[#This Row],[1]])),0)</f>
        <v>0.90391528009084932</v>
      </c>
    </row>
    <row r="892" spans="1:12" ht="15.75" x14ac:dyDescent="0.25">
      <c r="A892" s="4">
        <v>44418</v>
      </c>
      <c r="B892" s="5">
        <v>0.75</v>
      </c>
      <c r="C892" s="56"/>
      <c r="D892" s="9"/>
      <c r="E892" s="9"/>
      <c r="F892" s="9"/>
      <c r="G892" s="9"/>
      <c r="H892" s="9"/>
      <c r="I892" s="9"/>
      <c r="J892" s="9"/>
      <c r="K892" s="9"/>
      <c r="L892" s="8">
        <f>+IFERROR(COS(ATAN(db_LecMedPrinc[[#This Row],[3]]/db_LecMedPrinc[[#This Row],[1]])),0)</f>
        <v>0</v>
      </c>
    </row>
    <row r="893" spans="1:12" ht="15.75" x14ac:dyDescent="0.25">
      <c r="A893" s="4">
        <v>44419</v>
      </c>
      <c r="B893" s="5">
        <v>0</v>
      </c>
      <c r="C893" s="56" t="s">
        <v>24</v>
      </c>
      <c r="D893" s="9">
        <v>47020.37</v>
      </c>
      <c r="E893" s="9">
        <v>22249.27</v>
      </c>
      <c r="F893" s="9">
        <v>13477.51</v>
      </c>
      <c r="G893" s="9">
        <v>23558.35</v>
      </c>
      <c r="H893" s="9">
        <v>9984.5</v>
      </c>
      <c r="I893" s="9">
        <v>0.40799999999999997</v>
      </c>
      <c r="J893" s="9">
        <v>0.43</v>
      </c>
      <c r="K893" s="9">
        <v>0.41699999999999998</v>
      </c>
      <c r="L893" s="8">
        <f>+IFERROR(COS(ATAN(db_LecMedPrinc[[#This Row],[3]]/db_LecMedPrinc[[#This Row],[1]])),0)</f>
        <v>0.90391281350599184</v>
      </c>
    </row>
    <row r="894" spans="1:12" ht="15.75" x14ac:dyDescent="0.25">
      <c r="A894" s="4">
        <v>44419</v>
      </c>
      <c r="B894" s="5">
        <v>0.25</v>
      </c>
      <c r="C894" s="56" t="s">
        <v>24</v>
      </c>
      <c r="D894" s="9">
        <v>47021.8</v>
      </c>
      <c r="E894" s="9">
        <v>22250.04</v>
      </c>
      <c r="F894" s="9">
        <v>13478.94</v>
      </c>
      <c r="G894" s="9">
        <v>23558.35</v>
      </c>
      <c r="H894" s="9">
        <v>9984.5</v>
      </c>
      <c r="I894" s="9">
        <v>0.40799999999999997</v>
      </c>
      <c r="J894" s="9">
        <v>0.43</v>
      </c>
      <c r="K894" s="9">
        <v>0.41699999999999998</v>
      </c>
      <c r="L894" s="8">
        <f>+IFERROR(COS(ATAN(db_LecMedPrinc[[#This Row],[3]]/db_LecMedPrinc[[#This Row],[1]])),0)</f>
        <v>0.90391211974050401</v>
      </c>
    </row>
    <row r="895" spans="1:12" ht="15.75" x14ac:dyDescent="0.25">
      <c r="A895" s="4">
        <v>44419</v>
      </c>
      <c r="B895" s="5">
        <v>0.45833333333333331</v>
      </c>
      <c r="C895" s="56" t="s">
        <v>21</v>
      </c>
      <c r="D895" s="9">
        <v>47023.83</v>
      </c>
      <c r="E895" s="9">
        <v>22251.09</v>
      </c>
      <c r="F895" s="9">
        <v>13479.18</v>
      </c>
      <c r="G895" s="9">
        <v>23560.14</v>
      </c>
      <c r="H895" s="9">
        <v>9984.5</v>
      </c>
      <c r="I895" s="9">
        <v>0.41</v>
      </c>
      <c r="J895" s="9">
        <v>0.43</v>
      </c>
      <c r="K895" s="9">
        <v>0.42</v>
      </c>
      <c r="L895" s="8">
        <f>+IFERROR(COS(ATAN(db_LecMedPrinc[[#This Row],[3]]/db_LecMedPrinc[[#This Row],[1]])),0)</f>
        <v>0.90391145509325477</v>
      </c>
    </row>
    <row r="896" spans="1:12" ht="15.75" x14ac:dyDescent="0.25">
      <c r="A896" s="4">
        <v>44419</v>
      </c>
      <c r="B896" s="5">
        <v>0.75</v>
      </c>
      <c r="C896" s="55" t="s">
        <v>22</v>
      </c>
      <c r="D896" s="9">
        <v>47027.32</v>
      </c>
      <c r="E896" s="9">
        <v>22252.92</v>
      </c>
      <c r="F896" s="9">
        <v>13479.18</v>
      </c>
      <c r="G896" s="9">
        <v>23562.39</v>
      </c>
      <c r="H896" s="9">
        <v>9985.74</v>
      </c>
      <c r="I896" s="9">
        <v>0.40799999999999997</v>
      </c>
      <c r="J896" s="9">
        <v>0.43</v>
      </c>
      <c r="K896" s="9">
        <v>0.41699999999999998</v>
      </c>
      <c r="L896" s="8">
        <f>+IFERROR(COS(ATAN(db_LecMedPrinc[[#This Row],[3]]/db_LecMedPrinc[[#This Row],[1]])),0)</f>
        <v>0.90391012805501669</v>
      </c>
    </row>
    <row r="897" spans="1:12" ht="15.75" x14ac:dyDescent="0.25">
      <c r="A897" s="4">
        <v>44420</v>
      </c>
      <c r="B897" s="5">
        <v>0</v>
      </c>
      <c r="C897" s="56" t="s">
        <v>24</v>
      </c>
      <c r="D897" s="9">
        <v>47029.56</v>
      </c>
      <c r="E897" s="9">
        <v>22254.11</v>
      </c>
      <c r="F897" s="9">
        <v>13480.43</v>
      </c>
      <c r="G897" s="9">
        <v>23562.77</v>
      </c>
      <c r="H897" s="9">
        <v>9986.36</v>
      </c>
      <c r="I897" s="9">
        <v>0.40799999999999997</v>
      </c>
      <c r="J897" s="9">
        <v>0.43</v>
      </c>
      <c r="K897" s="9">
        <v>0.41699999999999998</v>
      </c>
      <c r="L897" s="8">
        <f>+IFERROR(COS(ATAN(db_LecMedPrinc[[#This Row],[3]]/db_LecMedPrinc[[#This Row],[1]])),0)</f>
        <v>0.90390916165415591</v>
      </c>
    </row>
    <row r="898" spans="1:12" ht="15.75" x14ac:dyDescent="0.25">
      <c r="A898" s="4">
        <v>44420</v>
      </c>
      <c r="B898" s="5">
        <v>0.25</v>
      </c>
      <c r="C898" s="56" t="s">
        <v>24</v>
      </c>
      <c r="D898" s="9">
        <v>47030.41</v>
      </c>
      <c r="E898" s="9">
        <v>22257.84</v>
      </c>
      <c r="F898" s="9">
        <v>13481.52</v>
      </c>
      <c r="G898" s="9">
        <v>23562.77</v>
      </c>
      <c r="H898" s="9">
        <v>9986.36</v>
      </c>
      <c r="I898" s="9">
        <v>0.40799999999999997</v>
      </c>
      <c r="J898" s="9">
        <v>0.43</v>
      </c>
      <c r="K898" s="9">
        <v>0.41699999999999998</v>
      </c>
      <c r="L898" s="8">
        <f>+IFERROR(COS(ATAN(db_LecMedPrinc[[#This Row],[3]]/db_LecMedPrinc[[#This Row],[1]])),0)</f>
        <v>0.90388443275266839</v>
      </c>
    </row>
    <row r="899" spans="1:12" ht="15.75" x14ac:dyDescent="0.25">
      <c r="A899" s="4">
        <v>44420</v>
      </c>
      <c r="B899" s="5">
        <v>0.45833333333333331</v>
      </c>
      <c r="C899" s="56" t="s">
        <v>21</v>
      </c>
      <c r="D899" s="9">
        <v>47032.4</v>
      </c>
      <c r="E899" s="9">
        <v>22255.59</v>
      </c>
      <c r="F899" s="9">
        <v>13481.82</v>
      </c>
      <c r="G899" s="9">
        <v>23564.22</v>
      </c>
      <c r="H899" s="9">
        <v>9986.36</v>
      </c>
      <c r="I899" s="9">
        <v>0.41</v>
      </c>
      <c r="J899" s="9">
        <v>0.43</v>
      </c>
      <c r="K899" s="9">
        <v>0.42</v>
      </c>
      <c r="L899" s="8">
        <f>+IFERROR(COS(ATAN(db_LecMedPrinc[[#This Row],[3]]/db_LecMedPrinc[[#This Row],[1]])),0)</f>
        <v>0.90390815015138926</v>
      </c>
    </row>
    <row r="900" spans="1:12" ht="15.75" x14ac:dyDescent="0.25">
      <c r="A900" s="4">
        <v>44420</v>
      </c>
      <c r="B900" s="5">
        <v>0.75</v>
      </c>
      <c r="C900" s="55" t="s">
        <v>22</v>
      </c>
      <c r="D900" s="9">
        <v>47035.12</v>
      </c>
      <c r="E900" s="9">
        <v>22256.959999999999</v>
      </c>
      <c r="F900" s="9">
        <v>13481.82</v>
      </c>
      <c r="G900" s="9">
        <v>23566.71</v>
      </c>
      <c r="H900" s="9">
        <v>9986.58</v>
      </c>
      <c r="I900" s="9">
        <v>0.41299999999999998</v>
      </c>
      <c r="J900" s="9">
        <v>0.45400000000000001</v>
      </c>
      <c r="K900" s="9">
        <v>0.41699999999999998</v>
      </c>
      <c r="L900" s="8">
        <f>+IFERROR(COS(ATAN(db_LecMedPrinc[[#This Row],[3]]/db_LecMedPrinc[[#This Row],[1]])),0)</f>
        <v>0.90390753416731162</v>
      </c>
    </row>
    <row r="901" spans="1:12" ht="15.75" x14ac:dyDescent="0.25">
      <c r="A901" s="4">
        <v>44421</v>
      </c>
      <c r="B901" s="5">
        <v>0</v>
      </c>
      <c r="C901" s="56" t="s">
        <v>20</v>
      </c>
      <c r="D901" s="9">
        <v>47036.46</v>
      </c>
      <c r="E901" s="9">
        <v>22257.53</v>
      </c>
      <c r="F901" s="9">
        <v>13481.99</v>
      </c>
      <c r="G901" s="9">
        <v>23566.92</v>
      </c>
      <c r="H901" s="9">
        <v>9987.5400000000009</v>
      </c>
      <c r="I901" s="9"/>
      <c r="J901" s="9"/>
      <c r="K901" s="9"/>
      <c r="L901" s="8">
        <f>+IFERROR(COS(ATAN(db_LecMedPrinc[[#This Row],[3]]/db_LecMedPrinc[[#This Row],[1]])),0)</f>
        <v>0.90390801031980905</v>
      </c>
    </row>
    <row r="902" spans="1:12" ht="15.75" x14ac:dyDescent="0.25">
      <c r="A902" s="4">
        <v>44421</v>
      </c>
      <c r="B902" s="5">
        <v>0.25</v>
      </c>
      <c r="C902" s="56" t="s">
        <v>20</v>
      </c>
      <c r="D902" s="9">
        <v>47037.81</v>
      </c>
      <c r="E902" s="9">
        <v>22258.16</v>
      </c>
      <c r="F902" s="9">
        <v>13483.34</v>
      </c>
      <c r="G902" s="9">
        <v>23566.92</v>
      </c>
      <c r="H902" s="9">
        <v>9987.5400000000009</v>
      </c>
      <c r="I902" s="9"/>
      <c r="J902" s="9"/>
      <c r="K902" s="9"/>
      <c r="L902" s="8">
        <f>+IFERROR(COS(ATAN(db_LecMedPrinc[[#This Row],[3]]/db_LecMedPrinc[[#This Row],[1]])),0)</f>
        <v>0.90390807582305399</v>
      </c>
    </row>
    <row r="903" spans="1:12" ht="15.75" x14ac:dyDescent="0.25">
      <c r="A903" s="4">
        <v>44421</v>
      </c>
      <c r="B903" s="5">
        <v>0.45833333333333331</v>
      </c>
      <c r="C903" s="56" t="s">
        <v>21</v>
      </c>
      <c r="D903" s="9">
        <v>47038.98</v>
      </c>
      <c r="E903" s="9">
        <v>22258.68</v>
      </c>
      <c r="F903" s="9">
        <v>13483.4</v>
      </c>
      <c r="G903" s="9">
        <v>23568.03</v>
      </c>
      <c r="H903" s="9">
        <v>9987.5400000000009</v>
      </c>
      <c r="I903" s="9">
        <v>0.41</v>
      </c>
      <c r="J903" s="9">
        <v>0.45</v>
      </c>
      <c r="K903" s="9">
        <v>0.42</v>
      </c>
      <c r="L903" s="8">
        <f>+IFERROR(COS(ATAN(db_LecMedPrinc[[#This Row],[3]]/db_LecMedPrinc[[#This Row],[1]])),0)</f>
        <v>0.90390832575528191</v>
      </c>
    </row>
    <row r="904" spans="1:12" ht="15.75" x14ac:dyDescent="0.25">
      <c r="A904" s="4">
        <v>44421</v>
      </c>
      <c r="B904" s="5">
        <v>0.75</v>
      </c>
      <c r="C904" s="55" t="s">
        <v>22</v>
      </c>
      <c r="D904" s="9">
        <v>47041.09</v>
      </c>
      <c r="E904" s="9">
        <v>22259.59</v>
      </c>
      <c r="F904" s="9">
        <v>13483.4</v>
      </c>
      <c r="G904" s="9">
        <v>23569.74</v>
      </c>
      <c r="H904" s="9">
        <v>9987.93</v>
      </c>
      <c r="I904" s="9">
        <v>0.41299999999999998</v>
      </c>
      <c r="J904" s="9">
        <v>0.45400000000000001</v>
      </c>
      <c r="K904" s="9">
        <v>0.41699999999999998</v>
      </c>
      <c r="L904" s="8">
        <f>+IFERROR(COS(ATAN(db_LecMedPrinc[[#This Row],[3]]/db_LecMedPrinc[[#This Row],[1]])),0)</f>
        <v>0.90390898281999732</v>
      </c>
    </row>
    <row r="905" spans="1:12" ht="15.75" x14ac:dyDescent="0.25">
      <c r="A905" s="4">
        <v>44422</v>
      </c>
      <c r="B905" s="5">
        <v>0</v>
      </c>
      <c r="C905" s="56" t="s">
        <v>20</v>
      </c>
      <c r="D905" s="9">
        <v>47042.3</v>
      </c>
      <c r="E905" s="9">
        <v>22260.17</v>
      </c>
      <c r="F905" s="9">
        <v>13483.55</v>
      </c>
      <c r="G905" s="9">
        <v>23570.03</v>
      </c>
      <c r="H905" s="9">
        <v>9988.7099999999991</v>
      </c>
      <c r="I905" s="9"/>
      <c r="J905" s="9"/>
      <c r="K905" s="9"/>
      <c r="L905" s="8">
        <f>+IFERROR(COS(ATAN(db_LecMedPrinc[[#This Row],[3]]/db_LecMedPrinc[[#This Row],[1]])),0)</f>
        <v>0.90390892758952246</v>
      </c>
    </row>
    <row r="906" spans="1:12" ht="15.75" x14ac:dyDescent="0.25">
      <c r="A906" s="4">
        <v>44422</v>
      </c>
      <c r="B906" s="5">
        <v>0.25</v>
      </c>
      <c r="C906" s="56"/>
      <c r="D906" s="9"/>
      <c r="E906" s="9"/>
      <c r="F906" s="9"/>
      <c r="G906" s="9"/>
      <c r="H906" s="9"/>
      <c r="I906" s="9"/>
      <c r="J906" s="9"/>
      <c r="K906" s="9"/>
      <c r="L906" s="8">
        <f>+IFERROR(COS(ATAN(db_LecMedPrinc[[#This Row],[3]]/db_LecMedPrinc[[#This Row],[1]])),0)</f>
        <v>0</v>
      </c>
    </row>
    <row r="907" spans="1:12" ht="15.75" x14ac:dyDescent="0.25">
      <c r="A907" s="4">
        <v>44422</v>
      </c>
      <c r="B907" s="5">
        <v>0.45833333333333331</v>
      </c>
      <c r="C907" s="56" t="s">
        <v>21</v>
      </c>
      <c r="D907" s="9">
        <v>47044.98</v>
      </c>
      <c r="E907" s="9">
        <v>2261.4299999999998</v>
      </c>
      <c r="F907" s="9">
        <v>13484.89</v>
      </c>
      <c r="G907" s="9">
        <v>23571.37</v>
      </c>
      <c r="H907" s="9">
        <v>9988.7099999999991</v>
      </c>
      <c r="I907" s="9">
        <v>0.41</v>
      </c>
      <c r="J907" s="9">
        <v>0.45</v>
      </c>
      <c r="K907" s="9">
        <v>0.42</v>
      </c>
      <c r="L907" s="8">
        <f>+IFERROR(COS(ATAN(db_LecMedPrinc[[#This Row],[3]]/db_LecMedPrinc[[#This Row],[1]])),0)</f>
        <v>0.99884665858932109</v>
      </c>
    </row>
    <row r="908" spans="1:12" ht="15.75" x14ac:dyDescent="0.25">
      <c r="A908" s="4">
        <v>44422</v>
      </c>
      <c r="B908" s="5">
        <v>0.75</v>
      </c>
      <c r="C908" s="56" t="s">
        <v>24</v>
      </c>
      <c r="D908" s="9">
        <v>47045.63</v>
      </c>
      <c r="E908" s="9">
        <v>22261.69</v>
      </c>
      <c r="F908" s="9">
        <v>13484.89</v>
      </c>
      <c r="G908" s="9">
        <v>23572.02</v>
      </c>
      <c r="H908" s="9">
        <v>9988.7099999999991</v>
      </c>
      <c r="I908" s="9">
        <v>0.41</v>
      </c>
      <c r="J908" s="9">
        <v>0.45</v>
      </c>
      <c r="K908" s="9">
        <v>0.42</v>
      </c>
      <c r="L908" s="8">
        <f>+IFERROR(COS(ATAN(db_LecMedPrinc[[#This Row],[3]]/db_LecMedPrinc[[#This Row],[1]])),0)</f>
        <v>0.9039093416370293</v>
      </c>
    </row>
    <row r="909" spans="1:12" ht="15.75" x14ac:dyDescent="0.25">
      <c r="A909" s="4">
        <v>44423</v>
      </c>
      <c r="B909" s="5">
        <v>0</v>
      </c>
      <c r="C909" s="56" t="s">
        <v>20</v>
      </c>
      <c r="D909" s="9">
        <v>47046.98</v>
      </c>
      <c r="E909" s="9">
        <v>22262.27</v>
      </c>
      <c r="F909" s="9">
        <v>13484.89</v>
      </c>
      <c r="G909" s="9">
        <v>23572.39</v>
      </c>
      <c r="H909" s="9">
        <v>9989.69</v>
      </c>
      <c r="I909" s="9"/>
      <c r="J909" s="9"/>
      <c r="K909" s="9"/>
      <c r="L909" s="8">
        <f>+IFERROR(COS(ATAN(db_LecMedPrinc[[#This Row],[3]]/db_LecMedPrinc[[#This Row],[1]])),0)</f>
        <v>0.9039097784972111</v>
      </c>
    </row>
    <row r="910" spans="1:12" ht="15.75" x14ac:dyDescent="0.25">
      <c r="A910" s="4">
        <v>44423</v>
      </c>
      <c r="B910" s="5">
        <v>0.25</v>
      </c>
      <c r="C910" s="56"/>
      <c r="D910" s="9"/>
      <c r="E910" s="9"/>
      <c r="F910" s="9"/>
      <c r="G910" s="9"/>
      <c r="H910" s="9"/>
      <c r="I910" s="9"/>
      <c r="J910" s="9"/>
      <c r="K910" s="9"/>
      <c r="L910" s="8">
        <f>+IFERROR(COS(ATAN(db_LecMedPrinc[[#This Row],[3]]/db_LecMedPrinc[[#This Row],[1]])),0)</f>
        <v>0</v>
      </c>
    </row>
    <row r="911" spans="1:12" ht="15.75" x14ac:dyDescent="0.25">
      <c r="A911" s="4">
        <v>44423</v>
      </c>
      <c r="B911" s="5">
        <v>0.45833333333333331</v>
      </c>
      <c r="C911" s="56" t="s">
        <v>21</v>
      </c>
      <c r="D911" s="9">
        <v>47049.87</v>
      </c>
      <c r="E911" s="9">
        <v>22263.61</v>
      </c>
      <c r="F911" s="9">
        <v>13486.39</v>
      </c>
      <c r="G911" s="9">
        <v>23573.78</v>
      </c>
      <c r="H911" s="9">
        <v>9984.69</v>
      </c>
      <c r="I911" s="9">
        <v>0.41</v>
      </c>
      <c r="J911" s="9">
        <v>0.45</v>
      </c>
      <c r="K911" s="9">
        <v>0.42</v>
      </c>
      <c r="L911" s="8">
        <f>+IFERROR(COS(ATAN(db_LecMedPrinc[[#This Row],[3]]/db_LecMedPrinc[[#This Row],[1]])),0)</f>
        <v>0.90390998295082825</v>
      </c>
    </row>
    <row r="912" spans="1:12" ht="15.75" x14ac:dyDescent="0.25">
      <c r="A912" s="4">
        <v>44423</v>
      </c>
      <c r="B912" s="5">
        <v>0.75</v>
      </c>
      <c r="C912" s="56" t="s">
        <v>24</v>
      </c>
      <c r="D912" s="9">
        <v>47051.06</v>
      </c>
      <c r="E912" s="9">
        <v>22264.12</v>
      </c>
      <c r="F912" s="9">
        <v>13486.39</v>
      </c>
      <c r="G912" s="9">
        <v>23574.71</v>
      </c>
      <c r="H912" s="9">
        <v>9989.9500000000007</v>
      </c>
      <c r="I912" s="9">
        <v>0.41</v>
      </c>
      <c r="J912" s="9">
        <v>0.45</v>
      </c>
      <c r="K912" s="9">
        <v>0.42</v>
      </c>
      <c r="L912" s="8">
        <f>+IFERROR(COS(ATAN(db_LecMedPrinc[[#This Row],[3]]/db_LecMedPrinc[[#This Row],[1]])),0)</f>
        <v>0.90391037733788182</v>
      </c>
    </row>
    <row r="913" spans="1:12" ht="15.75" x14ac:dyDescent="0.25">
      <c r="A913" s="4">
        <v>44424</v>
      </c>
      <c r="B913" s="5">
        <v>0</v>
      </c>
      <c r="C913" s="56" t="s">
        <v>20</v>
      </c>
      <c r="D913" s="9">
        <v>47051.79</v>
      </c>
      <c r="E913" s="9">
        <v>22264.42</v>
      </c>
      <c r="F913" s="9">
        <v>13486.39</v>
      </c>
      <c r="G913" s="9">
        <v>23574.84</v>
      </c>
      <c r="H913" s="9">
        <v>9990.5499999999993</v>
      </c>
      <c r="I913" s="9"/>
      <c r="J913" s="9"/>
      <c r="K913" s="9"/>
      <c r="L913" s="8">
        <f>+IFERROR(COS(ATAN(db_LecMedPrinc[[#This Row],[3]]/db_LecMedPrinc[[#This Row],[1]])),0)</f>
        <v>0.90391071475762264</v>
      </c>
    </row>
    <row r="914" spans="1:12" ht="15.75" x14ac:dyDescent="0.25">
      <c r="A914" s="4">
        <v>44424</v>
      </c>
      <c r="B914" s="5">
        <v>0.25</v>
      </c>
      <c r="C914" s="56" t="s">
        <v>20</v>
      </c>
      <c r="D914" s="9">
        <v>47052.82</v>
      </c>
      <c r="E914" s="9">
        <v>22264.83</v>
      </c>
      <c r="F914" s="9">
        <v>13487.39</v>
      </c>
      <c r="G914" s="9">
        <v>23574.87</v>
      </c>
      <c r="H914" s="9">
        <v>9990.5499999999993</v>
      </c>
      <c r="I914" s="9"/>
      <c r="J914" s="9"/>
      <c r="K914" s="9"/>
      <c r="L914" s="8">
        <f>+IFERROR(COS(ATAN(db_LecMedPrinc[[#This Row],[3]]/db_LecMedPrinc[[#This Row],[1]])),0)</f>
        <v>0.90391128951496635</v>
      </c>
    </row>
    <row r="915" spans="1:12" ht="15.75" x14ac:dyDescent="0.25">
      <c r="A915" s="4">
        <v>44424</v>
      </c>
      <c r="B915" s="5">
        <v>0.45833333333333331</v>
      </c>
      <c r="C915" s="56"/>
      <c r="D915" s="9"/>
      <c r="E915" s="9"/>
      <c r="F915" s="9"/>
      <c r="G915" s="9"/>
      <c r="H915" s="9"/>
      <c r="I915" s="9"/>
      <c r="J915" s="9"/>
      <c r="K915" s="9"/>
      <c r="L915" s="8">
        <f>+IFERROR(COS(ATAN(db_LecMedPrinc[[#This Row],[3]]/db_LecMedPrinc[[#This Row],[1]])),0)</f>
        <v>0</v>
      </c>
    </row>
    <row r="916" spans="1:12" ht="15.75" x14ac:dyDescent="0.25">
      <c r="A916" s="4">
        <v>44424</v>
      </c>
      <c r="B916" s="5">
        <v>0.75</v>
      </c>
      <c r="C916" s="56"/>
      <c r="D916" s="9"/>
      <c r="E916" s="9"/>
      <c r="F916" s="9"/>
      <c r="G916" s="9"/>
      <c r="H916" s="9"/>
      <c r="I916" s="9"/>
      <c r="J916" s="9"/>
      <c r="K916" s="9"/>
      <c r="L916" s="8">
        <f>+IFERROR(COS(ATAN(db_LecMedPrinc[[#This Row],[3]]/db_LecMedPrinc[[#This Row],[1]])),0)</f>
        <v>0</v>
      </c>
    </row>
    <row r="917" spans="1:12" ht="15.75" x14ac:dyDescent="0.25">
      <c r="A917" s="4">
        <v>44425</v>
      </c>
      <c r="B917" s="5">
        <v>0</v>
      </c>
      <c r="C917" s="56" t="s">
        <v>20</v>
      </c>
      <c r="D917" s="9">
        <v>47056.61</v>
      </c>
      <c r="E917" s="9">
        <v>22266.52</v>
      </c>
      <c r="F917" s="9">
        <v>13487.52</v>
      </c>
      <c r="G917" s="9">
        <v>23577.3</v>
      </c>
      <c r="H917" s="9">
        <v>9991.7800000000007</v>
      </c>
      <c r="I917" s="9"/>
      <c r="J917" s="9"/>
      <c r="K917" s="9"/>
      <c r="L917" s="8">
        <f>+IFERROR(COS(ATAN(db_LecMedPrinc[[#This Row],[3]]/db_LecMedPrinc[[#This Row],[1]])),0)</f>
        <v>0.90391205729577362</v>
      </c>
    </row>
    <row r="918" spans="1:12" ht="15.75" x14ac:dyDescent="0.25">
      <c r="A918" s="4">
        <v>44425</v>
      </c>
      <c r="B918" s="5">
        <v>0.25</v>
      </c>
      <c r="C918" s="56" t="s">
        <v>20</v>
      </c>
      <c r="D918" s="9">
        <v>47058.09</v>
      </c>
      <c r="E918" s="9">
        <v>22267.21</v>
      </c>
      <c r="F918" s="9">
        <v>13488.87</v>
      </c>
      <c r="G918" s="9">
        <v>23577.42</v>
      </c>
      <c r="H918" s="9">
        <v>9991.7800000000007</v>
      </c>
      <c r="I918" s="9"/>
      <c r="J918" s="9"/>
      <c r="K918" s="9"/>
      <c r="L918" s="8">
        <f>+IFERROR(COS(ATAN(db_LecMedPrinc[[#This Row],[3]]/db_LecMedPrinc[[#This Row],[1]])),0)</f>
        <v>0.90391213389862435</v>
      </c>
    </row>
    <row r="919" spans="1:12" ht="15.75" x14ac:dyDescent="0.25">
      <c r="A919" s="4">
        <v>44425</v>
      </c>
      <c r="B919" s="5">
        <v>0.45833333333333331</v>
      </c>
      <c r="C919" s="56"/>
      <c r="D919" s="9"/>
      <c r="E919" s="9"/>
      <c r="F919" s="9"/>
      <c r="G919" s="9"/>
      <c r="H919" s="9"/>
      <c r="I919" s="9"/>
      <c r="J919" s="9"/>
      <c r="K919" s="9"/>
      <c r="L919" s="8">
        <f>+IFERROR(COS(ATAN(db_LecMedPrinc[[#This Row],[3]]/db_LecMedPrinc[[#This Row],[1]])),0)</f>
        <v>0</v>
      </c>
    </row>
    <row r="920" spans="1:12" ht="15.75" x14ac:dyDescent="0.25">
      <c r="A920" s="4">
        <v>44425</v>
      </c>
      <c r="B920" s="5">
        <v>0.75</v>
      </c>
      <c r="C920" s="56"/>
      <c r="D920" s="9"/>
      <c r="E920" s="9"/>
      <c r="F920" s="9"/>
      <c r="G920" s="9"/>
      <c r="H920" s="9"/>
      <c r="I920" s="9"/>
      <c r="J920" s="9"/>
      <c r="K920" s="9"/>
      <c r="L920" s="8">
        <f>+IFERROR(COS(ATAN(db_LecMedPrinc[[#This Row],[3]]/db_LecMedPrinc[[#This Row],[1]])),0)</f>
        <v>0</v>
      </c>
    </row>
    <row r="921" spans="1:12" ht="15.75" x14ac:dyDescent="0.25">
      <c r="A921" s="4">
        <v>44426</v>
      </c>
      <c r="B921" s="5">
        <v>0</v>
      </c>
      <c r="C921" s="56"/>
      <c r="D921" s="9"/>
      <c r="E921" s="9"/>
      <c r="F921" s="9"/>
      <c r="G921" s="9"/>
      <c r="H921" s="9"/>
      <c r="I921" s="9"/>
      <c r="J921" s="9"/>
      <c r="K921" s="9"/>
      <c r="L921" s="8">
        <f>+IFERROR(COS(ATAN(db_LecMedPrinc[[#This Row],[3]]/db_LecMedPrinc[[#This Row],[1]])),0)</f>
        <v>0</v>
      </c>
    </row>
    <row r="922" spans="1:12" ht="15.75" x14ac:dyDescent="0.25">
      <c r="A922" s="4">
        <v>44426</v>
      </c>
      <c r="B922" s="5">
        <v>0.25</v>
      </c>
      <c r="C922" s="56"/>
      <c r="D922" s="9"/>
      <c r="E922" s="9"/>
      <c r="F922" s="9"/>
      <c r="G922" s="9"/>
      <c r="H922" s="9"/>
      <c r="I922" s="9"/>
      <c r="J922" s="9"/>
      <c r="K922" s="9"/>
      <c r="L922" s="8">
        <f>+IFERROR(COS(ATAN(db_LecMedPrinc[[#This Row],[3]]/db_LecMedPrinc[[#This Row],[1]])),0)</f>
        <v>0</v>
      </c>
    </row>
    <row r="923" spans="1:12" ht="15.75" x14ac:dyDescent="0.25">
      <c r="A923" s="4">
        <v>44426</v>
      </c>
      <c r="B923" s="5">
        <v>0.45833333333333331</v>
      </c>
      <c r="C923" s="56"/>
      <c r="D923" s="9"/>
      <c r="E923" s="9"/>
      <c r="F923" s="9"/>
      <c r="G923" s="9"/>
      <c r="H923" s="9"/>
      <c r="I923" s="9"/>
      <c r="J923" s="9"/>
      <c r="K923" s="9"/>
      <c r="L923" s="8">
        <f>+IFERROR(COS(ATAN(db_LecMedPrinc[[#This Row],[3]]/db_LecMedPrinc[[#This Row],[1]])),0)</f>
        <v>0</v>
      </c>
    </row>
    <row r="924" spans="1:12" ht="15.75" x14ac:dyDescent="0.25">
      <c r="A924" s="4">
        <v>44426</v>
      </c>
      <c r="B924" s="5">
        <v>0.75</v>
      </c>
      <c r="C924" s="56"/>
      <c r="D924" s="9"/>
      <c r="E924" s="9"/>
      <c r="F924" s="9"/>
      <c r="G924" s="9"/>
      <c r="H924" s="9"/>
      <c r="I924" s="9"/>
      <c r="J924" s="9"/>
      <c r="K924" s="9"/>
      <c r="L924" s="8">
        <f>+IFERROR(COS(ATAN(db_LecMedPrinc[[#This Row],[3]]/db_LecMedPrinc[[#This Row],[1]])),0)</f>
        <v>0</v>
      </c>
    </row>
    <row r="925" spans="1:12" ht="15.75" x14ac:dyDescent="0.25">
      <c r="A925" s="4">
        <v>44427</v>
      </c>
      <c r="B925" s="5">
        <v>0</v>
      </c>
      <c r="C925" s="56"/>
      <c r="D925" s="9"/>
      <c r="E925" s="9"/>
      <c r="F925" s="9"/>
      <c r="G925" s="9"/>
      <c r="H925" s="9"/>
      <c r="I925" s="9"/>
      <c r="J925" s="9"/>
      <c r="K925" s="9"/>
      <c r="L925" s="8">
        <f>+IFERROR(COS(ATAN(db_LecMedPrinc[[#This Row],[3]]/db_LecMedPrinc[[#This Row],[1]])),0)</f>
        <v>0</v>
      </c>
    </row>
    <row r="926" spans="1:12" ht="15.75" x14ac:dyDescent="0.25">
      <c r="A926" s="4">
        <v>44427</v>
      </c>
      <c r="B926" s="5">
        <v>0.25</v>
      </c>
      <c r="C926" s="56"/>
      <c r="D926" s="9"/>
      <c r="E926" s="9"/>
      <c r="F926" s="9"/>
      <c r="G926" s="9"/>
      <c r="H926" s="9"/>
      <c r="I926" s="9"/>
      <c r="J926" s="9"/>
      <c r="K926" s="9"/>
      <c r="L926" s="8">
        <f>+IFERROR(COS(ATAN(db_LecMedPrinc[[#This Row],[3]]/db_LecMedPrinc[[#This Row],[1]])),0)</f>
        <v>0</v>
      </c>
    </row>
    <row r="927" spans="1:12" ht="15.75" x14ac:dyDescent="0.25">
      <c r="A927" s="4">
        <v>44427</v>
      </c>
      <c r="B927" s="5">
        <v>0.45833333333333331</v>
      </c>
      <c r="C927" s="56"/>
      <c r="D927" s="9"/>
      <c r="E927" s="9"/>
      <c r="F927" s="9"/>
      <c r="G927" s="9"/>
      <c r="H927" s="9"/>
      <c r="I927" s="9"/>
      <c r="J927" s="9"/>
      <c r="K927" s="9"/>
      <c r="L927" s="8">
        <f>+IFERROR(COS(ATAN(db_LecMedPrinc[[#This Row],[3]]/db_LecMedPrinc[[#This Row],[1]])),0)</f>
        <v>0</v>
      </c>
    </row>
    <row r="928" spans="1:12" ht="15.75" x14ac:dyDescent="0.25">
      <c r="A928" s="4">
        <v>44427</v>
      </c>
      <c r="B928" s="5">
        <v>0.75</v>
      </c>
      <c r="C928" s="56"/>
      <c r="D928" s="9"/>
      <c r="E928" s="9"/>
      <c r="F928" s="9"/>
      <c r="G928" s="9"/>
      <c r="H928" s="9"/>
      <c r="I928" s="9"/>
      <c r="J928" s="9"/>
      <c r="K928" s="9"/>
      <c r="L928" s="8">
        <f>+IFERROR(COS(ATAN(db_LecMedPrinc[[#This Row],[3]]/db_LecMedPrinc[[#This Row],[1]])),0)</f>
        <v>0</v>
      </c>
    </row>
    <row r="929" spans="1:12" ht="15.75" x14ac:dyDescent="0.25">
      <c r="A929" s="4">
        <v>44428</v>
      </c>
      <c r="B929" s="5">
        <v>0</v>
      </c>
      <c r="C929" s="56"/>
      <c r="D929" s="9"/>
      <c r="E929" s="9"/>
      <c r="F929" s="9"/>
      <c r="G929" s="9"/>
      <c r="H929" s="9"/>
      <c r="I929" s="9"/>
      <c r="J929" s="9"/>
      <c r="K929" s="9"/>
      <c r="L929" s="8">
        <f>+IFERROR(COS(ATAN(db_LecMedPrinc[[#This Row],[3]]/db_LecMedPrinc[[#This Row],[1]])),0)</f>
        <v>0</v>
      </c>
    </row>
    <row r="930" spans="1:12" ht="15.75" x14ac:dyDescent="0.25">
      <c r="A930" s="4">
        <v>44428</v>
      </c>
      <c r="B930" s="5">
        <v>0.25</v>
      </c>
      <c r="C930" s="56"/>
      <c r="D930" s="9"/>
      <c r="E930" s="9"/>
      <c r="F930" s="9"/>
      <c r="G930" s="9"/>
      <c r="H930" s="9"/>
      <c r="I930" s="9"/>
      <c r="J930" s="9"/>
      <c r="K930" s="9"/>
      <c r="L930" s="8">
        <f>+IFERROR(COS(ATAN(db_LecMedPrinc[[#This Row],[3]]/db_LecMedPrinc[[#This Row],[1]])),0)</f>
        <v>0</v>
      </c>
    </row>
    <row r="931" spans="1:12" ht="15.75" x14ac:dyDescent="0.25">
      <c r="A931" s="4">
        <v>44428</v>
      </c>
      <c r="B931" s="5">
        <v>0.45833333333333331</v>
      </c>
      <c r="C931" s="56"/>
      <c r="D931" s="9"/>
      <c r="E931" s="9"/>
      <c r="F931" s="9"/>
      <c r="G931" s="9"/>
      <c r="H931" s="9"/>
      <c r="I931" s="9"/>
      <c r="J931" s="9"/>
      <c r="K931" s="9"/>
      <c r="L931" s="8">
        <f>+IFERROR(COS(ATAN(db_LecMedPrinc[[#This Row],[3]]/db_LecMedPrinc[[#This Row],[1]])),0)</f>
        <v>0</v>
      </c>
    </row>
    <row r="932" spans="1:12" ht="15.75" x14ac:dyDescent="0.25">
      <c r="A932" s="4">
        <v>44428</v>
      </c>
      <c r="B932" s="5">
        <v>0.75</v>
      </c>
      <c r="C932" s="56"/>
      <c r="D932" s="9"/>
      <c r="E932" s="9"/>
      <c r="F932" s="9"/>
      <c r="G932" s="9"/>
      <c r="H932" s="9"/>
      <c r="I932" s="9"/>
      <c r="J932" s="9"/>
      <c r="K932" s="9"/>
      <c r="L932" s="8">
        <f>+IFERROR(COS(ATAN(db_LecMedPrinc[[#This Row],[3]]/db_LecMedPrinc[[#This Row],[1]])),0)</f>
        <v>0</v>
      </c>
    </row>
    <row r="933" spans="1:12" ht="15.75" x14ac:dyDescent="0.25">
      <c r="A933" s="4">
        <v>44429</v>
      </c>
      <c r="B933" s="5">
        <v>0</v>
      </c>
      <c r="C933" s="56"/>
      <c r="D933" s="9"/>
      <c r="E933" s="9"/>
      <c r="F933" s="9"/>
      <c r="G933" s="9"/>
      <c r="H933" s="9"/>
      <c r="I933" s="9"/>
      <c r="J933" s="9"/>
      <c r="K933" s="9"/>
      <c r="L933" s="8">
        <f>+IFERROR(COS(ATAN(db_LecMedPrinc[[#This Row],[3]]/db_LecMedPrinc[[#This Row],[1]])),0)</f>
        <v>0</v>
      </c>
    </row>
    <row r="934" spans="1:12" ht="15.75" x14ac:dyDescent="0.25">
      <c r="A934" s="4">
        <v>44429</v>
      </c>
      <c r="B934" s="5">
        <v>0.25</v>
      </c>
      <c r="C934" s="56"/>
      <c r="D934" s="9"/>
      <c r="E934" s="9"/>
      <c r="F934" s="9"/>
      <c r="G934" s="9"/>
      <c r="H934" s="9"/>
      <c r="I934" s="9"/>
      <c r="J934" s="9"/>
      <c r="K934" s="9"/>
      <c r="L934" s="8">
        <f>+IFERROR(COS(ATAN(db_LecMedPrinc[[#This Row],[3]]/db_LecMedPrinc[[#This Row],[1]])),0)</f>
        <v>0</v>
      </c>
    </row>
    <row r="935" spans="1:12" ht="15.75" x14ac:dyDescent="0.25">
      <c r="A935" s="4">
        <v>44429</v>
      </c>
      <c r="B935" s="5">
        <v>0.45833333333333331</v>
      </c>
      <c r="C935" s="56"/>
      <c r="D935" s="9"/>
      <c r="E935" s="9"/>
      <c r="F935" s="9"/>
      <c r="G935" s="9"/>
      <c r="H935" s="9"/>
      <c r="I935" s="9"/>
      <c r="J935" s="9"/>
      <c r="K935" s="9"/>
      <c r="L935" s="8">
        <f>+IFERROR(COS(ATAN(db_LecMedPrinc[[#This Row],[3]]/db_LecMedPrinc[[#This Row],[1]])),0)</f>
        <v>0</v>
      </c>
    </row>
    <row r="936" spans="1:12" ht="15.75" x14ac:dyDescent="0.25">
      <c r="A936" s="4">
        <v>44429</v>
      </c>
      <c r="B936" s="5">
        <v>0.75</v>
      </c>
      <c r="C936" s="56"/>
      <c r="D936" s="9"/>
      <c r="E936" s="9"/>
      <c r="F936" s="9"/>
      <c r="G936" s="9"/>
      <c r="H936" s="9"/>
      <c r="I936" s="9"/>
      <c r="J936" s="9"/>
      <c r="K936" s="9"/>
      <c r="L936" s="8">
        <f>+IFERROR(COS(ATAN(db_LecMedPrinc[[#This Row],[3]]/db_LecMedPrinc[[#This Row],[1]])),0)</f>
        <v>0</v>
      </c>
    </row>
    <row r="937" spans="1:12" ht="15.75" x14ac:dyDescent="0.25">
      <c r="A937" s="4">
        <v>44430</v>
      </c>
      <c r="B937" s="5">
        <v>0</v>
      </c>
      <c r="C937" s="56"/>
      <c r="D937" s="9"/>
      <c r="E937" s="9"/>
      <c r="F937" s="9"/>
      <c r="G937" s="9"/>
      <c r="H937" s="9"/>
      <c r="I937" s="9"/>
      <c r="J937" s="9"/>
      <c r="K937" s="9"/>
      <c r="L937" s="8">
        <f>+IFERROR(COS(ATAN(db_LecMedPrinc[[#This Row],[3]]/db_LecMedPrinc[[#This Row],[1]])),0)</f>
        <v>0</v>
      </c>
    </row>
    <row r="938" spans="1:12" ht="15.75" x14ac:dyDescent="0.25">
      <c r="A938" s="4">
        <v>44430</v>
      </c>
      <c r="B938" s="5">
        <v>0.25</v>
      </c>
      <c r="C938" s="56"/>
      <c r="D938" s="9"/>
      <c r="E938" s="9"/>
      <c r="F938" s="9"/>
      <c r="G938" s="9"/>
      <c r="H938" s="9"/>
      <c r="I938" s="9"/>
      <c r="J938" s="9"/>
      <c r="K938" s="9"/>
      <c r="L938" s="8">
        <f>+IFERROR(COS(ATAN(db_LecMedPrinc[[#This Row],[3]]/db_LecMedPrinc[[#This Row],[1]])),0)</f>
        <v>0</v>
      </c>
    </row>
    <row r="939" spans="1:12" ht="15.75" x14ac:dyDescent="0.25">
      <c r="A939" s="4">
        <v>44430</v>
      </c>
      <c r="B939" s="5">
        <v>0.45833333333333331</v>
      </c>
      <c r="C939" s="56"/>
      <c r="D939" s="9"/>
      <c r="E939" s="9"/>
      <c r="F939" s="9"/>
      <c r="G939" s="9"/>
      <c r="H939" s="9"/>
      <c r="I939" s="9"/>
      <c r="J939" s="9"/>
      <c r="K939" s="9"/>
      <c r="L939" s="8">
        <f>+IFERROR(COS(ATAN(db_LecMedPrinc[[#This Row],[3]]/db_LecMedPrinc[[#This Row],[1]])),0)</f>
        <v>0</v>
      </c>
    </row>
    <row r="940" spans="1:12" ht="15.75" x14ac:dyDescent="0.25">
      <c r="A940" s="4">
        <v>44430</v>
      </c>
      <c r="B940" s="5">
        <v>0.75</v>
      </c>
      <c r="C940" s="56"/>
      <c r="D940" s="9"/>
      <c r="E940" s="9"/>
      <c r="F940" s="9"/>
      <c r="G940" s="9"/>
      <c r="H940" s="9"/>
      <c r="I940" s="9"/>
      <c r="J940" s="9"/>
      <c r="K940" s="9"/>
      <c r="L940" s="8">
        <f>+IFERROR(COS(ATAN(db_LecMedPrinc[[#This Row],[3]]/db_LecMedPrinc[[#This Row],[1]])),0)</f>
        <v>0</v>
      </c>
    </row>
    <row r="941" spans="1:12" ht="15.75" x14ac:dyDescent="0.25">
      <c r="A941" s="4">
        <v>44431</v>
      </c>
      <c r="B941" s="5">
        <v>0</v>
      </c>
      <c r="C941" s="56"/>
      <c r="D941" s="9"/>
      <c r="E941" s="9"/>
      <c r="F941" s="9"/>
      <c r="G941" s="9"/>
      <c r="H941" s="9"/>
      <c r="I941" s="9"/>
      <c r="J941" s="9"/>
      <c r="K941" s="9"/>
      <c r="L941" s="8">
        <f>+IFERROR(COS(ATAN(db_LecMedPrinc[[#This Row],[3]]/db_LecMedPrinc[[#This Row],[1]])),0)</f>
        <v>0</v>
      </c>
    </row>
    <row r="942" spans="1:12" ht="15.75" x14ac:dyDescent="0.25">
      <c r="A942" s="4">
        <v>44431</v>
      </c>
      <c r="B942" s="5">
        <v>0.25</v>
      </c>
      <c r="C942" s="56"/>
      <c r="D942" s="9"/>
      <c r="E942" s="9"/>
      <c r="F942" s="9"/>
      <c r="G942" s="9"/>
      <c r="H942" s="9"/>
      <c r="I942" s="9"/>
      <c r="J942" s="9"/>
      <c r="K942" s="9"/>
      <c r="L942" s="8">
        <f>+IFERROR(COS(ATAN(db_LecMedPrinc[[#This Row],[3]]/db_LecMedPrinc[[#This Row],[1]])),0)</f>
        <v>0</v>
      </c>
    </row>
    <row r="943" spans="1:12" ht="15.75" x14ac:dyDescent="0.25">
      <c r="A943" s="4">
        <v>44431</v>
      </c>
      <c r="B943" s="5">
        <v>0.45833333333333331</v>
      </c>
      <c r="C943" s="56"/>
      <c r="D943" s="9"/>
      <c r="E943" s="9"/>
      <c r="F943" s="9"/>
      <c r="G943" s="9"/>
      <c r="H943" s="9"/>
      <c r="I943" s="9"/>
      <c r="J943" s="9"/>
      <c r="K943" s="9"/>
      <c r="L943" s="8">
        <f>+IFERROR(COS(ATAN(db_LecMedPrinc[[#This Row],[3]]/db_LecMedPrinc[[#This Row],[1]])),0)</f>
        <v>0</v>
      </c>
    </row>
    <row r="944" spans="1:12" ht="15.75" x14ac:dyDescent="0.25">
      <c r="A944" s="4">
        <v>44431</v>
      </c>
      <c r="B944" s="5">
        <v>0.75</v>
      </c>
      <c r="C944" s="56"/>
      <c r="D944" s="9"/>
      <c r="E944" s="9"/>
      <c r="F944" s="9"/>
      <c r="G944" s="9"/>
      <c r="H944" s="9"/>
      <c r="I944" s="9"/>
      <c r="J944" s="9"/>
      <c r="K944" s="9"/>
      <c r="L944" s="8">
        <f>+IFERROR(COS(ATAN(db_LecMedPrinc[[#This Row],[3]]/db_LecMedPrinc[[#This Row],[1]])),0)</f>
        <v>0</v>
      </c>
    </row>
    <row r="945" spans="1:12" ht="15.75" x14ac:dyDescent="0.25">
      <c r="A945" s="4">
        <v>44432</v>
      </c>
      <c r="B945" s="5">
        <v>0</v>
      </c>
      <c r="C945" s="56"/>
      <c r="D945" s="9"/>
      <c r="E945" s="9"/>
      <c r="F945" s="9"/>
      <c r="G945" s="9"/>
      <c r="H945" s="9"/>
      <c r="I945" s="9"/>
      <c r="J945" s="9"/>
      <c r="K945" s="9"/>
      <c r="L945" s="8">
        <f>+IFERROR(COS(ATAN(db_LecMedPrinc[[#This Row],[3]]/db_LecMedPrinc[[#This Row],[1]])),0)</f>
        <v>0</v>
      </c>
    </row>
    <row r="946" spans="1:12" ht="15.75" x14ac:dyDescent="0.25">
      <c r="A946" s="4">
        <v>44432</v>
      </c>
      <c r="B946" s="5">
        <v>0.25</v>
      </c>
      <c r="C946" s="56"/>
      <c r="D946" s="9"/>
      <c r="E946" s="9"/>
      <c r="F946" s="9"/>
      <c r="G946" s="9"/>
      <c r="H946" s="9"/>
      <c r="I946" s="9"/>
      <c r="J946" s="9"/>
      <c r="K946" s="9"/>
      <c r="L946" s="8">
        <f>+IFERROR(COS(ATAN(db_LecMedPrinc[[#This Row],[3]]/db_LecMedPrinc[[#This Row],[1]])),0)</f>
        <v>0</v>
      </c>
    </row>
    <row r="947" spans="1:12" ht="15.75" x14ac:dyDescent="0.25">
      <c r="A947" s="4">
        <v>44432</v>
      </c>
      <c r="B947" s="5">
        <v>0.45833333333333331</v>
      </c>
      <c r="C947" s="56"/>
      <c r="D947" s="9"/>
      <c r="E947" s="9"/>
      <c r="F947" s="9"/>
      <c r="G947" s="9"/>
      <c r="H947" s="9"/>
      <c r="I947" s="9"/>
      <c r="J947" s="9"/>
      <c r="K947" s="9"/>
      <c r="L947" s="8">
        <f>+IFERROR(COS(ATAN(db_LecMedPrinc[[#This Row],[3]]/db_LecMedPrinc[[#This Row],[1]])),0)</f>
        <v>0</v>
      </c>
    </row>
    <row r="948" spans="1:12" ht="15.75" x14ac:dyDescent="0.25">
      <c r="A948" s="4">
        <v>44432</v>
      </c>
      <c r="B948" s="5">
        <v>0.75</v>
      </c>
      <c r="C948" s="56"/>
      <c r="D948" s="9"/>
      <c r="E948" s="9"/>
      <c r="F948" s="9"/>
      <c r="G948" s="9"/>
      <c r="H948" s="9"/>
      <c r="I948" s="9"/>
      <c r="J948" s="9"/>
      <c r="K948" s="9"/>
      <c r="L948" s="8">
        <f>+IFERROR(COS(ATAN(db_LecMedPrinc[[#This Row],[3]]/db_LecMedPrinc[[#This Row],[1]])),0)</f>
        <v>0</v>
      </c>
    </row>
    <row r="949" spans="1:12" ht="15.75" x14ac:dyDescent="0.25">
      <c r="A949" s="4">
        <v>44433</v>
      </c>
      <c r="B949" s="5">
        <v>0</v>
      </c>
      <c r="C949" s="56"/>
      <c r="D949" s="9"/>
      <c r="E949" s="9"/>
      <c r="F949" s="9"/>
      <c r="G949" s="9"/>
      <c r="H949" s="9"/>
      <c r="I949" s="9"/>
      <c r="J949" s="9"/>
      <c r="K949" s="9"/>
      <c r="L949" s="8">
        <f>+IFERROR(COS(ATAN(db_LecMedPrinc[[#This Row],[3]]/db_LecMedPrinc[[#This Row],[1]])),0)</f>
        <v>0</v>
      </c>
    </row>
    <row r="950" spans="1:12" ht="15.75" x14ac:dyDescent="0.25">
      <c r="A950" s="4">
        <v>44433</v>
      </c>
      <c r="B950" s="5">
        <v>0.25</v>
      </c>
      <c r="C950" s="56"/>
      <c r="D950" s="9"/>
      <c r="E950" s="9"/>
      <c r="F950" s="9"/>
      <c r="G950" s="9"/>
      <c r="H950" s="9"/>
      <c r="I950" s="9"/>
      <c r="J950" s="9"/>
      <c r="K950" s="9"/>
      <c r="L950" s="8">
        <f>+IFERROR(COS(ATAN(db_LecMedPrinc[[#This Row],[3]]/db_LecMedPrinc[[#This Row],[1]])),0)</f>
        <v>0</v>
      </c>
    </row>
    <row r="951" spans="1:12" ht="15.75" x14ac:dyDescent="0.25">
      <c r="A951" s="4">
        <v>44433</v>
      </c>
      <c r="B951" s="5">
        <v>0.45833333333333331</v>
      </c>
      <c r="C951" s="56"/>
      <c r="D951" s="9"/>
      <c r="E951" s="9"/>
      <c r="F951" s="9"/>
      <c r="G951" s="9"/>
      <c r="H951" s="9"/>
      <c r="I951" s="9"/>
      <c r="J951" s="9"/>
      <c r="K951" s="9"/>
      <c r="L951" s="8">
        <f>+IFERROR(COS(ATAN(db_LecMedPrinc[[#This Row],[3]]/db_LecMedPrinc[[#This Row],[1]])),0)</f>
        <v>0</v>
      </c>
    </row>
    <row r="952" spans="1:12" ht="15.75" x14ac:dyDescent="0.25">
      <c r="A952" s="4">
        <v>44433</v>
      </c>
      <c r="B952" s="5">
        <v>0.75</v>
      </c>
      <c r="C952" s="56"/>
      <c r="D952" s="9"/>
      <c r="E952" s="9"/>
      <c r="F952" s="9"/>
      <c r="G952" s="9"/>
      <c r="H952" s="9"/>
      <c r="I952" s="9"/>
      <c r="J952" s="9"/>
      <c r="K952" s="9"/>
      <c r="L952" s="8">
        <f>+IFERROR(COS(ATAN(db_LecMedPrinc[[#This Row],[3]]/db_LecMedPrinc[[#This Row],[1]])),0)</f>
        <v>0</v>
      </c>
    </row>
    <row r="953" spans="1:12" ht="15.75" x14ac:dyDescent="0.25">
      <c r="A953" s="4">
        <v>44434</v>
      </c>
      <c r="B953" s="5">
        <v>0</v>
      </c>
      <c r="C953" s="56"/>
      <c r="D953" s="9"/>
      <c r="E953" s="9"/>
      <c r="F953" s="9"/>
      <c r="G953" s="9"/>
      <c r="H953" s="9"/>
      <c r="I953" s="9"/>
      <c r="J953" s="9"/>
      <c r="K953" s="9"/>
      <c r="L953" s="8">
        <f>+IFERROR(COS(ATAN(db_LecMedPrinc[[#This Row],[3]]/db_LecMedPrinc[[#This Row],[1]])),0)</f>
        <v>0</v>
      </c>
    </row>
    <row r="954" spans="1:12" ht="15.75" x14ac:dyDescent="0.25">
      <c r="A954" s="4">
        <v>44434</v>
      </c>
      <c r="B954" s="5">
        <v>0.25</v>
      </c>
      <c r="C954" s="56"/>
      <c r="D954" s="9"/>
      <c r="E954" s="9"/>
      <c r="F954" s="9"/>
      <c r="G954" s="9"/>
      <c r="H954" s="9"/>
      <c r="I954" s="9"/>
      <c r="J954" s="9"/>
      <c r="K954" s="9"/>
      <c r="L954" s="8">
        <f>+IFERROR(COS(ATAN(db_LecMedPrinc[[#This Row],[3]]/db_LecMedPrinc[[#This Row],[1]])),0)</f>
        <v>0</v>
      </c>
    </row>
    <row r="955" spans="1:12" ht="15.75" x14ac:dyDescent="0.25">
      <c r="A955" s="4">
        <v>44434</v>
      </c>
      <c r="B955" s="5">
        <v>0.45833333333333331</v>
      </c>
      <c r="C955" s="56"/>
      <c r="D955" s="9"/>
      <c r="E955" s="9"/>
      <c r="F955" s="9"/>
      <c r="G955" s="9"/>
      <c r="H955" s="9"/>
      <c r="I955" s="9"/>
      <c r="J955" s="9"/>
      <c r="K955" s="9"/>
      <c r="L955" s="8">
        <f>+IFERROR(COS(ATAN(db_LecMedPrinc[[#This Row],[3]]/db_LecMedPrinc[[#This Row],[1]])),0)</f>
        <v>0</v>
      </c>
    </row>
    <row r="956" spans="1:12" ht="15.75" x14ac:dyDescent="0.25">
      <c r="A956" s="4">
        <v>44434</v>
      </c>
      <c r="B956" s="5">
        <v>0.75</v>
      </c>
      <c r="C956" s="56"/>
      <c r="D956" s="9"/>
      <c r="E956" s="9"/>
      <c r="F956" s="9"/>
      <c r="G956" s="9"/>
      <c r="H956" s="9"/>
      <c r="I956" s="9"/>
      <c r="J956" s="9"/>
      <c r="K956" s="9"/>
      <c r="L956" s="8">
        <f>+IFERROR(COS(ATAN(db_LecMedPrinc[[#This Row],[3]]/db_LecMedPrinc[[#This Row],[1]])),0)</f>
        <v>0</v>
      </c>
    </row>
    <row r="957" spans="1:12" ht="15.75" x14ac:dyDescent="0.25">
      <c r="A957" s="4">
        <v>44435</v>
      </c>
      <c r="B957" s="5">
        <v>0</v>
      </c>
      <c r="C957" s="56"/>
      <c r="D957" s="9"/>
      <c r="E957" s="9"/>
      <c r="F957" s="9"/>
      <c r="G957" s="9"/>
      <c r="H957" s="9"/>
      <c r="I957" s="9"/>
      <c r="J957" s="9"/>
      <c r="K957" s="9"/>
      <c r="L957" s="8">
        <f>+IFERROR(COS(ATAN(db_LecMedPrinc[[#This Row],[3]]/db_LecMedPrinc[[#This Row],[1]])),0)</f>
        <v>0</v>
      </c>
    </row>
    <row r="958" spans="1:12" ht="15.75" x14ac:dyDescent="0.25">
      <c r="A958" s="4">
        <v>44435</v>
      </c>
      <c r="B958" s="5">
        <v>0.25</v>
      </c>
      <c r="C958" s="56"/>
      <c r="D958" s="9"/>
      <c r="E958" s="9"/>
      <c r="F958" s="9"/>
      <c r="G958" s="9"/>
      <c r="H958" s="9"/>
      <c r="I958" s="9"/>
      <c r="J958" s="9"/>
      <c r="K958" s="9"/>
      <c r="L958" s="8">
        <f>+IFERROR(COS(ATAN(db_LecMedPrinc[[#This Row],[3]]/db_LecMedPrinc[[#This Row],[1]])),0)</f>
        <v>0</v>
      </c>
    </row>
    <row r="959" spans="1:12" ht="15.75" x14ac:dyDescent="0.25">
      <c r="A959" s="4">
        <v>44435</v>
      </c>
      <c r="B959" s="5">
        <v>0.45833333333333331</v>
      </c>
      <c r="C959" s="56"/>
      <c r="D959" s="9"/>
      <c r="E959" s="9"/>
      <c r="F959" s="9"/>
      <c r="G959" s="9"/>
      <c r="H959" s="9"/>
      <c r="I959" s="9"/>
      <c r="J959" s="9"/>
      <c r="K959" s="9"/>
      <c r="L959" s="8">
        <f>+IFERROR(COS(ATAN(db_LecMedPrinc[[#This Row],[3]]/db_LecMedPrinc[[#This Row],[1]])),0)</f>
        <v>0</v>
      </c>
    </row>
    <row r="960" spans="1:12" ht="15.75" x14ac:dyDescent="0.25">
      <c r="A960" s="4">
        <v>44435</v>
      </c>
      <c r="B960" s="5">
        <v>0.75</v>
      </c>
      <c r="C960" s="56"/>
      <c r="D960" s="9"/>
      <c r="E960" s="9"/>
      <c r="F960" s="9"/>
      <c r="G960" s="9"/>
      <c r="H960" s="9"/>
      <c r="I960" s="9"/>
      <c r="J960" s="9"/>
      <c r="K960" s="9"/>
      <c r="L960" s="8">
        <f>+IFERROR(COS(ATAN(db_LecMedPrinc[[#This Row],[3]]/db_LecMedPrinc[[#This Row],[1]])),0)</f>
        <v>0</v>
      </c>
    </row>
    <row r="961" spans="1:12" ht="15.75" x14ac:dyDescent="0.25">
      <c r="A961" s="4">
        <v>44436</v>
      </c>
      <c r="B961" s="5">
        <v>0</v>
      </c>
      <c r="C961" s="56"/>
      <c r="D961" s="9"/>
      <c r="E961" s="9"/>
      <c r="F961" s="9"/>
      <c r="G961" s="9"/>
      <c r="H961" s="9"/>
      <c r="I961" s="9"/>
      <c r="J961" s="9"/>
      <c r="K961" s="9"/>
      <c r="L961" s="8">
        <f>+IFERROR(COS(ATAN(db_LecMedPrinc[[#This Row],[3]]/db_LecMedPrinc[[#This Row],[1]])),0)</f>
        <v>0</v>
      </c>
    </row>
    <row r="962" spans="1:12" ht="15.75" x14ac:dyDescent="0.25">
      <c r="A962" s="4">
        <v>44436</v>
      </c>
      <c r="B962" s="5">
        <v>0.25</v>
      </c>
      <c r="C962" s="56"/>
      <c r="D962" s="9"/>
      <c r="E962" s="9"/>
      <c r="F962" s="9"/>
      <c r="G962" s="9"/>
      <c r="H962" s="9"/>
      <c r="I962" s="9"/>
      <c r="J962" s="9"/>
      <c r="K962" s="9"/>
      <c r="L962" s="8">
        <f>+IFERROR(COS(ATAN(db_LecMedPrinc[[#This Row],[3]]/db_LecMedPrinc[[#This Row],[1]])),0)</f>
        <v>0</v>
      </c>
    </row>
    <row r="963" spans="1:12" ht="15.75" x14ac:dyDescent="0.25">
      <c r="A963" s="4">
        <v>44436</v>
      </c>
      <c r="B963" s="5">
        <v>0.45833333333333331</v>
      </c>
      <c r="C963" s="56"/>
      <c r="D963" s="9"/>
      <c r="E963" s="9"/>
      <c r="F963" s="9"/>
      <c r="G963" s="9"/>
      <c r="H963" s="9"/>
      <c r="I963" s="9"/>
      <c r="J963" s="9"/>
      <c r="K963" s="9"/>
      <c r="L963" s="8">
        <f>+IFERROR(COS(ATAN(db_LecMedPrinc[[#This Row],[3]]/db_LecMedPrinc[[#This Row],[1]])),0)</f>
        <v>0</v>
      </c>
    </row>
    <row r="964" spans="1:12" ht="15.75" x14ac:dyDescent="0.25">
      <c r="A964" s="4">
        <v>44436</v>
      </c>
      <c r="B964" s="5">
        <v>0.75</v>
      </c>
      <c r="C964" s="56"/>
      <c r="D964" s="9"/>
      <c r="E964" s="9"/>
      <c r="F964" s="9"/>
      <c r="G964" s="9"/>
      <c r="H964" s="9"/>
      <c r="I964" s="9"/>
      <c r="J964" s="9"/>
      <c r="K964" s="9"/>
      <c r="L964" s="8">
        <f>+IFERROR(COS(ATAN(db_LecMedPrinc[[#This Row],[3]]/db_LecMedPrinc[[#This Row],[1]])),0)</f>
        <v>0</v>
      </c>
    </row>
    <row r="965" spans="1:12" ht="15.75" x14ac:dyDescent="0.25">
      <c r="A965" s="4">
        <v>44437</v>
      </c>
      <c r="B965" s="5">
        <v>0</v>
      </c>
      <c r="C965" s="56"/>
      <c r="D965" s="9"/>
      <c r="E965" s="9"/>
      <c r="F965" s="9"/>
      <c r="G965" s="9"/>
      <c r="H965" s="9"/>
      <c r="I965" s="9"/>
      <c r="J965" s="9"/>
      <c r="K965" s="9"/>
      <c r="L965" s="8">
        <f>+IFERROR(COS(ATAN(db_LecMedPrinc[[#This Row],[3]]/db_LecMedPrinc[[#This Row],[1]])),0)</f>
        <v>0</v>
      </c>
    </row>
    <row r="966" spans="1:12" ht="15.75" x14ac:dyDescent="0.25">
      <c r="A966" s="4">
        <v>44437</v>
      </c>
      <c r="B966" s="5">
        <v>0.25</v>
      </c>
      <c r="C966" s="56"/>
      <c r="D966" s="9"/>
      <c r="E966" s="9"/>
      <c r="F966" s="9"/>
      <c r="G966" s="9"/>
      <c r="H966" s="9"/>
      <c r="I966" s="9"/>
      <c r="J966" s="9"/>
      <c r="K966" s="9"/>
      <c r="L966" s="8">
        <f>+IFERROR(COS(ATAN(db_LecMedPrinc[[#This Row],[3]]/db_LecMedPrinc[[#This Row],[1]])),0)</f>
        <v>0</v>
      </c>
    </row>
    <row r="967" spans="1:12" ht="15.75" x14ac:dyDescent="0.25">
      <c r="A967" s="4">
        <v>44437</v>
      </c>
      <c r="B967" s="5">
        <v>0.45833333333333331</v>
      </c>
      <c r="C967" s="56"/>
      <c r="D967" s="9"/>
      <c r="E967" s="9"/>
      <c r="F967" s="9"/>
      <c r="G967" s="9"/>
      <c r="H967" s="9"/>
      <c r="I967" s="9"/>
      <c r="J967" s="9"/>
      <c r="K967" s="9"/>
      <c r="L967" s="8">
        <f>+IFERROR(COS(ATAN(db_LecMedPrinc[[#This Row],[3]]/db_LecMedPrinc[[#This Row],[1]])),0)</f>
        <v>0</v>
      </c>
    </row>
    <row r="968" spans="1:12" ht="15.75" x14ac:dyDescent="0.25">
      <c r="A968" s="4">
        <v>44437</v>
      </c>
      <c r="B968" s="5">
        <v>0.75</v>
      </c>
      <c r="C968" s="56"/>
      <c r="D968" s="9"/>
      <c r="E968" s="9"/>
      <c r="F968" s="9"/>
      <c r="G968" s="9"/>
      <c r="H968" s="9"/>
      <c r="I968" s="9"/>
      <c r="J968" s="9"/>
      <c r="K968" s="9"/>
      <c r="L968" s="8">
        <f>+IFERROR(COS(ATAN(db_LecMedPrinc[[#This Row],[3]]/db_LecMedPrinc[[#This Row],[1]])),0)</f>
        <v>0</v>
      </c>
    </row>
    <row r="969" spans="1:12" ht="15.75" x14ac:dyDescent="0.25">
      <c r="A969" s="4">
        <v>44438</v>
      </c>
      <c r="B969" s="5">
        <v>0</v>
      </c>
      <c r="C969" s="56"/>
      <c r="D969" s="9"/>
      <c r="E969" s="9"/>
      <c r="F969" s="9"/>
      <c r="G969" s="9"/>
      <c r="H969" s="9"/>
      <c r="I969" s="9"/>
      <c r="J969" s="9"/>
      <c r="K969" s="9"/>
      <c r="L969" s="8">
        <f>+IFERROR(COS(ATAN(db_LecMedPrinc[[#This Row],[3]]/db_LecMedPrinc[[#This Row],[1]])),0)</f>
        <v>0</v>
      </c>
    </row>
    <row r="970" spans="1:12" ht="15.75" x14ac:dyDescent="0.25">
      <c r="A970" s="4">
        <v>44438</v>
      </c>
      <c r="B970" s="5">
        <v>0.25</v>
      </c>
      <c r="C970" s="56"/>
      <c r="D970" s="9"/>
      <c r="E970" s="9"/>
      <c r="F970" s="9"/>
      <c r="G970" s="9"/>
      <c r="H970" s="9"/>
      <c r="I970" s="9"/>
      <c r="J970" s="9"/>
      <c r="K970" s="9"/>
      <c r="L970" s="8">
        <f>+IFERROR(COS(ATAN(db_LecMedPrinc[[#This Row],[3]]/db_LecMedPrinc[[#This Row],[1]])),0)</f>
        <v>0</v>
      </c>
    </row>
    <row r="971" spans="1:12" ht="15.75" x14ac:dyDescent="0.25">
      <c r="A971" s="4">
        <v>44438</v>
      </c>
      <c r="B971" s="5">
        <v>0.45833333333333331</v>
      </c>
      <c r="C971" s="56"/>
      <c r="D971" s="9"/>
      <c r="E971" s="9"/>
      <c r="F971" s="9"/>
      <c r="G971" s="9"/>
      <c r="H971" s="9"/>
      <c r="I971" s="9"/>
      <c r="J971" s="9"/>
      <c r="K971" s="9"/>
      <c r="L971" s="8">
        <f>+IFERROR(COS(ATAN(db_LecMedPrinc[[#This Row],[3]]/db_LecMedPrinc[[#This Row],[1]])),0)</f>
        <v>0</v>
      </c>
    </row>
    <row r="972" spans="1:12" ht="15.75" x14ac:dyDescent="0.25">
      <c r="A972" s="4">
        <v>44438</v>
      </c>
      <c r="B972" s="5">
        <v>0.75</v>
      </c>
      <c r="C972" s="56"/>
      <c r="D972" s="9"/>
      <c r="E972" s="9"/>
      <c r="F972" s="9"/>
      <c r="G972" s="9"/>
      <c r="H972" s="9"/>
      <c r="I972" s="9"/>
      <c r="J972" s="9"/>
      <c r="K972" s="9"/>
      <c r="L972" s="8">
        <f>+IFERROR(COS(ATAN(db_LecMedPrinc[[#This Row],[3]]/db_LecMedPrinc[[#This Row],[1]])),0)</f>
        <v>0</v>
      </c>
    </row>
    <row r="973" spans="1:12" ht="15.75" x14ac:dyDescent="0.25">
      <c r="A973" s="4">
        <v>44439</v>
      </c>
      <c r="B973" s="5">
        <v>0</v>
      </c>
      <c r="C973" s="56"/>
      <c r="D973" s="9"/>
      <c r="E973" s="9"/>
      <c r="F973" s="9"/>
      <c r="G973" s="9"/>
      <c r="H973" s="9"/>
      <c r="I973" s="9"/>
      <c r="J973" s="9"/>
      <c r="K973" s="9"/>
      <c r="L973" s="8">
        <f>+IFERROR(COS(ATAN(db_LecMedPrinc[[#This Row],[3]]/db_LecMedPrinc[[#This Row],[1]])),0)</f>
        <v>0</v>
      </c>
    </row>
    <row r="974" spans="1:12" ht="15.75" x14ac:dyDescent="0.25">
      <c r="A974" s="4">
        <v>44439</v>
      </c>
      <c r="B974" s="5">
        <v>0.25</v>
      </c>
      <c r="C974" s="56"/>
      <c r="D974" s="9"/>
      <c r="E974" s="9"/>
      <c r="F974" s="9"/>
      <c r="G974" s="9"/>
      <c r="H974" s="9"/>
      <c r="I974" s="9"/>
      <c r="J974" s="9"/>
      <c r="K974" s="9"/>
      <c r="L974" s="8">
        <f>+IFERROR(COS(ATAN(db_LecMedPrinc[[#This Row],[3]]/db_LecMedPrinc[[#This Row],[1]])),0)</f>
        <v>0</v>
      </c>
    </row>
    <row r="975" spans="1:12" ht="15.75" x14ac:dyDescent="0.25">
      <c r="A975" s="4">
        <v>44439</v>
      </c>
      <c r="B975" s="5">
        <v>0.45833333333333331</v>
      </c>
      <c r="C975" s="56"/>
      <c r="D975" s="9"/>
      <c r="E975" s="9"/>
      <c r="F975" s="9"/>
      <c r="G975" s="9"/>
      <c r="H975" s="9"/>
      <c r="I975" s="9"/>
      <c r="J975" s="9"/>
      <c r="K975" s="9"/>
      <c r="L975" s="8">
        <f>+IFERROR(COS(ATAN(db_LecMedPrinc[[#This Row],[3]]/db_LecMedPrinc[[#This Row],[1]])),0)</f>
        <v>0</v>
      </c>
    </row>
    <row r="976" spans="1:12" ht="15.75" x14ac:dyDescent="0.25">
      <c r="A976" s="4">
        <v>44439</v>
      </c>
      <c r="B976" s="5">
        <v>0.75</v>
      </c>
      <c r="C976" s="56"/>
      <c r="D976" s="9"/>
      <c r="E976" s="9"/>
      <c r="F976" s="9"/>
      <c r="G976" s="9"/>
      <c r="H976" s="9"/>
      <c r="I976" s="9"/>
      <c r="J976" s="9"/>
      <c r="K976" s="9"/>
      <c r="L976" s="8">
        <f>+IFERROR(COS(ATAN(db_LecMedPrinc[[#This Row],[3]]/db_LecMedPrinc[[#This Row],[1]])),0)</f>
        <v>0</v>
      </c>
    </row>
    <row r="977" spans="1:12" ht="15.75" x14ac:dyDescent="0.25">
      <c r="A977" s="4"/>
      <c r="B977" s="5">
        <v>0</v>
      </c>
      <c r="C977" s="56"/>
      <c r="D977" s="9"/>
      <c r="E977" s="9"/>
      <c r="F977" s="9"/>
      <c r="G977" s="9"/>
      <c r="H977" s="9"/>
      <c r="I977" s="9"/>
      <c r="J977" s="9"/>
      <c r="K977" s="9"/>
      <c r="L977" s="8">
        <f>+IFERROR(COS(ATAN(db_LecMedPrinc[[#This Row],[3]]/db_LecMedPrinc[[#This Row],[1]])),0)</f>
        <v>0</v>
      </c>
    </row>
    <row r="978" spans="1:12" ht="15.75" x14ac:dyDescent="0.25">
      <c r="A978" s="4"/>
      <c r="B978" s="5">
        <v>0.25</v>
      </c>
      <c r="C978" s="56"/>
      <c r="D978" s="9"/>
      <c r="E978" s="9"/>
      <c r="F978" s="9"/>
      <c r="G978" s="9"/>
      <c r="H978" s="9"/>
      <c r="I978" s="9"/>
      <c r="J978" s="9"/>
      <c r="K978" s="9"/>
      <c r="L978" s="8">
        <f>+IFERROR(COS(ATAN(db_LecMedPrinc[[#This Row],[3]]/db_LecMedPrinc[[#This Row],[1]])),0)</f>
        <v>0</v>
      </c>
    </row>
    <row r="979" spans="1:12" ht="15.75" x14ac:dyDescent="0.25">
      <c r="A979" s="4"/>
      <c r="B979" s="5">
        <v>0.45833333333333331</v>
      </c>
      <c r="C979" s="56"/>
      <c r="D979" s="9"/>
      <c r="E979" s="9"/>
      <c r="F979" s="9"/>
      <c r="G979" s="9"/>
      <c r="H979" s="9"/>
      <c r="I979" s="9"/>
      <c r="J979" s="9"/>
      <c r="K979" s="9"/>
      <c r="L979" s="8">
        <f>+IFERROR(COS(ATAN(db_LecMedPrinc[[#This Row],[3]]/db_LecMedPrinc[[#This Row],[1]])),0)</f>
        <v>0</v>
      </c>
    </row>
    <row r="980" spans="1:12" ht="15.75" x14ac:dyDescent="0.25">
      <c r="A980" s="4"/>
      <c r="B980" s="5">
        <v>0.75</v>
      </c>
      <c r="C980" s="56"/>
      <c r="D980" s="9"/>
      <c r="E980" s="9"/>
      <c r="F980" s="9"/>
      <c r="G980" s="9"/>
      <c r="H980" s="9"/>
      <c r="I980" s="9"/>
      <c r="J980" s="9"/>
      <c r="K980" s="9"/>
      <c r="L980" s="8">
        <f>+IFERROR(COS(ATAN(db_LecMedPrinc[[#This Row],[3]]/db_LecMedPrinc[[#This Row],[1]])),0)</f>
        <v>0</v>
      </c>
    </row>
    <row r="981" spans="1:12" ht="15.75" x14ac:dyDescent="0.25">
      <c r="A981" s="4"/>
      <c r="B981" s="5">
        <v>0</v>
      </c>
      <c r="C981" s="56"/>
      <c r="D981" s="9"/>
      <c r="E981" s="9"/>
      <c r="F981" s="9"/>
      <c r="G981" s="9"/>
      <c r="H981" s="9"/>
      <c r="I981" s="9"/>
      <c r="J981" s="9"/>
      <c r="K981" s="9"/>
      <c r="L981" s="8">
        <f>+IFERROR(COS(ATAN(db_LecMedPrinc[[#This Row],[3]]/db_LecMedPrinc[[#This Row],[1]])),0)</f>
        <v>0</v>
      </c>
    </row>
    <row r="982" spans="1:12" ht="15.75" x14ac:dyDescent="0.25">
      <c r="A982" s="4"/>
      <c r="B982" s="5">
        <v>0.25</v>
      </c>
      <c r="C982" s="56"/>
      <c r="D982" s="9"/>
      <c r="E982" s="9"/>
      <c r="F982" s="9"/>
      <c r="G982" s="9"/>
      <c r="H982" s="9"/>
      <c r="I982" s="9"/>
      <c r="J982" s="9"/>
      <c r="K982" s="9"/>
      <c r="L982" s="8">
        <f>+IFERROR(COS(ATAN(db_LecMedPrinc[[#This Row],[3]]/db_LecMedPrinc[[#This Row],[1]])),0)</f>
        <v>0</v>
      </c>
    </row>
    <row r="983" spans="1:12" ht="15.75" x14ac:dyDescent="0.25">
      <c r="A983" s="4"/>
      <c r="B983" s="5">
        <v>0.45833333333333331</v>
      </c>
      <c r="C983" s="56"/>
      <c r="D983" s="9"/>
      <c r="E983" s="9"/>
      <c r="F983" s="9"/>
      <c r="G983" s="9"/>
      <c r="H983" s="9"/>
      <c r="I983" s="9"/>
      <c r="J983" s="9"/>
      <c r="K983" s="9"/>
      <c r="L983" s="8">
        <f>+IFERROR(COS(ATAN(db_LecMedPrinc[[#This Row],[3]]/db_LecMedPrinc[[#This Row],[1]])),0)</f>
        <v>0</v>
      </c>
    </row>
    <row r="984" spans="1:12" ht="15.75" x14ac:dyDescent="0.25">
      <c r="A984" s="4"/>
      <c r="B984" s="5">
        <v>0.75</v>
      </c>
      <c r="C984" s="56"/>
      <c r="D984" s="9"/>
      <c r="E984" s="9"/>
      <c r="F984" s="9"/>
      <c r="G984" s="9"/>
      <c r="H984" s="9"/>
      <c r="I984" s="9"/>
      <c r="J984" s="9"/>
      <c r="K984" s="9"/>
      <c r="L984" s="8">
        <f>+IFERROR(COS(ATAN(db_LecMedPrinc[[#This Row],[3]]/db_LecMedPrinc[[#This Row],[1]])),0)</f>
        <v>0</v>
      </c>
    </row>
    <row r="985" spans="1:12" ht="15.75" x14ac:dyDescent="0.25">
      <c r="A985" s="4"/>
      <c r="B985" s="5">
        <v>0</v>
      </c>
      <c r="C985" s="56"/>
      <c r="D985" s="9"/>
      <c r="E985" s="9"/>
      <c r="F985" s="9"/>
      <c r="G985" s="9"/>
      <c r="H985" s="9"/>
      <c r="I985" s="9"/>
      <c r="J985" s="9"/>
      <c r="K985" s="9"/>
      <c r="L985" s="8">
        <f>+IFERROR(COS(ATAN(db_LecMedPrinc[[#This Row],[3]]/db_LecMedPrinc[[#This Row],[1]])),0)</f>
        <v>0</v>
      </c>
    </row>
    <row r="986" spans="1:12" ht="15.75" x14ac:dyDescent="0.25">
      <c r="A986" s="4"/>
      <c r="B986" s="5">
        <v>0.25</v>
      </c>
      <c r="C986" s="56"/>
      <c r="D986" s="9"/>
      <c r="E986" s="9"/>
      <c r="F986" s="9"/>
      <c r="G986" s="9"/>
      <c r="H986" s="9"/>
      <c r="I986" s="9"/>
      <c r="J986" s="9"/>
      <c r="K986" s="9"/>
      <c r="L986" s="8">
        <f>+IFERROR(COS(ATAN(db_LecMedPrinc[[#This Row],[3]]/db_LecMedPrinc[[#This Row],[1]])),0)</f>
        <v>0</v>
      </c>
    </row>
    <row r="987" spans="1:12" ht="15.75" x14ac:dyDescent="0.25">
      <c r="A987" s="4"/>
      <c r="B987" s="5">
        <v>0.45833333333333331</v>
      </c>
      <c r="C987" s="56"/>
      <c r="D987" s="9"/>
      <c r="E987" s="9"/>
      <c r="F987" s="9"/>
      <c r="G987" s="9"/>
      <c r="H987" s="9"/>
      <c r="I987" s="9"/>
      <c r="J987" s="9"/>
      <c r="K987" s="9"/>
      <c r="L987" s="8">
        <f>+IFERROR(COS(ATAN(db_LecMedPrinc[[#This Row],[3]]/db_LecMedPrinc[[#This Row],[1]])),0)</f>
        <v>0</v>
      </c>
    </row>
    <row r="988" spans="1:12" ht="15.75" x14ac:dyDescent="0.25">
      <c r="A988" s="4"/>
      <c r="B988" s="5">
        <v>0.75</v>
      </c>
      <c r="C988" s="56"/>
      <c r="D988" s="9"/>
      <c r="E988" s="9"/>
      <c r="F988" s="9"/>
      <c r="G988" s="9"/>
      <c r="H988" s="9"/>
      <c r="I988" s="9"/>
      <c r="J988" s="9"/>
      <c r="K988" s="9"/>
      <c r="L988" s="8">
        <f>+IFERROR(COS(ATAN(db_LecMedPrinc[[#This Row],[3]]/db_LecMedPrinc[[#This Row],[1]])),0)</f>
        <v>0</v>
      </c>
    </row>
    <row r="989" spans="1:12" ht="15.75" x14ac:dyDescent="0.25">
      <c r="A989" s="4"/>
      <c r="B989" s="5">
        <v>0</v>
      </c>
      <c r="C989" s="56"/>
      <c r="D989" s="9"/>
      <c r="E989" s="9"/>
      <c r="F989" s="9"/>
      <c r="G989" s="9"/>
      <c r="H989" s="9"/>
      <c r="I989" s="9"/>
      <c r="J989" s="9"/>
      <c r="K989" s="9"/>
      <c r="L989" s="8">
        <f>+IFERROR(COS(ATAN(db_LecMedPrinc[[#This Row],[3]]/db_LecMedPrinc[[#This Row],[1]])),0)</f>
        <v>0</v>
      </c>
    </row>
    <row r="990" spans="1:12" ht="15.75" x14ac:dyDescent="0.25">
      <c r="A990" s="4"/>
      <c r="B990" s="5">
        <v>0.25</v>
      </c>
      <c r="C990" s="56"/>
      <c r="D990" s="9"/>
      <c r="E990" s="9"/>
      <c r="F990" s="9"/>
      <c r="G990" s="9"/>
      <c r="H990" s="9"/>
      <c r="I990" s="9"/>
      <c r="J990" s="9"/>
      <c r="K990" s="9"/>
      <c r="L990" s="8">
        <f>+IFERROR(COS(ATAN(db_LecMedPrinc[[#This Row],[3]]/db_LecMedPrinc[[#This Row],[1]])),0)</f>
        <v>0</v>
      </c>
    </row>
    <row r="991" spans="1:12" ht="15.75" x14ac:dyDescent="0.25">
      <c r="A991" s="4"/>
      <c r="B991" s="5">
        <v>0.45833333333333331</v>
      </c>
      <c r="C991" s="56"/>
      <c r="D991" s="9"/>
      <c r="E991" s="9"/>
      <c r="F991" s="9"/>
      <c r="G991" s="9"/>
      <c r="H991" s="9"/>
      <c r="I991" s="9"/>
      <c r="J991" s="9"/>
      <c r="K991" s="9"/>
      <c r="L991" s="8">
        <f>+IFERROR(COS(ATAN(db_LecMedPrinc[[#This Row],[3]]/db_LecMedPrinc[[#This Row],[1]])),0)</f>
        <v>0</v>
      </c>
    </row>
    <row r="992" spans="1:12" ht="15.75" x14ac:dyDescent="0.25">
      <c r="A992" s="4"/>
      <c r="B992" s="5">
        <v>0.75</v>
      </c>
      <c r="C992" s="56"/>
      <c r="D992" s="9"/>
      <c r="E992" s="9"/>
      <c r="F992" s="9"/>
      <c r="G992" s="9"/>
      <c r="H992" s="9"/>
      <c r="I992" s="9"/>
      <c r="J992" s="9"/>
      <c r="K992" s="9"/>
      <c r="L992" s="8">
        <f>+IFERROR(COS(ATAN(db_LecMedPrinc[[#This Row],[3]]/db_LecMedPrinc[[#This Row],[1]])),0)</f>
        <v>0</v>
      </c>
    </row>
    <row r="993" spans="1:12" ht="15.75" x14ac:dyDescent="0.25">
      <c r="A993" s="4"/>
      <c r="B993" s="5">
        <v>0</v>
      </c>
      <c r="C993" s="56"/>
      <c r="D993" s="9"/>
      <c r="E993" s="9"/>
      <c r="F993" s="9"/>
      <c r="G993" s="9"/>
      <c r="H993" s="9"/>
      <c r="I993" s="9"/>
      <c r="J993" s="9"/>
      <c r="K993" s="9"/>
      <c r="L993" s="8">
        <f>+IFERROR(COS(ATAN(db_LecMedPrinc[[#This Row],[3]]/db_LecMedPrinc[[#This Row],[1]])),0)</f>
        <v>0</v>
      </c>
    </row>
    <row r="994" spans="1:12" ht="15.75" x14ac:dyDescent="0.25">
      <c r="A994" s="4"/>
      <c r="B994" s="5">
        <v>0.25</v>
      </c>
      <c r="C994" s="56"/>
      <c r="D994" s="9"/>
      <c r="E994" s="9"/>
      <c r="F994" s="9"/>
      <c r="G994" s="9"/>
      <c r="H994" s="9"/>
      <c r="I994" s="9"/>
      <c r="J994" s="9"/>
      <c r="K994" s="9"/>
      <c r="L994" s="8">
        <f>+IFERROR(COS(ATAN(db_LecMedPrinc[[#This Row],[3]]/db_LecMedPrinc[[#This Row],[1]])),0)</f>
        <v>0</v>
      </c>
    </row>
    <row r="995" spans="1:12" ht="15.75" x14ac:dyDescent="0.25">
      <c r="A995" s="4"/>
      <c r="B995" s="5">
        <v>0.45833333333333331</v>
      </c>
      <c r="C995" s="56"/>
      <c r="D995" s="9"/>
      <c r="E995" s="9"/>
      <c r="F995" s="9"/>
      <c r="G995" s="9"/>
      <c r="H995" s="9"/>
      <c r="I995" s="9"/>
      <c r="J995" s="9"/>
      <c r="K995" s="9"/>
      <c r="L995" s="8">
        <f>+IFERROR(COS(ATAN(db_LecMedPrinc[[#This Row],[3]]/db_LecMedPrinc[[#This Row],[1]])),0)</f>
        <v>0</v>
      </c>
    </row>
    <row r="996" spans="1:12" ht="15.75" x14ac:dyDescent="0.25">
      <c r="A996" s="4"/>
      <c r="B996" s="5">
        <v>0.75</v>
      </c>
      <c r="C996" s="56"/>
      <c r="D996" s="9"/>
      <c r="E996" s="9"/>
      <c r="F996" s="9"/>
      <c r="G996" s="9"/>
      <c r="H996" s="9"/>
      <c r="I996" s="9"/>
      <c r="J996" s="9"/>
      <c r="K996" s="9"/>
      <c r="L996" s="8">
        <f>+IFERROR(COS(ATAN(db_LecMedPrinc[[#This Row],[3]]/db_LecMedPrinc[[#This Row],[1]])),0)</f>
        <v>0</v>
      </c>
    </row>
    <row r="997" spans="1:12" ht="15.75" x14ac:dyDescent="0.25">
      <c r="A997" s="4"/>
      <c r="B997" s="5">
        <v>0</v>
      </c>
      <c r="C997" s="56"/>
      <c r="D997" s="9"/>
      <c r="E997" s="9"/>
      <c r="F997" s="9"/>
      <c r="G997" s="9"/>
      <c r="H997" s="9"/>
      <c r="I997" s="9"/>
      <c r="J997" s="9"/>
      <c r="K997" s="9"/>
      <c r="L997" s="8">
        <f>+IFERROR(COS(ATAN(db_LecMedPrinc[[#This Row],[3]]/db_LecMedPrinc[[#This Row],[1]])),0)</f>
        <v>0</v>
      </c>
    </row>
    <row r="998" spans="1:12" ht="15.75" x14ac:dyDescent="0.25">
      <c r="A998" s="4"/>
      <c r="B998" s="5">
        <v>0.25</v>
      </c>
      <c r="C998" s="56"/>
      <c r="D998" s="9"/>
      <c r="E998" s="9"/>
      <c r="F998" s="9"/>
      <c r="G998" s="9"/>
      <c r="H998" s="9"/>
      <c r="I998" s="9"/>
      <c r="J998" s="9"/>
      <c r="K998" s="9"/>
      <c r="L998" s="8">
        <f>+IFERROR(COS(ATAN(db_LecMedPrinc[[#This Row],[3]]/db_LecMedPrinc[[#This Row],[1]])),0)</f>
        <v>0</v>
      </c>
    </row>
    <row r="999" spans="1:12" ht="15.75" x14ac:dyDescent="0.25">
      <c r="A999" s="4"/>
      <c r="B999" s="5">
        <v>0.45833333333333331</v>
      </c>
      <c r="C999" s="56"/>
      <c r="D999" s="9"/>
      <c r="E999" s="9"/>
      <c r="F999" s="9"/>
      <c r="G999" s="9"/>
      <c r="H999" s="9"/>
      <c r="I999" s="9"/>
      <c r="J999" s="9"/>
      <c r="K999" s="9"/>
      <c r="L999" s="8">
        <f>+IFERROR(COS(ATAN(db_LecMedPrinc[[#This Row],[3]]/db_LecMedPrinc[[#This Row],[1]])),0)</f>
        <v>0</v>
      </c>
    </row>
    <row r="1000" spans="1:12" ht="15.75" x14ac:dyDescent="0.25">
      <c r="A1000" s="4"/>
      <c r="B1000" s="5">
        <v>0.75</v>
      </c>
      <c r="C1000" s="56"/>
      <c r="D1000" s="9"/>
      <c r="E1000" s="9"/>
      <c r="F1000" s="9"/>
      <c r="G1000" s="9"/>
      <c r="H1000" s="9"/>
      <c r="I1000" s="9"/>
      <c r="J1000" s="9"/>
      <c r="K1000" s="9"/>
      <c r="L1000" s="8">
        <f>+IFERROR(COS(ATAN(db_LecMedPrinc[[#This Row],[3]]/db_LecMedPrinc[[#This Row],[1]])),0)</f>
        <v>0</v>
      </c>
    </row>
    <row r="1001" spans="1:12" ht="15.75" x14ac:dyDescent="0.25">
      <c r="A1001" s="4"/>
      <c r="B1001" s="5">
        <v>0</v>
      </c>
      <c r="C1001" s="56"/>
      <c r="D1001" s="9"/>
      <c r="E1001" s="9"/>
      <c r="F1001" s="9"/>
      <c r="G1001" s="9"/>
      <c r="H1001" s="9"/>
      <c r="I1001" s="9"/>
      <c r="J1001" s="9"/>
      <c r="K1001" s="9"/>
      <c r="L1001" s="8">
        <f>+IFERROR(COS(ATAN(db_LecMedPrinc[[#This Row],[3]]/db_LecMedPrinc[[#This Row],[1]])),0)</f>
        <v>0</v>
      </c>
    </row>
    <row r="1002" spans="1:12" ht="15.75" x14ac:dyDescent="0.25">
      <c r="A1002" s="4"/>
      <c r="B1002" s="5">
        <v>0.25</v>
      </c>
      <c r="C1002" s="56"/>
      <c r="D1002" s="9"/>
      <c r="E1002" s="9"/>
      <c r="F1002" s="9"/>
      <c r="G1002" s="9"/>
      <c r="H1002" s="9"/>
      <c r="I1002" s="9"/>
      <c r="J1002" s="9"/>
      <c r="K1002" s="9"/>
      <c r="L1002" s="8">
        <f>+IFERROR(COS(ATAN(db_LecMedPrinc[[#This Row],[3]]/db_LecMedPrinc[[#This Row],[1]])),0)</f>
        <v>0</v>
      </c>
    </row>
    <row r="1003" spans="1:12" ht="15.75" x14ac:dyDescent="0.25">
      <c r="A1003" s="4"/>
      <c r="B1003" s="5">
        <v>0.45833333333333331</v>
      </c>
      <c r="C1003" s="56"/>
      <c r="D1003" s="9"/>
      <c r="E1003" s="9"/>
      <c r="F1003" s="9"/>
      <c r="G1003" s="9"/>
      <c r="H1003" s="9"/>
      <c r="I1003" s="9"/>
      <c r="J1003" s="9"/>
      <c r="K1003" s="9"/>
      <c r="L1003" s="8">
        <f>+IFERROR(COS(ATAN(db_LecMedPrinc[[#This Row],[3]]/db_LecMedPrinc[[#This Row],[1]])),0)</f>
        <v>0</v>
      </c>
    </row>
    <row r="1004" spans="1:12" ht="15.75" x14ac:dyDescent="0.25">
      <c r="A1004" s="4"/>
      <c r="B1004" s="5">
        <v>0.75</v>
      </c>
      <c r="C1004" s="56"/>
      <c r="D1004" s="9"/>
      <c r="E1004" s="9"/>
      <c r="F1004" s="9"/>
      <c r="G1004" s="9"/>
      <c r="H1004" s="9"/>
      <c r="I1004" s="9"/>
      <c r="J1004" s="9"/>
      <c r="K1004" s="9"/>
      <c r="L1004" s="8">
        <f>+IFERROR(COS(ATAN(db_LecMedPrinc[[#This Row],[3]]/db_LecMedPrinc[[#This Row],[1]])),0)</f>
        <v>0</v>
      </c>
    </row>
    <row r="1005" spans="1:12" ht="15.75" x14ac:dyDescent="0.25">
      <c r="A1005" s="4"/>
      <c r="B1005" s="5">
        <v>0</v>
      </c>
      <c r="C1005" s="56"/>
      <c r="D1005" s="9"/>
      <c r="E1005" s="9"/>
      <c r="F1005" s="9"/>
      <c r="G1005" s="9"/>
      <c r="H1005" s="9"/>
      <c r="I1005" s="9"/>
      <c r="J1005" s="9"/>
      <c r="K1005" s="9"/>
      <c r="L1005" s="8">
        <f>+IFERROR(COS(ATAN(db_LecMedPrinc[[#This Row],[3]]/db_LecMedPrinc[[#This Row],[1]])),0)</f>
        <v>0</v>
      </c>
    </row>
    <row r="1006" spans="1:12" ht="15.75" x14ac:dyDescent="0.25">
      <c r="A1006" s="4"/>
      <c r="B1006" s="5">
        <v>0.25</v>
      </c>
      <c r="C1006" s="56"/>
      <c r="D1006" s="9"/>
      <c r="E1006" s="9"/>
      <c r="F1006" s="9"/>
      <c r="G1006" s="9"/>
      <c r="H1006" s="9"/>
      <c r="I1006" s="9"/>
      <c r="J1006" s="9"/>
      <c r="K1006" s="9"/>
      <c r="L1006" s="8">
        <f>+IFERROR(COS(ATAN(db_LecMedPrinc[[#This Row],[3]]/db_LecMedPrinc[[#This Row],[1]])),0)</f>
        <v>0</v>
      </c>
    </row>
    <row r="1007" spans="1:12" ht="15.75" x14ac:dyDescent="0.25">
      <c r="A1007" s="4"/>
      <c r="B1007" s="5">
        <v>0.45833333333333331</v>
      </c>
      <c r="C1007" s="56"/>
      <c r="D1007" s="9"/>
      <c r="E1007" s="9"/>
      <c r="F1007" s="9"/>
      <c r="G1007" s="9"/>
      <c r="H1007" s="9"/>
      <c r="I1007" s="9"/>
      <c r="J1007" s="9"/>
      <c r="K1007" s="9"/>
      <c r="L1007" s="8">
        <f>+IFERROR(COS(ATAN(db_LecMedPrinc[[#This Row],[3]]/db_LecMedPrinc[[#This Row],[1]])),0)</f>
        <v>0</v>
      </c>
    </row>
    <row r="1008" spans="1:12" ht="15.75" x14ac:dyDescent="0.25">
      <c r="A1008" s="4"/>
      <c r="B1008" s="5">
        <v>0.75</v>
      </c>
      <c r="C1008" s="56"/>
      <c r="D1008" s="9"/>
      <c r="E1008" s="9"/>
      <c r="F1008" s="9"/>
      <c r="G1008" s="9"/>
      <c r="H1008" s="9"/>
      <c r="I1008" s="9"/>
      <c r="J1008" s="9"/>
      <c r="K1008" s="9"/>
      <c r="L1008" s="8">
        <f>+IFERROR(COS(ATAN(db_LecMedPrinc[[#This Row],[3]]/db_LecMedPrinc[[#This Row],[1]])),0)</f>
        <v>0</v>
      </c>
    </row>
    <row r="1009" spans="1:12" ht="15.75" x14ac:dyDescent="0.25">
      <c r="A1009" s="4"/>
      <c r="B1009" s="5">
        <v>0</v>
      </c>
      <c r="C1009" s="56"/>
      <c r="D1009" s="9"/>
      <c r="E1009" s="9"/>
      <c r="F1009" s="9"/>
      <c r="G1009" s="9"/>
      <c r="H1009" s="9"/>
      <c r="I1009" s="9"/>
      <c r="J1009" s="9"/>
      <c r="K1009" s="9"/>
      <c r="L1009" s="8">
        <f>+IFERROR(COS(ATAN(db_LecMedPrinc[[#This Row],[3]]/db_LecMedPrinc[[#This Row],[1]])),0)</f>
        <v>0</v>
      </c>
    </row>
    <row r="1010" spans="1:12" ht="15.75" x14ac:dyDescent="0.25">
      <c r="A1010" s="4"/>
      <c r="B1010" s="5">
        <v>0.25</v>
      </c>
      <c r="C1010" s="56"/>
      <c r="D1010" s="9"/>
      <c r="E1010" s="9"/>
      <c r="F1010" s="9"/>
      <c r="G1010" s="9"/>
      <c r="H1010" s="9"/>
      <c r="I1010" s="9"/>
      <c r="J1010" s="9"/>
      <c r="K1010" s="9"/>
      <c r="L1010" s="8">
        <f>+IFERROR(COS(ATAN(db_LecMedPrinc[[#This Row],[3]]/db_LecMedPrinc[[#This Row],[1]])),0)</f>
        <v>0</v>
      </c>
    </row>
    <row r="1011" spans="1:12" ht="15.75" x14ac:dyDescent="0.25">
      <c r="A1011" s="4"/>
      <c r="B1011" s="5">
        <v>0.45833333333333331</v>
      </c>
      <c r="C1011" s="56"/>
      <c r="D1011" s="9"/>
      <c r="E1011" s="9"/>
      <c r="F1011" s="9"/>
      <c r="G1011" s="9"/>
      <c r="H1011" s="9"/>
      <c r="I1011" s="9"/>
      <c r="J1011" s="9"/>
      <c r="K1011" s="9"/>
      <c r="L1011" s="8">
        <f>+IFERROR(COS(ATAN(db_LecMedPrinc[[#This Row],[3]]/db_LecMedPrinc[[#This Row],[1]])),0)</f>
        <v>0</v>
      </c>
    </row>
    <row r="1012" spans="1:12" ht="15.75" x14ac:dyDescent="0.25">
      <c r="A1012" s="4"/>
      <c r="B1012" s="5">
        <v>0.75</v>
      </c>
      <c r="C1012" s="56"/>
      <c r="D1012" s="9"/>
      <c r="E1012" s="9"/>
      <c r="F1012" s="9"/>
      <c r="G1012" s="9"/>
      <c r="H1012" s="9"/>
      <c r="I1012" s="9"/>
      <c r="J1012" s="9"/>
      <c r="K1012" s="9"/>
      <c r="L1012" s="8">
        <f>+IFERROR(COS(ATAN(db_LecMedPrinc[[#This Row],[3]]/db_LecMedPrinc[[#This Row],[1]])),0)</f>
        <v>0</v>
      </c>
    </row>
    <row r="1013" spans="1:12" ht="15.75" x14ac:dyDescent="0.25">
      <c r="A1013" s="4"/>
      <c r="B1013" s="5">
        <v>0</v>
      </c>
      <c r="C1013" s="56"/>
      <c r="D1013" s="9"/>
      <c r="E1013" s="9"/>
      <c r="F1013" s="9"/>
      <c r="G1013" s="9"/>
      <c r="H1013" s="9"/>
      <c r="I1013" s="9"/>
      <c r="J1013" s="9"/>
      <c r="K1013" s="9"/>
      <c r="L1013" s="8">
        <f>+IFERROR(COS(ATAN(db_LecMedPrinc[[#This Row],[3]]/db_LecMedPrinc[[#This Row],[1]])),0)</f>
        <v>0</v>
      </c>
    </row>
    <row r="1014" spans="1:12" ht="15.75" x14ac:dyDescent="0.25">
      <c r="A1014" s="4"/>
      <c r="B1014" s="5">
        <v>0.25</v>
      </c>
      <c r="C1014" s="56"/>
      <c r="D1014" s="9"/>
      <c r="E1014" s="9"/>
      <c r="F1014" s="9"/>
      <c r="G1014" s="9"/>
      <c r="H1014" s="9"/>
      <c r="I1014" s="9"/>
      <c r="J1014" s="9"/>
      <c r="K1014" s="9"/>
      <c r="L1014" s="8">
        <f>+IFERROR(COS(ATAN(db_LecMedPrinc[[#This Row],[3]]/db_LecMedPrinc[[#This Row],[1]])),0)</f>
        <v>0</v>
      </c>
    </row>
    <row r="1015" spans="1:12" ht="15.75" x14ac:dyDescent="0.25">
      <c r="A1015" s="4"/>
      <c r="B1015" s="5">
        <v>0.45833333333333331</v>
      </c>
      <c r="C1015" s="56"/>
      <c r="D1015" s="9"/>
      <c r="E1015" s="9"/>
      <c r="F1015" s="9"/>
      <c r="G1015" s="9"/>
      <c r="H1015" s="9"/>
      <c r="I1015" s="9"/>
      <c r="J1015" s="9"/>
      <c r="K1015" s="9"/>
      <c r="L1015" s="8">
        <f>+IFERROR(COS(ATAN(db_LecMedPrinc[[#This Row],[3]]/db_LecMedPrinc[[#This Row],[1]])),0)</f>
        <v>0</v>
      </c>
    </row>
    <row r="1016" spans="1:12" ht="15.75" x14ac:dyDescent="0.25">
      <c r="A1016" s="4"/>
      <c r="B1016" s="5">
        <v>0.75</v>
      </c>
      <c r="C1016" s="56"/>
      <c r="D1016" s="9"/>
      <c r="E1016" s="9"/>
      <c r="F1016" s="9"/>
      <c r="G1016" s="9"/>
      <c r="H1016" s="9"/>
      <c r="I1016" s="9"/>
      <c r="J1016" s="9"/>
      <c r="K1016" s="9"/>
      <c r="L1016" s="8">
        <f>+IFERROR(COS(ATAN(db_LecMedPrinc[[#This Row],[3]]/db_LecMedPrinc[[#This Row],[1]])),0)</f>
        <v>0</v>
      </c>
    </row>
    <row r="1017" spans="1:12" ht="15.75" x14ac:dyDescent="0.25">
      <c r="A1017" s="4"/>
      <c r="B1017" s="5">
        <v>0</v>
      </c>
      <c r="C1017" s="56"/>
      <c r="D1017" s="9"/>
      <c r="E1017" s="9"/>
      <c r="F1017" s="9"/>
      <c r="G1017" s="9"/>
      <c r="H1017" s="9"/>
      <c r="I1017" s="9"/>
      <c r="J1017" s="9"/>
      <c r="K1017" s="9"/>
      <c r="L1017" s="8">
        <f>+IFERROR(COS(ATAN(db_LecMedPrinc[[#This Row],[3]]/db_LecMedPrinc[[#This Row],[1]])),0)</f>
        <v>0</v>
      </c>
    </row>
    <row r="1018" spans="1:12" ht="15.75" x14ac:dyDescent="0.25">
      <c r="A1018" s="4"/>
      <c r="B1018" s="5">
        <v>0.25</v>
      </c>
      <c r="C1018" s="56"/>
      <c r="D1018" s="9"/>
      <c r="E1018" s="9"/>
      <c r="F1018" s="9"/>
      <c r="G1018" s="9"/>
      <c r="H1018" s="9"/>
      <c r="I1018" s="9"/>
      <c r="J1018" s="9"/>
      <c r="K1018" s="9"/>
      <c r="L1018" s="8">
        <f>+IFERROR(COS(ATAN(db_LecMedPrinc[[#This Row],[3]]/db_LecMedPrinc[[#This Row],[1]])),0)</f>
        <v>0</v>
      </c>
    </row>
    <row r="1019" spans="1:12" ht="15.75" x14ac:dyDescent="0.25">
      <c r="A1019" s="4"/>
      <c r="B1019" s="5">
        <v>0.45833333333333331</v>
      </c>
      <c r="C1019" s="56"/>
      <c r="D1019" s="9"/>
      <c r="E1019" s="9"/>
      <c r="F1019" s="9"/>
      <c r="G1019" s="9"/>
      <c r="H1019" s="9"/>
      <c r="I1019" s="9"/>
      <c r="J1019" s="9"/>
      <c r="K1019" s="9"/>
      <c r="L1019" s="8">
        <f>+IFERROR(COS(ATAN(db_LecMedPrinc[[#This Row],[3]]/db_LecMedPrinc[[#This Row],[1]])),0)</f>
        <v>0</v>
      </c>
    </row>
    <row r="1020" spans="1:12" ht="15.75" x14ac:dyDescent="0.25">
      <c r="A1020" s="4"/>
      <c r="B1020" s="5">
        <v>0.75</v>
      </c>
      <c r="C1020" s="56"/>
      <c r="D1020" s="9"/>
      <c r="E1020" s="9"/>
      <c r="F1020" s="9"/>
      <c r="G1020" s="9"/>
      <c r="H1020" s="9"/>
      <c r="I1020" s="9"/>
      <c r="J1020" s="9"/>
      <c r="K1020" s="9"/>
      <c r="L1020" s="8">
        <f>+IFERROR(COS(ATAN(db_LecMedPrinc[[#This Row],[3]]/db_LecMedPrinc[[#This Row],[1]])),0)</f>
        <v>0</v>
      </c>
    </row>
    <row r="1021" spans="1:12" ht="15.75" x14ac:dyDescent="0.25">
      <c r="A1021" s="4"/>
      <c r="B1021" s="5">
        <v>0</v>
      </c>
      <c r="C1021" s="56"/>
      <c r="D1021" s="9"/>
      <c r="E1021" s="9"/>
      <c r="F1021" s="9"/>
      <c r="G1021" s="9"/>
      <c r="H1021" s="9"/>
      <c r="I1021" s="9"/>
      <c r="J1021" s="9"/>
      <c r="K1021" s="9"/>
      <c r="L1021" s="8">
        <f>+IFERROR(COS(ATAN(db_LecMedPrinc[[#This Row],[3]]/db_LecMedPrinc[[#This Row],[1]])),0)</f>
        <v>0</v>
      </c>
    </row>
    <row r="1022" spans="1:12" ht="15.75" x14ac:dyDescent="0.25">
      <c r="A1022" s="4"/>
      <c r="B1022" s="5">
        <v>0.25</v>
      </c>
      <c r="C1022" s="56"/>
      <c r="D1022" s="9"/>
      <c r="E1022" s="9"/>
      <c r="F1022" s="9"/>
      <c r="G1022" s="9"/>
      <c r="H1022" s="9"/>
      <c r="I1022" s="9"/>
      <c r="J1022" s="9"/>
      <c r="K1022" s="9"/>
      <c r="L1022" s="8">
        <f>+IFERROR(COS(ATAN(db_LecMedPrinc[[#This Row],[3]]/db_LecMedPrinc[[#This Row],[1]])),0)</f>
        <v>0</v>
      </c>
    </row>
    <row r="1023" spans="1:12" ht="15.75" x14ac:dyDescent="0.25">
      <c r="A1023" s="4"/>
      <c r="B1023" s="5">
        <v>0.45833333333333331</v>
      </c>
      <c r="C1023" s="56"/>
      <c r="D1023" s="9"/>
      <c r="E1023" s="9"/>
      <c r="F1023" s="9"/>
      <c r="G1023" s="9"/>
      <c r="H1023" s="9"/>
      <c r="I1023" s="9"/>
      <c r="J1023" s="9"/>
      <c r="K1023" s="9"/>
      <c r="L1023" s="8">
        <f>+IFERROR(COS(ATAN(db_LecMedPrinc[[#This Row],[3]]/db_LecMedPrinc[[#This Row],[1]])),0)</f>
        <v>0</v>
      </c>
    </row>
    <row r="1024" spans="1:12" ht="15.75" x14ac:dyDescent="0.25">
      <c r="A1024" s="4"/>
      <c r="B1024" s="5">
        <v>0.75</v>
      </c>
      <c r="C1024" s="56"/>
      <c r="D1024" s="9"/>
      <c r="E1024" s="9"/>
      <c r="F1024" s="9"/>
      <c r="G1024" s="9"/>
      <c r="H1024" s="9"/>
      <c r="I1024" s="9"/>
      <c r="J1024" s="9"/>
      <c r="K1024" s="9"/>
      <c r="L1024" s="8">
        <f>+IFERROR(COS(ATAN(db_LecMedPrinc[[#This Row],[3]]/db_LecMedPrinc[[#This Row],[1]])),0)</f>
        <v>0</v>
      </c>
    </row>
    <row r="1025" spans="1:12" ht="15.75" x14ac:dyDescent="0.25">
      <c r="A1025" s="4"/>
      <c r="B1025" s="5">
        <v>0</v>
      </c>
      <c r="C1025" s="56"/>
      <c r="D1025" s="9"/>
      <c r="E1025" s="9"/>
      <c r="F1025" s="9"/>
      <c r="G1025" s="9"/>
      <c r="H1025" s="9"/>
      <c r="I1025" s="9"/>
      <c r="J1025" s="9"/>
      <c r="K1025" s="9"/>
      <c r="L1025" s="8">
        <f>+IFERROR(COS(ATAN(db_LecMedPrinc[[#This Row],[3]]/db_LecMedPrinc[[#This Row],[1]])),0)</f>
        <v>0</v>
      </c>
    </row>
    <row r="1026" spans="1:12" ht="15.75" x14ac:dyDescent="0.25">
      <c r="A1026" s="4"/>
      <c r="B1026" s="5">
        <v>0.25</v>
      </c>
      <c r="C1026" s="56"/>
      <c r="D1026" s="9"/>
      <c r="E1026" s="9"/>
      <c r="F1026" s="9"/>
      <c r="G1026" s="9"/>
      <c r="H1026" s="9"/>
      <c r="I1026" s="9"/>
      <c r="J1026" s="9"/>
      <c r="K1026" s="9"/>
      <c r="L1026" s="8">
        <f>+IFERROR(COS(ATAN(db_LecMedPrinc[[#This Row],[3]]/db_LecMedPrinc[[#This Row],[1]])),0)</f>
        <v>0</v>
      </c>
    </row>
    <row r="1027" spans="1:12" ht="15.75" x14ac:dyDescent="0.25">
      <c r="A1027" s="4"/>
      <c r="B1027" s="5">
        <v>0.45833333333333331</v>
      </c>
      <c r="C1027" s="56"/>
      <c r="D1027" s="9"/>
      <c r="E1027" s="9"/>
      <c r="F1027" s="9"/>
      <c r="G1027" s="9"/>
      <c r="H1027" s="9"/>
      <c r="I1027" s="9"/>
      <c r="J1027" s="9"/>
      <c r="K1027" s="9"/>
      <c r="L1027" s="8">
        <f>+IFERROR(COS(ATAN(db_LecMedPrinc[[#This Row],[3]]/db_LecMedPrinc[[#This Row],[1]])),0)</f>
        <v>0</v>
      </c>
    </row>
    <row r="1028" spans="1:12" ht="15.75" x14ac:dyDescent="0.25">
      <c r="A1028" s="4"/>
      <c r="B1028" s="5">
        <v>0.75</v>
      </c>
      <c r="C1028" s="56"/>
      <c r="D1028" s="9"/>
      <c r="E1028" s="9"/>
      <c r="F1028" s="9"/>
      <c r="G1028" s="9"/>
      <c r="H1028" s="9"/>
      <c r="I1028" s="9"/>
      <c r="J1028" s="9"/>
      <c r="K1028" s="9"/>
      <c r="L1028" s="8">
        <f>+IFERROR(COS(ATAN(db_LecMedPrinc[[#This Row],[3]]/db_LecMedPrinc[[#This Row],[1]])),0)</f>
        <v>0</v>
      </c>
    </row>
    <row r="1029" spans="1:12" ht="15.75" x14ac:dyDescent="0.25">
      <c r="A1029" s="4"/>
      <c r="B1029" s="5">
        <v>0</v>
      </c>
      <c r="C1029" s="56"/>
      <c r="D1029" s="9"/>
      <c r="E1029" s="9"/>
      <c r="F1029" s="9"/>
      <c r="G1029" s="9"/>
      <c r="H1029" s="9"/>
      <c r="I1029" s="9"/>
      <c r="J1029" s="9"/>
      <c r="K1029" s="9"/>
      <c r="L1029" s="8">
        <f>+IFERROR(COS(ATAN(db_LecMedPrinc[[#This Row],[3]]/db_LecMedPrinc[[#This Row],[1]])),0)</f>
        <v>0</v>
      </c>
    </row>
    <row r="1030" spans="1:12" ht="15.75" x14ac:dyDescent="0.25">
      <c r="A1030" s="4"/>
      <c r="B1030" s="5">
        <v>0.25</v>
      </c>
      <c r="C1030" s="56"/>
      <c r="D1030" s="9"/>
      <c r="E1030" s="9"/>
      <c r="F1030" s="9"/>
      <c r="G1030" s="9"/>
      <c r="H1030" s="9"/>
      <c r="I1030" s="9"/>
      <c r="J1030" s="9"/>
      <c r="K1030" s="9"/>
      <c r="L1030" s="8">
        <f>+IFERROR(COS(ATAN(db_LecMedPrinc[[#This Row],[3]]/db_LecMedPrinc[[#This Row],[1]])),0)</f>
        <v>0</v>
      </c>
    </row>
    <row r="1031" spans="1:12" ht="15.75" x14ac:dyDescent="0.25">
      <c r="A1031" s="4"/>
      <c r="B1031" s="5">
        <v>0.45833333333333331</v>
      </c>
      <c r="C1031" s="56"/>
      <c r="D1031" s="9"/>
      <c r="E1031" s="9"/>
      <c r="F1031" s="9"/>
      <c r="G1031" s="9"/>
      <c r="H1031" s="9"/>
      <c r="I1031" s="9"/>
      <c r="J1031" s="9"/>
      <c r="K1031" s="9"/>
      <c r="L1031" s="8">
        <f>+IFERROR(COS(ATAN(db_LecMedPrinc[[#This Row],[3]]/db_LecMedPrinc[[#This Row],[1]])),0)</f>
        <v>0</v>
      </c>
    </row>
    <row r="1032" spans="1:12" ht="15.75" x14ac:dyDescent="0.25">
      <c r="A1032" s="4"/>
      <c r="B1032" s="5">
        <v>0.75</v>
      </c>
      <c r="C1032" s="56"/>
      <c r="D1032" s="9"/>
      <c r="E1032" s="9"/>
      <c r="F1032" s="9"/>
      <c r="G1032" s="9"/>
      <c r="H1032" s="9"/>
      <c r="I1032" s="9"/>
      <c r="J1032" s="9"/>
      <c r="K1032" s="9"/>
      <c r="L1032" s="8">
        <f>+IFERROR(COS(ATAN(db_LecMedPrinc[[#This Row],[3]]/db_LecMedPrinc[[#This Row],[1]])),0)</f>
        <v>0</v>
      </c>
    </row>
    <row r="1033" spans="1:12" ht="15.75" x14ac:dyDescent="0.25">
      <c r="A1033" s="4"/>
      <c r="B1033" s="5">
        <v>0</v>
      </c>
      <c r="C1033" s="56"/>
      <c r="D1033" s="9"/>
      <c r="E1033" s="9"/>
      <c r="F1033" s="9"/>
      <c r="G1033" s="9"/>
      <c r="H1033" s="9"/>
      <c r="I1033" s="9"/>
      <c r="J1033" s="9"/>
      <c r="K1033" s="9"/>
      <c r="L1033" s="8">
        <f>+IFERROR(COS(ATAN(db_LecMedPrinc[[#This Row],[3]]/db_LecMedPrinc[[#This Row],[1]])),0)</f>
        <v>0</v>
      </c>
    </row>
    <row r="1034" spans="1:12" ht="15.75" x14ac:dyDescent="0.25">
      <c r="A1034" s="4"/>
      <c r="B1034" s="5">
        <v>0.25</v>
      </c>
      <c r="C1034" s="56"/>
      <c r="D1034" s="9"/>
      <c r="E1034" s="9"/>
      <c r="F1034" s="9"/>
      <c r="G1034" s="9"/>
      <c r="H1034" s="9"/>
      <c r="I1034" s="9"/>
      <c r="J1034" s="9"/>
      <c r="K1034" s="9"/>
      <c r="L1034" s="8">
        <f>+IFERROR(COS(ATAN(db_LecMedPrinc[[#This Row],[3]]/db_LecMedPrinc[[#This Row],[1]])),0)</f>
        <v>0</v>
      </c>
    </row>
    <row r="1035" spans="1:12" ht="15.75" x14ac:dyDescent="0.25">
      <c r="A1035" s="4"/>
      <c r="B1035" s="5">
        <v>0.45833333333333331</v>
      </c>
      <c r="C1035" s="56"/>
      <c r="D1035" s="9"/>
      <c r="E1035" s="9"/>
      <c r="F1035" s="9"/>
      <c r="G1035" s="9"/>
      <c r="H1035" s="9"/>
      <c r="I1035" s="9"/>
      <c r="J1035" s="9"/>
      <c r="K1035" s="9"/>
      <c r="L1035" s="8">
        <f>+IFERROR(COS(ATAN(db_LecMedPrinc[[#This Row],[3]]/db_LecMedPrinc[[#This Row],[1]])),0)</f>
        <v>0</v>
      </c>
    </row>
    <row r="1036" spans="1:12" ht="15.75" x14ac:dyDescent="0.25">
      <c r="A1036" s="4"/>
      <c r="B1036" s="5">
        <v>0.75</v>
      </c>
      <c r="C1036" s="56"/>
      <c r="D1036" s="9"/>
      <c r="E1036" s="9"/>
      <c r="F1036" s="9"/>
      <c r="G1036" s="9"/>
      <c r="H1036" s="9"/>
      <c r="I1036" s="9"/>
      <c r="J1036" s="9"/>
      <c r="K1036" s="9"/>
      <c r="L1036" s="8">
        <f>+IFERROR(COS(ATAN(db_LecMedPrinc[[#This Row],[3]]/db_LecMedPrinc[[#This Row],[1]])),0)</f>
        <v>0</v>
      </c>
    </row>
    <row r="1037" spans="1:12" ht="15.75" x14ac:dyDescent="0.25">
      <c r="A1037" s="4"/>
      <c r="B1037" s="5">
        <v>0</v>
      </c>
      <c r="C1037" s="56"/>
      <c r="D1037" s="9"/>
      <c r="E1037" s="9"/>
      <c r="F1037" s="9"/>
      <c r="G1037" s="9"/>
      <c r="H1037" s="9"/>
      <c r="I1037" s="9"/>
      <c r="J1037" s="9"/>
      <c r="K1037" s="9"/>
      <c r="L1037" s="8">
        <f>+IFERROR(COS(ATAN(db_LecMedPrinc[[#This Row],[3]]/db_LecMedPrinc[[#This Row],[1]])),0)</f>
        <v>0</v>
      </c>
    </row>
    <row r="1038" spans="1:12" ht="15.75" x14ac:dyDescent="0.25">
      <c r="A1038" s="4"/>
      <c r="B1038" s="5">
        <v>0.25</v>
      </c>
      <c r="C1038" s="56"/>
      <c r="D1038" s="9"/>
      <c r="E1038" s="9"/>
      <c r="F1038" s="9"/>
      <c r="G1038" s="9"/>
      <c r="H1038" s="9"/>
      <c r="I1038" s="9"/>
      <c r="J1038" s="9"/>
      <c r="K1038" s="9"/>
      <c r="L1038" s="8">
        <f>+IFERROR(COS(ATAN(db_LecMedPrinc[[#This Row],[3]]/db_LecMedPrinc[[#This Row],[1]])),0)</f>
        <v>0</v>
      </c>
    </row>
    <row r="1039" spans="1:12" ht="15.75" x14ac:dyDescent="0.25">
      <c r="A1039" s="4"/>
      <c r="B1039" s="5">
        <v>0.45833333333333331</v>
      </c>
      <c r="C1039" s="56"/>
      <c r="D1039" s="9"/>
      <c r="E1039" s="9"/>
      <c r="F1039" s="9"/>
      <c r="G1039" s="9"/>
      <c r="H1039" s="9"/>
      <c r="I1039" s="9"/>
      <c r="J1039" s="9"/>
      <c r="K1039" s="9"/>
      <c r="L1039" s="8">
        <f>+IFERROR(COS(ATAN(db_LecMedPrinc[[#This Row],[3]]/db_LecMedPrinc[[#This Row],[1]])),0)</f>
        <v>0</v>
      </c>
    </row>
    <row r="1040" spans="1:12" ht="15.75" x14ac:dyDescent="0.25">
      <c r="A1040" s="4"/>
      <c r="B1040" s="5">
        <v>0.75</v>
      </c>
      <c r="C1040" s="56"/>
      <c r="D1040" s="9"/>
      <c r="E1040" s="9"/>
      <c r="F1040" s="9"/>
      <c r="G1040" s="9"/>
      <c r="H1040" s="9"/>
      <c r="I1040" s="9"/>
      <c r="J1040" s="9"/>
      <c r="K1040" s="9"/>
      <c r="L1040" s="8">
        <f>+IFERROR(COS(ATAN(db_LecMedPrinc[[#This Row],[3]]/db_LecMedPrinc[[#This Row],[1]])),0)</f>
        <v>0</v>
      </c>
    </row>
    <row r="1041" spans="1:12" ht="15.75" x14ac:dyDescent="0.25">
      <c r="A1041" s="4"/>
      <c r="B1041" s="5">
        <v>0</v>
      </c>
      <c r="C1041" s="56"/>
      <c r="D1041" s="9"/>
      <c r="E1041" s="9"/>
      <c r="F1041" s="9"/>
      <c r="G1041" s="9"/>
      <c r="H1041" s="9"/>
      <c r="I1041" s="9"/>
      <c r="J1041" s="9"/>
      <c r="K1041" s="9"/>
      <c r="L1041" s="8">
        <f>+IFERROR(COS(ATAN(db_LecMedPrinc[[#This Row],[3]]/db_LecMedPrinc[[#This Row],[1]])),0)</f>
        <v>0</v>
      </c>
    </row>
    <row r="1042" spans="1:12" ht="15.75" x14ac:dyDescent="0.25">
      <c r="A1042" s="4"/>
      <c r="B1042" s="5">
        <v>0.25</v>
      </c>
      <c r="C1042" s="56"/>
      <c r="D1042" s="9"/>
      <c r="E1042" s="9"/>
      <c r="F1042" s="9"/>
      <c r="G1042" s="9"/>
      <c r="H1042" s="9"/>
      <c r="I1042" s="9"/>
      <c r="J1042" s="9"/>
      <c r="K1042" s="9"/>
      <c r="L1042" s="8">
        <f>+IFERROR(COS(ATAN(db_LecMedPrinc[[#This Row],[3]]/db_LecMedPrinc[[#This Row],[1]])),0)</f>
        <v>0</v>
      </c>
    </row>
    <row r="1043" spans="1:12" ht="15.75" x14ac:dyDescent="0.25">
      <c r="A1043" s="4"/>
      <c r="B1043" s="5">
        <v>0.45833333333333331</v>
      </c>
      <c r="C1043" s="56"/>
      <c r="D1043" s="9"/>
      <c r="E1043" s="9"/>
      <c r="F1043" s="9"/>
      <c r="G1043" s="9"/>
      <c r="H1043" s="9"/>
      <c r="I1043" s="9"/>
      <c r="J1043" s="9"/>
      <c r="K1043" s="9"/>
      <c r="L1043" s="8">
        <f>+IFERROR(COS(ATAN(db_LecMedPrinc[[#This Row],[3]]/db_LecMedPrinc[[#This Row],[1]])),0)</f>
        <v>0</v>
      </c>
    </row>
    <row r="1044" spans="1:12" ht="15.75" x14ac:dyDescent="0.25">
      <c r="A1044" s="4"/>
      <c r="B1044" s="5">
        <v>0.75</v>
      </c>
      <c r="C1044" s="56"/>
      <c r="D1044" s="9"/>
      <c r="E1044" s="9"/>
      <c r="F1044" s="9"/>
      <c r="G1044" s="9"/>
      <c r="H1044" s="9"/>
      <c r="I1044" s="9"/>
      <c r="J1044" s="9"/>
      <c r="K1044" s="9"/>
      <c r="L1044" s="8">
        <f>+IFERROR(COS(ATAN(db_LecMedPrinc[[#This Row],[3]]/db_LecMedPrinc[[#This Row],[1]])),0)</f>
        <v>0</v>
      </c>
    </row>
    <row r="1045" spans="1:12" ht="15.75" x14ac:dyDescent="0.25">
      <c r="A1045" s="4"/>
      <c r="B1045" s="5">
        <v>0</v>
      </c>
      <c r="C1045" s="56"/>
      <c r="D1045" s="9"/>
      <c r="E1045" s="9"/>
      <c r="F1045" s="9"/>
      <c r="G1045" s="9"/>
      <c r="H1045" s="9"/>
      <c r="I1045" s="9"/>
      <c r="J1045" s="9"/>
      <c r="K1045" s="9"/>
      <c r="L1045" s="8">
        <f>+IFERROR(COS(ATAN(db_LecMedPrinc[[#This Row],[3]]/db_LecMedPrinc[[#This Row],[1]])),0)</f>
        <v>0</v>
      </c>
    </row>
    <row r="1046" spans="1:12" ht="15.75" x14ac:dyDescent="0.25">
      <c r="A1046" s="4"/>
      <c r="B1046" s="5">
        <v>0.25</v>
      </c>
      <c r="C1046" s="56"/>
      <c r="D1046" s="9"/>
      <c r="E1046" s="9"/>
      <c r="F1046" s="9"/>
      <c r="G1046" s="9"/>
      <c r="H1046" s="9"/>
      <c r="I1046" s="9"/>
      <c r="J1046" s="9"/>
      <c r="K1046" s="9"/>
      <c r="L1046" s="8">
        <f>+IFERROR(COS(ATAN(db_LecMedPrinc[[#This Row],[3]]/db_LecMedPrinc[[#This Row],[1]])),0)</f>
        <v>0</v>
      </c>
    </row>
    <row r="1047" spans="1:12" ht="15.75" x14ac:dyDescent="0.25">
      <c r="A1047" s="4"/>
      <c r="B1047" s="5">
        <v>0.45833333333333331</v>
      </c>
      <c r="C1047" s="56"/>
      <c r="D1047" s="9"/>
      <c r="E1047" s="9"/>
      <c r="F1047" s="9"/>
      <c r="G1047" s="9"/>
      <c r="H1047" s="9"/>
      <c r="I1047" s="9"/>
      <c r="J1047" s="9"/>
      <c r="K1047" s="9"/>
      <c r="L1047" s="8">
        <f>+IFERROR(COS(ATAN(db_LecMedPrinc[[#This Row],[3]]/db_LecMedPrinc[[#This Row],[1]])),0)</f>
        <v>0</v>
      </c>
    </row>
    <row r="1048" spans="1:12" ht="15.75" x14ac:dyDescent="0.25">
      <c r="A1048" s="4"/>
      <c r="B1048" s="5">
        <v>0.75</v>
      </c>
      <c r="C1048" s="56"/>
      <c r="D1048" s="9"/>
      <c r="E1048" s="9"/>
      <c r="F1048" s="9"/>
      <c r="G1048" s="9"/>
      <c r="H1048" s="9"/>
      <c r="I1048" s="9"/>
      <c r="J1048" s="9"/>
      <c r="K1048" s="9"/>
      <c r="L1048" s="8">
        <f>+IFERROR(COS(ATAN(db_LecMedPrinc[[#This Row],[3]]/db_LecMedPrinc[[#This Row],[1]])),0)</f>
        <v>0</v>
      </c>
    </row>
    <row r="1049" spans="1:12" ht="15.75" x14ac:dyDescent="0.25">
      <c r="A1049" s="4"/>
      <c r="B1049" s="5">
        <v>0</v>
      </c>
      <c r="C1049" s="56"/>
      <c r="D1049" s="9"/>
      <c r="E1049" s="9"/>
      <c r="F1049" s="9"/>
      <c r="G1049" s="9"/>
      <c r="H1049" s="9"/>
      <c r="I1049" s="9"/>
      <c r="J1049" s="9"/>
      <c r="K1049" s="9"/>
      <c r="L1049" s="8">
        <f>+IFERROR(COS(ATAN(db_LecMedPrinc[[#This Row],[3]]/db_LecMedPrinc[[#This Row],[1]])),0)</f>
        <v>0</v>
      </c>
    </row>
    <row r="1050" spans="1:12" ht="15.75" x14ac:dyDescent="0.25">
      <c r="A1050" s="4"/>
      <c r="B1050" s="5">
        <v>0.25</v>
      </c>
      <c r="C1050" s="56"/>
      <c r="D1050" s="9"/>
      <c r="E1050" s="9"/>
      <c r="F1050" s="9"/>
      <c r="G1050" s="9"/>
      <c r="H1050" s="9"/>
      <c r="I1050" s="9"/>
      <c r="J1050" s="9"/>
      <c r="K1050" s="9"/>
      <c r="L1050" s="8">
        <f>+IFERROR(COS(ATAN(db_LecMedPrinc[[#This Row],[3]]/db_LecMedPrinc[[#This Row],[1]])),0)</f>
        <v>0</v>
      </c>
    </row>
    <row r="1051" spans="1:12" ht="15.75" x14ac:dyDescent="0.25">
      <c r="A1051" s="4"/>
      <c r="B1051" s="5">
        <v>0.45833333333333331</v>
      </c>
      <c r="C1051" s="56"/>
      <c r="D1051" s="9"/>
      <c r="E1051" s="9"/>
      <c r="F1051" s="9"/>
      <c r="G1051" s="9"/>
      <c r="H1051" s="9"/>
      <c r="I1051" s="9"/>
      <c r="J1051" s="9"/>
      <c r="K1051" s="9"/>
      <c r="L1051" s="8">
        <f>+IFERROR(COS(ATAN(db_LecMedPrinc[[#This Row],[3]]/db_LecMedPrinc[[#This Row],[1]])),0)</f>
        <v>0</v>
      </c>
    </row>
    <row r="1052" spans="1:12" ht="15.75" x14ac:dyDescent="0.25">
      <c r="A1052" s="4"/>
      <c r="B1052" s="5">
        <v>0.75</v>
      </c>
      <c r="C1052" s="56"/>
      <c r="D1052" s="9"/>
      <c r="E1052" s="9"/>
      <c r="F1052" s="9"/>
      <c r="G1052" s="9"/>
      <c r="H1052" s="9"/>
      <c r="I1052" s="9"/>
      <c r="J1052" s="9"/>
      <c r="K1052" s="9"/>
      <c r="L1052" s="8">
        <f>+IFERROR(COS(ATAN(db_LecMedPrinc[[#This Row],[3]]/db_LecMedPrinc[[#This Row],[1]])),0)</f>
        <v>0</v>
      </c>
    </row>
    <row r="1053" spans="1:12" ht="15.75" x14ac:dyDescent="0.25">
      <c r="A1053" s="4"/>
      <c r="B1053" s="5">
        <v>0</v>
      </c>
      <c r="C1053" s="56"/>
      <c r="D1053" s="9"/>
      <c r="E1053" s="9"/>
      <c r="F1053" s="9"/>
      <c r="G1053" s="9"/>
      <c r="H1053" s="9"/>
      <c r="I1053" s="9"/>
      <c r="J1053" s="9"/>
      <c r="K1053" s="9"/>
      <c r="L1053" s="8">
        <f>+IFERROR(COS(ATAN(db_LecMedPrinc[[#This Row],[3]]/db_LecMedPrinc[[#This Row],[1]])),0)</f>
        <v>0</v>
      </c>
    </row>
    <row r="1054" spans="1:12" ht="15.75" x14ac:dyDescent="0.25">
      <c r="A1054" s="4"/>
      <c r="B1054" s="5">
        <v>0.25</v>
      </c>
      <c r="C1054" s="56"/>
      <c r="D1054" s="9"/>
      <c r="E1054" s="9"/>
      <c r="F1054" s="9"/>
      <c r="G1054" s="9"/>
      <c r="H1054" s="9"/>
      <c r="I1054" s="9"/>
      <c r="J1054" s="9"/>
      <c r="K1054" s="9"/>
      <c r="L1054" s="8">
        <f>+IFERROR(COS(ATAN(db_LecMedPrinc[[#This Row],[3]]/db_LecMedPrinc[[#This Row],[1]])),0)</f>
        <v>0</v>
      </c>
    </row>
    <row r="1055" spans="1:12" ht="15.75" x14ac:dyDescent="0.25">
      <c r="A1055" s="4"/>
      <c r="B1055" s="5">
        <v>0.45833333333333331</v>
      </c>
      <c r="C1055" s="56"/>
      <c r="D1055" s="9"/>
      <c r="E1055" s="9"/>
      <c r="F1055" s="9"/>
      <c r="G1055" s="9"/>
      <c r="H1055" s="9"/>
      <c r="I1055" s="9"/>
      <c r="J1055" s="9"/>
      <c r="K1055" s="9"/>
      <c r="L1055" s="8">
        <f>+IFERROR(COS(ATAN(db_LecMedPrinc[[#This Row],[3]]/db_LecMedPrinc[[#This Row],[1]])),0)</f>
        <v>0</v>
      </c>
    </row>
    <row r="1056" spans="1:12" ht="15.75" x14ac:dyDescent="0.25">
      <c r="A1056" s="4"/>
      <c r="B1056" s="5">
        <v>0.75</v>
      </c>
      <c r="C1056" s="56"/>
      <c r="D1056" s="9"/>
      <c r="E1056" s="9"/>
      <c r="F1056" s="9"/>
      <c r="G1056" s="9"/>
      <c r="H1056" s="9"/>
      <c r="I1056" s="9"/>
      <c r="J1056" s="9"/>
      <c r="K1056" s="9"/>
      <c r="L1056" s="8">
        <f>+IFERROR(COS(ATAN(db_LecMedPrinc[[#This Row],[3]]/db_LecMedPrinc[[#This Row],[1]])),0)</f>
        <v>0</v>
      </c>
    </row>
    <row r="1057" spans="1:12" ht="15.75" x14ac:dyDescent="0.25">
      <c r="A1057" s="4"/>
      <c r="B1057" s="5">
        <v>0</v>
      </c>
      <c r="C1057" s="56"/>
      <c r="D1057" s="9"/>
      <c r="E1057" s="9"/>
      <c r="F1057" s="9"/>
      <c r="G1057" s="9"/>
      <c r="H1057" s="9"/>
      <c r="I1057" s="9"/>
      <c r="J1057" s="9"/>
      <c r="K1057" s="9"/>
      <c r="L1057" s="8">
        <f>+IFERROR(COS(ATAN(db_LecMedPrinc[[#This Row],[3]]/db_LecMedPrinc[[#This Row],[1]])),0)</f>
        <v>0</v>
      </c>
    </row>
    <row r="1058" spans="1:12" ht="15.75" x14ac:dyDescent="0.25">
      <c r="A1058" s="4"/>
      <c r="B1058" s="5">
        <v>0.25</v>
      </c>
      <c r="C1058" s="56"/>
      <c r="D1058" s="9"/>
      <c r="E1058" s="9"/>
      <c r="F1058" s="9"/>
      <c r="G1058" s="9"/>
      <c r="H1058" s="9"/>
      <c r="I1058" s="9"/>
      <c r="J1058" s="9"/>
      <c r="K1058" s="9"/>
      <c r="L1058" s="8">
        <f>+IFERROR(COS(ATAN(db_LecMedPrinc[[#This Row],[3]]/db_LecMedPrinc[[#This Row],[1]])),0)</f>
        <v>0</v>
      </c>
    </row>
    <row r="1059" spans="1:12" ht="15.75" x14ac:dyDescent="0.25">
      <c r="A1059" s="4"/>
      <c r="B1059" s="5">
        <v>0.45833333333333331</v>
      </c>
      <c r="C1059" s="56"/>
      <c r="D1059" s="9"/>
      <c r="E1059" s="9"/>
      <c r="F1059" s="9"/>
      <c r="G1059" s="9"/>
      <c r="H1059" s="9"/>
      <c r="I1059" s="9"/>
      <c r="J1059" s="9"/>
      <c r="K1059" s="9"/>
      <c r="L1059" s="8">
        <f>+IFERROR(COS(ATAN(db_LecMedPrinc[[#This Row],[3]]/db_LecMedPrinc[[#This Row],[1]])),0)</f>
        <v>0</v>
      </c>
    </row>
    <row r="1060" spans="1:12" ht="15.75" x14ac:dyDescent="0.25">
      <c r="A1060" s="4"/>
      <c r="B1060" s="5">
        <v>0.75</v>
      </c>
      <c r="C1060" s="56"/>
      <c r="D1060" s="9"/>
      <c r="E1060" s="9"/>
      <c r="F1060" s="9"/>
      <c r="G1060" s="9"/>
      <c r="H1060" s="9"/>
      <c r="I1060" s="9"/>
      <c r="J1060" s="9"/>
      <c r="K1060" s="9"/>
      <c r="L1060" s="8">
        <f>+IFERROR(COS(ATAN(db_LecMedPrinc[[#This Row],[3]]/db_LecMedPrinc[[#This Row],[1]])),0)</f>
        <v>0</v>
      </c>
    </row>
    <row r="1061" spans="1:12" ht="15.75" x14ac:dyDescent="0.25">
      <c r="A1061" s="4"/>
      <c r="B1061" s="5">
        <v>0</v>
      </c>
      <c r="C1061" s="56"/>
      <c r="D1061" s="9"/>
      <c r="E1061" s="9"/>
      <c r="F1061" s="9"/>
      <c r="G1061" s="9"/>
      <c r="H1061" s="9"/>
      <c r="I1061" s="9"/>
      <c r="J1061" s="9"/>
      <c r="K1061" s="9"/>
      <c r="L1061" s="8">
        <f>+IFERROR(COS(ATAN(db_LecMedPrinc[[#This Row],[3]]/db_LecMedPrinc[[#This Row],[1]])),0)</f>
        <v>0</v>
      </c>
    </row>
    <row r="1062" spans="1:12" ht="15.75" x14ac:dyDescent="0.25">
      <c r="A1062" s="4"/>
      <c r="B1062" s="5">
        <v>0.25</v>
      </c>
      <c r="C1062" s="56"/>
      <c r="D1062" s="9"/>
      <c r="E1062" s="9"/>
      <c r="F1062" s="9"/>
      <c r="G1062" s="9"/>
      <c r="H1062" s="9"/>
      <c r="I1062" s="9"/>
      <c r="J1062" s="9"/>
      <c r="K1062" s="9"/>
      <c r="L1062" s="8">
        <f>+IFERROR(COS(ATAN(db_LecMedPrinc[[#This Row],[3]]/db_LecMedPrinc[[#This Row],[1]])),0)</f>
        <v>0</v>
      </c>
    </row>
    <row r="1063" spans="1:12" ht="15.75" x14ac:dyDescent="0.25">
      <c r="A1063" s="4"/>
      <c r="B1063" s="5">
        <v>0.45833333333333331</v>
      </c>
      <c r="C1063" s="56"/>
      <c r="D1063" s="9"/>
      <c r="E1063" s="9"/>
      <c r="F1063" s="9"/>
      <c r="G1063" s="9"/>
      <c r="H1063" s="9"/>
      <c r="I1063" s="9"/>
      <c r="J1063" s="9"/>
      <c r="K1063" s="9"/>
      <c r="L1063" s="8">
        <f>+IFERROR(COS(ATAN(db_LecMedPrinc[[#This Row],[3]]/db_LecMedPrinc[[#This Row],[1]])),0)</f>
        <v>0</v>
      </c>
    </row>
    <row r="1064" spans="1:12" ht="15.75" x14ac:dyDescent="0.25">
      <c r="A1064" s="4"/>
      <c r="B1064" s="5">
        <v>0.75</v>
      </c>
      <c r="C1064" s="56"/>
      <c r="D1064" s="9"/>
      <c r="E1064" s="9"/>
      <c r="F1064" s="9"/>
      <c r="G1064" s="9"/>
      <c r="H1064" s="9"/>
      <c r="I1064" s="9"/>
      <c r="J1064" s="9"/>
      <c r="K1064" s="9"/>
      <c r="L1064" s="8">
        <f>+IFERROR(COS(ATAN(db_LecMedPrinc[[#This Row],[3]]/db_LecMedPrinc[[#This Row],[1]])),0)</f>
        <v>0</v>
      </c>
    </row>
    <row r="1065" spans="1:12" ht="15.75" x14ac:dyDescent="0.25">
      <c r="A1065" s="4"/>
      <c r="B1065" s="5">
        <v>0</v>
      </c>
      <c r="C1065" s="56"/>
      <c r="D1065" s="9"/>
      <c r="E1065" s="9"/>
      <c r="F1065" s="9"/>
      <c r="G1065" s="9"/>
      <c r="H1065" s="9"/>
      <c r="I1065" s="9"/>
      <c r="J1065" s="9"/>
      <c r="K1065" s="9"/>
      <c r="L1065" s="8">
        <f>+IFERROR(COS(ATAN(db_LecMedPrinc[[#This Row],[3]]/db_LecMedPrinc[[#This Row],[1]])),0)</f>
        <v>0</v>
      </c>
    </row>
    <row r="1066" spans="1:12" ht="15.75" x14ac:dyDescent="0.25">
      <c r="A1066" s="4"/>
      <c r="B1066" s="5">
        <v>0.25</v>
      </c>
      <c r="C1066" s="56"/>
      <c r="D1066" s="9"/>
      <c r="E1066" s="9"/>
      <c r="F1066" s="9"/>
      <c r="G1066" s="9"/>
      <c r="H1066" s="9"/>
      <c r="I1066" s="9"/>
      <c r="J1066" s="9"/>
      <c r="K1066" s="9"/>
      <c r="L1066" s="8">
        <f>+IFERROR(COS(ATAN(db_LecMedPrinc[[#This Row],[3]]/db_LecMedPrinc[[#This Row],[1]])),0)</f>
        <v>0</v>
      </c>
    </row>
    <row r="1067" spans="1:12" ht="15.75" x14ac:dyDescent="0.25">
      <c r="A1067" s="4"/>
      <c r="B1067" s="5">
        <v>0.45833333333333331</v>
      </c>
      <c r="C1067" s="56"/>
      <c r="D1067" s="9"/>
      <c r="E1067" s="9"/>
      <c r="F1067" s="9"/>
      <c r="G1067" s="9"/>
      <c r="H1067" s="9"/>
      <c r="I1067" s="9"/>
      <c r="J1067" s="9"/>
      <c r="K1067" s="9"/>
      <c r="L1067" s="8">
        <f>+IFERROR(COS(ATAN(db_LecMedPrinc[[#This Row],[3]]/db_LecMedPrinc[[#This Row],[1]])),0)</f>
        <v>0</v>
      </c>
    </row>
    <row r="1068" spans="1:12" ht="15.75" x14ac:dyDescent="0.25">
      <c r="A1068" s="4"/>
      <c r="B1068" s="5">
        <v>0.75</v>
      </c>
      <c r="C1068" s="56"/>
      <c r="D1068" s="9"/>
      <c r="E1068" s="9"/>
      <c r="F1068" s="9"/>
      <c r="G1068" s="9"/>
      <c r="H1068" s="9"/>
      <c r="I1068" s="9"/>
      <c r="J1068" s="9"/>
      <c r="K1068" s="9"/>
      <c r="L1068" s="8">
        <f>+IFERROR(COS(ATAN(db_LecMedPrinc[[#This Row],[3]]/db_LecMedPrinc[[#This Row],[1]])),0)</f>
        <v>0</v>
      </c>
    </row>
    <row r="1069" spans="1:12" ht="15.75" x14ac:dyDescent="0.25">
      <c r="A1069" s="4"/>
      <c r="B1069" s="5">
        <v>0</v>
      </c>
      <c r="C1069" s="56"/>
      <c r="D1069" s="9"/>
      <c r="E1069" s="9"/>
      <c r="F1069" s="9"/>
      <c r="G1069" s="9"/>
      <c r="H1069" s="9"/>
      <c r="I1069" s="9"/>
      <c r="J1069" s="9"/>
      <c r="K1069" s="9"/>
      <c r="L1069" s="8">
        <f>+IFERROR(COS(ATAN(db_LecMedPrinc[[#This Row],[3]]/db_LecMedPrinc[[#This Row],[1]])),0)</f>
        <v>0</v>
      </c>
    </row>
    <row r="1070" spans="1:12" ht="15.75" x14ac:dyDescent="0.25">
      <c r="A1070" s="4"/>
      <c r="B1070" s="5">
        <v>0.25</v>
      </c>
      <c r="C1070" s="56"/>
      <c r="D1070" s="9"/>
      <c r="E1070" s="9"/>
      <c r="F1070" s="9"/>
      <c r="G1070" s="9"/>
      <c r="H1070" s="9"/>
      <c r="I1070" s="9"/>
      <c r="J1070" s="9"/>
      <c r="K1070" s="9"/>
      <c r="L1070" s="8">
        <f>+IFERROR(COS(ATAN(db_LecMedPrinc[[#This Row],[3]]/db_LecMedPrinc[[#This Row],[1]])),0)</f>
        <v>0</v>
      </c>
    </row>
    <row r="1071" spans="1:12" ht="15.75" x14ac:dyDescent="0.25">
      <c r="A1071" s="4"/>
      <c r="B1071" s="5">
        <v>0.45833333333333331</v>
      </c>
      <c r="C1071" s="56"/>
      <c r="D1071" s="9"/>
      <c r="E1071" s="9"/>
      <c r="F1071" s="9"/>
      <c r="G1071" s="9"/>
      <c r="H1071" s="9"/>
      <c r="I1071" s="9"/>
      <c r="J1071" s="9"/>
      <c r="K1071" s="9"/>
      <c r="L1071" s="8">
        <f>+IFERROR(COS(ATAN(db_LecMedPrinc[[#This Row],[3]]/db_LecMedPrinc[[#This Row],[1]])),0)</f>
        <v>0</v>
      </c>
    </row>
    <row r="1072" spans="1:12" ht="15.75" x14ac:dyDescent="0.25">
      <c r="A1072" s="4"/>
      <c r="B1072" s="5">
        <v>0.75</v>
      </c>
      <c r="C1072" s="56"/>
      <c r="D1072" s="9"/>
      <c r="E1072" s="9"/>
      <c r="F1072" s="9"/>
      <c r="G1072" s="9"/>
      <c r="H1072" s="9"/>
      <c r="I1072" s="9"/>
      <c r="J1072" s="9"/>
      <c r="K1072" s="9"/>
      <c r="L1072" s="8">
        <f>+IFERROR(COS(ATAN(db_LecMedPrinc[[#This Row],[3]]/db_LecMedPrinc[[#This Row],[1]])),0)</f>
        <v>0</v>
      </c>
    </row>
    <row r="1073" spans="1:12" ht="15.75" x14ac:dyDescent="0.25">
      <c r="A1073" s="4"/>
      <c r="B1073" s="5">
        <v>0</v>
      </c>
      <c r="C1073" s="56"/>
      <c r="D1073" s="9"/>
      <c r="E1073" s="9"/>
      <c r="F1073" s="9"/>
      <c r="G1073" s="9"/>
      <c r="H1073" s="9"/>
      <c r="I1073" s="9"/>
      <c r="J1073" s="9"/>
      <c r="K1073" s="9"/>
      <c r="L1073" s="8">
        <f>+IFERROR(COS(ATAN(db_LecMedPrinc[[#This Row],[3]]/db_LecMedPrinc[[#This Row],[1]])),0)</f>
        <v>0</v>
      </c>
    </row>
    <row r="1074" spans="1:12" ht="15.75" x14ac:dyDescent="0.25">
      <c r="A1074" s="4"/>
      <c r="B1074" s="5">
        <v>0.25</v>
      </c>
      <c r="C1074" s="56"/>
      <c r="D1074" s="9"/>
      <c r="E1074" s="9"/>
      <c r="F1074" s="9"/>
      <c r="G1074" s="9"/>
      <c r="H1074" s="9"/>
      <c r="I1074" s="9"/>
      <c r="J1074" s="9"/>
      <c r="K1074" s="9"/>
      <c r="L1074" s="8">
        <f>+IFERROR(COS(ATAN(db_LecMedPrinc[[#This Row],[3]]/db_LecMedPrinc[[#This Row],[1]])),0)</f>
        <v>0</v>
      </c>
    </row>
    <row r="1075" spans="1:12" ht="15.75" x14ac:dyDescent="0.25">
      <c r="A1075" s="4"/>
      <c r="B1075" s="5">
        <v>0.45833333333333331</v>
      </c>
      <c r="C1075" s="56"/>
      <c r="D1075" s="9"/>
      <c r="E1075" s="9"/>
      <c r="F1075" s="9"/>
      <c r="G1075" s="9"/>
      <c r="H1075" s="9"/>
      <c r="I1075" s="9"/>
      <c r="J1075" s="9"/>
      <c r="K1075" s="9"/>
      <c r="L1075" s="8">
        <f>+IFERROR(COS(ATAN(db_LecMedPrinc[[#This Row],[3]]/db_LecMedPrinc[[#This Row],[1]])),0)</f>
        <v>0</v>
      </c>
    </row>
    <row r="1076" spans="1:12" ht="15.75" x14ac:dyDescent="0.25">
      <c r="A1076" s="4"/>
      <c r="B1076" s="5">
        <v>0.75</v>
      </c>
      <c r="C1076" s="56"/>
      <c r="D1076" s="9"/>
      <c r="E1076" s="9"/>
      <c r="F1076" s="9"/>
      <c r="G1076" s="9"/>
      <c r="H1076" s="9"/>
      <c r="I1076" s="9"/>
      <c r="J1076" s="9"/>
      <c r="K1076" s="9"/>
      <c r="L1076" s="8">
        <f>+IFERROR(COS(ATAN(db_LecMedPrinc[[#This Row],[3]]/db_LecMedPrinc[[#This Row],[1]])),0)</f>
        <v>0</v>
      </c>
    </row>
    <row r="1077" spans="1:12" ht="15.75" x14ac:dyDescent="0.25">
      <c r="A1077" s="4"/>
      <c r="B1077" s="5">
        <v>0</v>
      </c>
      <c r="C1077" s="56"/>
      <c r="D1077" s="9"/>
      <c r="E1077" s="9"/>
      <c r="F1077" s="9"/>
      <c r="G1077" s="9"/>
      <c r="H1077" s="9"/>
      <c r="I1077" s="9"/>
      <c r="J1077" s="9"/>
      <c r="K1077" s="9"/>
      <c r="L1077" s="8">
        <f>+IFERROR(COS(ATAN(db_LecMedPrinc[[#This Row],[3]]/db_LecMedPrinc[[#This Row],[1]])),0)</f>
        <v>0</v>
      </c>
    </row>
    <row r="1078" spans="1:12" ht="15.75" x14ac:dyDescent="0.25">
      <c r="A1078" s="4"/>
      <c r="B1078" s="5">
        <v>0.25</v>
      </c>
      <c r="C1078" s="56"/>
      <c r="D1078" s="9"/>
      <c r="E1078" s="9"/>
      <c r="F1078" s="9"/>
      <c r="G1078" s="9"/>
      <c r="H1078" s="9"/>
      <c r="I1078" s="9"/>
      <c r="J1078" s="9"/>
      <c r="K1078" s="9"/>
      <c r="L1078" s="8">
        <f>+IFERROR(COS(ATAN(db_LecMedPrinc[[#This Row],[3]]/db_LecMedPrinc[[#This Row],[1]])),0)</f>
        <v>0</v>
      </c>
    </row>
    <row r="1079" spans="1:12" ht="15.75" x14ac:dyDescent="0.25">
      <c r="A1079" s="4"/>
      <c r="B1079" s="5">
        <v>0.45833333333333331</v>
      </c>
      <c r="C1079" s="56"/>
      <c r="D1079" s="9"/>
      <c r="E1079" s="9"/>
      <c r="F1079" s="9"/>
      <c r="G1079" s="9"/>
      <c r="H1079" s="9"/>
      <c r="I1079" s="9"/>
      <c r="J1079" s="9"/>
      <c r="K1079" s="9"/>
      <c r="L1079" s="8">
        <f>+IFERROR(COS(ATAN(db_LecMedPrinc[[#This Row],[3]]/db_LecMedPrinc[[#This Row],[1]])),0)</f>
        <v>0</v>
      </c>
    </row>
    <row r="1080" spans="1:12" ht="15.75" x14ac:dyDescent="0.25">
      <c r="A1080" s="4"/>
      <c r="B1080" s="5">
        <v>0.75</v>
      </c>
      <c r="C1080" s="56"/>
      <c r="D1080" s="9"/>
      <c r="E1080" s="9"/>
      <c r="F1080" s="9"/>
      <c r="G1080" s="9"/>
      <c r="H1080" s="9"/>
      <c r="I1080" s="9"/>
      <c r="J1080" s="9"/>
      <c r="K1080" s="9"/>
      <c r="L1080" s="8">
        <f>+IFERROR(COS(ATAN(db_LecMedPrinc[[#This Row],[3]]/db_LecMedPrinc[[#This Row],[1]])),0)</f>
        <v>0</v>
      </c>
    </row>
    <row r="1081" spans="1:12" ht="15.75" x14ac:dyDescent="0.25">
      <c r="A1081" s="4"/>
      <c r="B1081" s="5">
        <v>0</v>
      </c>
      <c r="C1081" s="56"/>
      <c r="D1081" s="9"/>
      <c r="E1081" s="9"/>
      <c r="F1081" s="9"/>
      <c r="G1081" s="9"/>
      <c r="H1081" s="9"/>
      <c r="I1081" s="9"/>
      <c r="J1081" s="9"/>
      <c r="K1081" s="9"/>
      <c r="L1081" s="8">
        <f>+IFERROR(COS(ATAN(db_LecMedPrinc[[#This Row],[3]]/db_LecMedPrinc[[#This Row],[1]])),0)</f>
        <v>0</v>
      </c>
    </row>
    <row r="1082" spans="1:12" ht="15.75" x14ac:dyDescent="0.25">
      <c r="A1082" s="4"/>
      <c r="B1082" s="5">
        <v>0.25</v>
      </c>
      <c r="C1082" s="56"/>
      <c r="D1082" s="9"/>
      <c r="E1082" s="9"/>
      <c r="F1082" s="9"/>
      <c r="G1082" s="9"/>
      <c r="H1082" s="9"/>
      <c r="I1082" s="9"/>
      <c r="J1082" s="9"/>
      <c r="K1082" s="9"/>
      <c r="L1082" s="8">
        <f>+IFERROR(COS(ATAN(db_LecMedPrinc[[#This Row],[3]]/db_LecMedPrinc[[#This Row],[1]])),0)</f>
        <v>0</v>
      </c>
    </row>
    <row r="1083" spans="1:12" ht="15.75" x14ac:dyDescent="0.25">
      <c r="A1083" s="4"/>
      <c r="B1083" s="5">
        <v>0.45833333333333331</v>
      </c>
      <c r="C1083" s="56"/>
      <c r="D1083" s="9"/>
      <c r="E1083" s="9"/>
      <c r="F1083" s="9"/>
      <c r="G1083" s="9"/>
      <c r="H1083" s="9"/>
      <c r="I1083" s="9"/>
      <c r="J1083" s="9"/>
      <c r="K1083" s="9"/>
      <c r="L1083" s="8">
        <f>+IFERROR(COS(ATAN(db_LecMedPrinc[[#This Row],[3]]/db_LecMedPrinc[[#This Row],[1]])),0)</f>
        <v>0</v>
      </c>
    </row>
    <row r="1084" spans="1:12" ht="15.75" x14ac:dyDescent="0.25">
      <c r="A1084" s="4"/>
      <c r="B1084" s="5">
        <v>0.75</v>
      </c>
      <c r="C1084" s="56"/>
      <c r="D1084" s="9"/>
      <c r="E1084" s="9"/>
      <c r="F1084" s="9"/>
      <c r="G1084" s="9"/>
      <c r="H1084" s="9"/>
      <c r="I1084" s="9"/>
      <c r="J1084" s="9"/>
      <c r="K1084" s="9"/>
      <c r="L1084" s="8">
        <f>+IFERROR(COS(ATAN(db_LecMedPrinc[[#This Row],[3]]/db_LecMedPrinc[[#This Row],[1]])),0)</f>
        <v>0</v>
      </c>
    </row>
    <row r="1085" spans="1:12" ht="15.75" x14ac:dyDescent="0.25">
      <c r="A1085" s="4"/>
      <c r="B1085" s="5">
        <v>0</v>
      </c>
      <c r="C1085" s="56"/>
      <c r="D1085" s="9"/>
      <c r="E1085" s="9"/>
      <c r="F1085" s="9"/>
      <c r="G1085" s="9"/>
      <c r="H1085" s="9"/>
      <c r="I1085" s="9"/>
      <c r="J1085" s="9"/>
      <c r="K1085" s="9"/>
      <c r="L1085" s="8">
        <f>+IFERROR(COS(ATAN(db_LecMedPrinc[[#This Row],[3]]/db_LecMedPrinc[[#This Row],[1]])),0)</f>
        <v>0</v>
      </c>
    </row>
    <row r="1086" spans="1:12" ht="15.75" x14ac:dyDescent="0.25">
      <c r="A1086" s="4"/>
      <c r="B1086" s="5">
        <v>0.25</v>
      </c>
      <c r="C1086" s="56"/>
      <c r="D1086" s="9"/>
      <c r="E1086" s="9"/>
      <c r="F1086" s="9"/>
      <c r="G1086" s="9"/>
      <c r="H1086" s="9"/>
      <c r="I1086" s="9"/>
      <c r="J1086" s="9"/>
      <c r="K1086" s="9"/>
      <c r="L1086" s="8">
        <f>+IFERROR(COS(ATAN(db_LecMedPrinc[[#This Row],[3]]/db_LecMedPrinc[[#This Row],[1]])),0)</f>
        <v>0</v>
      </c>
    </row>
    <row r="1087" spans="1:12" ht="15.75" x14ac:dyDescent="0.25">
      <c r="A1087" s="4"/>
      <c r="B1087" s="5">
        <v>0.45833333333333331</v>
      </c>
      <c r="C1087" s="56"/>
      <c r="D1087" s="9"/>
      <c r="E1087" s="9"/>
      <c r="F1087" s="9"/>
      <c r="G1087" s="9"/>
      <c r="H1087" s="9"/>
      <c r="I1087" s="9"/>
      <c r="J1087" s="9"/>
      <c r="K1087" s="9"/>
      <c r="L1087" s="8">
        <f>+IFERROR(COS(ATAN(db_LecMedPrinc[[#This Row],[3]]/db_LecMedPrinc[[#This Row],[1]])),0)</f>
        <v>0</v>
      </c>
    </row>
    <row r="1088" spans="1:12" ht="15.75" x14ac:dyDescent="0.25">
      <c r="A1088" s="4"/>
      <c r="B1088" s="5">
        <v>0.75</v>
      </c>
      <c r="C1088" s="56"/>
      <c r="D1088" s="9"/>
      <c r="E1088" s="9"/>
      <c r="F1088" s="9"/>
      <c r="G1088" s="9"/>
      <c r="H1088" s="9"/>
      <c r="I1088" s="9"/>
      <c r="J1088" s="9"/>
      <c r="K1088" s="9"/>
      <c r="L1088" s="8">
        <f>+IFERROR(COS(ATAN(db_LecMedPrinc[[#This Row],[3]]/db_LecMedPrinc[[#This Row],[1]])),0)</f>
        <v>0</v>
      </c>
    </row>
    <row r="1089" spans="1:12" ht="15.75" x14ac:dyDescent="0.25">
      <c r="A1089" s="4"/>
      <c r="B1089" s="5">
        <v>0</v>
      </c>
      <c r="C1089" s="56"/>
      <c r="D1089" s="9"/>
      <c r="E1089" s="9"/>
      <c r="F1089" s="9"/>
      <c r="G1089" s="9"/>
      <c r="H1089" s="9"/>
      <c r="I1089" s="9"/>
      <c r="J1089" s="9"/>
      <c r="K1089" s="9"/>
      <c r="L1089" s="8">
        <f>+IFERROR(COS(ATAN(db_LecMedPrinc[[#This Row],[3]]/db_LecMedPrinc[[#This Row],[1]])),0)</f>
        <v>0</v>
      </c>
    </row>
    <row r="1090" spans="1:12" ht="15.75" x14ac:dyDescent="0.25">
      <c r="A1090" s="4"/>
      <c r="B1090" s="5">
        <v>0.25</v>
      </c>
      <c r="C1090" s="56"/>
      <c r="D1090" s="9"/>
      <c r="E1090" s="9"/>
      <c r="F1090" s="9"/>
      <c r="G1090" s="9"/>
      <c r="H1090" s="9"/>
      <c r="I1090" s="9"/>
      <c r="J1090" s="9"/>
      <c r="K1090" s="9"/>
      <c r="L1090" s="8">
        <f>+IFERROR(COS(ATAN(db_LecMedPrinc[[#This Row],[3]]/db_LecMedPrinc[[#This Row],[1]])),0)</f>
        <v>0</v>
      </c>
    </row>
    <row r="1091" spans="1:12" ht="15.75" x14ac:dyDescent="0.25">
      <c r="A1091" s="4"/>
      <c r="B1091" s="5">
        <v>0.45833333333333331</v>
      </c>
      <c r="C1091" s="56"/>
      <c r="D1091" s="9"/>
      <c r="E1091" s="9"/>
      <c r="F1091" s="9"/>
      <c r="G1091" s="9"/>
      <c r="H1091" s="9"/>
      <c r="I1091" s="9"/>
      <c r="J1091" s="9"/>
      <c r="K1091" s="9"/>
      <c r="L1091" s="8">
        <f>+IFERROR(COS(ATAN(db_LecMedPrinc[[#This Row],[3]]/db_LecMedPrinc[[#This Row],[1]])),0)</f>
        <v>0</v>
      </c>
    </row>
    <row r="1092" spans="1:12" ht="15.75" x14ac:dyDescent="0.25">
      <c r="A1092" s="4"/>
      <c r="B1092" s="5">
        <v>0.75</v>
      </c>
      <c r="C1092" s="56"/>
      <c r="D1092" s="9"/>
      <c r="E1092" s="9"/>
      <c r="F1092" s="9"/>
      <c r="G1092" s="9"/>
      <c r="H1092" s="9"/>
      <c r="I1092" s="9"/>
      <c r="J1092" s="9"/>
      <c r="K1092" s="9"/>
      <c r="L1092" s="8">
        <f>+IFERROR(COS(ATAN(db_LecMedPrinc[[#This Row],[3]]/db_LecMedPrinc[[#This Row],[1]])),0)</f>
        <v>0</v>
      </c>
    </row>
    <row r="1093" spans="1:12" ht="15.75" x14ac:dyDescent="0.25">
      <c r="A1093" s="4"/>
      <c r="B1093" s="5">
        <v>0</v>
      </c>
      <c r="C1093" s="56"/>
      <c r="D1093" s="9"/>
      <c r="E1093" s="9"/>
      <c r="F1093" s="9"/>
      <c r="G1093" s="9"/>
      <c r="H1093" s="9"/>
      <c r="I1093" s="9"/>
      <c r="J1093" s="9"/>
      <c r="K1093" s="9"/>
      <c r="L1093" s="8">
        <f>+IFERROR(COS(ATAN(db_LecMedPrinc[[#This Row],[3]]/db_LecMedPrinc[[#This Row],[1]])),0)</f>
        <v>0</v>
      </c>
    </row>
    <row r="1094" spans="1:12" ht="15.75" x14ac:dyDescent="0.25">
      <c r="A1094" s="4"/>
      <c r="B1094" s="5">
        <v>0.25</v>
      </c>
      <c r="C1094" s="56"/>
      <c r="D1094" s="9"/>
      <c r="E1094" s="9"/>
      <c r="F1094" s="9"/>
      <c r="G1094" s="9"/>
      <c r="H1094" s="9"/>
      <c r="I1094" s="9"/>
      <c r="J1094" s="9"/>
      <c r="K1094" s="9"/>
      <c r="L1094" s="8">
        <f>+IFERROR(COS(ATAN(db_LecMedPrinc[[#This Row],[3]]/db_LecMedPrinc[[#This Row],[1]])),0)</f>
        <v>0</v>
      </c>
    </row>
    <row r="1095" spans="1:12" ht="15.75" x14ac:dyDescent="0.25">
      <c r="A1095" s="4"/>
      <c r="B1095" s="5">
        <v>0.45833333333333331</v>
      </c>
      <c r="C1095" s="56"/>
      <c r="D1095" s="9"/>
      <c r="E1095" s="9"/>
      <c r="F1095" s="9"/>
      <c r="G1095" s="9"/>
      <c r="H1095" s="9"/>
      <c r="I1095" s="9"/>
      <c r="J1095" s="9"/>
      <c r="K1095" s="9"/>
      <c r="L1095" s="8">
        <f>+IFERROR(COS(ATAN(db_LecMedPrinc[[#This Row],[3]]/db_LecMedPrinc[[#This Row],[1]])),0)</f>
        <v>0</v>
      </c>
    </row>
    <row r="1096" spans="1:12" ht="15.75" x14ac:dyDescent="0.25">
      <c r="A1096" s="4"/>
      <c r="B1096" s="5">
        <v>0.75</v>
      </c>
      <c r="C1096" s="56"/>
      <c r="D1096" s="9"/>
      <c r="E1096" s="9"/>
      <c r="F1096" s="9"/>
      <c r="G1096" s="9"/>
      <c r="H1096" s="9"/>
      <c r="I1096" s="9"/>
      <c r="J1096" s="9"/>
      <c r="K1096" s="9"/>
      <c r="L1096" s="8">
        <f>+IFERROR(COS(ATAN(db_LecMedPrinc[[#This Row],[3]]/db_LecMedPrinc[[#This Row],[1]])),0)</f>
        <v>0</v>
      </c>
    </row>
    <row r="1097" spans="1:12" ht="15.75" x14ac:dyDescent="0.25">
      <c r="A1097" s="4"/>
      <c r="B1097" s="5">
        <v>0</v>
      </c>
      <c r="C1097" s="56"/>
      <c r="D1097" s="9"/>
      <c r="E1097" s="9"/>
      <c r="F1097" s="9"/>
      <c r="G1097" s="9"/>
      <c r="H1097" s="9"/>
      <c r="I1097" s="9"/>
      <c r="J1097" s="9"/>
      <c r="K1097" s="9"/>
      <c r="L1097" s="8">
        <f>+IFERROR(COS(ATAN(db_LecMedPrinc[[#This Row],[3]]/db_LecMedPrinc[[#This Row],[1]])),0)</f>
        <v>0</v>
      </c>
    </row>
    <row r="1098" spans="1:12" ht="15.75" x14ac:dyDescent="0.25">
      <c r="A1098" s="4"/>
      <c r="B1098" s="5">
        <v>0.25</v>
      </c>
      <c r="C1098" s="56"/>
      <c r="D1098" s="9"/>
      <c r="E1098" s="9"/>
      <c r="F1098" s="9"/>
      <c r="G1098" s="9"/>
      <c r="H1098" s="9"/>
      <c r="I1098" s="9"/>
      <c r="J1098" s="9"/>
      <c r="K1098" s="9"/>
      <c r="L1098" s="8">
        <f>+IFERROR(COS(ATAN(db_LecMedPrinc[[#This Row],[3]]/db_LecMedPrinc[[#This Row],[1]])),0)</f>
        <v>0</v>
      </c>
    </row>
    <row r="1099" spans="1:12" ht="15.75" x14ac:dyDescent="0.25">
      <c r="A1099" s="4"/>
      <c r="B1099" s="5">
        <v>0.45833333333333331</v>
      </c>
      <c r="C1099" s="56"/>
      <c r="D1099" s="9"/>
      <c r="E1099" s="9"/>
      <c r="F1099" s="9"/>
      <c r="G1099" s="9"/>
      <c r="H1099" s="9"/>
      <c r="I1099" s="9"/>
      <c r="J1099" s="9"/>
      <c r="K1099" s="9"/>
      <c r="L1099" s="8">
        <f>+IFERROR(COS(ATAN(db_LecMedPrinc[[#This Row],[3]]/db_LecMedPrinc[[#This Row],[1]])),0)</f>
        <v>0</v>
      </c>
    </row>
    <row r="1100" spans="1:12" ht="15.75" x14ac:dyDescent="0.25">
      <c r="A1100" s="4"/>
      <c r="B1100" s="5">
        <v>0.75</v>
      </c>
      <c r="C1100" s="56"/>
      <c r="D1100" s="9"/>
      <c r="E1100" s="9"/>
      <c r="F1100" s="9"/>
      <c r="G1100" s="9"/>
      <c r="H1100" s="9"/>
      <c r="I1100" s="9"/>
      <c r="J1100" s="9"/>
      <c r="K1100" s="9"/>
      <c r="L1100" s="8">
        <f>+IFERROR(COS(ATAN(db_LecMedPrinc[[#This Row],[3]]/db_LecMedPrinc[[#This Row],[1]])),0)</f>
        <v>0</v>
      </c>
    </row>
    <row r="1101" spans="1:12" ht="15.75" x14ac:dyDescent="0.25">
      <c r="A1101" s="4"/>
      <c r="B1101" s="5">
        <v>0</v>
      </c>
      <c r="C1101" s="56"/>
      <c r="D1101" s="9"/>
      <c r="E1101" s="9"/>
      <c r="F1101" s="9"/>
      <c r="G1101" s="9"/>
      <c r="H1101" s="9"/>
      <c r="I1101" s="9"/>
      <c r="J1101" s="9"/>
      <c r="K1101" s="9"/>
      <c r="L1101" s="8">
        <f>+IFERROR(COS(ATAN(db_LecMedPrinc[[#This Row],[3]]/db_LecMedPrinc[[#This Row],[1]])),0)</f>
        <v>0</v>
      </c>
    </row>
    <row r="1102" spans="1:12" ht="15.75" x14ac:dyDescent="0.25">
      <c r="A1102" s="4"/>
      <c r="B1102" s="5">
        <v>0.25</v>
      </c>
      <c r="C1102" s="56"/>
      <c r="D1102" s="9"/>
      <c r="E1102" s="9"/>
      <c r="F1102" s="9"/>
      <c r="G1102" s="9"/>
      <c r="H1102" s="9"/>
      <c r="I1102" s="9"/>
      <c r="J1102" s="9"/>
      <c r="K1102" s="9"/>
      <c r="L1102" s="8">
        <f>+IFERROR(COS(ATAN(db_LecMedPrinc[[#This Row],[3]]/db_LecMedPrinc[[#This Row],[1]])),0)</f>
        <v>0</v>
      </c>
    </row>
    <row r="1103" spans="1:12" ht="15.75" x14ac:dyDescent="0.25">
      <c r="A1103" s="4"/>
      <c r="B1103" s="5">
        <v>0.45833333333333331</v>
      </c>
      <c r="C1103" s="56"/>
      <c r="D1103" s="9"/>
      <c r="E1103" s="9"/>
      <c r="F1103" s="9"/>
      <c r="G1103" s="9"/>
      <c r="H1103" s="9"/>
      <c r="I1103" s="9"/>
      <c r="J1103" s="9"/>
      <c r="K1103" s="9"/>
      <c r="L1103" s="8">
        <f>+IFERROR(COS(ATAN(db_LecMedPrinc[[#This Row],[3]]/db_LecMedPrinc[[#This Row],[1]])),0)</f>
        <v>0</v>
      </c>
    </row>
    <row r="1104" spans="1:12" ht="15.75" x14ac:dyDescent="0.25">
      <c r="A1104" s="4"/>
      <c r="B1104" s="5">
        <v>0.75</v>
      </c>
      <c r="C1104" s="56"/>
      <c r="D1104" s="9"/>
      <c r="E1104" s="9"/>
      <c r="F1104" s="9"/>
      <c r="G1104" s="9"/>
      <c r="H1104" s="9"/>
      <c r="I1104" s="9"/>
      <c r="J1104" s="9"/>
      <c r="K1104" s="9"/>
      <c r="L1104" s="8">
        <f>+IFERROR(COS(ATAN(db_LecMedPrinc[[#This Row],[3]]/db_LecMedPrinc[[#This Row],[1]])),0)</f>
        <v>0</v>
      </c>
    </row>
    <row r="1105" spans="1:12" ht="15.75" x14ac:dyDescent="0.25">
      <c r="A1105" s="4"/>
      <c r="B1105" s="5">
        <v>0</v>
      </c>
      <c r="C1105" s="56"/>
      <c r="D1105" s="9"/>
      <c r="E1105" s="9"/>
      <c r="F1105" s="9"/>
      <c r="G1105" s="9"/>
      <c r="H1105" s="9"/>
      <c r="I1105" s="9"/>
      <c r="J1105" s="9"/>
      <c r="K1105" s="9"/>
      <c r="L1105" s="8">
        <f>+IFERROR(COS(ATAN(db_LecMedPrinc[[#This Row],[3]]/db_LecMedPrinc[[#This Row],[1]])),0)</f>
        <v>0</v>
      </c>
    </row>
    <row r="1106" spans="1:12" ht="15.75" x14ac:dyDescent="0.25">
      <c r="A1106" s="4"/>
      <c r="B1106" s="5">
        <v>0.25</v>
      </c>
      <c r="C1106" s="56"/>
      <c r="D1106" s="9"/>
      <c r="E1106" s="9"/>
      <c r="F1106" s="9"/>
      <c r="G1106" s="9"/>
      <c r="H1106" s="9"/>
      <c r="I1106" s="9"/>
      <c r="J1106" s="9"/>
      <c r="K1106" s="9"/>
      <c r="L1106" s="8">
        <f>+IFERROR(COS(ATAN(db_LecMedPrinc[[#This Row],[3]]/db_LecMedPrinc[[#This Row],[1]])),0)</f>
        <v>0</v>
      </c>
    </row>
    <row r="1107" spans="1:12" ht="15.75" x14ac:dyDescent="0.25">
      <c r="A1107" s="4"/>
      <c r="B1107" s="5">
        <v>0.45833333333333331</v>
      </c>
      <c r="C1107" s="56"/>
      <c r="D1107" s="9"/>
      <c r="E1107" s="9"/>
      <c r="F1107" s="9"/>
      <c r="G1107" s="9"/>
      <c r="H1107" s="9"/>
      <c r="I1107" s="9"/>
      <c r="J1107" s="9"/>
      <c r="K1107" s="9"/>
      <c r="L1107" s="8">
        <f>+IFERROR(COS(ATAN(db_LecMedPrinc[[#This Row],[3]]/db_LecMedPrinc[[#This Row],[1]])),0)</f>
        <v>0</v>
      </c>
    </row>
    <row r="1108" spans="1:12" ht="15.75" x14ac:dyDescent="0.25">
      <c r="A1108" s="4"/>
      <c r="B1108" s="5">
        <v>0.75</v>
      </c>
      <c r="C1108" s="56"/>
      <c r="D1108" s="9"/>
      <c r="E1108" s="9"/>
      <c r="F1108" s="9"/>
      <c r="G1108" s="9"/>
      <c r="H1108" s="9"/>
      <c r="I1108" s="9"/>
      <c r="J1108" s="9"/>
      <c r="K1108" s="9"/>
      <c r="L1108" s="8">
        <f>+IFERROR(COS(ATAN(db_LecMedPrinc[[#This Row],[3]]/db_LecMedPrinc[[#This Row],[1]])),0)</f>
        <v>0</v>
      </c>
    </row>
    <row r="1109" spans="1:12" ht="15.75" x14ac:dyDescent="0.25">
      <c r="A1109" s="4"/>
      <c r="B1109" s="5">
        <v>0</v>
      </c>
      <c r="C1109" s="56"/>
      <c r="D1109" s="9"/>
      <c r="E1109" s="9"/>
      <c r="F1109" s="9"/>
      <c r="G1109" s="9"/>
      <c r="H1109" s="9"/>
      <c r="I1109" s="9"/>
      <c r="J1109" s="9"/>
      <c r="K1109" s="9"/>
      <c r="L1109" s="8">
        <f>+IFERROR(COS(ATAN(db_LecMedPrinc[[#This Row],[3]]/db_LecMedPrinc[[#This Row],[1]])),0)</f>
        <v>0</v>
      </c>
    </row>
    <row r="1110" spans="1:12" ht="15.75" x14ac:dyDescent="0.25">
      <c r="A1110" s="4"/>
      <c r="B1110" s="5">
        <v>0.25</v>
      </c>
      <c r="C1110" s="56"/>
      <c r="D1110" s="9"/>
      <c r="E1110" s="9"/>
      <c r="F1110" s="9"/>
      <c r="G1110" s="9"/>
      <c r="H1110" s="9"/>
      <c r="I1110" s="9"/>
      <c r="J1110" s="9"/>
      <c r="K1110" s="9"/>
      <c r="L1110" s="8">
        <f>+IFERROR(COS(ATAN(db_LecMedPrinc[[#This Row],[3]]/db_LecMedPrinc[[#This Row],[1]])),0)</f>
        <v>0</v>
      </c>
    </row>
    <row r="1111" spans="1:12" ht="15.75" x14ac:dyDescent="0.25">
      <c r="A1111" s="4"/>
      <c r="B1111" s="5">
        <v>0.45833333333333331</v>
      </c>
      <c r="C1111" s="56"/>
      <c r="D1111" s="9"/>
      <c r="E1111" s="9"/>
      <c r="F1111" s="9"/>
      <c r="G1111" s="9"/>
      <c r="H1111" s="9"/>
      <c r="I1111" s="9"/>
      <c r="J1111" s="9"/>
      <c r="K1111" s="9"/>
      <c r="L1111" s="8">
        <f>+IFERROR(COS(ATAN(db_LecMedPrinc[[#This Row],[3]]/db_LecMedPrinc[[#This Row],[1]])),0)</f>
        <v>0</v>
      </c>
    </row>
    <row r="1112" spans="1:12" ht="15.75" x14ac:dyDescent="0.25">
      <c r="A1112" s="4"/>
      <c r="B1112" s="5">
        <v>0.75</v>
      </c>
      <c r="C1112" s="56"/>
      <c r="D1112" s="9"/>
      <c r="E1112" s="9"/>
      <c r="F1112" s="9"/>
      <c r="G1112" s="9"/>
      <c r="H1112" s="9"/>
      <c r="I1112" s="9"/>
      <c r="J1112" s="9"/>
      <c r="K1112" s="9"/>
      <c r="L1112" s="8">
        <f>+IFERROR(COS(ATAN(db_LecMedPrinc[[#This Row],[3]]/db_LecMedPrinc[[#This Row],[1]])),0)</f>
        <v>0</v>
      </c>
    </row>
    <row r="1113" spans="1:12" ht="15.75" x14ac:dyDescent="0.25">
      <c r="A1113" s="4"/>
      <c r="B1113" s="5">
        <v>0</v>
      </c>
      <c r="C1113" s="56"/>
      <c r="D1113" s="9"/>
      <c r="E1113" s="9"/>
      <c r="F1113" s="9"/>
      <c r="G1113" s="9"/>
      <c r="H1113" s="9"/>
      <c r="I1113" s="9"/>
      <c r="J1113" s="9"/>
      <c r="K1113" s="9"/>
      <c r="L1113" s="8">
        <f>+IFERROR(COS(ATAN(db_LecMedPrinc[[#This Row],[3]]/db_LecMedPrinc[[#This Row],[1]])),0)</f>
        <v>0</v>
      </c>
    </row>
    <row r="1114" spans="1:12" ht="15.75" x14ac:dyDescent="0.25">
      <c r="A1114" s="4"/>
      <c r="B1114" s="5">
        <v>0.25</v>
      </c>
      <c r="C1114" s="56"/>
      <c r="D1114" s="9"/>
      <c r="E1114" s="9"/>
      <c r="F1114" s="9"/>
      <c r="G1114" s="9"/>
      <c r="H1114" s="9"/>
      <c r="I1114" s="9"/>
      <c r="J1114" s="9"/>
      <c r="K1114" s="9"/>
      <c r="L1114" s="8">
        <f>+IFERROR(COS(ATAN(db_LecMedPrinc[[#This Row],[3]]/db_LecMedPrinc[[#This Row],[1]])),0)</f>
        <v>0</v>
      </c>
    </row>
    <row r="1115" spans="1:12" ht="15.75" x14ac:dyDescent="0.25">
      <c r="A1115" s="4"/>
      <c r="B1115" s="5">
        <v>0.45833333333333331</v>
      </c>
      <c r="C1115" s="56"/>
      <c r="D1115" s="9"/>
      <c r="E1115" s="9"/>
      <c r="F1115" s="9"/>
      <c r="G1115" s="9"/>
      <c r="H1115" s="9"/>
      <c r="I1115" s="9"/>
      <c r="J1115" s="9"/>
      <c r="K1115" s="9"/>
      <c r="L1115" s="8">
        <f>+IFERROR(COS(ATAN(db_LecMedPrinc[[#This Row],[3]]/db_LecMedPrinc[[#This Row],[1]])),0)</f>
        <v>0</v>
      </c>
    </row>
    <row r="1116" spans="1:12" ht="15.75" x14ac:dyDescent="0.25">
      <c r="A1116" s="4"/>
      <c r="B1116" s="5">
        <v>0.75</v>
      </c>
      <c r="C1116" s="56"/>
      <c r="D1116" s="9"/>
      <c r="E1116" s="9"/>
      <c r="F1116" s="9"/>
      <c r="G1116" s="9"/>
      <c r="H1116" s="9"/>
      <c r="I1116" s="9"/>
      <c r="J1116" s="9"/>
      <c r="K1116" s="9"/>
      <c r="L1116" s="8">
        <f>+IFERROR(COS(ATAN(db_LecMedPrinc[[#This Row],[3]]/db_LecMedPrinc[[#This Row],[1]])),0)</f>
        <v>0</v>
      </c>
    </row>
    <row r="1117" spans="1:12" ht="15.75" x14ac:dyDescent="0.25">
      <c r="A1117" s="4"/>
      <c r="B1117" s="5">
        <v>0</v>
      </c>
      <c r="C1117" s="56"/>
      <c r="D1117" s="9"/>
      <c r="E1117" s="9"/>
      <c r="F1117" s="9"/>
      <c r="G1117" s="9"/>
      <c r="H1117" s="9"/>
      <c r="I1117" s="9"/>
      <c r="J1117" s="9"/>
      <c r="K1117" s="9"/>
      <c r="L1117" s="8">
        <f>+IFERROR(COS(ATAN(db_LecMedPrinc[[#This Row],[3]]/db_LecMedPrinc[[#This Row],[1]])),0)</f>
        <v>0</v>
      </c>
    </row>
    <row r="1118" spans="1:12" ht="15.75" x14ac:dyDescent="0.25">
      <c r="A1118" s="4"/>
      <c r="B1118" s="5">
        <v>0.25</v>
      </c>
      <c r="C1118" s="56"/>
      <c r="D1118" s="9"/>
      <c r="E1118" s="9"/>
      <c r="F1118" s="9"/>
      <c r="G1118" s="9"/>
      <c r="H1118" s="9"/>
      <c r="I1118" s="9"/>
      <c r="J1118" s="9"/>
      <c r="K1118" s="9"/>
      <c r="L1118" s="8">
        <f>+IFERROR(COS(ATAN(db_LecMedPrinc[[#This Row],[3]]/db_LecMedPrinc[[#This Row],[1]])),0)</f>
        <v>0</v>
      </c>
    </row>
    <row r="1119" spans="1:12" ht="15.75" x14ac:dyDescent="0.25">
      <c r="A1119" s="4"/>
      <c r="B1119" s="5">
        <v>0.45833333333333331</v>
      </c>
      <c r="C1119" s="56"/>
      <c r="D1119" s="9"/>
      <c r="E1119" s="9"/>
      <c r="F1119" s="9"/>
      <c r="G1119" s="9"/>
      <c r="H1119" s="9"/>
      <c r="I1119" s="9"/>
      <c r="J1119" s="9"/>
      <c r="K1119" s="9"/>
      <c r="L1119" s="8">
        <f>+IFERROR(COS(ATAN(db_LecMedPrinc[[#This Row],[3]]/db_LecMedPrinc[[#This Row],[1]])),0)</f>
        <v>0</v>
      </c>
    </row>
    <row r="1120" spans="1:12" ht="15.75" x14ac:dyDescent="0.25">
      <c r="A1120" s="4"/>
      <c r="B1120" s="5">
        <v>0.75</v>
      </c>
      <c r="C1120" s="56"/>
      <c r="D1120" s="9"/>
      <c r="E1120" s="9"/>
      <c r="F1120" s="9"/>
      <c r="G1120" s="9"/>
      <c r="H1120" s="9"/>
      <c r="I1120" s="9"/>
      <c r="J1120" s="9"/>
      <c r="K1120" s="9"/>
      <c r="L1120" s="8">
        <f>+IFERROR(COS(ATAN(db_LecMedPrinc[[#This Row],[3]]/db_LecMedPrinc[[#This Row],[1]])),0)</f>
        <v>0</v>
      </c>
    </row>
    <row r="1121" spans="1:12" ht="15.75" x14ac:dyDescent="0.25">
      <c r="A1121" s="4"/>
      <c r="B1121" s="5">
        <v>0</v>
      </c>
      <c r="C1121" s="56"/>
      <c r="D1121" s="9"/>
      <c r="E1121" s="9"/>
      <c r="F1121" s="9"/>
      <c r="G1121" s="9"/>
      <c r="H1121" s="9"/>
      <c r="I1121" s="9"/>
      <c r="J1121" s="9"/>
      <c r="K1121" s="9"/>
      <c r="L1121" s="8">
        <f>+IFERROR(COS(ATAN(db_LecMedPrinc[[#This Row],[3]]/db_LecMedPrinc[[#This Row],[1]])),0)</f>
        <v>0</v>
      </c>
    </row>
    <row r="1122" spans="1:12" ht="15.75" x14ac:dyDescent="0.25">
      <c r="A1122" s="4"/>
      <c r="B1122" s="5">
        <v>0.25</v>
      </c>
      <c r="C1122" s="56"/>
      <c r="D1122" s="9"/>
      <c r="E1122" s="9"/>
      <c r="F1122" s="9"/>
      <c r="G1122" s="9"/>
      <c r="H1122" s="9"/>
      <c r="I1122" s="9"/>
      <c r="J1122" s="9"/>
      <c r="K1122" s="9"/>
      <c r="L1122" s="8">
        <f>+IFERROR(COS(ATAN(db_LecMedPrinc[[#This Row],[3]]/db_LecMedPrinc[[#This Row],[1]])),0)</f>
        <v>0</v>
      </c>
    </row>
    <row r="1123" spans="1:12" ht="15.75" x14ac:dyDescent="0.25">
      <c r="A1123" s="4"/>
      <c r="B1123" s="5">
        <v>0.45833333333333331</v>
      </c>
      <c r="C1123" s="56"/>
      <c r="D1123" s="9"/>
      <c r="E1123" s="9"/>
      <c r="F1123" s="9"/>
      <c r="G1123" s="9"/>
      <c r="H1123" s="9"/>
      <c r="I1123" s="9"/>
      <c r="J1123" s="9"/>
      <c r="K1123" s="9"/>
      <c r="L1123" s="8">
        <f>+IFERROR(COS(ATAN(db_LecMedPrinc[[#This Row],[3]]/db_LecMedPrinc[[#This Row],[1]])),0)</f>
        <v>0</v>
      </c>
    </row>
    <row r="1124" spans="1:12" ht="15.75" x14ac:dyDescent="0.25">
      <c r="A1124" s="4"/>
      <c r="B1124" s="5">
        <v>0.75</v>
      </c>
      <c r="C1124" s="56"/>
      <c r="D1124" s="9"/>
      <c r="E1124" s="9"/>
      <c r="F1124" s="9"/>
      <c r="G1124" s="9"/>
      <c r="H1124" s="9"/>
      <c r="I1124" s="9"/>
      <c r="J1124" s="9"/>
      <c r="K1124" s="9"/>
      <c r="L1124" s="8">
        <f>+IFERROR(COS(ATAN(db_LecMedPrinc[[#This Row],[3]]/db_LecMedPrinc[[#This Row],[1]])),0)</f>
        <v>0</v>
      </c>
    </row>
    <row r="1125" spans="1:12" ht="15.75" x14ac:dyDescent="0.25">
      <c r="A1125" s="4"/>
      <c r="B1125" s="5">
        <v>0</v>
      </c>
      <c r="C1125" s="56"/>
      <c r="D1125" s="9"/>
      <c r="E1125" s="9"/>
      <c r="F1125" s="9"/>
      <c r="G1125" s="9"/>
      <c r="H1125" s="9"/>
      <c r="I1125" s="9"/>
      <c r="J1125" s="9"/>
      <c r="K1125" s="9"/>
      <c r="L1125" s="8">
        <f>+IFERROR(COS(ATAN(db_LecMedPrinc[[#This Row],[3]]/db_LecMedPrinc[[#This Row],[1]])),0)</f>
        <v>0</v>
      </c>
    </row>
    <row r="1126" spans="1:12" ht="15.75" x14ac:dyDescent="0.25">
      <c r="A1126" s="4"/>
      <c r="B1126" s="5">
        <v>0.25</v>
      </c>
      <c r="C1126" s="56"/>
      <c r="D1126" s="9"/>
      <c r="E1126" s="9"/>
      <c r="F1126" s="9"/>
      <c r="G1126" s="9"/>
      <c r="H1126" s="9"/>
      <c r="I1126" s="9"/>
      <c r="J1126" s="9"/>
      <c r="K1126" s="9"/>
      <c r="L1126" s="8">
        <f>+IFERROR(COS(ATAN(db_LecMedPrinc[[#This Row],[3]]/db_LecMedPrinc[[#This Row],[1]])),0)</f>
        <v>0</v>
      </c>
    </row>
    <row r="1127" spans="1:12" ht="15.75" x14ac:dyDescent="0.25">
      <c r="A1127" s="4"/>
      <c r="B1127" s="5">
        <v>0.45833333333333331</v>
      </c>
      <c r="C1127" s="56"/>
      <c r="D1127" s="9"/>
      <c r="E1127" s="9"/>
      <c r="F1127" s="9"/>
      <c r="G1127" s="9"/>
      <c r="H1127" s="9"/>
      <c r="I1127" s="9"/>
      <c r="J1127" s="9"/>
      <c r="K1127" s="9"/>
      <c r="L1127" s="8">
        <f>+IFERROR(COS(ATAN(db_LecMedPrinc[[#This Row],[3]]/db_LecMedPrinc[[#This Row],[1]])),0)</f>
        <v>0</v>
      </c>
    </row>
    <row r="1128" spans="1:12" ht="15.75" x14ac:dyDescent="0.25">
      <c r="A1128" s="4"/>
      <c r="B1128" s="5">
        <v>0.75</v>
      </c>
      <c r="C1128" s="56"/>
      <c r="D1128" s="9"/>
      <c r="E1128" s="9"/>
      <c r="F1128" s="9"/>
      <c r="G1128" s="9"/>
      <c r="H1128" s="9"/>
      <c r="I1128" s="9"/>
      <c r="J1128" s="9"/>
      <c r="K1128" s="9"/>
      <c r="L1128" s="8">
        <f>+IFERROR(COS(ATAN(db_LecMedPrinc[[#This Row],[3]]/db_LecMedPrinc[[#This Row],[1]])),0)</f>
        <v>0</v>
      </c>
    </row>
    <row r="1129" spans="1:12" ht="15.75" x14ac:dyDescent="0.25">
      <c r="A1129" s="4"/>
      <c r="B1129" s="5">
        <v>0</v>
      </c>
      <c r="C1129" s="56"/>
      <c r="D1129" s="9"/>
      <c r="E1129" s="9"/>
      <c r="F1129" s="9"/>
      <c r="G1129" s="9"/>
      <c r="H1129" s="9"/>
      <c r="I1129" s="9"/>
      <c r="J1129" s="9"/>
      <c r="K1129" s="9"/>
      <c r="L1129" s="8">
        <f>+IFERROR(COS(ATAN(db_LecMedPrinc[[#This Row],[3]]/db_LecMedPrinc[[#This Row],[1]])),0)</f>
        <v>0</v>
      </c>
    </row>
    <row r="1130" spans="1:12" ht="15.75" x14ac:dyDescent="0.25">
      <c r="A1130" s="4"/>
      <c r="B1130" s="5">
        <v>0.25</v>
      </c>
      <c r="C1130" s="56"/>
      <c r="D1130" s="9"/>
      <c r="E1130" s="9"/>
      <c r="F1130" s="9"/>
      <c r="G1130" s="9"/>
      <c r="H1130" s="9"/>
      <c r="I1130" s="9"/>
      <c r="J1130" s="9"/>
      <c r="K1130" s="9"/>
      <c r="L1130" s="8">
        <f>+IFERROR(COS(ATAN(db_LecMedPrinc[[#This Row],[3]]/db_LecMedPrinc[[#This Row],[1]])),0)</f>
        <v>0</v>
      </c>
    </row>
    <row r="1131" spans="1:12" ht="15.75" x14ac:dyDescent="0.25">
      <c r="A1131" s="4"/>
      <c r="B1131" s="5">
        <v>0.45833333333333331</v>
      </c>
      <c r="C1131" s="56"/>
      <c r="D1131" s="9"/>
      <c r="E1131" s="9"/>
      <c r="F1131" s="9"/>
      <c r="G1131" s="9"/>
      <c r="H1131" s="9"/>
      <c r="I1131" s="9"/>
      <c r="J1131" s="9"/>
      <c r="K1131" s="9"/>
      <c r="L1131" s="8">
        <f>+IFERROR(COS(ATAN(db_LecMedPrinc[[#This Row],[3]]/db_LecMedPrinc[[#This Row],[1]])),0)</f>
        <v>0</v>
      </c>
    </row>
    <row r="1132" spans="1:12" ht="15.75" x14ac:dyDescent="0.25">
      <c r="A1132" s="4"/>
      <c r="B1132" s="5">
        <v>0.75</v>
      </c>
      <c r="C1132" s="56"/>
      <c r="D1132" s="9"/>
      <c r="E1132" s="9"/>
      <c r="F1132" s="9"/>
      <c r="G1132" s="9"/>
      <c r="H1132" s="9"/>
      <c r="I1132" s="9"/>
      <c r="J1132" s="9"/>
      <c r="K1132" s="9"/>
      <c r="L1132" s="8">
        <f>+IFERROR(COS(ATAN(db_LecMedPrinc[[#This Row],[3]]/db_LecMedPrinc[[#This Row],[1]])),0)</f>
        <v>0</v>
      </c>
    </row>
    <row r="1133" spans="1:12" ht="15.75" x14ac:dyDescent="0.25">
      <c r="A1133" s="4"/>
      <c r="B1133" s="5">
        <v>0</v>
      </c>
      <c r="C1133" s="56"/>
      <c r="D1133" s="9"/>
      <c r="E1133" s="9"/>
      <c r="F1133" s="9"/>
      <c r="G1133" s="9"/>
      <c r="H1133" s="9"/>
      <c r="I1133" s="9"/>
      <c r="J1133" s="9"/>
      <c r="K1133" s="9"/>
      <c r="L1133" s="8">
        <f>+IFERROR(COS(ATAN(db_LecMedPrinc[[#This Row],[3]]/db_LecMedPrinc[[#This Row],[1]])),0)</f>
        <v>0</v>
      </c>
    </row>
    <row r="1134" spans="1:12" ht="15.75" x14ac:dyDescent="0.25">
      <c r="A1134" s="4"/>
      <c r="B1134" s="5">
        <v>0.25</v>
      </c>
      <c r="C1134" s="56"/>
      <c r="D1134" s="9"/>
      <c r="E1134" s="9"/>
      <c r="F1134" s="9"/>
      <c r="G1134" s="9"/>
      <c r="H1134" s="9"/>
      <c r="I1134" s="9"/>
      <c r="J1134" s="9"/>
      <c r="K1134" s="9"/>
      <c r="L1134" s="8">
        <f>+IFERROR(COS(ATAN(db_LecMedPrinc[[#This Row],[3]]/db_LecMedPrinc[[#This Row],[1]])),0)</f>
        <v>0</v>
      </c>
    </row>
    <row r="1135" spans="1:12" ht="15.75" x14ac:dyDescent="0.25">
      <c r="A1135" s="4"/>
      <c r="B1135" s="5">
        <v>0.45833333333333331</v>
      </c>
      <c r="C1135" s="56"/>
      <c r="D1135" s="9"/>
      <c r="E1135" s="9"/>
      <c r="F1135" s="9"/>
      <c r="G1135" s="9"/>
      <c r="H1135" s="9"/>
      <c r="I1135" s="9"/>
      <c r="J1135" s="9"/>
      <c r="K1135" s="9"/>
      <c r="L1135" s="8">
        <f>+IFERROR(COS(ATAN(db_LecMedPrinc[[#This Row],[3]]/db_LecMedPrinc[[#This Row],[1]])),0)</f>
        <v>0</v>
      </c>
    </row>
    <row r="1136" spans="1:12" ht="15.75" x14ac:dyDescent="0.25">
      <c r="A1136" s="4"/>
      <c r="B1136" s="5">
        <v>0.75</v>
      </c>
      <c r="C1136" s="56"/>
      <c r="D1136" s="9"/>
      <c r="E1136" s="9"/>
      <c r="F1136" s="9"/>
      <c r="G1136" s="9"/>
      <c r="H1136" s="9"/>
      <c r="I1136" s="9"/>
      <c r="J1136" s="9"/>
      <c r="K1136" s="9"/>
      <c r="L1136" s="8">
        <f>+IFERROR(COS(ATAN(db_LecMedPrinc[[#This Row],[3]]/db_LecMedPrinc[[#This Row],[1]])),0)</f>
        <v>0</v>
      </c>
    </row>
    <row r="1137" spans="1:12" ht="15.75" x14ac:dyDescent="0.25">
      <c r="A1137" s="4"/>
      <c r="B1137" s="5">
        <v>0</v>
      </c>
      <c r="C1137" s="56"/>
      <c r="D1137" s="9"/>
      <c r="E1137" s="9"/>
      <c r="F1137" s="9"/>
      <c r="G1137" s="9"/>
      <c r="H1137" s="9"/>
      <c r="I1137" s="9"/>
      <c r="J1137" s="9"/>
      <c r="K1137" s="9"/>
      <c r="L1137" s="8">
        <f>+IFERROR(COS(ATAN(db_LecMedPrinc[[#This Row],[3]]/db_LecMedPrinc[[#This Row],[1]])),0)</f>
        <v>0</v>
      </c>
    </row>
    <row r="1138" spans="1:12" ht="15.75" x14ac:dyDescent="0.25">
      <c r="A1138" s="4"/>
      <c r="B1138" s="5">
        <v>0.25</v>
      </c>
      <c r="C1138" s="56"/>
      <c r="D1138" s="9"/>
      <c r="E1138" s="9"/>
      <c r="F1138" s="9"/>
      <c r="G1138" s="9"/>
      <c r="H1138" s="9"/>
      <c r="I1138" s="9"/>
      <c r="J1138" s="9"/>
      <c r="K1138" s="9"/>
      <c r="L1138" s="8">
        <f>+IFERROR(COS(ATAN(db_LecMedPrinc[[#This Row],[3]]/db_LecMedPrinc[[#This Row],[1]])),0)</f>
        <v>0</v>
      </c>
    </row>
    <row r="1139" spans="1:12" ht="15.75" x14ac:dyDescent="0.25">
      <c r="A1139" s="4"/>
      <c r="B1139" s="5">
        <v>0.45833333333333331</v>
      </c>
      <c r="C1139" s="56"/>
      <c r="D1139" s="9"/>
      <c r="E1139" s="9"/>
      <c r="F1139" s="9"/>
      <c r="G1139" s="9"/>
      <c r="H1139" s="9"/>
      <c r="I1139" s="9"/>
      <c r="J1139" s="9"/>
      <c r="K1139" s="9"/>
      <c r="L1139" s="8">
        <f>+IFERROR(COS(ATAN(db_LecMedPrinc[[#This Row],[3]]/db_LecMedPrinc[[#This Row],[1]])),0)</f>
        <v>0</v>
      </c>
    </row>
    <row r="1140" spans="1:12" ht="15.75" x14ac:dyDescent="0.25">
      <c r="A1140" s="4"/>
      <c r="B1140" s="5">
        <v>0.75</v>
      </c>
      <c r="C1140" s="56"/>
      <c r="D1140" s="9"/>
      <c r="E1140" s="9"/>
      <c r="F1140" s="9"/>
      <c r="G1140" s="9"/>
      <c r="H1140" s="9"/>
      <c r="I1140" s="9"/>
      <c r="J1140" s="9"/>
      <c r="K1140" s="9"/>
      <c r="L1140" s="8">
        <f>+IFERROR(COS(ATAN(db_LecMedPrinc[[#This Row],[3]]/db_LecMedPrinc[[#This Row],[1]])),0)</f>
        <v>0</v>
      </c>
    </row>
    <row r="1141" spans="1:12" ht="15.75" x14ac:dyDescent="0.25">
      <c r="A1141" s="4"/>
      <c r="B1141" s="5">
        <v>0</v>
      </c>
      <c r="C1141" s="56"/>
      <c r="D1141" s="9"/>
      <c r="E1141" s="9"/>
      <c r="F1141" s="9"/>
      <c r="G1141" s="9"/>
      <c r="H1141" s="9"/>
      <c r="I1141" s="9"/>
      <c r="J1141" s="9"/>
      <c r="K1141" s="9"/>
      <c r="L1141" s="8">
        <f>+IFERROR(COS(ATAN(db_LecMedPrinc[[#This Row],[3]]/db_LecMedPrinc[[#This Row],[1]])),0)</f>
        <v>0</v>
      </c>
    </row>
    <row r="1142" spans="1:12" ht="15.75" x14ac:dyDescent="0.25">
      <c r="A1142" s="4"/>
      <c r="B1142" s="5">
        <v>0.25</v>
      </c>
      <c r="C1142" s="56"/>
      <c r="D1142" s="9"/>
      <c r="E1142" s="9"/>
      <c r="F1142" s="9"/>
      <c r="G1142" s="9"/>
      <c r="H1142" s="9"/>
      <c r="I1142" s="9"/>
      <c r="J1142" s="9"/>
      <c r="K1142" s="9"/>
      <c r="L1142" s="8">
        <f>+IFERROR(COS(ATAN(db_LecMedPrinc[[#This Row],[3]]/db_LecMedPrinc[[#This Row],[1]])),0)</f>
        <v>0</v>
      </c>
    </row>
    <row r="1143" spans="1:12" ht="15.75" x14ac:dyDescent="0.25">
      <c r="A1143" s="4"/>
      <c r="B1143" s="5">
        <v>0.45833333333333331</v>
      </c>
      <c r="C1143" s="56"/>
      <c r="D1143" s="9"/>
      <c r="E1143" s="9"/>
      <c r="F1143" s="9"/>
      <c r="G1143" s="9"/>
      <c r="H1143" s="9"/>
      <c r="I1143" s="9"/>
      <c r="J1143" s="9"/>
      <c r="K1143" s="9"/>
      <c r="L1143" s="8">
        <f>+IFERROR(COS(ATAN(db_LecMedPrinc[[#This Row],[3]]/db_LecMedPrinc[[#This Row],[1]])),0)</f>
        <v>0</v>
      </c>
    </row>
    <row r="1144" spans="1:12" ht="15.75" x14ac:dyDescent="0.25">
      <c r="A1144" s="4"/>
      <c r="B1144" s="5">
        <v>0.75</v>
      </c>
      <c r="C1144" s="56"/>
      <c r="D1144" s="9"/>
      <c r="E1144" s="9"/>
      <c r="F1144" s="9"/>
      <c r="G1144" s="9"/>
      <c r="H1144" s="9"/>
      <c r="I1144" s="9"/>
      <c r="J1144" s="9"/>
      <c r="K1144" s="9"/>
      <c r="L1144" s="8">
        <f>+IFERROR(COS(ATAN(db_LecMedPrinc[[#This Row],[3]]/db_LecMedPrinc[[#This Row],[1]])),0)</f>
        <v>0</v>
      </c>
    </row>
    <row r="1145" spans="1:12" ht="15.75" x14ac:dyDescent="0.25">
      <c r="A1145" s="4"/>
      <c r="B1145" s="5">
        <v>0</v>
      </c>
      <c r="C1145" s="56"/>
      <c r="D1145" s="9"/>
      <c r="E1145" s="9"/>
      <c r="F1145" s="9"/>
      <c r="G1145" s="9"/>
      <c r="H1145" s="9"/>
      <c r="I1145" s="9"/>
      <c r="J1145" s="9"/>
      <c r="K1145" s="9"/>
      <c r="L1145" s="8">
        <f>+IFERROR(COS(ATAN(db_LecMedPrinc[[#This Row],[3]]/db_LecMedPrinc[[#This Row],[1]])),0)</f>
        <v>0</v>
      </c>
    </row>
    <row r="1146" spans="1:12" ht="15.75" x14ac:dyDescent="0.25">
      <c r="A1146" s="4"/>
      <c r="B1146" s="5">
        <v>0.25</v>
      </c>
      <c r="C1146" s="56"/>
      <c r="D1146" s="9"/>
      <c r="E1146" s="9"/>
      <c r="F1146" s="9"/>
      <c r="G1146" s="9"/>
      <c r="H1146" s="9"/>
      <c r="I1146" s="9"/>
      <c r="J1146" s="9"/>
      <c r="K1146" s="9"/>
      <c r="L1146" s="8">
        <f>+IFERROR(COS(ATAN(db_LecMedPrinc[[#This Row],[3]]/db_LecMedPrinc[[#This Row],[1]])),0)</f>
        <v>0</v>
      </c>
    </row>
    <row r="1147" spans="1:12" ht="15.75" x14ac:dyDescent="0.25">
      <c r="A1147" s="4"/>
      <c r="B1147" s="5">
        <v>0.45833333333333331</v>
      </c>
      <c r="C1147" s="56"/>
      <c r="D1147" s="9"/>
      <c r="E1147" s="9"/>
      <c r="F1147" s="9"/>
      <c r="G1147" s="9"/>
      <c r="H1147" s="9"/>
      <c r="I1147" s="9"/>
      <c r="J1147" s="9"/>
      <c r="K1147" s="9"/>
      <c r="L1147" s="8">
        <f>+IFERROR(COS(ATAN(db_LecMedPrinc[[#This Row],[3]]/db_LecMedPrinc[[#This Row],[1]])),0)</f>
        <v>0</v>
      </c>
    </row>
    <row r="1148" spans="1:12" ht="15.75" x14ac:dyDescent="0.25">
      <c r="A1148" s="4"/>
      <c r="B1148" s="5">
        <v>0.75</v>
      </c>
      <c r="C1148" s="56"/>
      <c r="D1148" s="9"/>
      <c r="E1148" s="9"/>
      <c r="F1148" s="9"/>
      <c r="G1148" s="9"/>
      <c r="H1148" s="9"/>
      <c r="I1148" s="9"/>
      <c r="J1148" s="9"/>
      <c r="K1148" s="9"/>
      <c r="L1148" s="8">
        <f>+IFERROR(COS(ATAN(db_LecMedPrinc[[#This Row],[3]]/db_LecMedPrinc[[#This Row],[1]])),0)</f>
        <v>0</v>
      </c>
    </row>
    <row r="1149" spans="1:12" ht="15.75" x14ac:dyDescent="0.25">
      <c r="A1149" s="4"/>
      <c r="B1149" s="5">
        <v>0</v>
      </c>
      <c r="C1149" s="56"/>
      <c r="D1149" s="9"/>
      <c r="E1149" s="9"/>
      <c r="F1149" s="9"/>
      <c r="G1149" s="9"/>
      <c r="H1149" s="9"/>
      <c r="I1149" s="9"/>
      <c r="J1149" s="9"/>
      <c r="K1149" s="9"/>
      <c r="L1149" s="8">
        <f>+IFERROR(COS(ATAN(db_LecMedPrinc[[#This Row],[3]]/db_LecMedPrinc[[#This Row],[1]])),0)</f>
        <v>0</v>
      </c>
    </row>
    <row r="1150" spans="1:12" ht="15.75" x14ac:dyDescent="0.25">
      <c r="A1150" s="4"/>
      <c r="B1150" s="5">
        <v>0.25</v>
      </c>
      <c r="C1150" s="56"/>
      <c r="D1150" s="9"/>
      <c r="E1150" s="9"/>
      <c r="F1150" s="9"/>
      <c r="G1150" s="9"/>
      <c r="H1150" s="9"/>
      <c r="I1150" s="9"/>
      <c r="J1150" s="9"/>
      <c r="K1150" s="9"/>
      <c r="L1150" s="8">
        <f>+IFERROR(COS(ATAN(db_LecMedPrinc[[#This Row],[3]]/db_LecMedPrinc[[#This Row],[1]])),0)</f>
        <v>0</v>
      </c>
    </row>
    <row r="1151" spans="1:12" ht="15.75" x14ac:dyDescent="0.25">
      <c r="A1151" s="4"/>
      <c r="B1151" s="5">
        <v>0.45833333333333331</v>
      </c>
      <c r="C1151" s="56"/>
      <c r="D1151" s="9"/>
      <c r="E1151" s="9"/>
      <c r="F1151" s="9"/>
      <c r="G1151" s="9"/>
      <c r="H1151" s="9"/>
      <c r="I1151" s="9"/>
      <c r="J1151" s="9"/>
      <c r="K1151" s="9"/>
      <c r="L1151" s="8">
        <f>+IFERROR(COS(ATAN(db_LecMedPrinc[[#This Row],[3]]/db_LecMedPrinc[[#This Row],[1]])),0)</f>
        <v>0</v>
      </c>
    </row>
    <row r="1152" spans="1:12" ht="15.75" x14ac:dyDescent="0.25">
      <c r="A1152" s="4"/>
      <c r="B1152" s="5">
        <v>0.75</v>
      </c>
      <c r="C1152" s="56"/>
      <c r="D1152" s="9"/>
      <c r="E1152" s="9"/>
      <c r="F1152" s="9"/>
      <c r="G1152" s="9"/>
      <c r="H1152" s="9"/>
      <c r="I1152" s="9"/>
      <c r="J1152" s="9"/>
      <c r="K1152" s="9"/>
      <c r="L1152" s="8">
        <f>+IFERROR(COS(ATAN(db_LecMedPrinc[[#This Row],[3]]/db_LecMedPrinc[[#This Row],[1]])),0)</f>
        <v>0</v>
      </c>
    </row>
    <row r="1153" spans="1:12" ht="15.75" x14ac:dyDescent="0.25">
      <c r="A1153" s="4"/>
      <c r="B1153" s="5">
        <v>0</v>
      </c>
      <c r="C1153" s="56"/>
      <c r="D1153" s="9"/>
      <c r="E1153" s="9"/>
      <c r="F1153" s="9"/>
      <c r="G1153" s="9"/>
      <c r="H1153" s="9"/>
      <c r="I1153" s="9"/>
      <c r="J1153" s="9"/>
      <c r="K1153" s="9"/>
      <c r="L1153" s="8">
        <f>+IFERROR(COS(ATAN(db_LecMedPrinc[[#This Row],[3]]/db_LecMedPrinc[[#This Row],[1]])),0)</f>
        <v>0</v>
      </c>
    </row>
    <row r="1154" spans="1:12" ht="15.75" x14ac:dyDescent="0.25">
      <c r="A1154" s="4"/>
      <c r="B1154" s="5">
        <v>0.25</v>
      </c>
      <c r="C1154" s="56"/>
      <c r="D1154" s="9"/>
      <c r="E1154" s="9"/>
      <c r="F1154" s="9"/>
      <c r="G1154" s="9"/>
      <c r="H1154" s="9"/>
      <c r="I1154" s="9"/>
      <c r="J1154" s="9"/>
      <c r="K1154" s="9"/>
      <c r="L1154" s="8">
        <f>+IFERROR(COS(ATAN(db_LecMedPrinc[[#This Row],[3]]/db_LecMedPrinc[[#This Row],[1]])),0)</f>
        <v>0</v>
      </c>
    </row>
    <row r="1155" spans="1:12" ht="15.75" x14ac:dyDescent="0.25">
      <c r="A1155" s="4"/>
      <c r="B1155" s="5">
        <v>0.45833333333333331</v>
      </c>
      <c r="C1155" s="56"/>
      <c r="D1155" s="9"/>
      <c r="E1155" s="9"/>
      <c r="F1155" s="9"/>
      <c r="G1155" s="9"/>
      <c r="H1155" s="9"/>
      <c r="I1155" s="9"/>
      <c r="J1155" s="9"/>
      <c r="K1155" s="9"/>
      <c r="L1155" s="8">
        <f>+IFERROR(COS(ATAN(db_LecMedPrinc[[#This Row],[3]]/db_LecMedPrinc[[#This Row],[1]])),0)</f>
        <v>0</v>
      </c>
    </row>
    <row r="1156" spans="1:12" ht="15.75" x14ac:dyDescent="0.25">
      <c r="A1156" s="4"/>
      <c r="B1156" s="5">
        <v>0.75</v>
      </c>
      <c r="C1156" s="56"/>
      <c r="D1156" s="9"/>
      <c r="E1156" s="9"/>
      <c r="F1156" s="9"/>
      <c r="G1156" s="9"/>
      <c r="H1156" s="9"/>
      <c r="I1156" s="9"/>
      <c r="J1156" s="9"/>
      <c r="K1156" s="9"/>
      <c r="L1156" s="8">
        <f>+IFERROR(COS(ATAN(db_LecMedPrinc[[#This Row],[3]]/db_LecMedPrinc[[#This Row],[1]])),0)</f>
        <v>0</v>
      </c>
    </row>
    <row r="1157" spans="1:12" ht="15.75" x14ac:dyDescent="0.25">
      <c r="A1157" s="4"/>
      <c r="B1157" s="5">
        <v>0</v>
      </c>
      <c r="C1157" s="56"/>
      <c r="D1157" s="9"/>
      <c r="E1157" s="9"/>
      <c r="F1157" s="9"/>
      <c r="G1157" s="9"/>
      <c r="H1157" s="9"/>
      <c r="I1157" s="9"/>
      <c r="J1157" s="9"/>
      <c r="K1157" s="9"/>
      <c r="L1157" s="8">
        <f>+IFERROR(COS(ATAN(db_LecMedPrinc[[#This Row],[3]]/db_LecMedPrinc[[#This Row],[1]])),0)</f>
        <v>0</v>
      </c>
    </row>
    <row r="1158" spans="1:12" ht="15.75" x14ac:dyDescent="0.25">
      <c r="A1158" s="4"/>
      <c r="B1158" s="5">
        <v>0.25</v>
      </c>
      <c r="C1158" s="56"/>
      <c r="D1158" s="9"/>
      <c r="E1158" s="9"/>
      <c r="F1158" s="9"/>
      <c r="G1158" s="9"/>
      <c r="H1158" s="9"/>
      <c r="I1158" s="9"/>
      <c r="J1158" s="9"/>
      <c r="K1158" s="9"/>
      <c r="L1158" s="8">
        <f>+IFERROR(COS(ATAN(db_LecMedPrinc[[#This Row],[3]]/db_LecMedPrinc[[#This Row],[1]])),0)</f>
        <v>0</v>
      </c>
    </row>
    <row r="1159" spans="1:12" ht="15.75" x14ac:dyDescent="0.25">
      <c r="A1159" s="4"/>
      <c r="B1159" s="5">
        <v>0.45833333333333331</v>
      </c>
      <c r="C1159" s="56"/>
      <c r="D1159" s="9"/>
      <c r="E1159" s="9"/>
      <c r="F1159" s="9"/>
      <c r="G1159" s="9"/>
      <c r="H1159" s="9"/>
      <c r="I1159" s="9"/>
      <c r="J1159" s="9"/>
      <c r="K1159" s="9"/>
      <c r="L1159" s="8">
        <f>+IFERROR(COS(ATAN(db_LecMedPrinc[[#This Row],[3]]/db_LecMedPrinc[[#This Row],[1]])),0)</f>
        <v>0</v>
      </c>
    </row>
    <row r="1160" spans="1:12" ht="15.75" x14ac:dyDescent="0.25">
      <c r="A1160" s="4"/>
      <c r="B1160" s="5">
        <v>0.75</v>
      </c>
      <c r="C1160" s="56"/>
      <c r="D1160" s="9"/>
      <c r="E1160" s="9"/>
      <c r="F1160" s="9"/>
      <c r="G1160" s="9"/>
      <c r="H1160" s="9"/>
      <c r="I1160" s="9"/>
      <c r="J1160" s="9"/>
      <c r="K1160" s="9"/>
      <c r="L1160" s="8">
        <f>+IFERROR(COS(ATAN(db_LecMedPrinc[[#This Row],[3]]/db_LecMedPrinc[[#This Row],[1]])),0)</f>
        <v>0</v>
      </c>
    </row>
    <row r="1161" spans="1:12" ht="15.75" x14ac:dyDescent="0.25">
      <c r="A1161" s="4"/>
      <c r="B1161" s="5">
        <v>0</v>
      </c>
      <c r="C1161" s="56"/>
      <c r="D1161" s="9"/>
      <c r="E1161" s="9"/>
      <c r="F1161" s="9"/>
      <c r="G1161" s="9"/>
      <c r="H1161" s="9"/>
      <c r="I1161" s="9"/>
      <c r="J1161" s="9"/>
      <c r="K1161" s="9"/>
      <c r="L1161" s="8">
        <f>+IFERROR(COS(ATAN(db_LecMedPrinc[[#This Row],[3]]/db_LecMedPrinc[[#This Row],[1]])),0)</f>
        <v>0</v>
      </c>
    </row>
    <row r="1162" spans="1:12" ht="15.75" x14ac:dyDescent="0.25">
      <c r="A1162" s="4"/>
      <c r="B1162" s="5">
        <v>0.25</v>
      </c>
      <c r="C1162" s="56"/>
      <c r="D1162" s="9"/>
      <c r="E1162" s="9"/>
      <c r="F1162" s="9"/>
      <c r="G1162" s="9"/>
      <c r="H1162" s="9"/>
      <c r="I1162" s="9"/>
      <c r="J1162" s="9"/>
      <c r="K1162" s="9"/>
      <c r="L1162" s="8">
        <f>+IFERROR(COS(ATAN(db_LecMedPrinc[[#This Row],[3]]/db_LecMedPrinc[[#This Row],[1]])),0)</f>
        <v>0</v>
      </c>
    </row>
    <row r="1163" spans="1:12" ht="15.75" x14ac:dyDescent="0.25">
      <c r="A1163" s="4"/>
      <c r="B1163" s="5">
        <v>0.45833333333333331</v>
      </c>
      <c r="C1163" s="56"/>
      <c r="D1163" s="9"/>
      <c r="E1163" s="9"/>
      <c r="F1163" s="9"/>
      <c r="G1163" s="9"/>
      <c r="H1163" s="9"/>
      <c r="I1163" s="9"/>
      <c r="J1163" s="9"/>
      <c r="K1163" s="9"/>
      <c r="L1163" s="8">
        <f>+IFERROR(COS(ATAN(db_LecMedPrinc[[#This Row],[3]]/db_LecMedPrinc[[#This Row],[1]])),0)</f>
        <v>0</v>
      </c>
    </row>
    <row r="1164" spans="1:12" ht="15.75" x14ac:dyDescent="0.25">
      <c r="A1164" s="4"/>
      <c r="B1164" s="5">
        <v>0.75</v>
      </c>
      <c r="C1164" s="56"/>
      <c r="D1164" s="9"/>
      <c r="E1164" s="9"/>
      <c r="F1164" s="9"/>
      <c r="G1164" s="9"/>
      <c r="H1164" s="9"/>
      <c r="I1164" s="9"/>
      <c r="J1164" s="9"/>
      <c r="K1164" s="9"/>
      <c r="L1164" s="8">
        <f>+IFERROR(COS(ATAN(db_LecMedPrinc[[#This Row],[3]]/db_LecMedPrinc[[#This Row],[1]])),0)</f>
        <v>0</v>
      </c>
    </row>
    <row r="1165" spans="1:12" ht="15.75" x14ac:dyDescent="0.25">
      <c r="A1165" s="4"/>
      <c r="B1165" s="5">
        <v>0</v>
      </c>
      <c r="C1165" s="56"/>
      <c r="D1165" s="9"/>
      <c r="E1165" s="9"/>
      <c r="F1165" s="9"/>
      <c r="G1165" s="9"/>
      <c r="H1165" s="9"/>
      <c r="I1165" s="9"/>
      <c r="J1165" s="9"/>
      <c r="K1165" s="9"/>
      <c r="L1165" s="8">
        <f>+IFERROR(COS(ATAN(db_LecMedPrinc[[#This Row],[3]]/db_LecMedPrinc[[#This Row],[1]])),0)</f>
        <v>0</v>
      </c>
    </row>
    <row r="1166" spans="1:12" ht="15.75" x14ac:dyDescent="0.25">
      <c r="A1166" s="4"/>
      <c r="B1166" s="5">
        <v>0.25</v>
      </c>
      <c r="C1166" s="56"/>
      <c r="D1166" s="9"/>
      <c r="E1166" s="9"/>
      <c r="F1166" s="9"/>
      <c r="G1166" s="9"/>
      <c r="H1166" s="9"/>
      <c r="I1166" s="9"/>
      <c r="J1166" s="9"/>
      <c r="K1166" s="9"/>
      <c r="L1166" s="8">
        <f>+IFERROR(COS(ATAN(db_LecMedPrinc[[#This Row],[3]]/db_LecMedPrinc[[#This Row],[1]])),0)</f>
        <v>0</v>
      </c>
    </row>
    <row r="1167" spans="1:12" ht="15.75" x14ac:dyDescent="0.25">
      <c r="A1167" s="4"/>
      <c r="B1167" s="5">
        <v>0.45833333333333331</v>
      </c>
      <c r="C1167" s="56"/>
      <c r="D1167" s="9"/>
      <c r="E1167" s="9"/>
      <c r="F1167" s="9"/>
      <c r="G1167" s="9"/>
      <c r="H1167" s="9"/>
      <c r="I1167" s="9"/>
      <c r="J1167" s="9"/>
      <c r="K1167" s="9"/>
      <c r="L1167" s="8">
        <f>+IFERROR(COS(ATAN(db_LecMedPrinc[[#This Row],[3]]/db_LecMedPrinc[[#This Row],[1]])),0)</f>
        <v>0</v>
      </c>
    </row>
    <row r="1168" spans="1:12" ht="15.75" x14ac:dyDescent="0.25">
      <c r="A1168" s="4"/>
      <c r="B1168" s="5">
        <v>0.75</v>
      </c>
      <c r="C1168" s="56"/>
      <c r="D1168" s="9"/>
      <c r="E1168" s="9"/>
      <c r="F1168" s="9"/>
      <c r="G1168" s="9"/>
      <c r="H1168" s="9"/>
      <c r="I1168" s="9"/>
      <c r="J1168" s="9"/>
      <c r="K1168" s="9"/>
      <c r="L1168" s="8">
        <f>+IFERROR(COS(ATAN(db_LecMedPrinc[[#This Row],[3]]/db_LecMedPrinc[[#This Row],[1]])),0)</f>
        <v>0</v>
      </c>
    </row>
    <row r="1169" spans="1:12" ht="15.75" x14ac:dyDescent="0.25">
      <c r="A1169" s="4"/>
      <c r="B1169" s="5">
        <v>0</v>
      </c>
      <c r="C1169" s="56"/>
      <c r="D1169" s="9"/>
      <c r="E1169" s="9"/>
      <c r="F1169" s="9"/>
      <c r="G1169" s="9"/>
      <c r="H1169" s="9"/>
      <c r="I1169" s="9"/>
      <c r="J1169" s="9"/>
      <c r="K1169" s="9"/>
      <c r="L1169" s="8">
        <f>+IFERROR(COS(ATAN(db_LecMedPrinc[[#This Row],[3]]/db_LecMedPrinc[[#This Row],[1]])),0)</f>
        <v>0</v>
      </c>
    </row>
    <row r="1170" spans="1:12" ht="15.75" x14ac:dyDescent="0.25">
      <c r="A1170" s="4"/>
      <c r="B1170" s="5">
        <v>0.25</v>
      </c>
      <c r="C1170" s="56"/>
      <c r="D1170" s="9"/>
      <c r="E1170" s="9"/>
      <c r="F1170" s="9"/>
      <c r="G1170" s="9"/>
      <c r="H1170" s="9"/>
      <c r="I1170" s="9"/>
      <c r="J1170" s="9"/>
      <c r="K1170" s="9"/>
      <c r="L1170" s="8">
        <f>+IFERROR(COS(ATAN(db_LecMedPrinc[[#This Row],[3]]/db_LecMedPrinc[[#This Row],[1]])),0)</f>
        <v>0</v>
      </c>
    </row>
    <row r="1171" spans="1:12" ht="15.75" x14ac:dyDescent="0.25">
      <c r="A1171" s="4"/>
      <c r="B1171" s="5">
        <v>0.45833333333333331</v>
      </c>
      <c r="C1171" s="56"/>
      <c r="D1171" s="9"/>
      <c r="E1171" s="9"/>
      <c r="F1171" s="9"/>
      <c r="G1171" s="9"/>
      <c r="H1171" s="9"/>
      <c r="I1171" s="9"/>
      <c r="J1171" s="9"/>
      <c r="K1171" s="9"/>
      <c r="L1171" s="8">
        <f>+IFERROR(COS(ATAN(db_LecMedPrinc[[#This Row],[3]]/db_LecMedPrinc[[#This Row],[1]])),0)</f>
        <v>0</v>
      </c>
    </row>
    <row r="1172" spans="1:12" ht="15.75" x14ac:dyDescent="0.25">
      <c r="A1172" s="4"/>
      <c r="B1172" s="5">
        <v>0.75</v>
      </c>
      <c r="C1172" s="56"/>
      <c r="D1172" s="9"/>
      <c r="E1172" s="9"/>
      <c r="F1172" s="9"/>
      <c r="G1172" s="9"/>
      <c r="H1172" s="9"/>
      <c r="I1172" s="9"/>
      <c r="J1172" s="9"/>
      <c r="K1172" s="9"/>
      <c r="L1172" s="8">
        <f>+IFERROR(COS(ATAN(db_LecMedPrinc[[#This Row],[3]]/db_LecMedPrinc[[#This Row],[1]])),0)</f>
        <v>0</v>
      </c>
    </row>
    <row r="1173" spans="1:12" ht="15.75" x14ac:dyDescent="0.25">
      <c r="A1173" s="4"/>
      <c r="B1173" s="5">
        <v>0</v>
      </c>
      <c r="C1173" s="56"/>
      <c r="D1173" s="9"/>
      <c r="E1173" s="9"/>
      <c r="F1173" s="9"/>
      <c r="G1173" s="9"/>
      <c r="H1173" s="9"/>
      <c r="I1173" s="9"/>
      <c r="J1173" s="9"/>
      <c r="K1173" s="9"/>
      <c r="L1173" s="8">
        <f>+IFERROR(COS(ATAN(db_LecMedPrinc[[#This Row],[3]]/db_LecMedPrinc[[#This Row],[1]])),0)</f>
        <v>0</v>
      </c>
    </row>
    <row r="1174" spans="1:12" ht="15.75" x14ac:dyDescent="0.25">
      <c r="A1174" s="4"/>
      <c r="B1174" s="5">
        <v>0.25</v>
      </c>
      <c r="C1174" s="56"/>
      <c r="D1174" s="9"/>
      <c r="E1174" s="9"/>
      <c r="F1174" s="9"/>
      <c r="G1174" s="9"/>
      <c r="H1174" s="9"/>
      <c r="I1174" s="9"/>
      <c r="J1174" s="9"/>
      <c r="K1174" s="9"/>
      <c r="L1174" s="8">
        <f>+IFERROR(COS(ATAN(db_LecMedPrinc[[#This Row],[3]]/db_LecMedPrinc[[#This Row],[1]])),0)</f>
        <v>0</v>
      </c>
    </row>
    <row r="1175" spans="1:12" ht="15.75" x14ac:dyDescent="0.25">
      <c r="A1175" s="4"/>
      <c r="B1175" s="5">
        <v>0.45833333333333331</v>
      </c>
      <c r="C1175" s="56"/>
      <c r="D1175" s="9"/>
      <c r="E1175" s="9"/>
      <c r="F1175" s="9"/>
      <c r="G1175" s="9"/>
      <c r="H1175" s="9"/>
      <c r="I1175" s="9"/>
      <c r="J1175" s="9"/>
      <c r="K1175" s="9"/>
      <c r="L1175" s="8">
        <f>+IFERROR(COS(ATAN(db_LecMedPrinc[[#This Row],[3]]/db_LecMedPrinc[[#This Row],[1]])),0)</f>
        <v>0</v>
      </c>
    </row>
    <row r="1176" spans="1:12" ht="15.75" x14ac:dyDescent="0.25">
      <c r="A1176" s="4"/>
      <c r="B1176" s="5">
        <v>0.75</v>
      </c>
      <c r="C1176" s="56"/>
      <c r="D1176" s="9"/>
      <c r="E1176" s="9"/>
      <c r="F1176" s="9"/>
      <c r="G1176" s="9"/>
      <c r="H1176" s="9"/>
      <c r="I1176" s="9"/>
      <c r="J1176" s="9"/>
      <c r="K1176" s="9"/>
      <c r="L1176" s="8">
        <f>+IFERROR(COS(ATAN(db_LecMedPrinc[[#This Row],[3]]/db_LecMedPrinc[[#This Row],[1]])),0)</f>
        <v>0</v>
      </c>
    </row>
    <row r="1177" spans="1:12" ht="15.75" x14ac:dyDescent="0.25">
      <c r="A1177" s="4"/>
      <c r="B1177" s="5">
        <v>0</v>
      </c>
      <c r="C1177" s="56"/>
      <c r="D1177" s="9"/>
      <c r="E1177" s="9"/>
      <c r="F1177" s="9"/>
      <c r="G1177" s="9"/>
      <c r="H1177" s="9"/>
      <c r="I1177" s="9"/>
      <c r="J1177" s="9"/>
      <c r="K1177" s="9"/>
      <c r="L1177" s="8">
        <f>+IFERROR(COS(ATAN(db_LecMedPrinc[[#This Row],[3]]/db_LecMedPrinc[[#This Row],[1]])),0)</f>
        <v>0</v>
      </c>
    </row>
    <row r="1178" spans="1:12" ht="15.75" x14ac:dyDescent="0.25">
      <c r="A1178" s="4"/>
      <c r="B1178" s="5">
        <v>0.25</v>
      </c>
      <c r="C1178" s="56"/>
      <c r="D1178" s="9"/>
      <c r="E1178" s="9"/>
      <c r="F1178" s="9"/>
      <c r="G1178" s="9"/>
      <c r="H1178" s="9"/>
      <c r="I1178" s="9"/>
      <c r="J1178" s="9"/>
      <c r="K1178" s="9"/>
      <c r="L1178" s="8">
        <f>+IFERROR(COS(ATAN(db_LecMedPrinc[[#This Row],[3]]/db_LecMedPrinc[[#This Row],[1]])),0)</f>
        <v>0</v>
      </c>
    </row>
    <row r="1179" spans="1:12" ht="15.75" x14ac:dyDescent="0.25">
      <c r="A1179" s="4"/>
      <c r="B1179" s="5">
        <v>0.45833333333333331</v>
      </c>
      <c r="C1179" s="56"/>
      <c r="D1179" s="9"/>
      <c r="E1179" s="9"/>
      <c r="F1179" s="9"/>
      <c r="G1179" s="9"/>
      <c r="H1179" s="9"/>
      <c r="I1179" s="9"/>
      <c r="J1179" s="9"/>
      <c r="K1179" s="9"/>
      <c r="L1179" s="8">
        <f>+IFERROR(COS(ATAN(db_LecMedPrinc[[#This Row],[3]]/db_LecMedPrinc[[#This Row],[1]])),0)</f>
        <v>0</v>
      </c>
    </row>
    <row r="1180" spans="1:12" ht="15.75" x14ac:dyDescent="0.25">
      <c r="A1180" s="4"/>
      <c r="B1180" s="5">
        <v>0.75</v>
      </c>
      <c r="C1180" s="56"/>
      <c r="D1180" s="9"/>
      <c r="E1180" s="9"/>
      <c r="F1180" s="9"/>
      <c r="G1180" s="9"/>
      <c r="H1180" s="9"/>
      <c r="I1180" s="9"/>
      <c r="J1180" s="9"/>
      <c r="K1180" s="9"/>
      <c r="L1180" s="8">
        <f>+IFERROR(COS(ATAN(db_LecMedPrinc[[#This Row],[3]]/db_LecMedPrinc[[#This Row],[1]])),0)</f>
        <v>0</v>
      </c>
    </row>
    <row r="1181" spans="1:12" ht="15.75" x14ac:dyDescent="0.25">
      <c r="A1181" s="4"/>
      <c r="B1181" s="5">
        <v>0</v>
      </c>
      <c r="C1181" s="56"/>
      <c r="D1181" s="9"/>
      <c r="E1181" s="9"/>
      <c r="F1181" s="9"/>
      <c r="G1181" s="9"/>
      <c r="H1181" s="9"/>
      <c r="I1181" s="9"/>
      <c r="J1181" s="9"/>
      <c r="K1181" s="9"/>
      <c r="L1181" s="8">
        <f>+IFERROR(COS(ATAN(db_LecMedPrinc[[#This Row],[3]]/db_LecMedPrinc[[#This Row],[1]])),0)</f>
        <v>0</v>
      </c>
    </row>
    <row r="1182" spans="1:12" ht="15.75" x14ac:dyDescent="0.25">
      <c r="A1182" s="4"/>
      <c r="B1182" s="5">
        <v>0.25</v>
      </c>
      <c r="C1182" s="56"/>
      <c r="D1182" s="9"/>
      <c r="E1182" s="9"/>
      <c r="F1182" s="9"/>
      <c r="G1182" s="9"/>
      <c r="H1182" s="9"/>
      <c r="I1182" s="9"/>
      <c r="J1182" s="9"/>
      <c r="K1182" s="9"/>
      <c r="L1182" s="8">
        <f>+IFERROR(COS(ATAN(db_LecMedPrinc[[#This Row],[3]]/db_LecMedPrinc[[#This Row],[1]])),0)</f>
        <v>0</v>
      </c>
    </row>
    <row r="1183" spans="1:12" ht="15.75" x14ac:dyDescent="0.25">
      <c r="A1183" s="4"/>
      <c r="B1183" s="5">
        <v>0.45833333333333331</v>
      </c>
      <c r="C1183" s="56"/>
      <c r="D1183" s="9"/>
      <c r="E1183" s="9"/>
      <c r="F1183" s="9"/>
      <c r="G1183" s="9"/>
      <c r="H1183" s="9"/>
      <c r="I1183" s="9"/>
      <c r="J1183" s="9"/>
      <c r="K1183" s="9"/>
      <c r="L1183" s="8">
        <f>+IFERROR(COS(ATAN(db_LecMedPrinc[[#This Row],[3]]/db_LecMedPrinc[[#This Row],[1]])),0)</f>
        <v>0</v>
      </c>
    </row>
    <row r="1184" spans="1:12" ht="15.75" x14ac:dyDescent="0.25">
      <c r="A1184" s="4"/>
      <c r="B1184" s="5">
        <v>0.75</v>
      </c>
      <c r="C1184" s="56"/>
      <c r="D1184" s="9"/>
      <c r="E1184" s="9"/>
      <c r="F1184" s="9"/>
      <c r="G1184" s="9"/>
      <c r="H1184" s="9"/>
      <c r="I1184" s="9"/>
      <c r="J1184" s="9"/>
      <c r="K1184" s="9"/>
      <c r="L1184" s="8">
        <f>+IFERROR(COS(ATAN(db_LecMedPrinc[[#This Row],[3]]/db_LecMedPrinc[[#This Row],[1]])),0)</f>
        <v>0</v>
      </c>
    </row>
    <row r="1185" spans="1:12" ht="15.75" x14ac:dyDescent="0.25">
      <c r="A1185" s="4"/>
      <c r="B1185" s="5">
        <v>0</v>
      </c>
      <c r="C1185" s="56"/>
      <c r="D1185" s="9"/>
      <c r="E1185" s="9"/>
      <c r="F1185" s="9"/>
      <c r="G1185" s="9"/>
      <c r="H1185" s="9"/>
      <c r="I1185" s="9"/>
      <c r="J1185" s="9"/>
      <c r="K1185" s="9"/>
      <c r="L1185" s="8">
        <f>+IFERROR(COS(ATAN(db_LecMedPrinc[[#This Row],[3]]/db_LecMedPrinc[[#This Row],[1]])),0)</f>
        <v>0</v>
      </c>
    </row>
    <row r="1186" spans="1:12" ht="15.75" x14ac:dyDescent="0.25">
      <c r="A1186" s="4"/>
      <c r="B1186" s="5">
        <v>0.25</v>
      </c>
      <c r="C1186" s="56"/>
      <c r="D1186" s="9"/>
      <c r="E1186" s="9"/>
      <c r="F1186" s="9"/>
      <c r="G1186" s="9"/>
      <c r="H1186" s="9"/>
      <c r="I1186" s="9"/>
      <c r="J1186" s="9"/>
      <c r="K1186" s="9"/>
      <c r="L1186" s="8">
        <f>+IFERROR(COS(ATAN(db_LecMedPrinc[[#This Row],[3]]/db_LecMedPrinc[[#This Row],[1]])),0)</f>
        <v>0</v>
      </c>
    </row>
    <row r="1187" spans="1:12" ht="15.75" x14ac:dyDescent="0.25">
      <c r="A1187" s="4"/>
      <c r="B1187" s="5">
        <v>0.45833333333333331</v>
      </c>
      <c r="C1187" s="56"/>
      <c r="D1187" s="9"/>
      <c r="E1187" s="9"/>
      <c r="F1187" s="9"/>
      <c r="G1187" s="9"/>
      <c r="H1187" s="9"/>
      <c r="I1187" s="9"/>
      <c r="J1187" s="9"/>
      <c r="K1187" s="9"/>
      <c r="L1187" s="8">
        <f>+IFERROR(COS(ATAN(db_LecMedPrinc[[#This Row],[3]]/db_LecMedPrinc[[#This Row],[1]])),0)</f>
        <v>0</v>
      </c>
    </row>
    <row r="1188" spans="1:12" ht="15.75" x14ac:dyDescent="0.25">
      <c r="A1188" s="4"/>
      <c r="B1188" s="5">
        <v>0.75</v>
      </c>
      <c r="C1188" s="56"/>
      <c r="D1188" s="9"/>
      <c r="E1188" s="9"/>
      <c r="F1188" s="9"/>
      <c r="G1188" s="9"/>
      <c r="H1188" s="9"/>
      <c r="I1188" s="9"/>
      <c r="J1188" s="9"/>
      <c r="K1188" s="9"/>
      <c r="L1188" s="8">
        <f>+IFERROR(COS(ATAN(db_LecMedPrinc[[#This Row],[3]]/db_LecMedPrinc[[#This Row],[1]])),0)</f>
        <v>0</v>
      </c>
    </row>
    <row r="1189" spans="1:12" ht="15.75" x14ac:dyDescent="0.25">
      <c r="A1189" s="4"/>
      <c r="B1189" s="5">
        <v>0</v>
      </c>
      <c r="C1189" s="56"/>
      <c r="D1189" s="9"/>
      <c r="E1189" s="9"/>
      <c r="F1189" s="9"/>
      <c r="G1189" s="9"/>
      <c r="H1189" s="9"/>
      <c r="I1189" s="9"/>
      <c r="J1189" s="9"/>
      <c r="K1189" s="9"/>
      <c r="L1189" s="8">
        <f>+IFERROR(COS(ATAN(db_LecMedPrinc[[#This Row],[3]]/db_LecMedPrinc[[#This Row],[1]])),0)</f>
        <v>0</v>
      </c>
    </row>
    <row r="1190" spans="1:12" ht="15.75" x14ac:dyDescent="0.25">
      <c r="A1190" s="4"/>
      <c r="B1190" s="5">
        <v>0.25</v>
      </c>
      <c r="C1190" s="56"/>
      <c r="D1190" s="9"/>
      <c r="E1190" s="9"/>
      <c r="F1190" s="9"/>
      <c r="G1190" s="9"/>
      <c r="H1190" s="9"/>
      <c r="I1190" s="9"/>
      <c r="J1190" s="9"/>
      <c r="K1190" s="9"/>
      <c r="L1190" s="8">
        <f>+IFERROR(COS(ATAN(db_LecMedPrinc[[#This Row],[3]]/db_LecMedPrinc[[#This Row],[1]])),0)</f>
        <v>0</v>
      </c>
    </row>
    <row r="1191" spans="1:12" ht="15.75" x14ac:dyDescent="0.25">
      <c r="A1191" s="4"/>
      <c r="B1191" s="5">
        <v>0.45833333333333331</v>
      </c>
      <c r="C1191" s="56"/>
      <c r="D1191" s="9"/>
      <c r="E1191" s="9"/>
      <c r="F1191" s="9"/>
      <c r="G1191" s="9"/>
      <c r="H1191" s="9"/>
      <c r="I1191" s="9"/>
      <c r="J1191" s="9"/>
      <c r="K1191" s="9"/>
      <c r="L1191" s="8">
        <f>+IFERROR(COS(ATAN(db_LecMedPrinc[[#This Row],[3]]/db_LecMedPrinc[[#This Row],[1]])),0)</f>
        <v>0</v>
      </c>
    </row>
    <row r="1192" spans="1:12" ht="15.75" x14ac:dyDescent="0.25">
      <c r="A1192" s="4"/>
      <c r="B1192" s="5">
        <v>0.75</v>
      </c>
      <c r="C1192" s="56"/>
      <c r="D1192" s="9"/>
      <c r="E1192" s="9"/>
      <c r="F1192" s="9"/>
      <c r="G1192" s="9"/>
      <c r="H1192" s="9"/>
      <c r="I1192" s="9"/>
      <c r="J1192" s="9"/>
      <c r="K1192" s="9"/>
      <c r="L1192" s="8">
        <f>+IFERROR(COS(ATAN(db_LecMedPrinc[[#This Row],[3]]/db_LecMedPrinc[[#This Row],[1]])),0)</f>
        <v>0</v>
      </c>
    </row>
    <row r="1193" spans="1:12" ht="15.75" x14ac:dyDescent="0.25">
      <c r="A1193" s="4"/>
      <c r="B1193" s="5">
        <v>0</v>
      </c>
      <c r="C1193" s="56"/>
      <c r="D1193" s="9"/>
      <c r="E1193" s="9"/>
      <c r="F1193" s="9"/>
      <c r="G1193" s="9"/>
      <c r="H1193" s="9"/>
      <c r="I1193" s="9"/>
      <c r="J1193" s="9"/>
      <c r="K1193" s="9"/>
      <c r="L1193" s="8">
        <f>+IFERROR(COS(ATAN(db_LecMedPrinc[[#This Row],[3]]/db_LecMedPrinc[[#This Row],[1]])),0)</f>
        <v>0</v>
      </c>
    </row>
    <row r="1194" spans="1:12" ht="15.75" x14ac:dyDescent="0.25">
      <c r="A1194" s="4"/>
      <c r="B1194" s="5">
        <v>0.25</v>
      </c>
      <c r="C1194" s="56"/>
      <c r="D1194" s="9"/>
      <c r="E1194" s="9"/>
      <c r="F1194" s="9"/>
      <c r="G1194" s="9"/>
      <c r="H1194" s="9"/>
      <c r="I1194" s="9"/>
      <c r="J1194" s="9"/>
      <c r="K1194" s="9"/>
      <c r="L1194" s="8">
        <f>+IFERROR(COS(ATAN(db_LecMedPrinc[[#This Row],[3]]/db_LecMedPrinc[[#This Row],[1]])),0)</f>
        <v>0</v>
      </c>
    </row>
    <row r="1195" spans="1:12" ht="15.75" x14ac:dyDescent="0.25">
      <c r="A1195" s="4"/>
      <c r="B1195" s="5">
        <v>0.45833333333333331</v>
      </c>
      <c r="C1195" s="56"/>
      <c r="D1195" s="9"/>
      <c r="E1195" s="9"/>
      <c r="F1195" s="9"/>
      <c r="G1195" s="9"/>
      <c r="H1195" s="9"/>
      <c r="I1195" s="9"/>
      <c r="J1195" s="9"/>
      <c r="K1195" s="9"/>
      <c r="L1195" s="8">
        <f>+IFERROR(COS(ATAN(db_LecMedPrinc[[#This Row],[3]]/db_LecMedPrinc[[#This Row],[1]])),0)</f>
        <v>0</v>
      </c>
    </row>
    <row r="1196" spans="1:12" ht="15.75" x14ac:dyDescent="0.25">
      <c r="A1196" s="4"/>
      <c r="B1196" s="5">
        <v>0.75</v>
      </c>
      <c r="C1196" s="56"/>
      <c r="D1196" s="9"/>
      <c r="E1196" s="9"/>
      <c r="F1196" s="9"/>
      <c r="G1196" s="9"/>
      <c r="H1196" s="9"/>
      <c r="I1196" s="9"/>
      <c r="J1196" s="9"/>
      <c r="K1196" s="9"/>
      <c r="L1196" s="8">
        <f>+IFERROR(COS(ATAN(db_LecMedPrinc[[#This Row],[3]]/db_LecMedPrinc[[#This Row],[1]])),0)</f>
        <v>0</v>
      </c>
    </row>
    <row r="1197" spans="1:12" ht="15.75" x14ac:dyDescent="0.25">
      <c r="A1197" s="4"/>
      <c r="B1197" s="5">
        <v>0</v>
      </c>
      <c r="C1197" s="56"/>
      <c r="D1197" s="9"/>
      <c r="E1197" s="9"/>
      <c r="F1197" s="9"/>
      <c r="G1197" s="9"/>
      <c r="H1197" s="9"/>
      <c r="I1197" s="9"/>
      <c r="J1197" s="9"/>
      <c r="K1197" s="9"/>
      <c r="L1197" s="8">
        <f>+IFERROR(COS(ATAN(db_LecMedPrinc[[#This Row],[3]]/db_LecMedPrinc[[#This Row],[1]])),0)</f>
        <v>0</v>
      </c>
    </row>
    <row r="1198" spans="1:12" ht="15.75" x14ac:dyDescent="0.25">
      <c r="A1198" s="4"/>
      <c r="B1198" s="5">
        <v>0.25</v>
      </c>
      <c r="C1198" s="56"/>
      <c r="D1198" s="9"/>
      <c r="E1198" s="9"/>
      <c r="F1198" s="9"/>
      <c r="G1198" s="9"/>
      <c r="H1198" s="9"/>
      <c r="I1198" s="9"/>
      <c r="J1198" s="9"/>
      <c r="K1198" s="9"/>
      <c r="L1198" s="8">
        <f>+IFERROR(COS(ATAN(db_LecMedPrinc[[#This Row],[3]]/db_LecMedPrinc[[#This Row],[1]])),0)</f>
        <v>0</v>
      </c>
    </row>
    <row r="1199" spans="1:12" ht="15.75" x14ac:dyDescent="0.25">
      <c r="A1199" s="4"/>
      <c r="B1199" s="5">
        <v>0.45833333333333331</v>
      </c>
      <c r="C1199" s="56"/>
      <c r="D1199" s="9"/>
      <c r="E1199" s="9"/>
      <c r="F1199" s="9"/>
      <c r="G1199" s="9"/>
      <c r="H1199" s="9"/>
      <c r="I1199" s="9"/>
      <c r="J1199" s="9"/>
      <c r="K1199" s="9"/>
      <c r="L1199" s="8">
        <f>+IFERROR(COS(ATAN(db_LecMedPrinc[[#This Row],[3]]/db_LecMedPrinc[[#This Row],[1]])),0)</f>
        <v>0</v>
      </c>
    </row>
    <row r="1200" spans="1:12" ht="15.75" x14ac:dyDescent="0.25">
      <c r="A1200" s="4"/>
      <c r="B1200" s="5">
        <v>0.75</v>
      </c>
      <c r="C1200" s="56"/>
      <c r="D1200" s="9"/>
      <c r="E1200" s="9"/>
      <c r="F1200" s="9"/>
      <c r="G1200" s="9"/>
      <c r="H1200" s="9"/>
      <c r="I1200" s="9"/>
      <c r="J1200" s="9"/>
      <c r="K1200" s="9"/>
      <c r="L1200" s="8">
        <f>+IFERROR(COS(ATAN(db_LecMedPrinc[[#This Row],[3]]/db_LecMedPrinc[[#This Row],[1]])),0)</f>
        <v>0</v>
      </c>
    </row>
    <row r="1201" spans="1:12" ht="15.75" x14ac:dyDescent="0.25">
      <c r="A1201" s="4"/>
      <c r="B1201" s="5">
        <v>0</v>
      </c>
      <c r="C1201" s="56"/>
      <c r="D1201" s="9"/>
      <c r="E1201" s="9"/>
      <c r="F1201" s="9"/>
      <c r="G1201" s="9"/>
      <c r="H1201" s="9"/>
      <c r="I1201" s="9"/>
      <c r="J1201" s="9"/>
      <c r="K1201" s="9"/>
      <c r="L1201" s="8">
        <f>+IFERROR(COS(ATAN(db_LecMedPrinc[[#This Row],[3]]/db_LecMedPrinc[[#This Row],[1]])),0)</f>
        <v>0</v>
      </c>
    </row>
    <row r="1202" spans="1:12" ht="15.75" x14ac:dyDescent="0.25">
      <c r="A1202" s="4"/>
      <c r="B1202" s="5">
        <v>0.25</v>
      </c>
      <c r="C1202" s="56"/>
      <c r="D1202" s="9"/>
      <c r="E1202" s="9"/>
      <c r="F1202" s="9"/>
      <c r="G1202" s="9"/>
      <c r="H1202" s="9"/>
      <c r="I1202" s="9"/>
      <c r="J1202" s="9"/>
      <c r="K1202" s="9"/>
      <c r="L1202" s="8">
        <f>+IFERROR(COS(ATAN(db_LecMedPrinc[[#This Row],[3]]/db_LecMedPrinc[[#This Row],[1]])),0)</f>
        <v>0</v>
      </c>
    </row>
    <row r="1203" spans="1:12" ht="15.75" x14ac:dyDescent="0.25">
      <c r="A1203" s="4"/>
      <c r="B1203" s="5">
        <v>0.45833333333333331</v>
      </c>
      <c r="C1203" s="56"/>
      <c r="D1203" s="9"/>
      <c r="E1203" s="9"/>
      <c r="F1203" s="9"/>
      <c r="G1203" s="9"/>
      <c r="H1203" s="9"/>
      <c r="I1203" s="9"/>
      <c r="J1203" s="9"/>
      <c r="K1203" s="9"/>
      <c r="L1203" s="8">
        <f>+IFERROR(COS(ATAN(db_LecMedPrinc[[#This Row],[3]]/db_LecMedPrinc[[#This Row],[1]])),0)</f>
        <v>0</v>
      </c>
    </row>
    <row r="1204" spans="1:12" ht="15.75" x14ac:dyDescent="0.25">
      <c r="A1204" s="4"/>
      <c r="B1204" s="5">
        <v>0.75</v>
      </c>
      <c r="C1204" s="56"/>
      <c r="D1204" s="9"/>
      <c r="E1204" s="9"/>
      <c r="F1204" s="9"/>
      <c r="G1204" s="9"/>
      <c r="H1204" s="9"/>
      <c r="I1204" s="9"/>
      <c r="J1204" s="9"/>
      <c r="K1204" s="9"/>
      <c r="L1204" s="8">
        <f>+IFERROR(COS(ATAN(db_LecMedPrinc[[#This Row],[3]]/db_LecMedPrinc[[#This Row],[1]])),0)</f>
        <v>0</v>
      </c>
    </row>
    <row r="1205" spans="1:12" ht="15.75" x14ac:dyDescent="0.25">
      <c r="A1205" s="4"/>
      <c r="B1205" s="5">
        <v>0</v>
      </c>
      <c r="C1205" s="56"/>
      <c r="D1205" s="9"/>
      <c r="E1205" s="9"/>
      <c r="F1205" s="9"/>
      <c r="G1205" s="9"/>
      <c r="H1205" s="9"/>
      <c r="I1205" s="9"/>
      <c r="J1205" s="9"/>
      <c r="K1205" s="9"/>
      <c r="L1205" s="8">
        <f>+IFERROR(COS(ATAN(db_LecMedPrinc[[#This Row],[3]]/db_LecMedPrinc[[#This Row],[1]])),0)</f>
        <v>0</v>
      </c>
    </row>
    <row r="1206" spans="1:12" ht="15.75" x14ac:dyDescent="0.25">
      <c r="A1206" s="4"/>
      <c r="B1206" s="5">
        <v>0.25</v>
      </c>
      <c r="C1206" s="56"/>
      <c r="D1206" s="9"/>
      <c r="E1206" s="9"/>
      <c r="F1206" s="9"/>
      <c r="G1206" s="9"/>
      <c r="H1206" s="9"/>
      <c r="I1206" s="9"/>
      <c r="J1206" s="9"/>
      <c r="K1206" s="9"/>
      <c r="L1206" s="8">
        <f>+IFERROR(COS(ATAN(db_LecMedPrinc[[#This Row],[3]]/db_LecMedPrinc[[#This Row],[1]])),0)</f>
        <v>0</v>
      </c>
    </row>
    <row r="1207" spans="1:12" ht="15.75" x14ac:dyDescent="0.25">
      <c r="A1207" s="4"/>
      <c r="B1207" s="5">
        <v>0.45833333333333331</v>
      </c>
      <c r="C1207" s="56"/>
      <c r="D1207" s="9"/>
      <c r="E1207" s="9"/>
      <c r="F1207" s="9"/>
      <c r="G1207" s="9"/>
      <c r="H1207" s="9"/>
      <c r="I1207" s="9"/>
      <c r="J1207" s="9"/>
      <c r="K1207" s="9"/>
      <c r="L1207" s="8">
        <f>+IFERROR(COS(ATAN(db_LecMedPrinc[[#This Row],[3]]/db_LecMedPrinc[[#This Row],[1]])),0)</f>
        <v>0</v>
      </c>
    </row>
    <row r="1208" spans="1:12" ht="15.75" x14ac:dyDescent="0.25">
      <c r="A1208" s="4"/>
      <c r="B1208" s="5">
        <v>0.75</v>
      </c>
      <c r="C1208" s="56"/>
      <c r="D1208" s="9"/>
      <c r="E1208" s="9"/>
      <c r="F1208" s="9"/>
      <c r="G1208" s="9"/>
      <c r="H1208" s="9"/>
      <c r="I1208" s="9"/>
      <c r="J1208" s="9"/>
      <c r="K1208" s="9"/>
      <c r="L1208" s="8">
        <f>+IFERROR(COS(ATAN(db_LecMedPrinc[[#This Row],[3]]/db_LecMedPrinc[[#This Row],[1]])),0)</f>
        <v>0</v>
      </c>
    </row>
    <row r="1209" spans="1:12" ht="15.75" x14ac:dyDescent="0.25">
      <c r="A1209" s="4"/>
      <c r="B1209" s="5">
        <v>0</v>
      </c>
      <c r="C1209" s="56"/>
      <c r="D1209" s="9"/>
      <c r="E1209" s="9"/>
      <c r="F1209" s="9"/>
      <c r="G1209" s="9"/>
      <c r="H1209" s="9"/>
      <c r="I1209" s="9"/>
      <c r="J1209" s="9"/>
      <c r="K1209" s="9"/>
      <c r="L1209" s="8">
        <f>+IFERROR(COS(ATAN(db_LecMedPrinc[[#This Row],[3]]/db_LecMedPrinc[[#This Row],[1]])),0)</f>
        <v>0</v>
      </c>
    </row>
    <row r="1210" spans="1:12" ht="15.75" x14ac:dyDescent="0.25">
      <c r="A1210" s="4"/>
      <c r="B1210" s="5">
        <v>0.25</v>
      </c>
      <c r="C1210" s="56"/>
      <c r="D1210" s="9"/>
      <c r="E1210" s="9"/>
      <c r="F1210" s="9"/>
      <c r="G1210" s="9"/>
      <c r="H1210" s="9"/>
      <c r="I1210" s="9"/>
      <c r="J1210" s="9"/>
      <c r="K1210" s="9"/>
      <c r="L1210" s="8">
        <f>+IFERROR(COS(ATAN(db_LecMedPrinc[[#This Row],[3]]/db_LecMedPrinc[[#This Row],[1]])),0)</f>
        <v>0</v>
      </c>
    </row>
    <row r="1211" spans="1:12" ht="15.75" x14ac:dyDescent="0.25">
      <c r="A1211" s="4"/>
      <c r="B1211" s="5">
        <v>0.45833333333333331</v>
      </c>
      <c r="C1211" s="56"/>
      <c r="D1211" s="9"/>
      <c r="E1211" s="9"/>
      <c r="F1211" s="9"/>
      <c r="G1211" s="9"/>
      <c r="H1211" s="9"/>
      <c r="I1211" s="9"/>
      <c r="J1211" s="9"/>
      <c r="K1211" s="9"/>
      <c r="L1211" s="8">
        <f>+IFERROR(COS(ATAN(db_LecMedPrinc[[#This Row],[3]]/db_LecMedPrinc[[#This Row],[1]])),0)</f>
        <v>0</v>
      </c>
    </row>
    <row r="1212" spans="1:12" ht="15.75" x14ac:dyDescent="0.25">
      <c r="A1212" s="4"/>
      <c r="B1212" s="5">
        <v>0.75</v>
      </c>
      <c r="C1212" s="56"/>
      <c r="D1212" s="9"/>
      <c r="E1212" s="9"/>
      <c r="F1212" s="9"/>
      <c r="G1212" s="9"/>
      <c r="H1212" s="9"/>
      <c r="I1212" s="9"/>
      <c r="J1212" s="9"/>
      <c r="K1212" s="9"/>
      <c r="L1212" s="8">
        <f>+IFERROR(COS(ATAN(db_LecMedPrinc[[#This Row],[3]]/db_LecMedPrinc[[#This Row],[1]])),0)</f>
        <v>0</v>
      </c>
    </row>
    <row r="1213" spans="1:12" ht="15.75" x14ac:dyDescent="0.25">
      <c r="A1213" s="4"/>
      <c r="B1213" s="5">
        <v>0</v>
      </c>
      <c r="C1213" s="56"/>
      <c r="D1213" s="9"/>
      <c r="E1213" s="9"/>
      <c r="F1213" s="9"/>
      <c r="G1213" s="9"/>
      <c r="H1213" s="9"/>
      <c r="I1213" s="9"/>
      <c r="J1213" s="9"/>
      <c r="K1213" s="9"/>
      <c r="L1213" s="8">
        <f>+IFERROR(COS(ATAN(db_LecMedPrinc[[#This Row],[3]]/db_LecMedPrinc[[#This Row],[1]])),0)</f>
        <v>0</v>
      </c>
    </row>
    <row r="1214" spans="1:12" ht="15.75" x14ac:dyDescent="0.25">
      <c r="A1214" s="4"/>
      <c r="B1214" s="5">
        <v>0.25</v>
      </c>
      <c r="C1214" s="56"/>
      <c r="D1214" s="9"/>
      <c r="E1214" s="9"/>
      <c r="F1214" s="9"/>
      <c r="G1214" s="9"/>
      <c r="H1214" s="9"/>
      <c r="I1214" s="9"/>
      <c r="J1214" s="9"/>
      <c r="K1214" s="9"/>
      <c r="L1214" s="8">
        <f>+IFERROR(COS(ATAN(db_LecMedPrinc[[#This Row],[3]]/db_LecMedPrinc[[#This Row],[1]])),0)</f>
        <v>0</v>
      </c>
    </row>
    <row r="1215" spans="1:12" ht="15.75" x14ac:dyDescent="0.25">
      <c r="A1215" s="4"/>
      <c r="B1215" s="5">
        <v>0.45833333333333331</v>
      </c>
      <c r="C1215" s="56"/>
      <c r="D1215" s="9"/>
      <c r="E1215" s="9"/>
      <c r="F1215" s="9"/>
      <c r="G1215" s="9"/>
      <c r="H1215" s="9"/>
      <c r="I1215" s="9"/>
      <c r="J1215" s="9"/>
      <c r="K1215" s="9"/>
      <c r="L1215" s="8">
        <f>+IFERROR(COS(ATAN(db_LecMedPrinc[[#This Row],[3]]/db_LecMedPrinc[[#This Row],[1]])),0)</f>
        <v>0</v>
      </c>
    </row>
    <row r="1216" spans="1:12" ht="15.75" x14ac:dyDescent="0.25">
      <c r="A1216" s="4"/>
      <c r="B1216" s="5">
        <v>0.75</v>
      </c>
      <c r="C1216" s="56"/>
      <c r="D1216" s="9"/>
      <c r="E1216" s="9"/>
      <c r="F1216" s="9"/>
      <c r="G1216" s="9"/>
      <c r="H1216" s="9"/>
      <c r="I1216" s="9"/>
      <c r="J1216" s="9"/>
      <c r="K1216" s="9"/>
      <c r="L1216" s="8">
        <f>+IFERROR(COS(ATAN(db_LecMedPrinc[[#This Row],[3]]/db_LecMedPrinc[[#This Row],[1]])),0)</f>
        <v>0</v>
      </c>
    </row>
    <row r="1217" spans="1:12" ht="15.75" x14ac:dyDescent="0.25">
      <c r="A1217" s="4"/>
      <c r="B1217" s="5">
        <v>0</v>
      </c>
      <c r="C1217" s="56"/>
      <c r="D1217" s="9"/>
      <c r="E1217" s="9"/>
      <c r="F1217" s="9"/>
      <c r="G1217" s="9"/>
      <c r="H1217" s="9"/>
      <c r="I1217" s="9"/>
      <c r="J1217" s="9"/>
      <c r="K1217" s="9"/>
      <c r="L1217" s="8">
        <f>+IFERROR(COS(ATAN(db_LecMedPrinc[[#This Row],[3]]/db_LecMedPrinc[[#This Row],[1]])),0)</f>
        <v>0</v>
      </c>
    </row>
    <row r="1218" spans="1:12" ht="15.75" x14ac:dyDescent="0.25">
      <c r="A1218" s="4"/>
      <c r="B1218" s="5">
        <v>0.25</v>
      </c>
      <c r="C1218" s="56"/>
      <c r="D1218" s="9"/>
      <c r="E1218" s="9"/>
      <c r="F1218" s="9"/>
      <c r="G1218" s="9"/>
      <c r="H1218" s="9"/>
      <c r="I1218" s="9"/>
      <c r="J1218" s="9"/>
      <c r="K1218" s="9"/>
      <c r="L1218" s="8">
        <f>+IFERROR(COS(ATAN(db_LecMedPrinc[[#This Row],[3]]/db_LecMedPrinc[[#This Row],[1]])),0)</f>
        <v>0</v>
      </c>
    </row>
    <row r="1219" spans="1:12" ht="15.75" x14ac:dyDescent="0.25">
      <c r="A1219" s="4"/>
      <c r="B1219" s="5">
        <v>0.45833333333333331</v>
      </c>
      <c r="C1219" s="56"/>
      <c r="D1219" s="9"/>
      <c r="E1219" s="9"/>
      <c r="F1219" s="9"/>
      <c r="G1219" s="9"/>
      <c r="H1219" s="9"/>
      <c r="I1219" s="9"/>
      <c r="J1219" s="9"/>
      <c r="K1219" s="9"/>
      <c r="L1219" s="8">
        <f>+IFERROR(COS(ATAN(db_LecMedPrinc[[#This Row],[3]]/db_LecMedPrinc[[#This Row],[1]])),0)</f>
        <v>0</v>
      </c>
    </row>
    <row r="1220" spans="1:12" ht="15.75" x14ac:dyDescent="0.25">
      <c r="A1220" s="4"/>
      <c r="B1220" s="5">
        <v>0.75</v>
      </c>
      <c r="C1220" s="56"/>
      <c r="D1220" s="9"/>
      <c r="E1220" s="9"/>
      <c r="F1220" s="9"/>
      <c r="G1220" s="9"/>
      <c r="H1220" s="9"/>
      <c r="I1220" s="9"/>
      <c r="J1220" s="9"/>
      <c r="K1220" s="9"/>
      <c r="L1220" s="8">
        <f>+IFERROR(COS(ATAN(db_LecMedPrinc[[#This Row],[3]]/db_LecMedPrinc[[#This Row],[1]])),0)</f>
        <v>0</v>
      </c>
    </row>
    <row r="1221" spans="1:12" ht="15.75" x14ac:dyDescent="0.25">
      <c r="A1221" s="4"/>
      <c r="B1221" s="5">
        <v>0</v>
      </c>
      <c r="C1221" s="56"/>
      <c r="D1221" s="9"/>
      <c r="E1221" s="9"/>
      <c r="F1221" s="9"/>
      <c r="G1221" s="9"/>
      <c r="H1221" s="9"/>
      <c r="I1221" s="9"/>
      <c r="J1221" s="9"/>
      <c r="K1221" s="9"/>
      <c r="L1221" s="8">
        <f>+IFERROR(COS(ATAN(db_LecMedPrinc[[#This Row],[3]]/db_LecMedPrinc[[#This Row],[1]])),0)</f>
        <v>0</v>
      </c>
    </row>
    <row r="1222" spans="1:12" ht="15.75" x14ac:dyDescent="0.25">
      <c r="A1222" s="4"/>
      <c r="B1222" s="5">
        <v>0.25</v>
      </c>
      <c r="C1222" s="56"/>
      <c r="D1222" s="9"/>
      <c r="E1222" s="9"/>
      <c r="F1222" s="9"/>
      <c r="G1222" s="9"/>
      <c r="H1222" s="9"/>
      <c r="I1222" s="9"/>
      <c r="J1222" s="9"/>
      <c r="K1222" s="9"/>
      <c r="L1222" s="8">
        <f>+IFERROR(COS(ATAN(db_LecMedPrinc[[#This Row],[3]]/db_LecMedPrinc[[#This Row],[1]])),0)</f>
        <v>0</v>
      </c>
    </row>
    <row r="1223" spans="1:12" ht="15.75" x14ac:dyDescent="0.25">
      <c r="A1223" s="4"/>
      <c r="B1223" s="5">
        <v>0.45833333333333331</v>
      </c>
      <c r="C1223" s="56"/>
      <c r="D1223" s="9"/>
      <c r="E1223" s="9"/>
      <c r="F1223" s="9"/>
      <c r="G1223" s="9"/>
      <c r="H1223" s="9"/>
      <c r="I1223" s="9"/>
      <c r="J1223" s="9"/>
      <c r="K1223" s="9"/>
      <c r="L1223" s="8">
        <f>+IFERROR(COS(ATAN(db_LecMedPrinc[[#This Row],[3]]/db_LecMedPrinc[[#This Row],[1]])),0)</f>
        <v>0</v>
      </c>
    </row>
    <row r="1224" spans="1:12" ht="15.75" x14ac:dyDescent="0.25">
      <c r="A1224" s="4"/>
      <c r="B1224" s="5">
        <v>0.75</v>
      </c>
      <c r="C1224" s="56"/>
      <c r="D1224" s="9"/>
      <c r="E1224" s="9"/>
      <c r="F1224" s="9"/>
      <c r="G1224" s="9"/>
      <c r="H1224" s="9"/>
      <c r="I1224" s="9"/>
      <c r="J1224" s="9"/>
      <c r="K1224" s="9"/>
      <c r="L1224" s="8">
        <f>+IFERROR(COS(ATAN(db_LecMedPrinc[[#This Row],[3]]/db_LecMedPrinc[[#This Row],[1]])),0)</f>
        <v>0</v>
      </c>
    </row>
    <row r="1225" spans="1:12" ht="15.75" x14ac:dyDescent="0.25">
      <c r="A1225" s="4"/>
      <c r="B1225" s="5">
        <v>0</v>
      </c>
      <c r="C1225" s="56"/>
      <c r="D1225" s="9"/>
      <c r="E1225" s="9"/>
      <c r="F1225" s="9"/>
      <c r="G1225" s="9"/>
      <c r="H1225" s="9"/>
      <c r="I1225" s="9"/>
      <c r="J1225" s="9"/>
      <c r="K1225" s="9"/>
      <c r="L1225" s="8">
        <f>+IFERROR(COS(ATAN(db_LecMedPrinc[[#This Row],[3]]/db_LecMedPrinc[[#This Row],[1]])),0)</f>
        <v>0</v>
      </c>
    </row>
    <row r="1226" spans="1:12" ht="15.75" x14ac:dyDescent="0.25">
      <c r="A1226" s="4"/>
      <c r="B1226" s="5">
        <v>0.25</v>
      </c>
      <c r="C1226" s="56"/>
      <c r="D1226" s="9"/>
      <c r="E1226" s="9"/>
      <c r="F1226" s="9"/>
      <c r="G1226" s="9"/>
      <c r="H1226" s="9"/>
      <c r="I1226" s="9"/>
      <c r="J1226" s="9"/>
      <c r="K1226" s="9"/>
      <c r="L1226" s="8">
        <f>+IFERROR(COS(ATAN(db_LecMedPrinc[[#This Row],[3]]/db_LecMedPrinc[[#This Row],[1]])),0)</f>
        <v>0</v>
      </c>
    </row>
    <row r="1227" spans="1:12" ht="15.75" x14ac:dyDescent="0.25">
      <c r="A1227" s="4"/>
      <c r="B1227" s="5">
        <v>0.45833333333333331</v>
      </c>
      <c r="C1227" s="56"/>
      <c r="D1227" s="9"/>
      <c r="E1227" s="9"/>
      <c r="F1227" s="9"/>
      <c r="G1227" s="9"/>
      <c r="H1227" s="9"/>
      <c r="I1227" s="9"/>
      <c r="J1227" s="9"/>
      <c r="K1227" s="9"/>
      <c r="L1227" s="8">
        <f>+IFERROR(COS(ATAN(db_LecMedPrinc[[#This Row],[3]]/db_LecMedPrinc[[#This Row],[1]])),0)</f>
        <v>0</v>
      </c>
    </row>
    <row r="1228" spans="1:12" ht="15.75" x14ac:dyDescent="0.25">
      <c r="A1228" s="4"/>
      <c r="B1228" s="5">
        <v>0.75</v>
      </c>
      <c r="C1228" s="56"/>
      <c r="D1228" s="9"/>
      <c r="E1228" s="9"/>
      <c r="F1228" s="9"/>
      <c r="G1228" s="9"/>
      <c r="H1228" s="9"/>
      <c r="I1228" s="9"/>
      <c r="J1228" s="9"/>
      <c r="K1228" s="9"/>
      <c r="L1228" s="8">
        <f>+IFERROR(COS(ATAN(db_LecMedPrinc[[#This Row],[3]]/db_LecMedPrinc[[#This Row],[1]])),0)</f>
        <v>0</v>
      </c>
    </row>
    <row r="1229" spans="1:12" ht="15.75" x14ac:dyDescent="0.25">
      <c r="A1229" s="4"/>
      <c r="B1229" s="5">
        <v>0</v>
      </c>
      <c r="C1229" s="56"/>
      <c r="D1229" s="9"/>
      <c r="E1229" s="9"/>
      <c r="F1229" s="9"/>
      <c r="G1229" s="9"/>
      <c r="H1229" s="9"/>
      <c r="I1229" s="9"/>
      <c r="J1229" s="9"/>
      <c r="K1229" s="9"/>
      <c r="L1229" s="8">
        <f>+IFERROR(COS(ATAN(db_LecMedPrinc[[#This Row],[3]]/db_LecMedPrinc[[#This Row],[1]])),0)</f>
        <v>0</v>
      </c>
    </row>
    <row r="1230" spans="1:12" ht="15.75" x14ac:dyDescent="0.25">
      <c r="A1230" s="4"/>
      <c r="B1230" s="5">
        <v>0.25</v>
      </c>
      <c r="C1230" s="56"/>
      <c r="D1230" s="9"/>
      <c r="E1230" s="9"/>
      <c r="F1230" s="9"/>
      <c r="G1230" s="9"/>
      <c r="H1230" s="9"/>
      <c r="I1230" s="9"/>
      <c r="J1230" s="9"/>
      <c r="K1230" s="9"/>
      <c r="L1230" s="8">
        <f>+IFERROR(COS(ATAN(db_LecMedPrinc[[#This Row],[3]]/db_LecMedPrinc[[#This Row],[1]])),0)</f>
        <v>0</v>
      </c>
    </row>
    <row r="1231" spans="1:12" ht="15.75" x14ac:dyDescent="0.25">
      <c r="A1231" s="4"/>
      <c r="B1231" s="5">
        <v>0.45833333333333331</v>
      </c>
      <c r="C1231" s="56"/>
      <c r="D1231" s="9"/>
      <c r="E1231" s="9"/>
      <c r="F1231" s="9"/>
      <c r="G1231" s="9"/>
      <c r="H1231" s="9"/>
      <c r="I1231" s="9"/>
      <c r="J1231" s="9"/>
      <c r="K1231" s="9"/>
      <c r="L1231" s="8">
        <f>+IFERROR(COS(ATAN(db_LecMedPrinc[[#This Row],[3]]/db_LecMedPrinc[[#This Row],[1]])),0)</f>
        <v>0</v>
      </c>
    </row>
    <row r="1232" spans="1:12" ht="15.75" x14ac:dyDescent="0.25">
      <c r="A1232" s="4"/>
      <c r="B1232" s="5">
        <v>0.75</v>
      </c>
      <c r="C1232" s="56"/>
      <c r="D1232" s="9"/>
      <c r="E1232" s="9"/>
      <c r="F1232" s="9"/>
      <c r="G1232" s="9"/>
      <c r="H1232" s="9"/>
      <c r="I1232" s="9"/>
      <c r="J1232" s="9"/>
      <c r="K1232" s="9"/>
      <c r="L1232" s="8">
        <f>+IFERROR(COS(ATAN(db_LecMedPrinc[[#This Row],[3]]/db_LecMedPrinc[[#This Row],[1]])),0)</f>
        <v>0</v>
      </c>
    </row>
    <row r="1233" spans="1:12" ht="15.75" x14ac:dyDescent="0.25">
      <c r="A1233" s="4"/>
      <c r="B1233" s="5">
        <v>0</v>
      </c>
      <c r="C1233" s="56"/>
      <c r="D1233" s="9"/>
      <c r="E1233" s="9"/>
      <c r="F1233" s="9"/>
      <c r="G1233" s="9"/>
      <c r="H1233" s="9"/>
      <c r="I1233" s="9"/>
      <c r="J1233" s="9"/>
      <c r="K1233" s="9"/>
      <c r="L1233" s="8">
        <f>+IFERROR(COS(ATAN(db_LecMedPrinc[[#This Row],[3]]/db_LecMedPrinc[[#This Row],[1]])),0)</f>
        <v>0</v>
      </c>
    </row>
    <row r="1234" spans="1:12" ht="15.75" x14ac:dyDescent="0.25">
      <c r="A1234" s="4"/>
      <c r="B1234" s="5">
        <v>0.25</v>
      </c>
      <c r="C1234" s="56"/>
      <c r="D1234" s="9"/>
      <c r="E1234" s="9"/>
      <c r="F1234" s="9"/>
      <c r="G1234" s="9"/>
      <c r="H1234" s="9"/>
      <c r="I1234" s="9"/>
      <c r="J1234" s="9"/>
      <c r="K1234" s="9"/>
      <c r="L1234" s="8">
        <f>+IFERROR(COS(ATAN(db_LecMedPrinc[[#This Row],[3]]/db_LecMedPrinc[[#This Row],[1]])),0)</f>
        <v>0</v>
      </c>
    </row>
    <row r="1235" spans="1:12" ht="15.75" x14ac:dyDescent="0.25">
      <c r="A1235" s="4"/>
      <c r="B1235" s="5">
        <v>0.45833333333333331</v>
      </c>
      <c r="C1235" s="56"/>
      <c r="D1235" s="9"/>
      <c r="E1235" s="9"/>
      <c r="F1235" s="9"/>
      <c r="G1235" s="9"/>
      <c r="H1235" s="9"/>
      <c r="I1235" s="9"/>
      <c r="J1235" s="9"/>
      <c r="K1235" s="9"/>
      <c r="L1235" s="8">
        <f>+IFERROR(COS(ATAN(db_LecMedPrinc[[#This Row],[3]]/db_LecMedPrinc[[#This Row],[1]])),0)</f>
        <v>0</v>
      </c>
    </row>
    <row r="1236" spans="1:12" ht="15.75" x14ac:dyDescent="0.25">
      <c r="A1236" s="4"/>
      <c r="B1236" s="5">
        <v>0.75</v>
      </c>
      <c r="C1236" s="56"/>
      <c r="D1236" s="9"/>
      <c r="E1236" s="9"/>
      <c r="F1236" s="9"/>
      <c r="G1236" s="9"/>
      <c r="H1236" s="9"/>
      <c r="I1236" s="9"/>
      <c r="J1236" s="9"/>
      <c r="K1236" s="9"/>
      <c r="L1236" s="8">
        <f>+IFERROR(COS(ATAN(db_LecMedPrinc[[#This Row],[3]]/db_LecMedPrinc[[#This Row],[1]])),0)</f>
        <v>0</v>
      </c>
    </row>
    <row r="1237" spans="1:12" ht="15.75" x14ac:dyDescent="0.25">
      <c r="A1237" s="4"/>
      <c r="B1237" s="5">
        <v>0</v>
      </c>
      <c r="C1237" s="56"/>
      <c r="D1237" s="9"/>
      <c r="E1237" s="9"/>
      <c r="F1237" s="9"/>
      <c r="G1237" s="9"/>
      <c r="H1237" s="9"/>
      <c r="I1237" s="9"/>
      <c r="J1237" s="9"/>
      <c r="K1237" s="9"/>
      <c r="L1237" s="8">
        <f>+IFERROR(COS(ATAN(db_LecMedPrinc[[#This Row],[3]]/db_LecMedPrinc[[#This Row],[1]])),0)</f>
        <v>0</v>
      </c>
    </row>
    <row r="1238" spans="1:12" ht="15.75" x14ac:dyDescent="0.25">
      <c r="A1238" s="4"/>
      <c r="B1238" s="5">
        <v>0.25</v>
      </c>
      <c r="C1238" s="56"/>
      <c r="D1238" s="9"/>
      <c r="E1238" s="9"/>
      <c r="F1238" s="9"/>
      <c r="G1238" s="9"/>
      <c r="H1238" s="9"/>
      <c r="I1238" s="9"/>
      <c r="J1238" s="9"/>
      <c r="K1238" s="9"/>
      <c r="L1238" s="8">
        <f>+IFERROR(COS(ATAN(db_LecMedPrinc[[#This Row],[3]]/db_LecMedPrinc[[#This Row],[1]])),0)</f>
        <v>0</v>
      </c>
    </row>
    <row r="1239" spans="1:12" ht="15.75" x14ac:dyDescent="0.25">
      <c r="A1239" s="4"/>
      <c r="B1239" s="5">
        <v>0.45833333333333331</v>
      </c>
      <c r="C1239" s="56"/>
      <c r="D1239" s="9"/>
      <c r="E1239" s="9"/>
      <c r="F1239" s="9"/>
      <c r="G1239" s="9"/>
      <c r="H1239" s="9"/>
      <c r="I1239" s="9"/>
      <c r="J1239" s="9"/>
      <c r="K1239" s="9"/>
      <c r="L1239" s="8">
        <f>+IFERROR(COS(ATAN(db_LecMedPrinc[[#This Row],[3]]/db_LecMedPrinc[[#This Row],[1]])),0)</f>
        <v>0</v>
      </c>
    </row>
    <row r="1240" spans="1:12" ht="15.75" x14ac:dyDescent="0.25">
      <c r="A1240" s="4"/>
      <c r="B1240" s="5">
        <v>0.75</v>
      </c>
      <c r="C1240" s="56"/>
      <c r="D1240" s="9"/>
      <c r="E1240" s="9"/>
      <c r="F1240" s="9"/>
      <c r="G1240" s="9"/>
      <c r="H1240" s="9"/>
      <c r="I1240" s="9"/>
      <c r="J1240" s="9"/>
      <c r="K1240" s="9"/>
      <c r="L1240" s="8">
        <f>+IFERROR(COS(ATAN(db_LecMedPrinc[[#This Row],[3]]/db_LecMedPrinc[[#This Row],[1]])),0)</f>
        <v>0</v>
      </c>
    </row>
    <row r="1241" spans="1:12" ht="15.75" x14ac:dyDescent="0.25">
      <c r="A1241" s="4"/>
      <c r="B1241" s="5">
        <v>0</v>
      </c>
      <c r="C1241" s="56"/>
      <c r="D1241" s="9"/>
      <c r="E1241" s="9"/>
      <c r="F1241" s="9"/>
      <c r="G1241" s="9"/>
      <c r="H1241" s="9"/>
      <c r="I1241" s="9"/>
      <c r="J1241" s="9"/>
      <c r="K1241" s="9"/>
      <c r="L1241" s="8">
        <f>+IFERROR(COS(ATAN(db_LecMedPrinc[[#This Row],[3]]/db_LecMedPrinc[[#This Row],[1]])),0)</f>
        <v>0</v>
      </c>
    </row>
    <row r="1242" spans="1:12" ht="15.75" x14ac:dyDescent="0.25">
      <c r="A1242" s="4"/>
      <c r="B1242" s="5">
        <v>0.25</v>
      </c>
      <c r="C1242" s="56"/>
      <c r="D1242" s="9"/>
      <c r="E1242" s="9"/>
      <c r="F1242" s="9"/>
      <c r="G1242" s="9"/>
      <c r="H1242" s="9"/>
      <c r="I1242" s="9"/>
      <c r="J1242" s="9"/>
      <c r="K1242" s="9"/>
      <c r="L1242" s="8">
        <f>+IFERROR(COS(ATAN(db_LecMedPrinc[[#This Row],[3]]/db_LecMedPrinc[[#This Row],[1]])),0)</f>
        <v>0</v>
      </c>
    </row>
    <row r="1243" spans="1:12" ht="15.75" x14ac:dyDescent="0.25">
      <c r="A1243" s="4"/>
      <c r="B1243" s="5">
        <v>0.45833333333333331</v>
      </c>
      <c r="C1243" s="56"/>
      <c r="D1243" s="9"/>
      <c r="E1243" s="9"/>
      <c r="F1243" s="9"/>
      <c r="G1243" s="9"/>
      <c r="H1243" s="9"/>
      <c r="I1243" s="9"/>
      <c r="J1243" s="9"/>
      <c r="K1243" s="9"/>
      <c r="L1243" s="8">
        <f>+IFERROR(COS(ATAN(db_LecMedPrinc[[#This Row],[3]]/db_LecMedPrinc[[#This Row],[1]])),0)</f>
        <v>0</v>
      </c>
    </row>
    <row r="1244" spans="1:12" ht="15.75" x14ac:dyDescent="0.25">
      <c r="A1244" s="4"/>
      <c r="B1244" s="5">
        <v>0.75</v>
      </c>
      <c r="C1244" s="56"/>
      <c r="D1244" s="9"/>
      <c r="E1244" s="9"/>
      <c r="F1244" s="9"/>
      <c r="G1244" s="9"/>
      <c r="H1244" s="9"/>
      <c r="I1244" s="9"/>
      <c r="J1244" s="9"/>
      <c r="K1244" s="9"/>
      <c r="L1244" s="8">
        <f>+IFERROR(COS(ATAN(db_LecMedPrinc[[#This Row],[3]]/db_LecMedPrinc[[#This Row],[1]])),0)</f>
        <v>0</v>
      </c>
    </row>
    <row r="1245" spans="1:12" ht="15.75" x14ac:dyDescent="0.25">
      <c r="A1245" s="4"/>
      <c r="B1245" s="5">
        <v>0</v>
      </c>
      <c r="C1245" s="56"/>
      <c r="D1245" s="9"/>
      <c r="E1245" s="9"/>
      <c r="F1245" s="9"/>
      <c r="G1245" s="9"/>
      <c r="H1245" s="9"/>
      <c r="I1245" s="9"/>
      <c r="J1245" s="9"/>
      <c r="K1245" s="9"/>
      <c r="L1245" s="8">
        <f>+IFERROR(COS(ATAN(db_LecMedPrinc[[#This Row],[3]]/db_LecMedPrinc[[#This Row],[1]])),0)</f>
        <v>0</v>
      </c>
    </row>
    <row r="1246" spans="1:12" ht="15.75" x14ac:dyDescent="0.25">
      <c r="A1246" s="4"/>
      <c r="B1246" s="5">
        <v>0.25</v>
      </c>
      <c r="C1246" s="56"/>
      <c r="D1246" s="9"/>
      <c r="E1246" s="9"/>
      <c r="F1246" s="9"/>
      <c r="G1246" s="9"/>
      <c r="H1246" s="9"/>
      <c r="I1246" s="9"/>
      <c r="J1246" s="9"/>
      <c r="K1246" s="9"/>
      <c r="L1246" s="8">
        <f>+IFERROR(COS(ATAN(db_LecMedPrinc[[#This Row],[3]]/db_LecMedPrinc[[#This Row],[1]])),0)</f>
        <v>0</v>
      </c>
    </row>
    <row r="1247" spans="1:12" ht="15.75" x14ac:dyDescent="0.25">
      <c r="A1247" s="4"/>
      <c r="B1247" s="5">
        <v>0.45833333333333331</v>
      </c>
      <c r="C1247" s="56"/>
      <c r="D1247" s="9"/>
      <c r="E1247" s="9"/>
      <c r="F1247" s="9"/>
      <c r="G1247" s="9"/>
      <c r="H1247" s="9"/>
      <c r="I1247" s="9"/>
      <c r="J1247" s="9"/>
      <c r="K1247" s="9"/>
      <c r="L1247" s="8">
        <f>+IFERROR(COS(ATAN(db_LecMedPrinc[[#This Row],[3]]/db_LecMedPrinc[[#This Row],[1]])),0)</f>
        <v>0</v>
      </c>
    </row>
    <row r="1248" spans="1:12" ht="15.75" x14ac:dyDescent="0.25">
      <c r="A1248" s="4"/>
      <c r="B1248" s="5">
        <v>0.75</v>
      </c>
      <c r="C1248" s="56"/>
      <c r="D1248" s="9"/>
      <c r="E1248" s="9"/>
      <c r="F1248" s="9"/>
      <c r="G1248" s="9"/>
      <c r="H1248" s="9"/>
      <c r="I1248" s="9"/>
      <c r="J1248" s="9"/>
      <c r="K1248" s="9"/>
      <c r="L1248" s="8">
        <f>+IFERROR(COS(ATAN(db_LecMedPrinc[[#This Row],[3]]/db_LecMedPrinc[[#This Row],[1]])),0)</f>
        <v>0</v>
      </c>
    </row>
    <row r="1249" spans="1:12" ht="15.75" x14ac:dyDescent="0.25">
      <c r="A1249" s="4"/>
      <c r="B1249" s="5">
        <v>0</v>
      </c>
      <c r="C1249" s="56"/>
      <c r="D1249" s="9"/>
      <c r="E1249" s="9"/>
      <c r="F1249" s="9"/>
      <c r="G1249" s="9"/>
      <c r="H1249" s="9"/>
      <c r="I1249" s="9"/>
      <c r="J1249" s="9"/>
      <c r="K1249" s="9"/>
      <c r="L1249" s="8">
        <f>+IFERROR(COS(ATAN(db_LecMedPrinc[[#This Row],[3]]/db_LecMedPrinc[[#This Row],[1]])),0)</f>
        <v>0</v>
      </c>
    </row>
    <row r="1250" spans="1:12" ht="15.75" x14ac:dyDescent="0.25">
      <c r="A1250" s="4"/>
      <c r="B1250" s="5">
        <v>0.25</v>
      </c>
      <c r="C1250" s="56"/>
      <c r="D1250" s="9"/>
      <c r="E1250" s="9"/>
      <c r="F1250" s="9"/>
      <c r="G1250" s="9"/>
      <c r="H1250" s="9"/>
      <c r="I1250" s="9"/>
      <c r="J1250" s="9"/>
      <c r="K1250" s="9"/>
      <c r="L1250" s="8">
        <f>+IFERROR(COS(ATAN(db_LecMedPrinc[[#This Row],[3]]/db_LecMedPrinc[[#This Row],[1]])),0)</f>
        <v>0</v>
      </c>
    </row>
    <row r="1251" spans="1:12" ht="15.75" x14ac:dyDescent="0.25">
      <c r="A1251" s="4"/>
      <c r="B1251" s="5">
        <v>0.45833333333333331</v>
      </c>
      <c r="C1251" s="56"/>
      <c r="D1251" s="9"/>
      <c r="E1251" s="9"/>
      <c r="F1251" s="9"/>
      <c r="G1251" s="9"/>
      <c r="H1251" s="9"/>
      <c r="I1251" s="9"/>
      <c r="J1251" s="9"/>
      <c r="K1251" s="9"/>
      <c r="L1251" s="8">
        <f>+IFERROR(COS(ATAN(db_LecMedPrinc[[#This Row],[3]]/db_LecMedPrinc[[#This Row],[1]])),0)</f>
        <v>0</v>
      </c>
    </row>
    <row r="1252" spans="1:12" ht="15.75" x14ac:dyDescent="0.25">
      <c r="A1252" s="4"/>
      <c r="B1252" s="5">
        <v>0.75</v>
      </c>
      <c r="C1252" s="56"/>
      <c r="D1252" s="9"/>
      <c r="E1252" s="9"/>
      <c r="F1252" s="9"/>
      <c r="G1252" s="9"/>
      <c r="H1252" s="9"/>
      <c r="I1252" s="9"/>
      <c r="J1252" s="9"/>
      <c r="K1252" s="9"/>
      <c r="L1252" s="8">
        <f>+IFERROR(COS(ATAN(db_LecMedPrinc[[#This Row],[3]]/db_LecMedPrinc[[#This Row],[1]])),0)</f>
        <v>0</v>
      </c>
    </row>
    <row r="1253" spans="1:12" ht="15.75" x14ac:dyDescent="0.25">
      <c r="A1253" s="4"/>
      <c r="B1253" s="5">
        <v>0</v>
      </c>
      <c r="C1253" s="56"/>
      <c r="D1253" s="9"/>
      <c r="E1253" s="9"/>
      <c r="F1253" s="9"/>
      <c r="G1253" s="9"/>
      <c r="H1253" s="9"/>
      <c r="I1253" s="9"/>
      <c r="J1253" s="9"/>
      <c r="K1253" s="9"/>
      <c r="L1253" s="8">
        <f>+IFERROR(COS(ATAN(db_LecMedPrinc[[#This Row],[3]]/db_LecMedPrinc[[#This Row],[1]])),0)</f>
        <v>0</v>
      </c>
    </row>
    <row r="1254" spans="1:12" ht="15.75" x14ac:dyDescent="0.25">
      <c r="A1254" s="4"/>
      <c r="B1254" s="5">
        <v>0.25</v>
      </c>
      <c r="C1254" s="56"/>
      <c r="D1254" s="9"/>
      <c r="E1254" s="9"/>
      <c r="F1254" s="9"/>
      <c r="G1254" s="9"/>
      <c r="H1254" s="9"/>
      <c r="I1254" s="9"/>
      <c r="J1254" s="9"/>
      <c r="K1254" s="9"/>
      <c r="L1254" s="8">
        <f>+IFERROR(COS(ATAN(db_LecMedPrinc[[#This Row],[3]]/db_LecMedPrinc[[#This Row],[1]])),0)</f>
        <v>0</v>
      </c>
    </row>
    <row r="1255" spans="1:12" ht="15.75" x14ac:dyDescent="0.25">
      <c r="A1255" s="4"/>
      <c r="B1255" s="5">
        <v>0.45833333333333331</v>
      </c>
      <c r="C1255" s="56"/>
      <c r="D1255" s="9"/>
      <c r="E1255" s="9"/>
      <c r="F1255" s="9"/>
      <c r="G1255" s="9"/>
      <c r="H1255" s="9"/>
      <c r="I1255" s="9"/>
      <c r="J1255" s="9"/>
      <c r="K1255" s="9"/>
      <c r="L1255" s="8">
        <f>+IFERROR(COS(ATAN(db_LecMedPrinc[[#This Row],[3]]/db_LecMedPrinc[[#This Row],[1]])),0)</f>
        <v>0</v>
      </c>
    </row>
    <row r="1256" spans="1:12" ht="15.75" x14ac:dyDescent="0.25">
      <c r="A1256" s="4"/>
      <c r="B1256" s="5">
        <v>0.75</v>
      </c>
      <c r="C1256" s="56"/>
      <c r="D1256" s="9"/>
      <c r="E1256" s="9"/>
      <c r="F1256" s="9"/>
      <c r="G1256" s="9"/>
      <c r="H1256" s="9"/>
      <c r="I1256" s="9"/>
      <c r="J1256" s="9"/>
      <c r="K1256" s="9"/>
      <c r="L1256" s="8">
        <f>+IFERROR(COS(ATAN(db_LecMedPrinc[[#This Row],[3]]/db_LecMedPrinc[[#This Row],[1]])),0)</f>
        <v>0</v>
      </c>
    </row>
    <row r="1257" spans="1:12" ht="15.75" x14ac:dyDescent="0.25">
      <c r="A1257" s="4"/>
      <c r="B1257" s="5">
        <v>0</v>
      </c>
      <c r="C1257" s="56"/>
      <c r="D1257" s="9"/>
      <c r="E1257" s="9"/>
      <c r="F1257" s="9"/>
      <c r="G1257" s="9"/>
      <c r="H1257" s="9"/>
      <c r="I1257" s="9"/>
      <c r="J1257" s="9"/>
      <c r="K1257" s="9"/>
      <c r="L1257" s="8">
        <f>+IFERROR(COS(ATAN(db_LecMedPrinc[[#This Row],[3]]/db_LecMedPrinc[[#This Row],[1]])),0)</f>
        <v>0</v>
      </c>
    </row>
    <row r="1258" spans="1:12" ht="15.75" x14ac:dyDescent="0.25">
      <c r="A1258" s="4"/>
      <c r="B1258" s="5">
        <v>0.25</v>
      </c>
      <c r="C1258" s="56"/>
      <c r="D1258" s="9"/>
      <c r="E1258" s="9"/>
      <c r="F1258" s="9"/>
      <c r="G1258" s="9"/>
      <c r="H1258" s="9"/>
      <c r="I1258" s="9"/>
      <c r="J1258" s="9"/>
      <c r="K1258" s="9"/>
      <c r="L1258" s="8">
        <f>+IFERROR(COS(ATAN(db_LecMedPrinc[[#This Row],[3]]/db_LecMedPrinc[[#This Row],[1]])),0)</f>
        <v>0</v>
      </c>
    </row>
    <row r="1259" spans="1:12" ht="15.75" x14ac:dyDescent="0.25">
      <c r="A1259" s="4"/>
      <c r="B1259" s="5">
        <v>0.45833333333333331</v>
      </c>
      <c r="C1259" s="56"/>
      <c r="D1259" s="9"/>
      <c r="E1259" s="9"/>
      <c r="F1259" s="9"/>
      <c r="G1259" s="9"/>
      <c r="H1259" s="9"/>
      <c r="I1259" s="9"/>
      <c r="J1259" s="9"/>
      <c r="K1259" s="9"/>
      <c r="L1259" s="8">
        <f>+IFERROR(COS(ATAN(db_LecMedPrinc[[#This Row],[3]]/db_LecMedPrinc[[#This Row],[1]])),0)</f>
        <v>0</v>
      </c>
    </row>
    <row r="1260" spans="1:12" ht="15.75" x14ac:dyDescent="0.25">
      <c r="A1260" s="4"/>
      <c r="B1260" s="5">
        <v>0.75</v>
      </c>
      <c r="C1260" s="56"/>
      <c r="D1260" s="9"/>
      <c r="E1260" s="9"/>
      <c r="F1260" s="9"/>
      <c r="G1260" s="9"/>
      <c r="H1260" s="9"/>
      <c r="I1260" s="9"/>
      <c r="J1260" s="9"/>
      <c r="K1260" s="9"/>
      <c r="L1260" s="8">
        <f>+IFERROR(COS(ATAN(db_LecMedPrinc[[#This Row],[3]]/db_LecMedPrinc[[#This Row],[1]])),0)</f>
        <v>0</v>
      </c>
    </row>
    <row r="1261" spans="1:12" ht="15.75" x14ac:dyDescent="0.25">
      <c r="A1261" s="4"/>
      <c r="B1261" s="5">
        <v>0</v>
      </c>
      <c r="C1261" s="56"/>
      <c r="D1261" s="9"/>
      <c r="E1261" s="9"/>
      <c r="F1261" s="9"/>
      <c r="G1261" s="9"/>
      <c r="H1261" s="9"/>
      <c r="I1261" s="9"/>
      <c r="J1261" s="9"/>
      <c r="K1261" s="9"/>
      <c r="L1261" s="8">
        <f>+IFERROR(COS(ATAN(db_LecMedPrinc[[#This Row],[3]]/db_LecMedPrinc[[#This Row],[1]])),0)</f>
        <v>0</v>
      </c>
    </row>
    <row r="1262" spans="1:12" ht="15.75" x14ac:dyDescent="0.25">
      <c r="A1262" s="4"/>
      <c r="B1262" s="5">
        <v>0.25</v>
      </c>
      <c r="C1262" s="56"/>
      <c r="D1262" s="9"/>
      <c r="E1262" s="9"/>
      <c r="F1262" s="9"/>
      <c r="G1262" s="9"/>
      <c r="H1262" s="9"/>
      <c r="I1262" s="9"/>
      <c r="J1262" s="9"/>
      <c r="K1262" s="9"/>
      <c r="L1262" s="8">
        <f>+IFERROR(COS(ATAN(db_LecMedPrinc[[#This Row],[3]]/db_LecMedPrinc[[#This Row],[1]])),0)</f>
        <v>0</v>
      </c>
    </row>
    <row r="1263" spans="1:12" ht="15.75" x14ac:dyDescent="0.25">
      <c r="A1263" s="4"/>
      <c r="B1263" s="5">
        <v>0.45833333333333331</v>
      </c>
      <c r="C1263" s="56"/>
      <c r="D1263" s="9"/>
      <c r="E1263" s="9"/>
      <c r="F1263" s="9"/>
      <c r="G1263" s="9"/>
      <c r="H1263" s="9"/>
      <c r="I1263" s="9"/>
      <c r="J1263" s="9"/>
      <c r="K1263" s="9"/>
      <c r="L1263" s="8">
        <f>+IFERROR(COS(ATAN(db_LecMedPrinc[[#This Row],[3]]/db_LecMedPrinc[[#This Row],[1]])),0)</f>
        <v>0</v>
      </c>
    </row>
    <row r="1264" spans="1:12" ht="15.75" x14ac:dyDescent="0.25">
      <c r="A1264" s="4"/>
      <c r="B1264" s="5">
        <v>0.75</v>
      </c>
      <c r="C1264" s="56"/>
      <c r="D1264" s="9"/>
      <c r="E1264" s="9"/>
      <c r="F1264" s="9"/>
      <c r="G1264" s="9"/>
      <c r="H1264" s="9"/>
      <c r="I1264" s="9"/>
      <c r="J1264" s="9"/>
      <c r="K1264" s="9"/>
      <c r="L1264" s="8">
        <f>+IFERROR(COS(ATAN(db_LecMedPrinc[[#This Row],[3]]/db_LecMedPrinc[[#This Row],[1]])),0)</f>
        <v>0</v>
      </c>
    </row>
    <row r="1265" spans="1:12" ht="15.75" x14ac:dyDescent="0.25">
      <c r="A1265" s="4"/>
      <c r="B1265" s="5">
        <v>0</v>
      </c>
      <c r="C1265" s="56"/>
      <c r="D1265" s="9"/>
      <c r="E1265" s="9"/>
      <c r="F1265" s="9"/>
      <c r="G1265" s="9"/>
      <c r="H1265" s="9"/>
      <c r="I1265" s="9"/>
      <c r="J1265" s="9"/>
      <c r="K1265" s="9"/>
      <c r="L1265" s="8">
        <f>+IFERROR(COS(ATAN(db_LecMedPrinc[[#This Row],[3]]/db_LecMedPrinc[[#This Row],[1]])),0)</f>
        <v>0</v>
      </c>
    </row>
    <row r="1266" spans="1:12" ht="15.75" x14ac:dyDescent="0.25">
      <c r="A1266" s="4"/>
      <c r="B1266" s="5">
        <v>0.25</v>
      </c>
      <c r="C1266" s="56"/>
      <c r="D1266" s="9"/>
      <c r="E1266" s="9"/>
      <c r="F1266" s="9"/>
      <c r="G1266" s="9"/>
      <c r="H1266" s="9"/>
      <c r="I1266" s="9"/>
      <c r="J1266" s="9"/>
      <c r="K1266" s="9"/>
      <c r="L1266" s="8">
        <f>+IFERROR(COS(ATAN(db_LecMedPrinc[[#This Row],[3]]/db_LecMedPrinc[[#This Row],[1]])),0)</f>
        <v>0</v>
      </c>
    </row>
    <row r="1267" spans="1:12" ht="15.75" x14ac:dyDescent="0.25">
      <c r="A1267" s="4"/>
      <c r="B1267" s="5">
        <v>0.45833333333333331</v>
      </c>
      <c r="C1267" s="56"/>
      <c r="D1267" s="9"/>
      <c r="E1267" s="9"/>
      <c r="F1267" s="9"/>
      <c r="G1267" s="9"/>
      <c r="H1267" s="9"/>
      <c r="I1267" s="9"/>
      <c r="J1267" s="9"/>
      <c r="K1267" s="9"/>
      <c r="L1267" s="8">
        <f>+IFERROR(COS(ATAN(db_LecMedPrinc[[#This Row],[3]]/db_LecMedPrinc[[#This Row],[1]])),0)</f>
        <v>0</v>
      </c>
    </row>
    <row r="1268" spans="1:12" ht="15.75" x14ac:dyDescent="0.25">
      <c r="A1268" s="4"/>
      <c r="B1268" s="5">
        <v>0.75</v>
      </c>
      <c r="C1268" s="56"/>
      <c r="D1268" s="9"/>
      <c r="E1268" s="9"/>
      <c r="F1268" s="9"/>
      <c r="G1268" s="9"/>
      <c r="H1268" s="9"/>
      <c r="I1268" s="9"/>
      <c r="J1268" s="9"/>
      <c r="K1268" s="9"/>
      <c r="L1268" s="8">
        <f>+IFERROR(COS(ATAN(db_LecMedPrinc[[#This Row],[3]]/db_LecMedPrinc[[#This Row],[1]])),0)</f>
        <v>0</v>
      </c>
    </row>
    <row r="1269" spans="1:12" ht="15.75" x14ac:dyDescent="0.25">
      <c r="A1269" s="4"/>
      <c r="B1269" s="5">
        <v>0</v>
      </c>
      <c r="C1269" s="56"/>
      <c r="D1269" s="9"/>
      <c r="E1269" s="9"/>
      <c r="F1269" s="9"/>
      <c r="G1269" s="9"/>
      <c r="H1269" s="9"/>
      <c r="I1269" s="9"/>
      <c r="J1269" s="9"/>
      <c r="K1269" s="9"/>
      <c r="L1269" s="8">
        <f>+IFERROR(COS(ATAN(db_LecMedPrinc[[#This Row],[3]]/db_LecMedPrinc[[#This Row],[1]])),0)</f>
        <v>0</v>
      </c>
    </row>
    <row r="1270" spans="1:12" ht="15.75" x14ac:dyDescent="0.25">
      <c r="A1270" s="4"/>
      <c r="B1270" s="5">
        <v>0.25</v>
      </c>
      <c r="C1270" s="56"/>
      <c r="D1270" s="9"/>
      <c r="E1270" s="9"/>
      <c r="F1270" s="9"/>
      <c r="G1270" s="9"/>
      <c r="H1270" s="9"/>
      <c r="I1270" s="9"/>
      <c r="J1270" s="9"/>
      <c r="K1270" s="9"/>
      <c r="L1270" s="8">
        <f>+IFERROR(COS(ATAN(db_LecMedPrinc[[#This Row],[3]]/db_LecMedPrinc[[#This Row],[1]])),0)</f>
        <v>0</v>
      </c>
    </row>
    <row r="1271" spans="1:12" ht="15.75" x14ac:dyDescent="0.25">
      <c r="A1271" s="4"/>
      <c r="B1271" s="5">
        <v>0.45833333333333331</v>
      </c>
      <c r="C1271" s="56"/>
      <c r="D1271" s="9"/>
      <c r="E1271" s="9"/>
      <c r="F1271" s="9"/>
      <c r="G1271" s="9"/>
      <c r="H1271" s="9"/>
      <c r="I1271" s="9"/>
      <c r="J1271" s="9"/>
      <c r="K1271" s="9"/>
      <c r="L1271" s="8">
        <f>+IFERROR(COS(ATAN(db_LecMedPrinc[[#This Row],[3]]/db_LecMedPrinc[[#This Row],[1]])),0)</f>
        <v>0</v>
      </c>
    </row>
    <row r="1272" spans="1:12" ht="15.75" x14ac:dyDescent="0.25">
      <c r="A1272" s="4"/>
      <c r="B1272" s="5">
        <v>0.75</v>
      </c>
      <c r="C1272" s="56"/>
      <c r="D1272" s="9"/>
      <c r="E1272" s="9"/>
      <c r="F1272" s="9"/>
      <c r="G1272" s="9"/>
      <c r="H1272" s="9"/>
      <c r="I1272" s="9"/>
      <c r="J1272" s="9"/>
      <c r="K1272" s="9"/>
      <c r="L1272" s="8">
        <f>+IFERROR(COS(ATAN(db_LecMedPrinc[[#This Row],[3]]/db_LecMedPrinc[[#This Row],[1]])),0)</f>
        <v>0</v>
      </c>
    </row>
    <row r="1273" spans="1:12" ht="15.75" x14ac:dyDescent="0.25">
      <c r="A1273" s="4"/>
      <c r="B1273" s="5">
        <v>0</v>
      </c>
      <c r="C1273" s="56"/>
      <c r="D1273" s="9"/>
      <c r="E1273" s="9"/>
      <c r="F1273" s="9"/>
      <c r="G1273" s="9"/>
      <c r="H1273" s="9"/>
      <c r="I1273" s="9"/>
      <c r="J1273" s="9"/>
      <c r="K1273" s="9"/>
      <c r="L1273" s="8">
        <f>+IFERROR(COS(ATAN(db_LecMedPrinc[[#This Row],[3]]/db_LecMedPrinc[[#This Row],[1]])),0)</f>
        <v>0</v>
      </c>
    </row>
    <row r="1274" spans="1:12" ht="15.75" x14ac:dyDescent="0.25">
      <c r="A1274" s="4"/>
      <c r="B1274" s="5">
        <v>0.25</v>
      </c>
      <c r="C1274" s="56"/>
      <c r="D1274" s="9"/>
      <c r="E1274" s="9"/>
      <c r="F1274" s="9"/>
      <c r="G1274" s="9"/>
      <c r="H1274" s="9"/>
      <c r="I1274" s="9"/>
      <c r="J1274" s="9"/>
      <c r="K1274" s="9"/>
      <c r="L1274" s="8">
        <f>+IFERROR(COS(ATAN(db_LecMedPrinc[[#This Row],[3]]/db_LecMedPrinc[[#This Row],[1]])),0)</f>
        <v>0</v>
      </c>
    </row>
    <row r="1275" spans="1:12" ht="15.75" x14ac:dyDescent="0.25">
      <c r="A1275" s="4"/>
      <c r="B1275" s="5">
        <v>0.45833333333333331</v>
      </c>
      <c r="C1275" s="56"/>
      <c r="D1275" s="9"/>
      <c r="E1275" s="9"/>
      <c r="F1275" s="9"/>
      <c r="G1275" s="9"/>
      <c r="H1275" s="9"/>
      <c r="I1275" s="9"/>
      <c r="J1275" s="9"/>
      <c r="K1275" s="9"/>
      <c r="L1275" s="8">
        <f>+IFERROR(COS(ATAN(db_LecMedPrinc[[#This Row],[3]]/db_LecMedPrinc[[#This Row],[1]])),0)</f>
        <v>0</v>
      </c>
    </row>
    <row r="1276" spans="1:12" ht="15.75" x14ac:dyDescent="0.25">
      <c r="A1276" s="4"/>
      <c r="B1276" s="5">
        <v>0.75</v>
      </c>
      <c r="C1276" s="56"/>
      <c r="D1276" s="9"/>
      <c r="E1276" s="9"/>
      <c r="F1276" s="9"/>
      <c r="G1276" s="9"/>
      <c r="H1276" s="9"/>
      <c r="I1276" s="9"/>
      <c r="J1276" s="9"/>
      <c r="K1276" s="9"/>
      <c r="L1276" s="8">
        <f>+IFERROR(COS(ATAN(db_LecMedPrinc[[#This Row],[3]]/db_LecMedPrinc[[#This Row],[1]])),0)</f>
        <v>0</v>
      </c>
    </row>
    <row r="1277" spans="1:12" ht="15.75" x14ac:dyDescent="0.25">
      <c r="A1277" s="4"/>
      <c r="B1277" s="5">
        <v>0</v>
      </c>
      <c r="C1277" s="56"/>
      <c r="D1277" s="9"/>
      <c r="E1277" s="9"/>
      <c r="F1277" s="9"/>
      <c r="G1277" s="9"/>
      <c r="H1277" s="9"/>
      <c r="I1277" s="9"/>
      <c r="J1277" s="9"/>
      <c r="K1277" s="9"/>
      <c r="L1277" s="8">
        <f>+IFERROR(COS(ATAN(db_LecMedPrinc[[#This Row],[3]]/db_LecMedPrinc[[#This Row],[1]])),0)</f>
        <v>0</v>
      </c>
    </row>
    <row r="1278" spans="1:12" ht="15.75" x14ac:dyDescent="0.25">
      <c r="A1278" s="4"/>
      <c r="B1278" s="5">
        <v>0.25</v>
      </c>
      <c r="C1278" s="56"/>
      <c r="D1278" s="9"/>
      <c r="E1278" s="9"/>
      <c r="F1278" s="9"/>
      <c r="G1278" s="9"/>
      <c r="H1278" s="9"/>
      <c r="I1278" s="9"/>
      <c r="J1278" s="9"/>
      <c r="K1278" s="9"/>
      <c r="L1278" s="8">
        <f>+IFERROR(COS(ATAN(db_LecMedPrinc[[#This Row],[3]]/db_LecMedPrinc[[#This Row],[1]])),0)</f>
        <v>0</v>
      </c>
    </row>
    <row r="1279" spans="1:12" ht="15.75" x14ac:dyDescent="0.25">
      <c r="A1279" s="4"/>
      <c r="B1279" s="5">
        <v>0.45833333333333331</v>
      </c>
      <c r="C1279" s="56"/>
      <c r="D1279" s="9"/>
      <c r="E1279" s="9"/>
      <c r="F1279" s="9"/>
      <c r="G1279" s="9"/>
      <c r="H1279" s="9"/>
      <c r="I1279" s="9"/>
      <c r="J1279" s="9"/>
      <c r="K1279" s="9"/>
      <c r="L1279" s="8">
        <f>+IFERROR(COS(ATAN(db_LecMedPrinc[[#This Row],[3]]/db_LecMedPrinc[[#This Row],[1]])),0)</f>
        <v>0</v>
      </c>
    </row>
    <row r="1280" spans="1:12" ht="15.75" x14ac:dyDescent="0.25">
      <c r="A1280" s="4"/>
      <c r="B1280" s="5">
        <v>0.75</v>
      </c>
      <c r="C1280" s="56"/>
      <c r="D1280" s="9"/>
      <c r="E1280" s="9"/>
      <c r="F1280" s="9"/>
      <c r="G1280" s="9"/>
      <c r="H1280" s="9"/>
      <c r="I1280" s="9"/>
      <c r="J1280" s="9"/>
      <c r="K1280" s="9"/>
      <c r="L1280" s="8">
        <f>+IFERROR(COS(ATAN(db_LecMedPrinc[[#This Row],[3]]/db_LecMedPrinc[[#This Row],[1]])),0)</f>
        <v>0</v>
      </c>
    </row>
    <row r="1281" spans="1:12" ht="15.75" x14ac:dyDescent="0.25">
      <c r="A1281" s="4"/>
      <c r="B1281" s="5">
        <v>0</v>
      </c>
      <c r="C1281" s="56"/>
      <c r="D1281" s="9"/>
      <c r="E1281" s="9"/>
      <c r="F1281" s="9"/>
      <c r="G1281" s="9"/>
      <c r="H1281" s="9"/>
      <c r="I1281" s="9"/>
      <c r="J1281" s="9"/>
      <c r="K1281" s="9"/>
      <c r="L1281" s="8">
        <f>+IFERROR(COS(ATAN(db_LecMedPrinc[[#This Row],[3]]/db_LecMedPrinc[[#This Row],[1]])),0)</f>
        <v>0</v>
      </c>
    </row>
    <row r="1282" spans="1:12" ht="15.75" x14ac:dyDescent="0.25">
      <c r="A1282" s="4"/>
      <c r="B1282" s="5">
        <v>0.25</v>
      </c>
      <c r="C1282" s="56"/>
      <c r="D1282" s="9"/>
      <c r="E1282" s="9"/>
      <c r="F1282" s="9"/>
      <c r="G1282" s="9"/>
      <c r="H1282" s="9"/>
      <c r="I1282" s="9"/>
      <c r="J1282" s="9"/>
      <c r="K1282" s="9"/>
      <c r="L1282" s="8">
        <f>+IFERROR(COS(ATAN(db_LecMedPrinc[[#This Row],[3]]/db_LecMedPrinc[[#This Row],[1]])),0)</f>
        <v>0</v>
      </c>
    </row>
    <row r="1283" spans="1:12" ht="15.75" x14ac:dyDescent="0.25">
      <c r="A1283" s="4"/>
      <c r="B1283" s="5">
        <v>0.45833333333333331</v>
      </c>
      <c r="C1283" s="56"/>
      <c r="D1283" s="9"/>
      <c r="E1283" s="9"/>
      <c r="F1283" s="9"/>
      <c r="G1283" s="9"/>
      <c r="H1283" s="9"/>
      <c r="I1283" s="9"/>
      <c r="J1283" s="9"/>
      <c r="K1283" s="9"/>
      <c r="L1283" s="8">
        <f>+IFERROR(COS(ATAN(db_LecMedPrinc[[#This Row],[3]]/db_LecMedPrinc[[#This Row],[1]])),0)</f>
        <v>0</v>
      </c>
    </row>
    <row r="1284" spans="1:12" ht="15.75" x14ac:dyDescent="0.25">
      <c r="A1284" s="4"/>
      <c r="B1284" s="5">
        <v>0.75</v>
      </c>
      <c r="C1284" s="56"/>
      <c r="D1284" s="9"/>
      <c r="E1284" s="9"/>
      <c r="F1284" s="9"/>
      <c r="G1284" s="9"/>
      <c r="H1284" s="9"/>
      <c r="I1284" s="9"/>
      <c r="J1284" s="9"/>
      <c r="K1284" s="9"/>
      <c r="L1284" s="8">
        <f>+IFERROR(COS(ATAN(db_LecMedPrinc[[#This Row],[3]]/db_LecMedPrinc[[#This Row],[1]])),0)</f>
        <v>0</v>
      </c>
    </row>
    <row r="1285" spans="1:12" ht="15.75" x14ac:dyDescent="0.25">
      <c r="A1285" s="4"/>
      <c r="B1285" s="5">
        <v>0</v>
      </c>
      <c r="C1285" s="56"/>
      <c r="D1285" s="9"/>
      <c r="E1285" s="9"/>
      <c r="F1285" s="9"/>
      <c r="G1285" s="9"/>
      <c r="H1285" s="9"/>
      <c r="I1285" s="9"/>
      <c r="J1285" s="9"/>
      <c r="K1285" s="9"/>
      <c r="L1285" s="8">
        <f>+IFERROR(COS(ATAN(db_LecMedPrinc[[#This Row],[3]]/db_LecMedPrinc[[#This Row],[1]])),0)</f>
        <v>0</v>
      </c>
    </row>
    <row r="1286" spans="1:12" ht="15.75" x14ac:dyDescent="0.25">
      <c r="A1286" s="4"/>
      <c r="B1286" s="5">
        <v>0.25</v>
      </c>
      <c r="C1286" s="56"/>
      <c r="D1286" s="9"/>
      <c r="E1286" s="9"/>
      <c r="F1286" s="9"/>
      <c r="G1286" s="9"/>
      <c r="H1286" s="9"/>
      <c r="I1286" s="9"/>
      <c r="J1286" s="9"/>
      <c r="K1286" s="9"/>
      <c r="L1286" s="8">
        <f>+IFERROR(COS(ATAN(db_LecMedPrinc[[#This Row],[3]]/db_LecMedPrinc[[#This Row],[1]])),0)</f>
        <v>0</v>
      </c>
    </row>
    <row r="1287" spans="1:12" ht="15.75" x14ac:dyDescent="0.25">
      <c r="A1287" s="4"/>
      <c r="B1287" s="5">
        <v>0.45833333333333331</v>
      </c>
      <c r="C1287" s="56"/>
      <c r="D1287" s="9"/>
      <c r="E1287" s="9"/>
      <c r="F1287" s="9"/>
      <c r="G1287" s="9"/>
      <c r="H1287" s="9"/>
      <c r="I1287" s="9"/>
      <c r="J1287" s="9"/>
      <c r="K1287" s="9"/>
      <c r="L1287" s="8">
        <f>+IFERROR(COS(ATAN(db_LecMedPrinc[[#This Row],[3]]/db_LecMedPrinc[[#This Row],[1]])),0)</f>
        <v>0</v>
      </c>
    </row>
    <row r="1288" spans="1:12" ht="15.75" x14ac:dyDescent="0.25">
      <c r="A1288" s="4"/>
      <c r="B1288" s="5">
        <v>0.75</v>
      </c>
      <c r="C1288" s="56"/>
      <c r="D1288" s="9"/>
      <c r="E1288" s="9"/>
      <c r="F1288" s="9"/>
      <c r="G1288" s="9"/>
      <c r="H1288" s="9"/>
      <c r="I1288" s="9"/>
      <c r="J1288" s="9"/>
      <c r="K1288" s="9"/>
      <c r="L1288" s="8">
        <f>+IFERROR(COS(ATAN(db_LecMedPrinc[[#This Row],[3]]/db_LecMedPrinc[[#This Row],[1]])),0)</f>
        <v>0</v>
      </c>
    </row>
    <row r="1289" spans="1:12" ht="15.75" x14ac:dyDescent="0.25">
      <c r="A1289" s="4"/>
      <c r="B1289" s="5">
        <v>0</v>
      </c>
      <c r="C1289" s="56"/>
      <c r="D1289" s="9"/>
      <c r="E1289" s="9"/>
      <c r="F1289" s="9"/>
      <c r="G1289" s="9"/>
      <c r="H1289" s="9"/>
      <c r="I1289" s="9"/>
      <c r="J1289" s="9"/>
      <c r="K1289" s="9"/>
      <c r="L1289" s="8">
        <f>+IFERROR(COS(ATAN(db_LecMedPrinc[[#This Row],[3]]/db_LecMedPrinc[[#This Row],[1]])),0)</f>
        <v>0</v>
      </c>
    </row>
    <row r="1290" spans="1:12" ht="15.75" x14ac:dyDescent="0.25">
      <c r="A1290" s="4"/>
      <c r="B1290" s="5">
        <v>0.25</v>
      </c>
      <c r="C1290" s="56"/>
      <c r="D1290" s="9"/>
      <c r="E1290" s="9"/>
      <c r="F1290" s="9"/>
      <c r="G1290" s="9"/>
      <c r="H1290" s="9"/>
      <c r="I1290" s="9"/>
      <c r="J1290" s="9"/>
      <c r="K1290" s="9"/>
      <c r="L1290" s="8">
        <f>+IFERROR(COS(ATAN(db_LecMedPrinc[[#This Row],[3]]/db_LecMedPrinc[[#This Row],[1]])),0)</f>
        <v>0</v>
      </c>
    </row>
    <row r="1291" spans="1:12" ht="15.75" x14ac:dyDescent="0.25">
      <c r="A1291" s="4"/>
      <c r="B1291" s="5">
        <v>0.45833333333333331</v>
      </c>
      <c r="C1291" s="56"/>
      <c r="D1291" s="9"/>
      <c r="E1291" s="9"/>
      <c r="F1291" s="9"/>
      <c r="G1291" s="9"/>
      <c r="H1291" s="9"/>
      <c r="I1291" s="9"/>
      <c r="J1291" s="9"/>
      <c r="K1291" s="9"/>
      <c r="L1291" s="8">
        <f>+IFERROR(COS(ATAN(db_LecMedPrinc[[#This Row],[3]]/db_LecMedPrinc[[#This Row],[1]])),0)</f>
        <v>0</v>
      </c>
    </row>
    <row r="1292" spans="1:12" ht="15.75" x14ac:dyDescent="0.25">
      <c r="A1292" s="4"/>
      <c r="B1292" s="5">
        <v>0.75</v>
      </c>
      <c r="C1292" s="56"/>
      <c r="D1292" s="9"/>
      <c r="E1292" s="9"/>
      <c r="F1292" s="9"/>
      <c r="G1292" s="9"/>
      <c r="H1292" s="9"/>
      <c r="I1292" s="9"/>
      <c r="J1292" s="9"/>
      <c r="K1292" s="9"/>
      <c r="L1292" s="8">
        <f>+IFERROR(COS(ATAN(db_LecMedPrinc[[#This Row],[3]]/db_LecMedPrinc[[#This Row],[1]])),0)</f>
        <v>0</v>
      </c>
    </row>
    <row r="1293" spans="1:12" ht="15.75" x14ac:dyDescent="0.25">
      <c r="A1293" s="4"/>
      <c r="B1293" s="5">
        <v>0</v>
      </c>
      <c r="C1293" s="56"/>
      <c r="D1293" s="9"/>
      <c r="E1293" s="9"/>
      <c r="F1293" s="9"/>
      <c r="G1293" s="9"/>
      <c r="H1293" s="9"/>
      <c r="I1293" s="9"/>
      <c r="J1293" s="9"/>
      <c r="K1293" s="9"/>
      <c r="L1293" s="8">
        <f>+IFERROR(COS(ATAN(db_LecMedPrinc[[#This Row],[3]]/db_LecMedPrinc[[#This Row],[1]])),0)</f>
        <v>0</v>
      </c>
    </row>
    <row r="1294" spans="1:12" ht="15.75" x14ac:dyDescent="0.25">
      <c r="A1294" s="4"/>
      <c r="B1294" s="5">
        <v>0.25</v>
      </c>
      <c r="C1294" s="56"/>
      <c r="D1294" s="9"/>
      <c r="E1294" s="9"/>
      <c r="F1294" s="9"/>
      <c r="G1294" s="9"/>
      <c r="H1294" s="9"/>
      <c r="I1294" s="9"/>
      <c r="J1294" s="9"/>
      <c r="K1294" s="9"/>
      <c r="L1294" s="8">
        <f>+IFERROR(COS(ATAN(db_LecMedPrinc[[#This Row],[3]]/db_LecMedPrinc[[#This Row],[1]])),0)</f>
        <v>0</v>
      </c>
    </row>
    <row r="1295" spans="1:12" ht="15.75" x14ac:dyDescent="0.25">
      <c r="A1295" s="4"/>
      <c r="B1295" s="5">
        <v>0.45833333333333331</v>
      </c>
      <c r="C1295" s="56"/>
      <c r="D1295" s="9"/>
      <c r="E1295" s="9"/>
      <c r="F1295" s="9"/>
      <c r="G1295" s="9"/>
      <c r="H1295" s="9"/>
      <c r="I1295" s="9"/>
      <c r="J1295" s="9"/>
      <c r="K1295" s="9"/>
      <c r="L1295" s="8">
        <f>+IFERROR(COS(ATAN(db_LecMedPrinc[[#This Row],[3]]/db_LecMedPrinc[[#This Row],[1]])),0)</f>
        <v>0</v>
      </c>
    </row>
    <row r="1296" spans="1:12" ht="15.75" x14ac:dyDescent="0.25">
      <c r="A1296" s="4"/>
      <c r="B1296" s="5">
        <v>0.75</v>
      </c>
      <c r="C1296" s="56"/>
      <c r="D1296" s="9"/>
      <c r="E1296" s="9"/>
      <c r="F1296" s="9"/>
      <c r="G1296" s="9"/>
      <c r="H1296" s="9"/>
      <c r="I1296" s="9"/>
      <c r="J1296" s="9"/>
      <c r="K1296" s="9"/>
      <c r="L1296" s="8">
        <f>+IFERROR(COS(ATAN(db_LecMedPrinc[[#This Row],[3]]/db_LecMedPrinc[[#This Row],[1]])),0)</f>
        <v>0</v>
      </c>
    </row>
    <row r="1297" spans="1:12" ht="15.75" x14ac:dyDescent="0.25">
      <c r="A1297" s="4"/>
      <c r="B1297" s="5">
        <v>0</v>
      </c>
      <c r="C1297" s="56"/>
      <c r="D1297" s="9"/>
      <c r="E1297" s="9"/>
      <c r="F1297" s="9"/>
      <c r="G1297" s="9"/>
      <c r="H1297" s="9"/>
      <c r="I1297" s="9"/>
      <c r="J1297" s="9"/>
      <c r="K1297" s="9"/>
      <c r="L1297" s="8">
        <f>+IFERROR(COS(ATAN(db_LecMedPrinc[[#This Row],[3]]/db_LecMedPrinc[[#This Row],[1]])),0)</f>
        <v>0</v>
      </c>
    </row>
    <row r="1298" spans="1:12" ht="15.75" x14ac:dyDescent="0.25">
      <c r="A1298" s="4"/>
      <c r="B1298" s="5">
        <v>0.25</v>
      </c>
      <c r="C1298" s="56"/>
      <c r="D1298" s="9"/>
      <c r="E1298" s="9"/>
      <c r="F1298" s="9"/>
      <c r="G1298" s="9"/>
      <c r="H1298" s="9"/>
      <c r="I1298" s="9"/>
      <c r="J1298" s="9"/>
      <c r="K1298" s="9"/>
      <c r="L1298" s="8">
        <f>+IFERROR(COS(ATAN(db_LecMedPrinc[[#This Row],[3]]/db_LecMedPrinc[[#This Row],[1]])),0)</f>
        <v>0</v>
      </c>
    </row>
    <row r="1299" spans="1:12" ht="15.75" x14ac:dyDescent="0.25">
      <c r="A1299" s="4"/>
      <c r="B1299" s="5">
        <v>0.45833333333333331</v>
      </c>
      <c r="C1299" s="56"/>
      <c r="D1299" s="9"/>
      <c r="E1299" s="9"/>
      <c r="F1299" s="9"/>
      <c r="G1299" s="9"/>
      <c r="H1299" s="9"/>
      <c r="I1299" s="9"/>
      <c r="J1299" s="9"/>
      <c r="K1299" s="9"/>
      <c r="L1299" s="8">
        <f>+IFERROR(COS(ATAN(db_LecMedPrinc[[#This Row],[3]]/db_LecMedPrinc[[#This Row],[1]])),0)</f>
        <v>0</v>
      </c>
    </row>
    <row r="1300" spans="1:12" ht="15.75" x14ac:dyDescent="0.25">
      <c r="A1300" s="4"/>
      <c r="B1300" s="5">
        <v>0.75</v>
      </c>
      <c r="C1300" s="56"/>
      <c r="D1300" s="9"/>
      <c r="E1300" s="9"/>
      <c r="F1300" s="9"/>
      <c r="G1300" s="9"/>
      <c r="H1300" s="9"/>
      <c r="I1300" s="9"/>
      <c r="J1300" s="9"/>
      <c r="K1300" s="9"/>
      <c r="L1300" s="8">
        <f>+IFERROR(COS(ATAN(db_LecMedPrinc[[#This Row],[3]]/db_LecMedPrinc[[#This Row],[1]])),0)</f>
        <v>0</v>
      </c>
    </row>
    <row r="1301" spans="1:12" ht="15.75" x14ac:dyDescent="0.25">
      <c r="A1301" s="4"/>
      <c r="B1301" s="5">
        <v>0</v>
      </c>
      <c r="C1301" s="56"/>
      <c r="D1301" s="9"/>
      <c r="E1301" s="9"/>
      <c r="F1301" s="9"/>
      <c r="G1301" s="9"/>
      <c r="H1301" s="9"/>
      <c r="I1301" s="9"/>
      <c r="J1301" s="9"/>
      <c r="K1301" s="9"/>
      <c r="L1301" s="8">
        <f>+IFERROR(COS(ATAN(db_LecMedPrinc[[#This Row],[3]]/db_LecMedPrinc[[#This Row],[1]])),0)</f>
        <v>0</v>
      </c>
    </row>
    <row r="1302" spans="1:12" ht="15.75" x14ac:dyDescent="0.25">
      <c r="A1302" s="4"/>
      <c r="B1302" s="5">
        <v>0.25</v>
      </c>
      <c r="C1302" s="56"/>
      <c r="D1302" s="9"/>
      <c r="E1302" s="9"/>
      <c r="F1302" s="9"/>
      <c r="G1302" s="9"/>
      <c r="H1302" s="9"/>
      <c r="I1302" s="9"/>
      <c r="J1302" s="9"/>
      <c r="K1302" s="9"/>
      <c r="L1302" s="8">
        <f>+IFERROR(COS(ATAN(db_LecMedPrinc[[#This Row],[3]]/db_LecMedPrinc[[#This Row],[1]])),0)</f>
        <v>0</v>
      </c>
    </row>
    <row r="1303" spans="1:12" ht="15.75" x14ac:dyDescent="0.25">
      <c r="A1303" s="4"/>
      <c r="B1303" s="5">
        <v>0.45833333333333331</v>
      </c>
      <c r="C1303" s="56"/>
      <c r="D1303" s="9"/>
      <c r="E1303" s="9"/>
      <c r="F1303" s="9"/>
      <c r="G1303" s="9"/>
      <c r="H1303" s="9"/>
      <c r="I1303" s="9"/>
      <c r="J1303" s="9"/>
      <c r="K1303" s="9"/>
      <c r="L1303" s="8">
        <f>+IFERROR(COS(ATAN(db_LecMedPrinc[[#This Row],[3]]/db_LecMedPrinc[[#This Row],[1]])),0)</f>
        <v>0</v>
      </c>
    </row>
    <row r="1304" spans="1:12" ht="15.75" x14ac:dyDescent="0.25">
      <c r="A1304" s="4"/>
      <c r="B1304" s="5">
        <v>0.75</v>
      </c>
      <c r="C1304" s="56"/>
      <c r="D1304" s="9"/>
      <c r="E1304" s="9"/>
      <c r="F1304" s="9"/>
      <c r="G1304" s="9"/>
      <c r="H1304" s="9"/>
      <c r="I1304" s="9"/>
      <c r="J1304" s="9"/>
      <c r="K1304" s="9"/>
      <c r="L1304" s="8">
        <f>+IFERROR(COS(ATAN(db_LecMedPrinc[[#This Row],[3]]/db_LecMedPrinc[[#This Row],[1]])),0)</f>
        <v>0</v>
      </c>
    </row>
    <row r="1305" spans="1:12" ht="15.75" x14ac:dyDescent="0.25">
      <c r="A1305" s="4"/>
      <c r="B1305" s="5">
        <v>0</v>
      </c>
      <c r="C1305" s="56"/>
      <c r="D1305" s="9"/>
      <c r="E1305" s="9"/>
      <c r="F1305" s="9"/>
      <c r="G1305" s="9"/>
      <c r="H1305" s="9"/>
      <c r="I1305" s="9"/>
      <c r="J1305" s="9"/>
      <c r="K1305" s="9"/>
      <c r="L1305" s="8">
        <f>+IFERROR(COS(ATAN(db_LecMedPrinc[[#This Row],[3]]/db_LecMedPrinc[[#This Row],[1]])),0)</f>
        <v>0</v>
      </c>
    </row>
    <row r="1306" spans="1:12" ht="15.75" x14ac:dyDescent="0.25">
      <c r="A1306" s="4"/>
      <c r="B1306" s="5">
        <v>0.25</v>
      </c>
      <c r="C1306" s="56"/>
      <c r="D1306" s="9"/>
      <c r="E1306" s="9"/>
      <c r="F1306" s="9"/>
      <c r="G1306" s="9"/>
      <c r="H1306" s="9"/>
      <c r="I1306" s="9"/>
      <c r="J1306" s="9"/>
      <c r="K1306" s="9"/>
      <c r="L1306" s="8">
        <f>+IFERROR(COS(ATAN(db_LecMedPrinc[[#This Row],[3]]/db_LecMedPrinc[[#This Row],[1]])),0)</f>
        <v>0</v>
      </c>
    </row>
    <row r="1307" spans="1:12" ht="15.75" x14ac:dyDescent="0.25">
      <c r="A1307" s="4"/>
      <c r="B1307" s="5">
        <v>0.45833333333333331</v>
      </c>
      <c r="C1307" s="56"/>
      <c r="D1307" s="9"/>
      <c r="E1307" s="9"/>
      <c r="F1307" s="9"/>
      <c r="G1307" s="9"/>
      <c r="H1307" s="9"/>
      <c r="I1307" s="9"/>
      <c r="J1307" s="9"/>
      <c r="K1307" s="9"/>
      <c r="L1307" s="8">
        <f>+IFERROR(COS(ATAN(db_LecMedPrinc[[#This Row],[3]]/db_LecMedPrinc[[#This Row],[1]])),0)</f>
        <v>0</v>
      </c>
    </row>
    <row r="1308" spans="1:12" ht="15.75" x14ac:dyDescent="0.25">
      <c r="A1308" s="4"/>
      <c r="B1308" s="5">
        <v>0.75</v>
      </c>
      <c r="C1308" s="56"/>
      <c r="D1308" s="9"/>
      <c r="E1308" s="9"/>
      <c r="F1308" s="9"/>
      <c r="G1308" s="9"/>
      <c r="H1308" s="9"/>
      <c r="I1308" s="9"/>
      <c r="J1308" s="9"/>
      <c r="K1308" s="9"/>
      <c r="L1308" s="8">
        <f>+IFERROR(COS(ATAN(db_LecMedPrinc[[#This Row],[3]]/db_LecMedPrinc[[#This Row],[1]])),0)</f>
        <v>0</v>
      </c>
    </row>
    <row r="1309" spans="1:12" ht="15.75" x14ac:dyDescent="0.25">
      <c r="A1309" s="4"/>
      <c r="B1309" s="5">
        <v>0</v>
      </c>
      <c r="C1309" s="56"/>
      <c r="D1309" s="9"/>
      <c r="E1309" s="9"/>
      <c r="F1309" s="9"/>
      <c r="G1309" s="9"/>
      <c r="H1309" s="9"/>
      <c r="I1309" s="9"/>
      <c r="J1309" s="9"/>
      <c r="K1309" s="9"/>
      <c r="L1309" s="8">
        <f>+IFERROR(COS(ATAN(db_LecMedPrinc[[#This Row],[3]]/db_LecMedPrinc[[#This Row],[1]])),0)</f>
        <v>0</v>
      </c>
    </row>
    <row r="1310" spans="1:12" ht="15.75" x14ac:dyDescent="0.25">
      <c r="A1310" s="4"/>
      <c r="B1310" s="5">
        <v>0.25</v>
      </c>
      <c r="C1310" s="56"/>
      <c r="D1310" s="9"/>
      <c r="E1310" s="9"/>
      <c r="F1310" s="9"/>
      <c r="G1310" s="9"/>
      <c r="H1310" s="9"/>
      <c r="I1310" s="9"/>
      <c r="J1310" s="9"/>
      <c r="K1310" s="9"/>
      <c r="L1310" s="8">
        <f>+IFERROR(COS(ATAN(db_LecMedPrinc[[#This Row],[3]]/db_LecMedPrinc[[#This Row],[1]])),0)</f>
        <v>0</v>
      </c>
    </row>
    <row r="1311" spans="1:12" ht="15.75" x14ac:dyDescent="0.25">
      <c r="A1311" s="4"/>
      <c r="B1311" s="5">
        <v>0.45833333333333331</v>
      </c>
      <c r="C1311" s="56"/>
      <c r="D1311" s="9"/>
      <c r="E1311" s="9"/>
      <c r="F1311" s="9"/>
      <c r="G1311" s="9"/>
      <c r="H1311" s="9"/>
      <c r="I1311" s="9"/>
      <c r="J1311" s="9"/>
      <c r="K1311" s="9"/>
      <c r="L1311" s="8">
        <f>+IFERROR(COS(ATAN(db_LecMedPrinc[[#This Row],[3]]/db_LecMedPrinc[[#This Row],[1]])),0)</f>
        <v>0</v>
      </c>
    </row>
    <row r="1312" spans="1:12" ht="15.75" x14ac:dyDescent="0.25">
      <c r="A1312" s="4"/>
      <c r="B1312" s="5">
        <v>0.75</v>
      </c>
      <c r="C1312" s="56"/>
      <c r="D1312" s="9"/>
      <c r="E1312" s="9"/>
      <c r="F1312" s="9"/>
      <c r="G1312" s="9"/>
      <c r="H1312" s="9"/>
      <c r="I1312" s="9"/>
      <c r="J1312" s="9"/>
      <c r="K1312" s="9"/>
      <c r="L1312" s="8">
        <f>+IFERROR(COS(ATAN(db_LecMedPrinc[[#This Row],[3]]/db_LecMedPrinc[[#This Row],[1]])),0)</f>
        <v>0</v>
      </c>
    </row>
    <row r="1313" spans="1:12" ht="15.75" x14ac:dyDescent="0.25">
      <c r="A1313" s="4"/>
      <c r="B1313" s="5">
        <v>0</v>
      </c>
      <c r="C1313" s="56"/>
      <c r="D1313" s="9"/>
      <c r="E1313" s="9"/>
      <c r="F1313" s="9"/>
      <c r="G1313" s="9"/>
      <c r="H1313" s="9"/>
      <c r="I1313" s="9"/>
      <c r="J1313" s="9"/>
      <c r="K1313" s="9"/>
      <c r="L1313" s="8">
        <f>+IFERROR(COS(ATAN(db_LecMedPrinc[[#This Row],[3]]/db_LecMedPrinc[[#This Row],[1]])),0)</f>
        <v>0</v>
      </c>
    </row>
    <row r="1314" spans="1:12" ht="15.75" x14ac:dyDescent="0.25">
      <c r="A1314" s="4"/>
      <c r="B1314" s="5">
        <v>0.25</v>
      </c>
      <c r="C1314" s="56"/>
      <c r="D1314" s="9"/>
      <c r="E1314" s="9"/>
      <c r="F1314" s="9"/>
      <c r="G1314" s="9"/>
      <c r="H1314" s="9"/>
      <c r="I1314" s="9"/>
      <c r="J1314" s="9"/>
      <c r="K1314" s="9"/>
      <c r="L1314" s="8">
        <f>+IFERROR(COS(ATAN(db_LecMedPrinc[[#This Row],[3]]/db_LecMedPrinc[[#This Row],[1]])),0)</f>
        <v>0</v>
      </c>
    </row>
    <row r="1315" spans="1:12" ht="15.75" x14ac:dyDescent="0.25">
      <c r="A1315" s="4"/>
      <c r="B1315" s="5">
        <v>0.45833333333333331</v>
      </c>
      <c r="C1315" s="56"/>
      <c r="D1315" s="9"/>
      <c r="E1315" s="9"/>
      <c r="F1315" s="9"/>
      <c r="G1315" s="9"/>
      <c r="H1315" s="9"/>
      <c r="I1315" s="9"/>
      <c r="J1315" s="9"/>
      <c r="K1315" s="9"/>
      <c r="L1315" s="8">
        <f>+IFERROR(COS(ATAN(db_LecMedPrinc[[#This Row],[3]]/db_LecMedPrinc[[#This Row],[1]])),0)</f>
        <v>0</v>
      </c>
    </row>
    <row r="1316" spans="1:12" ht="15.75" x14ac:dyDescent="0.25">
      <c r="A1316" s="4"/>
      <c r="B1316" s="5">
        <v>0.75</v>
      </c>
      <c r="C1316" s="56"/>
      <c r="D1316" s="9"/>
      <c r="E1316" s="9"/>
      <c r="F1316" s="9"/>
      <c r="G1316" s="9"/>
      <c r="H1316" s="9"/>
      <c r="I1316" s="9"/>
      <c r="J1316" s="9"/>
      <c r="K1316" s="9"/>
      <c r="L1316" s="8">
        <f>+IFERROR(COS(ATAN(db_LecMedPrinc[[#This Row],[3]]/db_LecMedPrinc[[#This Row],[1]])),0)</f>
        <v>0</v>
      </c>
    </row>
    <row r="1317" spans="1:12" ht="15.75" x14ac:dyDescent="0.25">
      <c r="A1317" s="4"/>
      <c r="B1317" s="5">
        <v>0</v>
      </c>
      <c r="C1317" s="56"/>
      <c r="D1317" s="9"/>
      <c r="E1317" s="9"/>
      <c r="F1317" s="9"/>
      <c r="G1317" s="9"/>
      <c r="H1317" s="9"/>
      <c r="I1317" s="9"/>
      <c r="J1317" s="9"/>
      <c r="K1317" s="9"/>
      <c r="L1317" s="8">
        <f>+IFERROR(COS(ATAN(db_LecMedPrinc[[#This Row],[3]]/db_LecMedPrinc[[#This Row],[1]])),0)</f>
        <v>0</v>
      </c>
    </row>
    <row r="1318" spans="1:12" ht="15.75" x14ac:dyDescent="0.25">
      <c r="A1318" s="4"/>
      <c r="B1318" s="5">
        <v>0.25</v>
      </c>
      <c r="C1318" s="56"/>
      <c r="D1318" s="9"/>
      <c r="E1318" s="9"/>
      <c r="F1318" s="9"/>
      <c r="G1318" s="9"/>
      <c r="H1318" s="9"/>
      <c r="I1318" s="9"/>
      <c r="J1318" s="9"/>
      <c r="K1318" s="9"/>
      <c r="L1318" s="8">
        <f>+IFERROR(COS(ATAN(db_LecMedPrinc[[#This Row],[3]]/db_LecMedPrinc[[#This Row],[1]])),0)</f>
        <v>0</v>
      </c>
    </row>
    <row r="1319" spans="1:12" ht="15.75" x14ac:dyDescent="0.25">
      <c r="A1319" s="4"/>
      <c r="B1319" s="5">
        <v>0.45833333333333331</v>
      </c>
      <c r="C1319" s="56"/>
      <c r="D1319" s="9"/>
      <c r="E1319" s="9"/>
      <c r="F1319" s="9"/>
      <c r="G1319" s="9"/>
      <c r="H1319" s="9"/>
      <c r="I1319" s="9"/>
      <c r="J1319" s="9"/>
      <c r="K1319" s="9"/>
      <c r="L1319" s="8">
        <f>+IFERROR(COS(ATAN(db_LecMedPrinc[[#This Row],[3]]/db_LecMedPrinc[[#This Row],[1]])),0)</f>
        <v>0</v>
      </c>
    </row>
    <row r="1320" spans="1:12" ht="15.75" x14ac:dyDescent="0.25">
      <c r="A1320" s="4"/>
      <c r="B1320" s="5">
        <v>0.75</v>
      </c>
      <c r="C1320" s="56"/>
      <c r="D1320" s="9"/>
      <c r="E1320" s="9"/>
      <c r="F1320" s="9"/>
      <c r="G1320" s="9"/>
      <c r="H1320" s="9"/>
      <c r="I1320" s="9"/>
      <c r="J1320" s="9"/>
      <c r="K1320" s="9"/>
      <c r="L1320" s="8">
        <f>+IFERROR(COS(ATAN(db_LecMedPrinc[[#This Row],[3]]/db_LecMedPrinc[[#This Row],[1]])),0)</f>
        <v>0</v>
      </c>
    </row>
    <row r="1321" spans="1:12" ht="15.75" x14ac:dyDescent="0.25">
      <c r="A1321" s="4"/>
      <c r="B1321" s="5">
        <v>0</v>
      </c>
      <c r="C1321" s="56"/>
      <c r="D1321" s="9"/>
      <c r="E1321" s="9"/>
      <c r="F1321" s="9"/>
      <c r="G1321" s="9"/>
      <c r="H1321" s="9"/>
      <c r="I1321" s="9"/>
      <c r="J1321" s="9"/>
      <c r="K1321" s="9"/>
      <c r="L1321" s="8">
        <f>+IFERROR(COS(ATAN(db_LecMedPrinc[[#This Row],[3]]/db_LecMedPrinc[[#This Row],[1]])),0)</f>
        <v>0</v>
      </c>
    </row>
    <row r="1322" spans="1:12" ht="15.75" x14ac:dyDescent="0.25">
      <c r="A1322" s="4"/>
      <c r="B1322" s="5">
        <v>0.25</v>
      </c>
      <c r="C1322" s="56"/>
      <c r="D1322" s="9"/>
      <c r="E1322" s="9"/>
      <c r="F1322" s="9"/>
      <c r="G1322" s="9"/>
      <c r="H1322" s="9"/>
      <c r="I1322" s="9"/>
      <c r="J1322" s="9"/>
      <c r="K1322" s="9"/>
      <c r="L1322" s="8">
        <f>+IFERROR(COS(ATAN(db_LecMedPrinc[[#This Row],[3]]/db_LecMedPrinc[[#This Row],[1]])),0)</f>
        <v>0</v>
      </c>
    </row>
    <row r="1323" spans="1:12" ht="15.75" x14ac:dyDescent="0.25">
      <c r="A1323" s="4"/>
      <c r="B1323" s="5">
        <v>0.45833333333333331</v>
      </c>
      <c r="C1323" s="56"/>
      <c r="D1323" s="9"/>
      <c r="E1323" s="9"/>
      <c r="F1323" s="9"/>
      <c r="G1323" s="9"/>
      <c r="H1323" s="9"/>
      <c r="I1323" s="9"/>
      <c r="J1323" s="9"/>
      <c r="K1323" s="9"/>
      <c r="L1323" s="8">
        <f>+IFERROR(COS(ATAN(db_LecMedPrinc[[#This Row],[3]]/db_LecMedPrinc[[#This Row],[1]])),0)</f>
        <v>0</v>
      </c>
    </row>
    <row r="1324" spans="1:12" ht="15.75" x14ac:dyDescent="0.25">
      <c r="A1324" s="4"/>
      <c r="B1324" s="5">
        <v>0.75</v>
      </c>
      <c r="C1324" s="56"/>
      <c r="D1324" s="9"/>
      <c r="E1324" s="9"/>
      <c r="F1324" s="9"/>
      <c r="G1324" s="9"/>
      <c r="H1324" s="9"/>
      <c r="I1324" s="9"/>
      <c r="J1324" s="9"/>
      <c r="K1324" s="9"/>
      <c r="L1324" s="8">
        <f>+IFERROR(COS(ATAN(db_LecMedPrinc[[#This Row],[3]]/db_LecMedPrinc[[#This Row],[1]])),0)</f>
        <v>0</v>
      </c>
    </row>
    <row r="1325" spans="1:12" ht="15.75" x14ac:dyDescent="0.25">
      <c r="A1325" s="4"/>
      <c r="B1325" s="5">
        <v>0</v>
      </c>
      <c r="C1325" s="56"/>
      <c r="D1325" s="9"/>
      <c r="E1325" s="9"/>
      <c r="F1325" s="9"/>
      <c r="G1325" s="9"/>
      <c r="H1325" s="9"/>
      <c r="I1325" s="9"/>
      <c r="J1325" s="9"/>
      <c r="K1325" s="9"/>
      <c r="L1325" s="8">
        <f>+IFERROR(COS(ATAN(db_LecMedPrinc[[#This Row],[3]]/db_LecMedPrinc[[#This Row],[1]])),0)</f>
        <v>0</v>
      </c>
    </row>
    <row r="1326" spans="1:12" ht="15.75" x14ac:dyDescent="0.25">
      <c r="A1326" s="4"/>
      <c r="B1326" s="5">
        <v>0.25</v>
      </c>
      <c r="C1326" s="56"/>
      <c r="D1326" s="9"/>
      <c r="E1326" s="9"/>
      <c r="F1326" s="9"/>
      <c r="G1326" s="9"/>
      <c r="H1326" s="9"/>
      <c r="I1326" s="9"/>
      <c r="J1326" s="9"/>
      <c r="K1326" s="9"/>
      <c r="L1326" s="8">
        <f>+IFERROR(COS(ATAN(db_LecMedPrinc[[#This Row],[3]]/db_LecMedPrinc[[#This Row],[1]])),0)</f>
        <v>0</v>
      </c>
    </row>
    <row r="1327" spans="1:12" ht="15.75" x14ac:dyDescent="0.25">
      <c r="A1327" s="4"/>
      <c r="B1327" s="5">
        <v>0.45833333333333331</v>
      </c>
      <c r="C1327" s="56"/>
      <c r="D1327" s="9"/>
      <c r="E1327" s="9"/>
      <c r="F1327" s="9"/>
      <c r="G1327" s="9"/>
      <c r="H1327" s="9"/>
      <c r="I1327" s="9"/>
      <c r="J1327" s="9"/>
      <c r="K1327" s="9"/>
      <c r="L1327" s="8">
        <f>+IFERROR(COS(ATAN(db_LecMedPrinc[[#This Row],[3]]/db_LecMedPrinc[[#This Row],[1]])),0)</f>
        <v>0</v>
      </c>
    </row>
    <row r="1328" spans="1:12" ht="15.75" x14ac:dyDescent="0.25">
      <c r="A1328" s="4"/>
      <c r="B1328" s="5">
        <v>0.75</v>
      </c>
      <c r="C1328" s="56"/>
      <c r="D1328" s="9"/>
      <c r="E1328" s="9"/>
      <c r="F1328" s="9"/>
      <c r="G1328" s="9"/>
      <c r="H1328" s="9"/>
      <c r="I1328" s="9"/>
      <c r="J1328" s="9"/>
      <c r="K1328" s="9"/>
      <c r="L1328" s="8">
        <f>+IFERROR(COS(ATAN(db_LecMedPrinc[[#This Row],[3]]/db_LecMedPrinc[[#This Row],[1]])),0)</f>
        <v>0</v>
      </c>
    </row>
    <row r="1329" spans="1:12" ht="15.75" x14ac:dyDescent="0.25">
      <c r="A1329" s="4"/>
      <c r="B1329" s="5">
        <v>0</v>
      </c>
      <c r="C1329" s="56"/>
      <c r="D1329" s="9"/>
      <c r="E1329" s="9"/>
      <c r="F1329" s="9"/>
      <c r="G1329" s="9"/>
      <c r="H1329" s="9"/>
      <c r="I1329" s="9"/>
      <c r="J1329" s="9"/>
      <c r="K1329" s="9"/>
      <c r="L1329" s="8">
        <f>+IFERROR(COS(ATAN(db_LecMedPrinc[[#This Row],[3]]/db_LecMedPrinc[[#This Row],[1]])),0)</f>
        <v>0</v>
      </c>
    </row>
    <row r="1330" spans="1:12" ht="15.75" x14ac:dyDescent="0.25">
      <c r="A1330" s="4"/>
      <c r="B1330" s="5">
        <v>0.25</v>
      </c>
      <c r="C1330" s="56"/>
      <c r="D1330" s="9"/>
      <c r="E1330" s="9"/>
      <c r="F1330" s="9"/>
      <c r="G1330" s="9"/>
      <c r="H1330" s="9"/>
      <c r="I1330" s="9"/>
      <c r="J1330" s="9"/>
      <c r="K1330" s="9"/>
      <c r="L1330" s="8">
        <f>+IFERROR(COS(ATAN(db_LecMedPrinc[[#This Row],[3]]/db_LecMedPrinc[[#This Row],[1]])),0)</f>
        <v>0</v>
      </c>
    </row>
    <row r="1331" spans="1:12" ht="15.75" x14ac:dyDescent="0.25">
      <c r="A1331" s="4"/>
      <c r="B1331" s="5">
        <v>0.45833333333333331</v>
      </c>
      <c r="C1331" s="56"/>
      <c r="D1331" s="9"/>
      <c r="E1331" s="9"/>
      <c r="F1331" s="9"/>
      <c r="G1331" s="9"/>
      <c r="H1331" s="9"/>
      <c r="I1331" s="9"/>
      <c r="J1331" s="9"/>
      <c r="K1331" s="9"/>
      <c r="L1331" s="8">
        <f>+IFERROR(COS(ATAN(db_LecMedPrinc[[#This Row],[3]]/db_LecMedPrinc[[#This Row],[1]])),0)</f>
        <v>0</v>
      </c>
    </row>
    <row r="1332" spans="1:12" ht="15.75" x14ac:dyDescent="0.25">
      <c r="A1332" s="4"/>
      <c r="B1332" s="5">
        <v>0.75</v>
      </c>
      <c r="C1332" s="56"/>
      <c r="D1332" s="9"/>
      <c r="E1332" s="9"/>
      <c r="F1332" s="9"/>
      <c r="G1332" s="9"/>
      <c r="H1332" s="9"/>
      <c r="I1332" s="9"/>
      <c r="J1332" s="9"/>
      <c r="K1332" s="9"/>
      <c r="L1332" s="8">
        <f>+IFERROR(COS(ATAN(db_LecMedPrinc[[#This Row],[3]]/db_LecMedPrinc[[#This Row],[1]])),0)</f>
        <v>0</v>
      </c>
    </row>
    <row r="1333" spans="1:12" ht="15.75" x14ac:dyDescent="0.25">
      <c r="A1333" s="4"/>
      <c r="B1333" s="5">
        <v>0</v>
      </c>
      <c r="C1333" s="56"/>
      <c r="D1333" s="9"/>
      <c r="E1333" s="9"/>
      <c r="F1333" s="9"/>
      <c r="G1333" s="9"/>
      <c r="H1333" s="9"/>
      <c r="I1333" s="9"/>
      <c r="J1333" s="9"/>
      <c r="K1333" s="9"/>
      <c r="L1333" s="8">
        <f>+IFERROR(COS(ATAN(db_LecMedPrinc[[#This Row],[3]]/db_LecMedPrinc[[#This Row],[1]])),0)</f>
        <v>0</v>
      </c>
    </row>
    <row r="1334" spans="1:12" ht="15.75" x14ac:dyDescent="0.25">
      <c r="A1334" s="4"/>
      <c r="B1334" s="5">
        <v>0.25</v>
      </c>
      <c r="C1334" s="56"/>
      <c r="D1334" s="9"/>
      <c r="E1334" s="9"/>
      <c r="F1334" s="9"/>
      <c r="G1334" s="9"/>
      <c r="H1334" s="9"/>
      <c r="I1334" s="9"/>
      <c r="J1334" s="9"/>
      <c r="K1334" s="9"/>
      <c r="L1334" s="8">
        <f>+IFERROR(COS(ATAN(db_LecMedPrinc[[#This Row],[3]]/db_LecMedPrinc[[#This Row],[1]])),0)</f>
        <v>0</v>
      </c>
    </row>
    <row r="1335" spans="1:12" ht="15.75" x14ac:dyDescent="0.25">
      <c r="A1335" s="4"/>
      <c r="B1335" s="5">
        <v>0.45833333333333331</v>
      </c>
      <c r="C1335" s="56"/>
      <c r="D1335" s="9"/>
      <c r="E1335" s="9"/>
      <c r="F1335" s="9"/>
      <c r="G1335" s="9"/>
      <c r="H1335" s="9"/>
      <c r="I1335" s="9"/>
      <c r="J1335" s="9"/>
      <c r="K1335" s="9"/>
      <c r="L1335" s="8">
        <f>+IFERROR(COS(ATAN(db_LecMedPrinc[[#This Row],[3]]/db_LecMedPrinc[[#This Row],[1]])),0)</f>
        <v>0</v>
      </c>
    </row>
    <row r="1336" spans="1:12" ht="15.75" x14ac:dyDescent="0.25">
      <c r="A1336" s="4"/>
      <c r="B1336" s="5">
        <v>0.75</v>
      </c>
      <c r="C1336" s="56"/>
      <c r="D1336" s="9"/>
      <c r="E1336" s="9"/>
      <c r="F1336" s="9"/>
      <c r="G1336" s="9"/>
      <c r="H1336" s="9"/>
      <c r="I1336" s="9"/>
      <c r="J1336" s="9"/>
      <c r="K1336" s="9"/>
      <c r="L1336" s="8">
        <f>+IFERROR(COS(ATAN(db_LecMedPrinc[[#This Row],[3]]/db_LecMedPrinc[[#This Row],[1]])),0)</f>
        <v>0</v>
      </c>
    </row>
    <row r="1337" spans="1:12" ht="15.75" x14ac:dyDescent="0.25">
      <c r="A1337" s="4"/>
      <c r="B1337" s="5">
        <v>0</v>
      </c>
      <c r="C1337" s="56"/>
      <c r="D1337" s="9"/>
      <c r="E1337" s="9"/>
      <c r="F1337" s="9"/>
      <c r="G1337" s="9"/>
      <c r="H1337" s="9"/>
      <c r="I1337" s="9"/>
      <c r="J1337" s="9"/>
      <c r="K1337" s="9"/>
      <c r="L1337" s="8">
        <f>+IFERROR(COS(ATAN(db_LecMedPrinc[[#This Row],[3]]/db_LecMedPrinc[[#This Row],[1]])),0)</f>
        <v>0</v>
      </c>
    </row>
    <row r="1338" spans="1:12" ht="15.75" x14ac:dyDescent="0.25">
      <c r="A1338" s="4"/>
      <c r="B1338" s="5">
        <v>0.25</v>
      </c>
      <c r="C1338" s="56"/>
      <c r="D1338" s="9"/>
      <c r="E1338" s="9"/>
      <c r="F1338" s="9"/>
      <c r="G1338" s="9"/>
      <c r="H1338" s="9"/>
      <c r="I1338" s="9"/>
      <c r="J1338" s="9"/>
      <c r="K1338" s="9"/>
      <c r="L1338" s="8">
        <f>+IFERROR(COS(ATAN(db_LecMedPrinc[[#This Row],[3]]/db_LecMedPrinc[[#This Row],[1]])),0)</f>
        <v>0</v>
      </c>
    </row>
    <row r="1339" spans="1:12" ht="15.75" x14ac:dyDescent="0.25">
      <c r="A1339" s="4"/>
      <c r="B1339" s="5">
        <v>0.45833333333333331</v>
      </c>
      <c r="C1339" s="56"/>
      <c r="D1339" s="9"/>
      <c r="E1339" s="9"/>
      <c r="F1339" s="9"/>
      <c r="G1339" s="9"/>
      <c r="H1339" s="9"/>
      <c r="I1339" s="9"/>
      <c r="J1339" s="9"/>
      <c r="K1339" s="9"/>
      <c r="L1339" s="8">
        <f>+IFERROR(COS(ATAN(db_LecMedPrinc[[#This Row],[3]]/db_LecMedPrinc[[#This Row],[1]])),0)</f>
        <v>0</v>
      </c>
    </row>
    <row r="1340" spans="1:12" ht="15.75" x14ac:dyDescent="0.25">
      <c r="A1340" s="4"/>
      <c r="B1340" s="5">
        <v>0.75</v>
      </c>
      <c r="C1340" s="56"/>
      <c r="D1340" s="9"/>
      <c r="E1340" s="9"/>
      <c r="F1340" s="9"/>
      <c r="G1340" s="9"/>
      <c r="H1340" s="9"/>
      <c r="I1340" s="9"/>
      <c r="J1340" s="9"/>
      <c r="K1340" s="9"/>
      <c r="L1340" s="8">
        <f>+IFERROR(COS(ATAN(db_LecMedPrinc[[#This Row],[3]]/db_LecMedPrinc[[#This Row],[1]])),0)</f>
        <v>0</v>
      </c>
    </row>
    <row r="1341" spans="1:12" ht="15.75" x14ac:dyDescent="0.25">
      <c r="A1341" s="4"/>
      <c r="B1341" s="5">
        <v>0</v>
      </c>
      <c r="C1341" s="56"/>
      <c r="D1341" s="9"/>
      <c r="E1341" s="9"/>
      <c r="F1341" s="9"/>
      <c r="G1341" s="9"/>
      <c r="H1341" s="9"/>
      <c r="I1341" s="9"/>
      <c r="J1341" s="9"/>
      <c r="K1341" s="9"/>
      <c r="L1341" s="8">
        <f>+IFERROR(COS(ATAN(db_LecMedPrinc[[#This Row],[3]]/db_LecMedPrinc[[#This Row],[1]])),0)</f>
        <v>0</v>
      </c>
    </row>
    <row r="1342" spans="1:12" ht="15.75" x14ac:dyDescent="0.25">
      <c r="A1342" s="4"/>
      <c r="B1342" s="5">
        <v>0.25</v>
      </c>
      <c r="C1342" s="56"/>
      <c r="D1342" s="9"/>
      <c r="E1342" s="9"/>
      <c r="F1342" s="9"/>
      <c r="G1342" s="9"/>
      <c r="H1342" s="9"/>
      <c r="I1342" s="9"/>
      <c r="J1342" s="9"/>
      <c r="K1342" s="9"/>
      <c r="L1342" s="8">
        <f>+IFERROR(COS(ATAN(db_LecMedPrinc[[#This Row],[3]]/db_LecMedPrinc[[#This Row],[1]])),0)</f>
        <v>0</v>
      </c>
    </row>
    <row r="1343" spans="1:12" ht="15.75" x14ac:dyDescent="0.25">
      <c r="A1343" s="4"/>
      <c r="B1343" s="5">
        <v>0.45833333333333331</v>
      </c>
      <c r="C1343" s="56"/>
      <c r="D1343" s="9"/>
      <c r="E1343" s="9"/>
      <c r="F1343" s="9"/>
      <c r="G1343" s="9"/>
      <c r="H1343" s="9"/>
      <c r="I1343" s="9"/>
      <c r="J1343" s="9"/>
      <c r="K1343" s="9"/>
      <c r="L1343" s="8">
        <f>+IFERROR(COS(ATAN(db_LecMedPrinc[[#This Row],[3]]/db_LecMedPrinc[[#This Row],[1]])),0)</f>
        <v>0</v>
      </c>
    </row>
    <row r="1344" spans="1:12" ht="15.75" x14ac:dyDescent="0.25">
      <c r="A1344" s="4"/>
      <c r="B1344" s="5">
        <v>0.75</v>
      </c>
      <c r="C1344" s="56"/>
      <c r="D1344" s="9"/>
      <c r="E1344" s="9"/>
      <c r="F1344" s="9"/>
      <c r="G1344" s="9"/>
      <c r="H1344" s="9"/>
      <c r="I1344" s="9"/>
      <c r="J1344" s="9"/>
      <c r="K1344" s="9"/>
      <c r="L1344" s="8">
        <f>+IFERROR(COS(ATAN(db_LecMedPrinc[[#This Row],[3]]/db_LecMedPrinc[[#This Row],[1]])),0)</f>
        <v>0</v>
      </c>
    </row>
    <row r="1345" spans="1:12" ht="15.75" x14ac:dyDescent="0.25">
      <c r="A1345" s="4"/>
      <c r="B1345" s="5">
        <v>0</v>
      </c>
      <c r="C1345" s="56"/>
      <c r="D1345" s="9"/>
      <c r="E1345" s="9"/>
      <c r="F1345" s="9"/>
      <c r="G1345" s="9"/>
      <c r="H1345" s="9"/>
      <c r="I1345" s="9"/>
      <c r="J1345" s="9"/>
      <c r="K1345" s="9"/>
      <c r="L1345" s="8">
        <f>+IFERROR(COS(ATAN(db_LecMedPrinc[[#This Row],[3]]/db_LecMedPrinc[[#This Row],[1]])),0)</f>
        <v>0</v>
      </c>
    </row>
    <row r="1346" spans="1:12" ht="15.75" x14ac:dyDescent="0.25">
      <c r="A1346" s="4"/>
      <c r="B1346" s="5">
        <v>0.25</v>
      </c>
      <c r="C1346" s="56"/>
      <c r="D1346" s="9"/>
      <c r="E1346" s="9"/>
      <c r="F1346" s="9"/>
      <c r="G1346" s="9"/>
      <c r="H1346" s="9"/>
      <c r="I1346" s="9"/>
      <c r="J1346" s="9"/>
      <c r="K1346" s="9"/>
      <c r="L1346" s="8">
        <f>+IFERROR(COS(ATAN(db_LecMedPrinc[[#This Row],[3]]/db_LecMedPrinc[[#This Row],[1]])),0)</f>
        <v>0</v>
      </c>
    </row>
    <row r="1347" spans="1:12" ht="15.75" x14ac:dyDescent="0.25">
      <c r="A1347" s="4"/>
      <c r="B1347" s="5">
        <v>0.45833333333333331</v>
      </c>
      <c r="C1347" s="56"/>
      <c r="D1347" s="9"/>
      <c r="E1347" s="9"/>
      <c r="F1347" s="9"/>
      <c r="G1347" s="9"/>
      <c r="H1347" s="9"/>
      <c r="I1347" s="9"/>
      <c r="J1347" s="9"/>
      <c r="K1347" s="9"/>
      <c r="L1347" s="8">
        <f>+IFERROR(COS(ATAN(db_LecMedPrinc[[#This Row],[3]]/db_LecMedPrinc[[#This Row],[1]])),0)</f>
        <v>0</v>
      </c>
    </row>
    <row r="1348" spans="1:12" ht="15.75" x14ac:dyDescent="0.25">
      <c r="A1348" s="4"/>
      <c r="B1348" s="5">
        <v>0.75</v>
      </c>
      <c r="C1348" s="56"/>
      <c r="D1348" s="9"/>
      <c r="E1348" s="9"/>
      <c r="F1348" s="9"/>
      <c r="G1348" s="9"/>
      <c r="H1348" s="9"/>
      <c r="I1348" s="9"/>
      <c r="J1348" s="9"/>
      <c r="K1348" s="9"/>
      <c r="L1348" s="8">
        <f>+IFERROR(COS(ATAN(db_LecMedPrinc[[#This Row],[3]]/db_LecMedPrinc[[#This Row],[1]])),0)</f>
        <v>0</v>
      </c>
    </row>
    <row r="1349" spans="1:12" ht="15.75" x14ac:dyDescent="0.25">
      <c r="A1349" s="4"/>
      <c r="B1349" s="5">
        <v>0</v>
      </c>
      <c r="C1349" s="56"/>
      <c r="D1349" s="9"/>
      <c r="E1349" s="9"/>
      <c r="F1349" s="9"/>
      <c r="G1349" s="9"/>
      <c r="H1349" s="9"/>
      <c r="I1349" s="9"/>
      <c r="J1349" s="9"/>
      <c r="K1349" s="9"/>
      <c r="L1349" s="8">
        <f>+IFERROR(COS(ATAN(db_LecMedPrinc[[#This Row],[3]]/db_LecMedPrinc[[#This Row],[1]])),0)</f>
        <v>0</v>
      </c>
    </row>
    <row r="1350" spans="1:12" ht="15.75" x14ac:dyDescent="0.25">
      <c r="A1350" s="4"/>
      <c r="B1350" s="5">
        <v>0.25</v>
      </c>
      <c r="C1350" s="56"/>
      <c r="D1350" s="9"/>
      <c r="E1350" s="9"/>
      <c r="F1350" s="9"/>
      <c r="G1350" s="9"/>
      <c r="H1350" s="9"/>
      <c r="I1350" s="9"/>
      <c r="J1350" s="9"/>
      <c r="K1350" s="9"/>
      <c r="L1350" s="8">
        <f>+IFERROR(COS(ATAN(db_LecMedPrinc[[#This Row],[3]]/db_LecMedPrinc[[#This Row],[1]])),0)</f>
        <v>0</v>
      </c>
    </row>
    <row r="1351" spans="1:12" ht="15.75" x14ac:dyDescent="0.25">
      <c r="A1351" s="4"/>
      <c r="B1351" s="5">
        <v>0.45833333333333331</v>
      </c>
      <c r="C1351" s="56"/>
      <c r="D1351" s="9"/>
      <c r="E1351" s="9"/>
      <c r="F1351" s="9"/>
      <c r="G1351" s="9"/>
      <c r="H1351" s="9"/>
      <c r="I1351" s="9"/>
      <c r="J1351" s="9"/>
      <c r="K1351" s="9"/>
      <c r="L1351" s="8">
        <f>+IFERROR(COS(ATAN(db_LecMedPrinc[[#This Row],[3]]/db_LecMedPrinc[[#This Row],[1]])),0)</f>
        <v>0</v>
      </c>
    </row>
    <row r="1352" spans="1:12" ht="15.75" x14ac:dyDescent="0.25">
      <c r="A1352" s="4"/>
      <c r="B1352" s="5">
        <v>0.75</v>
      </c>
      <c r="C1352" s="56"/>
      <c r="D1352" s="9"/>
      <c r="E1352" s="9"/>
      <c r="F1352" s="9"/>
      <c r="G1352" s="9"/>
      <c r="H1352" s="9"/>
      <c r="I1352" s="9"/>
      <c r="J1352" s="9"/>
      <c r="K1352" s="9"/>
      <c r="L1352" s="8">
        <f>+IFERROR(COS(ATAN(db_LecMedPrinc[[#This Row],[3]]/db_LecMedPrinc[[#This Row],[1]])),0)</f>
        <v>0</v>
      </c>
    </row>
    <row r="1353" spans="1:12" ht="15.75" x14ac:dyDescent="0.25">
      <c r="A1353" s="4"/>
      <c r="B1353" s="5">
        <v>0</v>
      </c>
      <c r="C1353" s="56"/>
      <c r="D1353" s="9"/>
      <c r="E1353" s="9"/>
      <c r="F1353" s="9"/>
      <c r="G1353" s="9"/>
      <c r="H1353" s="9"/>
      <c r="I1353" s="9"/>
      <c r="J1353" s="9"/>
      <c r="K1353" s="9"/>
      <c r="L1353" s="8">
        <f>+IFERROR(COS(ATAN(db_LecMedPrinc[[#This Row],[3]]/db_LecMedPrinc[[#This Row],[1]])),0)</f>
        <v>0</v>
      </c>
    </row>
    <row r="1354" spans="1:12" ht="15.75" x14ac:dyDescent="0.25">
      <c r="A1354" s="4"/>
      <c r="B1354" s="5">
        <v>0.25</v>
      </c>
      <c r="C1354" s="56"/>
      <c r="D1354" s="9"/>
      <c r="E1354" s="9"/>
      <c r="F1354" s="9"/>
      <c r="G1354" s="9"/>
      <c r="H1354" s="9"/>
      <c r="I1354" s="9"/>
      <c r="J1354" s="9"/>
      <c r="K1354" s="9"/>
      <c r="L1354" s="8">
        <f>+IFERROR(COS(ATAN(db_LecMedPrinc[[#This Row],[3]]/db_LecMedPrinc[[#This Row],[1]])),0)</f>
        <v>0</v>
      </c>
    </row>
    <row r="1355" spans="1:12" ht="15.75" x14ac:dyDescent="0.25">
      <c r="A1355" s="4"/>
      <c r="B1355" s="5">
        <v>0.45833333333333331</v>
      </c>
      <c r="C1355" s="56"/>
      <c r="D1355" s="9"/>
      <c r="E1355" s="9"/>
      <c r="F1355" s="9"/>
      <c r="G1355" s="9"/>
      <c r="H1355" s="9"/>
      <c r="I1355" s="9"/>
      <c r="J1355" s="9"/>
      <c r="K1355" s="9"/>
      <c r="L1355" s="8">
        <f>+IFERROR(COS(ATAN(db_LecMedPrinc[[#This Row],[3]]/db_LecMedPrinc[[#This Row],[1]])),0)</f>
        <v>0</v>
      </c>
    </row>
    <row r="1356" spans="1:12" ht="15.75" x14ac:dyDescent="0.25">
      <c r="A1356" s="4"/>
      <c r="B1356" s="5">
        <v>0.75</v>
      </c>
      <c r="C1356" s="56"/>
      <c r="D1356" s="9"/>
      <c r="E1356" s="9"/>
      <c r="F1356" s="9"/>
      <c r="G1356" s="9"/>
      <c r="H1356" s="9"/>
      <c r="I1356" s="9"/>
      <c r="J1356" s="9"/>
      <c r="K1356" s="9"/>
      <c r="L1356" s="8">
        <f>+IFERROR(COS(ATAN(db_LecMedPrinc[[#This Row],[3]]/db_LecMedPrinc[[#This Row],[1]])),0)</f>
        <v>0</v>
      </c>
    </row>
    <row r="1357" spans="1:12" ht="15.75" x14ac:dyDescent="0.25">
      <c r="A1357" s="4"/>
      <c r="B1357" s="5">
        <v>0</v>
      </c>
      <c r="C1357" s="56"/>
      <c r="D1357" s="9"/>
      <c r="E1357" s="9"/>
      <c r="F1357" s="9"/>
      <c r="G1357" s="9"/>
      <c r="H1357" s="9"/>
      <c r="I1357" s="9"/>
      <c r="J1357" s="9"/>
      <c r="K1357" s="9"/>
      <c r="L1357" s="8">
        <f>+IFERROR(COS(ATAN(db_LecMedPrinc[[#This Row],[3]]/db_LecMedPrinc[[#This Row],[1]])),0)</f>
        <v>0</v>
      </c>
    </row>
    <row r="1358" spans="1:12" ht="15.75" x14ac:dyDescent="0.25">
      <c r="A1358" s="4"/>
      <c r="B1358" s="5">
        <v>0.25</v>
      </c>
      <c r="C1358" s="56"/>
      <c r="D1358" s="9"/>
      <c r="E1358" s="9"/>
      <c r="F1358" s="9"/>
      <c r="G1358" s="9"/>
      <c r="H1358" s="9"/>
      <c r="I1358" s="9"/>
      <c r="J1358" s="9"/>
      <c r="K1358" s="9"/>
      <c r="L1358" s="8">
        <f>+IFERROR(COS(ATAN(db_LecMedPrinc[[#This Row],[3]]/db_LecMedPrinc[[#This Row],[1]])),0)</f>
        <v>0</v>
      </c>
    </row>
    <row r="1359" spans="1:12" ht="15.75" x14ac:dyDescent="0.25">
      <c r="A1359" s="4"/>
      <c r="B1359" s="5">
        <v>0.45833333333333331</v>
      </c>
      <c r="C1359" s="56"/>
      <c r="D1359" s="9"/>
      <c r="E1359" s="9"/>
      <c r="F1359" s="9"/>
      <c r="G1359" s="9"/>
      <c r="H1359" s="9"/>
      <c r="I1359" s="9"/>
      <c r="J1359" s="9"/>
      <c r="K1359" s="9"/>
      <c r="L1359" s="8">
        <f>+IFERROR(COS(ATAN(db_LecMedPrinc[[#This Row],[3]]/db_LecMedPrinc[[#This Row],[1]])),0)</f>
        <v>0</v>
      </c>
    </row>
    <row r="1360" spans="1:12" ht="15.75" x14ac:dyDescent="0.25">
      <c r="A1360" s="4"/>
      <c r="B1360" s="5">
        <v>0.75</v>
      </c>
      <c r="C1360" s="56"/>
      <c r="D1360" s="9"/>
      <c r="E1360" s="9"/>
      <c r="F1360" s="9"/>
      <c r="G1360" s="9"/>
      <c r="H1360" s="9"/>
      <c r="I1360" s="9"/>
      <c r="J1360" s="9"/>
      <c r="K1360" s="9"/>
      <c r="L1360" s="8">
        <f>+IFERROR(COS(ATAN(db_LecMedPrinc[[#This Row],[3]]/db_LecMedPrinc[[#This Row],[1]])),0)</f>
        <v>0</v>
      </c>
    </row>
    <row r="1361" spans="1:12" ht="15.75" x14ac:dyDescent="0.25">
      <c r="A1361" s="4"/>
      <c r="B1361" s="5">
        <v>0</v>
      </c>
      <c r="C1361" s="56"/>
      <c r="D1361" s="9"/>
      <c r="E1361" s="9"/>
      <c r="F1361" s="9"/>
      <c r="G1361" s="9"/>
      <c r="H1361" s="9"/>
      <c r="I1361" s="9"/>
      <c r="J1361" s="9"/>
      <c r="K1361" s="9"/>
      <c r="L1361" s="8">
        <f>+IFERROR(COS(ATAN(db_LecMedPrinc[[#This Row],[3]]/db_LecMedPrinc[[#This Row],[1]])),0)</f>
        <v>0</v>
      </c>
    </row>
    <row r="1362" spans="1:12" ht="15.75" x14ac:dyDescent="0.25">
      <c r="A1362" s="4"/>
      <c r="B1362" s="5">
        <v>0.25</v>
      </c>
      <c r="C1362" s="56"/>
      <c r="D1362" s="9"/>
      <c r="E1362" s="9"/>
      <c r="F1362" s="9"/>
      <c r="G1362" s="9"/>
      <c r="H1362" s="9"/>
      <c r="I1362" s="9"/>
      <c r="J1362" s="9"/>
      <c r="K1362" s="9"/>
      <c r="L1362" s="8">
        <f>+IFERROR(COS(ATAN(db_LecMedPrinc[[#This Row],[3]]/db_LecMedPrinc[[#This Row],[1]])),0)</f>
        <v>0</v>
      </c>
    </row>
    <row r="1363" spans="1:12" ht="15.75" x14ac:dyDescent="0.25">
      <c r="A1363" s="4"/>
      <c r="B1363" s="5">
        <v>0.45833333333333331</v>
      </c>
      <c r="C1363" s="56"/>
      <c r="D1363" s="9"/>
      <c r="E1363" s="9"/>
      <c r="F1363" s="9"/>
      <c r="G1363" s="9"/>
      <c r="H1363" s="9"/>
      <c r="I1363" s="9"/>
      <c r="J1363" s="9"/>
      <c r="K1363" s="9"/>
      <c r="L1363" s="8">
        <f>+IFERROR(COS(ATAN(db_LecMedPrinc[[#This Row],[3]]/db_LecMedPrinc[[#This Row],[1]])),0)</f>
        <v>0</v>
      </c>
    </row>
    <row r="1364" spans="1:12" ht="15.75" x14ac:dyDescent="0.25">
      <c r="A1364" s="4"/>
      <c r="B1364" s="5">
        <v>0.75</v>
      </c>
      <c r="C1364" s="56"/>
      <c r="D1364" s="9"/>
      <c r="E1364" s="9"/>
      <c r="F1364" s="9"/>
      <c r="G1364" s="9"/>
      <c r="H1364" s="9"/>
      <c r="I1364" s="9"/>
      <c r="J1364" s="9"/>
      <c r="K1364" s="9"/>
      <c r="L1364" s="8">
        <f>+IFERROR(COS(ATAN(db_LecMedPrinc[[#This Row],[3]]/db_LecMedPrinc[[#This Row],[1]])),0)</f>
        <v>0</v>
      </c>
    </row>
    <row r="1365" spans="1:12" ht="15.75" x14ac:dyDescent="0.25">
      <c r="A1365" s="4"/>
      <c r="B1365" s="5">
        <v>0</v>
      </c>
      <c r="C1365" s="56"/>
      <c r="D1365" s="9"/>
      <c r="E1365" s="9"/>
      <c r="F1365" s="9"/>
      <c r="G1365" s="9"/>
      <c r="H1365" s="9"/>
      <c r="I1365" s="9"/>
      <c r="J1365" s="9"/>
      <c r="K1365" s="9"/>
      <c r="L1365" s="8">
        <f>+IFERROR(COS(ATAN(db_LecMedPrinc[[#This Row],[3]]/db_LecMedPrinc[[#This Row],[1]])),0)</f>
        <v>0</v>
      </c>
    </row>
    <row r="1366" spans="1:12" ht="15.75" x14ac:dyDescent="0.25">
      <c r="A1366" s="4"/>
      <c r="B1366" s="5">
        <v>0.25</v>
      </c>
      <c r="C1366" s="56"/>
      <c r="D1366" s="9"/>
      <c r="E1366" s="9"/>
      <c r="F1366" s="9"/>
      <c r="G1366" s="9"/>
      <c r="H1366" s="9"/>
      <c r="I1366" s="9"/>
      <c r="J1366" s="9"/>
      <c r="K1366" s="9"/>
      <c r="L1366" s="8">
        <f>+IFERROR(COS(ATAN(db_LecMedPrinc[[#This Row],[3]]/db_LecMedPrinc[[#This Row],[1]])),0)</f>
        <v>0</v>
      </c>
    </row>
    <row r="1367" spans="1:12" ht="15.75" x14ac:dyDescent="0.25">
      <c r="A1367" s="4"/>
      <c r="B1367" s="5">
        <v>0.45833333333333331</v>
      </c>
      <c r="C1367" s="56"/>
      <c r="D1367" s="9"/>
      <c r="E1367" s="9"/>
      <c r="F1367" s="9"/>
      <c r="G1367" s="9"/>
      <c r="H1367" s="9"/>
      <c r="I1367" s="9"/>
      <c r="J1367" s="9"/>
      <c r="K1367" s="9"/>
      <c r="L1367" s="8">
        <f>+IFERROR(COS(ATAN(db_LecMedPrinc[[#This Row],[3]]/db_LecMedPrinc[[#This Row],[1]])),0)</f>
        <v>0</v>
      </c>
    </row>
    <row r="1368" spans="1:12" ht="15.75" x14ac:dyDescent="0.25">
      <c r="A1368" s="4"/>
      <c r="B1368" s="5">
        <v>0.75</v>
      </c>
      <c r="C1368" s="56"/>
      <c r="D1368" s="9"/>
      <c r="E1368" s="9"/>
      <c r="F1368" s="9"/>
      <c r="G1368" s="9"/>
      <c r="H1368" s="9"/>
      <c r="I1368" s="9"/>
      <c r="J1368" s="9"/>
      <c r="K1368" s="9"/>
      <c r="L1368" s="8">
        <f>+IFERROR(COS(ATAN(db_LecMedPrinc[[#This Row],[3]]/db_LecMedPrinc[[#This Row],[1]])),0)</f>
        <v>0</v>
      </c>
    </row>
    <row r="1369" spans="1:12" ht="15.75" x14ac:dyDescent="0.25">
      <c r="A1369" s="4"/>
      <c r="B1369" s="5">
        <v>0</v>
      </c>
      <c r="C1369" s="56"/>
      <c r="D1369" s="9"/>
      <c r="E1369" s="9"/>
      <c r="F1369" s="9"/>
      <c r="G1369" s="9"/>
      <c r="H1369" s="9"/>
      <c r="I1369" s="9"/>
      <c r="J1369" s="9"/>
      <c r="K1369" s="9"/>
      <c r="L1369" s="8">
        <f>+IFERROR(COS(ATAN(db_LecMedPrinc[[#This Row],[3]]/db_LecMedPrinc[[#This Row],[1]])),0)</f>
        <v>0</v>
      </c>
    </row>
    <row r="1370" spans="1:12" ht="15.75" x14ac:dyDescent="0.25">
      <c r="A1370" s="4"/>
      <c r="B1370" s="5">
        <v>0.25</v>
      </c>
      <c r="C1370" s="56"/>
      <c r="D1370" s="9"/>
      <c r="E1370" s="9"/>
      <c r="F1370" s="9"/>
      <c r="G1370" s="9"/>
      <c r="H1370" s="9"/>
      <c r="I1370" s="9"/>
      <c r="J1370" s="9"/>
      <c r="K1370" s="9"/>
      <c r="L1370" s="8">
        <f>+IFERROR(COS(ATAN(db_LecMedPrinc[[#This Row],[3]]/db_LecMedPrinc[[#This Row],[1]])),0)</f>
        <v>0</v>
      </c>
    </row>
    <row r="1371" spans="1:12" ht="15.75" x14ac:dyDescent="0.25">
      <c r="A1371" s="4"/>
      <c r="B1371" s="5">
        <v>0.45833333333333331</v>
      </c>
      <c r="C1371" s="56"/>
      <c r="D1371" s="9"/>
      <c r="E1371" s="9"/>
      <c r="F1371" s="9"/>
      <c r="G1371" s="9"/>
      <c r="H1371" s="9"/>
      <c r="I1371" s="9"/>
      <c r="J1371" s="9"/>
      <c r="K1371" s="9"/>
      <c r="L1371" s="8">
        <f>+IFERROR(COS(ATAN(db_LecMedPrinc[[#This Row],[3]]/db_LecMedPrinc[[#This Row],[1]])),0)</f>
        <v>0</v>
      </c>
    </row>
    <row r="1372" spans="1:12" ht="15.75" x14ac:dyDescent="0.25">
      <c r="A1372" s="4"/>
      <c r="B1372" s="5">
        <v>0.75</v>
      </c>
      <c r="C1372" s="56"/>
      <c r="D1372" s="9"/>
      <c r="E1372" s="9"/>
      <c r="F1372" s="9"/>
      <c r="G1372" s="9"/>
      <c r="H1372" s="9"/>
      <c r="I1372" s="9"/>
      <c r="J1372" s="9"/>
      <c r="K1372" s="9"/>
      <c r="L1372" s="8">
        <f>+IFERROR(COS(ATAN(db_LecMedPrinc[[#This Row],[3]]/db_LecMedPrinc[[#This Row],[1]])),0)</f>
        <v>0</v>
      </c>
    </row>
    <row r="1373" spans="1:12" ht="15.75" x14ac:dyDescent="0.25">
      <c r="A1373" s="4"/>
      <c r="B1373" s="5">
        <v>0</v>
      </c>
      <c r="C1373" s="56"/>
      <c r="D1373" s="9"/>
      <c r="E1373" s="9"/>
      <c r="F1373" s="9"/>
      <c r="G1373" s="9"/>
      <c r="H1373" s="9"/>
      <c r="I1373" s="9"/>
      <c r="J1373" s="9"/>
      <c r="K1373" s="9"/>
      <c r="L1373" s="8">
        <f>+IFERROR(COS(ATAN(db_LecMedPrinc[[#This Row],[3]]/db_LecMedPrinc[[#This Row],[1]])),0)</f>
        <v>0</v>
      </c>
    </row>
    <row r="1374" spans="1:12" ht="15.75" x14ac:dyDescent="0.25">
      <c r="A1374" s="4"/>
      <c r="B1374" s="5">
        <v>0.25</v>
      </c>
      <c r="C1374" s="56"/>
      <c r="D1374" s="9"/>
      <c r="E1374" s="9"/>
      <c r="F1374" s="9"/>
      <c r="G1374" s="9"/>
      <c r="H1374" s="9"/>
      <c r="I1374" s="9"/>
      <c r="J1374" s="9"/>
      <c r="K1374" s="9"/>
      <c r="L1374" s="8">
        <f>+IFERROR(COS(ATAN(db_LecMedPrinc[[#This Row],[3]]/db_LecMedPrinc[[#This Row],[1]])),0)</f>
        <v>0</v>
      </c>
    </row>
    <row r="1375" spans="1:12" ht="15.75" x14ac:dyDescent="0.25">
      <c r="A1375" s="4"/>
      <c r="B1375" s="5">
        <v>0.45833333333333331</v>
      </c>
      <c r="C1375" s="56"/>
      <c r="D1375" s="9"/>
      <c r="E1375" s="9"/>
      <c r="F1375" s="9"/>
      <c r="G1375" s="9"/>
      <c r="H1375" s="9"/>
      <c r="I1375" s="9"/>
      <c r="J1375" s="9"/>
      <c r="K1375" s="9"/>
      <c r="L1375" s="8">
        <f>+IFERROR(COS(ATAN(db_LecMedPrinc[[#This Row],[3]]/db_LecMedPrinc[[#This Row],[1]])),0)</f>
        <v>0</v>
      </c>
    </row>
    <row r="1376" spans="1:12" ht="15.75" x14ac:dyDescent="0.25">
      <c r="A1376" s="4"/>
      <c r="B1376" s="5">
        <v>0.75</v>
      </c>
      <c r="C1376" s="56"/>
      <c r="D1376" s="9"/>
      <c r="E1376" s="9"/>
      <c r="F1376" s="9"/>
      <c r="G1376" s="9"/>
      <c r="H1376" s="9"/>
      <c r="I1376" s="9"/>
      <c r="J1376" s="9"/>
      <c r="K1376" s="9"/>
      <c r="L1376" s="8">
        <f>+IFERROR(COS(ATAN(db_LecMedPrinc[[#This Row],[3]]/db_LecMedPrinc[[#This Row],[1]])),0)</f>
        <v>0</v>
      </c>
    </row>
    <row r="1377" spans="1:12" ht="15.75" x14ac:dyDescent="0.25">
      <c r="A1377" s="4"/>
      <c r="B1377" s="5">
        <v>0</v>
      </c>
      <c r="C1377" s="56"/>
      <c r="D1377" s="9"/>
      <c r="E1377" s="9"/>
      <c r="F1377" s="9"/>
      <c r="G1377" s="9"/>
      <c r="H1377" s="9"/>
      <c r="I1377" s="9"/>
      <c r="J1377" s="9"/>
      <c r="K1377" s="9"/>
      <c r="L1377" s="8">
        <f>+IFERROR(COS(ATAN(db_LecMedPrinc[[#This Row],[3]]/db_LecMedPrinc[[#This Row],[1]])),0)</f>
        <v>0</v>
      </c>
    </row>
    <row r="1378" spans="1:12" ht="15.75" x14ac:dyDescent="0.25">
      <c r="A1378" s="4"/>
      <c r="B1378" s="5">
        <v>0.25</v>
      </c>
      <c r="C1378" s="56"/>
      <c r="D1378" s="9"/>
      <c r="E1378" s="9"/>
      <c r="F1378" s="9"/>
      <c r="G1378" s="9"/>
      <c r="H1378" s="9"/>
      <c r="I1378" s="9"/>
      <c r="J1378" s="9"/>
      <c r="K1378" s="9"/>
      <c r="L1378" s="8">
        <f>+IFERROR(COS(ATAN(db_LecMedPrinc[[#This Row],[3]]/db_LecMedPrinc[[#This Row],[1]])),0)</f>
        <v>0</v>
      </c>
    </row>
    <row r="1379" spans="1:12" ht="15.75" x14ac:dyDescent="0.25">
      <c r="A1379" s="4"/>
      <c r="B1379" s="5">
        <v>0.45833333333333331</v>
      </c>
      <c r="C1379" s="56"/>
      <c r="D1379" s="9"/>
      <c r="E1379" s="9"/>
      <c r="F1379" s="9"/>
      <c r="G1379" s="9"/>
      <c r="H1379" s="9"/>
      <c r="I1379" s="9"/>
      <c r="J1379" s="9"/>
      <c r="K1379" s="9"/>
      <c r="L1379" s="8">
        <f>+IFERROR(COS(ATAN(db_LecMedPrinc[[#This Row],[3]]/db_LecMedPrinc[[#This Row],[1]])),0)</f>
        <v>0</v>
      </c>
    </row>
    <row r="1380" spans="1:12" ht="15.75" x14ac:dyDescent="0.25">
      <c r="A1380" s="4"/>
      <c r="B1380" s="5">
        <v>0.75</v>
      </c>
      <c r="C1380" s="56"/>
      <c r="D1380" s="9"/>
      <c r="E1380" s="9"/>
      <c r="F1380" s="9"/>
      <c r="G1380" s="9"/>
      <c r="H1380" s="9"/>
      <c r="I1380" s="9"/>
      <c r="J1380" s="9"/>
      <c r="K1380" s="9"/>
      <c r="L1380" s="8">
        <f>+IFERROR(COS(ATAN(db_LecMedPrinc[[#This Row],[3]]/db_LecMedPrinc[[#This Row],[1]])),0)</f>
        <v>0</v>
      </c>
    </row>
    <row r="1381" spans="1:12" ht="15.75" x14ac:dyDescent="0.25">
      <c r="A1381" s="4"/>
      <c r="B1381" s="5">
        <v>0</v>
      </c>
      <c r="C1381" s="56"/>
      <c r="D1381" s="9"/>
      <c r="E1381" s="9"/>
      <c r="F1381" s="9"/>
      <c r="G1381" s="9"/>
      <c r="H1381" s="9"/>
      <c r="I1381" s="9"/>
      <c r="J1381" s="9"/>
      <c r="K1381" s="9"/>
      <c r="L1381" s="8">
        <f>+IFERROR(COS(ATAN(db_LecMedPrinc[[#This Row],[3]]/db_LecMedPrinc[[#This Row],[1]])),0)</f>
        <v>0</v>
      </c>
    </row>
    <row r="1382" spans="1:12" ht="15.75" x14ac:dyDescent="0.25">
      <c r="A1382" s="4"/>
      <c r="B1382" s="5">
        <v>0.25</v>
      </c>
      <c r="C1382" s="56"/>
      <c r="D1382" s="9"/>
      <c r="E1382" s="9"/>
      <c r="F1382" s="9"/>
      <c r="G1382" s="9"/>
      <c r="H1382" s="9"/>
      <c r="I1382" s="9"/>
      <c r="J1382" s="9"/>
      <c r="K1382" s="9"/>
      <c r="L1382" s="8">
        <f>+IFERROR(COS(ATAN(db_LecMedPrinc[[#This Row],[3]]/db_LecMedPrinc[[#This Row],[1]])),0)</f>
        <v>0</v>
      </c>
    </row>
    <row r="1383" spans="1:12" ht="15.75" x14ac:dyDescent="0.25">
      <c r="A1383" s="4"/>
      <c r="B1383" s="5">
        <v>0.45833333333333331</v>
      </c>
      <c r="C1383" s="56"/>
      <c r="D1383" s="9"/>
      <c r="E1383" s="9"/>
      <c r="F1383" s="9"/>
      <c r="G1383" s="9"/>
      <c r="H1383" s="9"/>
      <c r="I1383" s="9"/>
      <c r="J1383" s="9"/>
      <c r="K1383" s="9"/>
      <c r="L1383" s="8">
        <f>+IFERROR(COS(ATAN(db_LecMedPrinc[[#This Row],[3]]/db_LecMedPrinc[[#This Row],[1]])),0)</f>
        <v>0</v>
      </c>
    </row>
    <row r="1384" spans="1:12" ht="15.75" x14ac:dyDescent="0.25">
      <c r="A1384" s="4"/>
      <c r="B1384" s="5">
        <v>0.75</v>
      </c>
      <c r="C1384" s="56"/>
      <c r="D1384" s="9"/>
      <c r="E1384" s="9"/>
      <c r="F1384" s="9"/>
      <c r="G1384" s="9"/>
      <c r="H1384" s="9"/>
      <c r="I1384" s="9"/>
      <c r="J1384" s="9"/>
      <c r="K1384" s="9"/>
      <c r="L1384" s="8">
        <f>+IFERROR(COS(ATAN(db_LecMedPrinc[[#This Row],[3]]/db_LecMedPrinc[[#This Row],[1]])),0)</f>
        <v>0</v>
      </c>
    </row>
    <row r="1385" spans="1:12" ht="15.75" x14ac:dyDescent="0.25">
      <c r="A1385" s="4"/>
      <c r="B1385" s="5">
        <v>0</v>
      </c>
      <c r="C1385" s="56"/>
      <c r="D1385" s="9"/>
      <c r="E1385" s="9"/>
      <c r="F1385" s="9"/>
      <c r="G1385" s="9"/>
      <c r="H1385" s="9"/>
      <c r="I1385" s="9"/>
      <c r="J1385" s="9"/>
      <c r="K1385" s="9"/>
      <c r="L1385" s="8">
        <f>+IFERROR(COS(ATAN(db_LecMedPrinc[[#This Row],[3]]/db_LecMedPrinc[[#This Row],[1]])),0)</f>
        <v>0</v>
      </c>
    </row>
    <row r="1386" spans="1:12" ht="15.75" x14ac:dyDescent="0.25">
      <c r="A1386" s="4"/>
      <c r="B1386" s="5">
        <v>0.25</v>
      </c>
      <c r="C1386" s="56"/>
      <c r="D1386" s="9"/>
      <c r="E1386" s="9"/>
      <c r="F1386" s="9"/>
      <c r="G1386" s="9"/>
      <c r="H1386" s="9"/>
      <c r="I1386" s="9"/>
      <c r="J1386" s="9"/>
      <c r="K1386" s="9"/>
      <c r="L1386" s="8">
        <f>+IFERROR(COS(ATAN(db_LecMedPrinc[[#This Row],[3]]/db_LecMedPrinc[[#This Row],[1]])),0)</f>
        <v>0</v>
      </c>
    </row>
    <row r="1387" spans="1:12" ht="15.75" x14ac:dyDescent="0.25">
      <c r="A1387" s="4"/>
      <c r="B1387" s="5">
        <v>0.45833333333333331</v>
      </c>
      <c r="C1387" s="56"/>
      <c r="D1387" s="9"/>
      <c r="E1387" s="9"/>
      <c r="F1387" s="9"/>
      <c r="G1387" s="9"/>
      <c r="H1387" s="9"/>
      <c r="I1387" s="9"/>
      <c r="J1387" s="9"/>
      <c r="K1387" s="9"/>
      <c r="L1387" s="8">
        <f>+IFERROR(COS(ATAN(db_LecMedPrinc[[#This Row],[3]]/db_LecMedPrinc[[#This Row],[1]])),0)</f>
        <v>0</v>
      </c>
    </row>
    <row r="1388" spans="1:12" ht="15.75" x14ac:dyDescent="0.25">
      <c r="A1388" s="4"/>
      <c r="B1388" s="5">
        <v>0.75</v>
      </c>
      <c r="C1388" s="56"/>
      <c r="D1388" s="9"/>
      <c r="E1388" s="9"/>
      <c r="F1388" s="9"/>
      <c r="G1388" s="9"/>
      <c r="H1388" s="9"/>
      <c r="I1388" s="9"/>
      <c r="J1388" s="9"/>
      <c r="K1388" s="9"/>
      <c r="L1388" s="8">
        <f>+IFERROR(COS(ATAN(db_LecMedPrinc[[#This Row],[3]]/db_LecMedPrinc[[#This Row],[1]])),0)</f>
        <v>0</v>
      </c>
    </row>
    <row r="1389" spans="1:12" ht="15.75" x14ac:dyDescent="0.25">
      <c r="A1389" s="4"/>
      <c r="B1389" s="5">
        <v>0</v>
      </c>
      <c r="C1389" s="56"/>
      <c r="D1389" s="9"/>
      <c r="E1389" s="9"/>
      <c r="F1389" s="9"/>
      <c r="G1389" s="9"/>
      <c r="H1389" s="9"/>
      <c r="I1389" s="9"/>
      <c r="J1389" s="9"/>
      <c r="K1389" s="9"/>
      <c r="L1389" s="8">
        <f>+IFERROR(COS(ATAN(db_LecMedPrinc[[#This Row],[3]]/db_LecMedPrinc[[#This Row],[1]])),0)</f>
        <v>0</v>
      </c>
    </row>
    <row r="1390" spans="1:12" ht="15.75" x14ac:dyDescent="0.25">
      <c r="A1390" s="4"/>
      <c r="B1390" s="5">
        <v>0.25</v>
      </c>
      <c r="C1390" s="56"/>
      <c r="D1390" s="9"/>
      <c r="E1390" s="9"/>
      <c r="F1390" s="9"/>
      <c r="G1390" s="9"/>
      <c r="H1390" s="9"/>
      <c r="I1390" s="9"/>
      <c r="J1390" s="9"/>
      <c r="K1390" s="9"/>
      <c r="L1390" s="8">
        <f>+IFERROR(COS(ATAN(db_LecMedPrinc[[#This Row],[3]]/db_LecMedPrinc[[#This Row],[1]])),0)</f>
        <v>0</v>
      </c>
    </row>
    <row r="1391" spans="1:12" ht="15.75" x14ac:dyDescent="0.25">
      <c r="A1391" s="4"/>
      <c r="B1391" s="5">
        <v>0.45833333333333331</v>
      </c>
      <c r="C1391" s="56"/>
      <c r="D1391" s="9"/>
      <c r="E1391" s="9"/>
      <c r="F1391" s="9"/>
      <c r="G1391" s="9"/>
      <c r="H1391" s="9"/>
      <c r="I1391" s="9"/>
      <c r="J1391" s="9"/>
      <c r="K1391" s="9"/>
      <c r="L1391" s="8">
        <f>+IFERROR(COS(ATAN(db_LecMedPrinc[[#This Row],[3]]/db_LecMedPrinc[[#This Row],[1]])),0)</f>
        <v>0</v>
      </c>
    </row>
    <row r="1392" spans="1:12" ht="15.75" x14ac:dyDescent="0.25">
      <c r="A1392" s="4"/>
      <c r="B1392" s="5">
        <v>0.75</v>
      </c>
      <c r="C1392" s="56"/>
      <c r="D1392" s="9"/>
      <c r="E1392" s="9"/>
      <c r="F1392" s="9"/>
      <c r="G1392" s="9"/>
      <c r="H1392" s="9"/>
      <c r="I1392" s="9"/>
      <c r="J1392" s="9"/>
      <c r="K1392" s="9"/>
      <c r="L1392" s="8">
        <f>+IFERROR(COS(ATAN(db_LecMedPrinc[[#This Row],[3]]/db_LecMedPrinc[[#This Row],[1]])),0)</f>
        <v>0</v>
      </c>
    </row>
    <row r="1393" spans="1:12" ht="15.75" x14ac:dyDescent="0.25">
      <c r="A1393" s="4"/>
      <c r="B1393" s="5">
        <v>0</v>
      </c>
      <c r="C1393" s="56"/>
      <c r="D1393" s="9"/>
      <c r="E1393" s="9"/>
      <c r="F1393" s="9"/>
      <c r="G1393" s="9"/>
      <c r="H1393" s="9"/>
      <c r="I1393" s="9"/>
      <c r="J1393" s="9"/>
      <c r="K1393" s="9"/>
      <c r="L1393" s="8">
        <f>+IFERROR(COS(ATAN(db_LecMedPrinc[[#This Row],[3]]/db_LecMedPrinc[[#This Row],[1]])),0)</f>
        <v>0</v>
      </c>
    </row>
    <row r="1394" spans="1:12" ht="15.75" x14ac:dyDescent="0.25">
      <c r="A1394" s="4"/>
      <c r="B1394" s="5">
        <v>0.25</v>
      </c>
      <c r="C1394" s="56"/>
      <c r="D1394" s="9"/>
      <c r="E1394" s="9"/>
      <c r="F1394" s="9"/>
      <c r="G1394" s="9"/>
      <c r="H1394" s="9"/>
      <c r="I1394" s="9"/>
      <c r="J1394" s="9"/>
      <c r="K1394" s="9"/>
      <c r="L1394" s="8">
        <f>+IFERROR(COS(ATAN(db_LecMedPrinc[[#This Row],[3]]/db_LecMedPrinc[[#This Row],[1]])),0)</f>
        <v>0</v>
      </c>
    </row>
    <row r="1395" spans="1:12" ht="15.75" x14ac:dyDescent="0.25">
      <c r="A1395" s="4"/>
      <c r="B1395" s="5">
        <v>0.45833333333333331</v>
      </c>
      <c r="C1395" s="56"/>
      <c r="D1395" s="9"/>
      <c r="E1395" s="9"/>
      <c r="F1395" s="9"/>
      <c r="G1395" s="9"/>
      <c r="H1395" s="9"/>
      <c r="I1395" s="9"/>
      <c r="J1395" s="9"/>
      <c r="K1395" s="9"/>
      <c r="L1395" s="8">
        <f>+IFERROR(COS(ATAN(db_LecMedPrinc[[#This Row],[3]]/db_LecMedPrinc[[#This Row],[1]])),0)</f>
        <v>0</v>
      </c>
    </row>
    <row r="1396" spans="1:12" ht="15.75" x14ac:dyDescent="0.25">
      <c r="A1396" s="4"/>
      <c r="B1396" s="5">
        <v>0.75</v>
      </c>
      <c r="C1396" s="56"/>
      <c r="D1396" s="9"/>
      <c r="E1396" s="9"/>
      <c r="F1396" s="9"/>
      <c r="G1396" s="9"/>
      <c r="H1396" s="9"/>
      <c r="I1396" s="9"/>
      <c r="J1396" s="9"/>
      <c r="K1396" s="9"/>
      <c r="L1396" s="8">
        <f>+IFERROR(COS(ATAN(db_LecMedPrinc[[#This Row],[3]]/db_LecMedPrinc[[#This Row],[1]])),0)</f>
        <v>0</v>
      </c>
    </row>
    <row r="1397" spans="1:12" ht="15.75" x14ac:dyDescent="0.25">
      <c r="A1397" s="4"/>
      <c r="B1397" s="5">
        <v>0</v>
      </c>
      <c r="C1397" s="56"/>
      <c r="D1397" s="9"/>
      <c r="E1397" s="9"/>
      <c r="F1397" s="9"/>
      <c r="G1397" s="9"/>
      <c r="H1397" s="9"/>
      <c r="I1397" s="9"/>
      <c r="J1397" s="9"/>
      <c r="K1397" s="9"/>
      <c r="L1397" s="8">
        <f>+IFERROR(COS(ATAN(db_LecMedPrinc[[#This Row],[3]]/db_LecMedPrinc[[#This Row],[1]])),0)</f>
        <v>0</v>
      </c>
    </row>
    <row r="1398" spans="1:12" ht="15.75" x14ac:dyDescent="0.25">
      <c r="A1398" s="4"/>
      <c r="B1398" s="5">
        <v>0.25</v>
      </c>
      <c r="C1398" s="56"/>
      <c r="D1398" s="9"/>
      <c r="E1398" s="9"/>
      <c r="F1398" s="9"/>
      <c r="G1398" s="9"/>
      <c r="H1398" s="9"/>
      <c r="I1398" s="9"/>
      <c r="J1398" s="9"/>
      <c r="K1398" s="9"/>
      <c r="L1398" s="8">
        <f>+IFERROR(COS(ATAN(db_LecMedPrinc[[#This Row],[3]]/db_LecMedPrinc[[#This Row],[1]])),0)</f>
        <v>0</v>
      </c>
    </row>
    <row r="1399" spans="1:12" ht="15.75" x14ac:dyDescent="0.25">
      <c r="A1399" s="4"/>
      <c r="B1399" s="5">
        <v>0.45833333333333331</v>
      </c>
      <c r="C1399" s="56"/>
      <c r="D1399" s="9"/>
      <c r="E1399" s="9"/>
      <c r="F1399" s="9"/>
      <c r="G1399" s="9"/>
      <c r="H1399" s="9"/>
      <c r="I1399" s="9"/>
      <c r="J1399" s="9"/>
      <c r="K1399" s="9"/>
      <c r="L1399" s="8">
        <f>+IFERROR(COS(ATAN(db_LecMedPrinc[[#This Row],[3]]/db_LecMedPrinc[[#This Row],[1]])),0)</f>
        <v>0</v>
      </c>
    </row>
    <row r="1400" spans="1:12" ht="15.75" x14ac:dyDescent="0.25">
      <c r="A1400" s="4"/>
      <c r="B1400" s="5">
        <v>0.75</v>
      </c>
      <c r="C1400" s="56"/>
      <c r="D1400" s="9"/>
      <c r="E1400" s="9"/>
      <c r="F1400" s="9"/>
      <c r="G1400" s="9"/>
      <c r="H1400" s="9"/>
      <c r="I1400" s="9"/>
      <c r="J1400" s="9"/>
      <c r="K1400" s="9"/>
      <c r="L1400" s="8">
        <f>+IFERROR(COS(ATAN(db_LecMedPrinc[[#This Row],[3]]/db_LecMedPrinc[[#This Row],[1]])),0)</f>
        <v>0</v>
      </c>
    </row>
    <row r="1401" spans="1:12" ht="15.75" x14ac:dyDescent="0.25">
      <c r="A1401" s="4"/>
      <c r="B1401" s="5">
        <v>0</v>
      </c>
      <c r="C1401" s="56"/>
      <c r="D1401" s="9"/>
      <c r="E1401" s="9"/>
      <c r="F1401" s="9"/>
      <c r="G1401" s="9"/>
      <c r="H1401" s="9"/>
      <c r="I1401" s="9"/>
      <c r="J1401" s="9"/>
      <c r="K1401" s="9"/>
      <c r="L1401" s="8">
        <f>+IFERROR(COS(ATAN(db_LecMedPrinc[[#This Row],[3]]/db_LecMedPrinc[[#This Row],[1]])),0)</f>
        <v>0</v>
      </c>
    </row>
    <row r="1402" spans="1:12" ht="15.75" x14ac:dyDescent="0.25">
      <c r="A1402" s="4"/>
      <c r="B1402" s="5">
        <v>0.25</v>
      </c>
      <c r="C1402" s="56"/>
      <c r="D1402" s="9"/>
      <c r="E1402" s="9"/>
      <c r="F1402" s="9"/>
      <c r="G1402" s="9"/>
      <c r="H1402" s="9"/>
      <c r="I1402" s="9"/>
      <c r="J1402" s="9"/>
      <c r="K1402" s="9"/>
      <c r="L1402" s="8">
        <f>+IFERROR(COS(ATAN(db_LecMedPrinc[[#This Row],[3]]/db_LecMedPrinc[[#This Row],[1]])),0)</f>
        <v>0</v>
      </c>
    </row>
    <row r="1403" spans="1:12" ht="15.75" x14ac:dyDescent="0.25">
      <c r="A1403" s="4"/>
      <c r="B1403" s="5">
        <v>0.45833333333333331</v>
      </c>
      <c r="C1403" s="56"/>
      <c r="D1403" s="9"/>
      <c r="E1403" s="9"/>
      <c r="F1403" s="9"/>
      <c r="G1403" s="9"/>
      <c r="H1403" s="9"/>
      <c r="I1403" s="9"/>
      <c r="J1403" s="9"/>
      <c r="K1403" s="9"/>
      <c r="L1403" s="8">
        <f>+IFERROR(COS(ATAN(db_LecMedPrinc[[#This Row],[3]]/db_LecMedPrinc[[#This Row],[1]])),0)</f>
        <v>0</v>
      </c>
    </row>
    <row r="1404" spans="1:12" ht="15.75" x14ac:dyDescent="0.25">
      <c r="A1404" s="4"/>
      <c r="B1404" s="5">
        <v>0.75</v>
      </c>
      <c r="C1404" s="56"/>
      <c r="D1404" s="9"/>
      <c r="E1404" s="9"/>
      <c r="F1404" s="9"/>
      <c r="G1404" s="9"/>
      <c r="H1404" s="9"/>
      <c r="I1404" s="9"/>
      <c r="J1404" s="9"/>
      <c r="K1404" s="9"/>
      <c r="L1404" s="8">
        <f>+IFERROR(COS(ATAN(db_LecMedPrinc[[#This Row],[3]]/db_LecMedPrinc[[#This Row],[1]])),0)</f>
        <v>0</v>
      </c>
    </row>
    <row r="1405" spans="1:12" ht="15.75" x14ac:dyDescent="0.25">
      <c r="A1405" s="4"/>
      <c r="B1405" s="5">
        <v>0</v>
      </c>
      <c r="C1405" s="56"/>
      <c r="D1405" s="9"/>
      <c r="E1405" s="9"/>
      <c r="F1405" s="9"/>
      <c r="G1405" s="9"/>
      <c r="H1405" s="9"/>
      <c r="I1405" s="9"/>
      <c r="J1405" s="9"/>
      <c r="K1405" s="9"/>
      <c r="L1405" s="8">
        <f>+IFERROR(COS(ATAN(db_LecMedPrinc[[#This Row],[3]]/db_LecMedPrinc[[#This Row],[1]])),0)</f>
        <v>0</v>
      </c>
    </row>
    <row r="1406" spans="1:12" ht="15.75" x14ac:dyDescent="0.25">
      <c r="A1406" s="4"/>
      <c r="B1406" s="5">
        <v>0.25</v>
      </c>
      <c r="C1406" s="56"/>
      <c r="D1406" s="9"/>
      <c r="E1406" s="9"/>
      <c r="F1406" s="9"/>
      <c r="G1406" s="9"/>
      <c r="H1406" s="9"/>
      <c r="I1406" s="9"/>
      <c r="J1406" s="9"/>
      <c r="K1406" s="9"/>
      <c r="L1406" s="8">
        <f>+IFERROR(COS(ATAN(db_LecMedPrinc[[#This Row],[3]]/db_LecMedPrinc[[#This Row],[1]])),0)</f>
        <v>0</v>
      </c>
    </row>
    <row r="1407" spans="1:12" ht="15.75" x14ac:dyDescent="0.25">
      <c r="A1407" s="4"/>
      <c r="B1407" s="5">
        <v>0.45833333333333331</v>
      </c>
      <c r="C1407" s="56"/>
      <c r="D1407" s="9"/>
      <c r="E1407" s="9"/>
      <c r="F1407" s="9"/>
      <c r="G1407" s="9"/>
      <c r="H1407" s="9"/>
      <c r="I1407" s="9"/>
      <c r="J1407" s="9"/>
      <c r="K1407" s="9"/>
      <c r="L1407" s="8">
        <f>+IFERROR(COS(ATAN(db_LecMedPrinc[[#This Row],[3]]/db_LecMedPrinc[[#This Row],[1]])),0)</f>
        <v>0</v>
      </c>
    </row>
    <row r="1408" spans="1:12" ht="15.75" x14ac:dyDescent="0.25">
      <c r="A1408" s="4"/>
      <c r="B1408" s="5">
        <v>0.75</v>
      </c>
      <c r="C1408" s="56"/>
      <c r="D1408" s="9"/>
      <c r="E1408" s="9"/>
      <c r="F1408" s="9"/>
      <c r="G1408" s="9"/>
      <c r="H1408" s="9"/>
      <c r="I1408" s="9"/>
      <c r="J1408" s="9"/>
      <c r="K1408" s="9"/>
      <c r="L1408" s="8">
        <f>+IFERROR(COS(ATAN(db_LecMedPrinc[[#This Row],[3]]/db_LecMedPrinc[[#This Row],[1]])),0)</f>
        <v>0</v>
      </c>
    </row>
    <row r="1409" spans="1:12" ht="15.75" x14ac:dyDescent="0.25">
      <c r="A1409" s="4"/>
      <c r="B1409" s="5">
        <v>0</v>
      </c>
      <c r="C1409" s="56"/>
      <c r="D1409" s="9"/>
      <c r="E1409" s="9"/>
      <c r="F1409" s="9"/>
      <c r="G1409" s="9"/>
      <c r="H1409" s="9"/>
      <c r="I1409" s="9"/>
      <c r="J1409" s="9"/>
      <c r="K1409" s="9"/>
      <c r="L1409" s="8">
        <f>+IFERROR(COS(ATAN(db_LecMedPrinc[[#This Row],[3]]/db_LecMedPrinc[[#This Row],[1]])),0)</f>
        <v>0</v>
      </c>
    </row>
    <row r="1410" spans="1:12" ht="15.75" x14ac:dyDescent="0.25">
      <c r="A1410" s="4"/>
      <c r="B1410" s="5">
        <v>0.25</v>
      </c>
      <c r="C1410" s="56"/>
      <c r="D1410" s="9"/>
      <c r="E1410" s="9"/>
      <c r="F1410" s="9"/>
      <c r="G1410" s="9"/>
      <c r="H1410" s="9"/>
      <c r="I1410" s="9"/>
      <c r="J1410" s="9"/>
      <c r="K1410" s="9"/>
      <c r="L1410" s="8">
        <f>+IFERROR(COS(ATAN(db_LecMedPrinc[[#This Row],[3]]/db_LecMedPrinc[[#This Row],[1]])),0)</f>
        <v>0</v>
      </c>
    </row>
    <row r="1411" spans="1:12" ht="15.75" x14ac:dyDescent="0.25">
      <c r="A1411" s="4"/>
      <c r="B1411" s="5">
        <v>0.45833333333333331</v>
      </c>
      <c r="C1411" s="56"/>
      <c r="D1411" s="9"/>
      <c r="E1411" s="9"/>
      <c r="F1411" s="9"/>
      <c r="G1411" s="9"/>
      <c r="H1411" s="9"/>
      <c r="I1411" s="9"/>
      <c r="J1411" s="9"/>
      <c r="K1411" s="9"/>
      <c r="L1411" s="8">
        <f>+IFERROR(COS(ATAN(db_LecMedPrinc[[#This Row],[3]]/db_LecMedPrinc[[#This Row],[1]])),0)</f>
        <v>0</v>
      </c>
    </row>
    <row r="1412" spans="1:12" ht="15.75" x14ac:dyDescent="0.25">
      <c r="A1412" s="4"/>
      <c r="B1412" s="5">
        <v>0.75</v>
      </c>
      <c r="C1412" s="56"/>
      <c r="D1412" s="9"/>
      <c r="E1412" s="9"/>
      <c r="F1412" s="9"/>
      <c r="G1412" s="9"/>
      <c r="H1412" s="9"/>
      <c r="I1412" s="9"/>
      <c r="J1412" s="9"/>
      <c r="K1412" s="9"/>
      <c r="L1412" s="8">
        <f>+IFERROR(COS(ATAN(db_LecMedPrinc[[#This Row],[3]]/db_LecMedPrinc[[#This Row],[1]])),0)</f>
        <v>0</v>
      </c>
    </row>
    <row r="1413" spans="1:12" ht="15.75" x14ac:dyDescent="0.25">
      <c r="A1413" s="4"/>
      <c r="B1413" s="5">
        <v>0</v>
      </c>
      <c r="C1413" s="56"/>
      <c r="D1413" s="9"/>
      <c r="E1413" s="9"/>
      <c r="F1413" s="9"/>
      <c r="G1413" s="9"/>
      <c r="H1413" s="9"/>
      <c r="I1413" s="9"/>
      <c r="J1413" s="9"/>
      <c r="K1413" s="9"/>
      <c r="L1413" s="8">
        <f>+IFERROR(COS(ATAN(db_LecMedPrinc[[#This Row],[3]]/db_LecMedPrinc[[#This Row],[1]])),0)</f>
        <v>0</v>
      </c>
    </row>
    <row r="1414" spans="1:12" ht="15.75" x14ac:dyDescent="0.25">
      <c r="A1414" s="4"/>
      <c r="B1414" s="5">
        <v>0.25</v>
      </c>
      <c r="C1414" s="56"/>
      <c r="D1414" s="9"/>
      <c r="E1414" s="9"/>
      <c r="F1414" s="9"/>
      <c r="G1414" s="9"/>
      <c r="H1414" s="9"/>
      <c r="I1414" s="9"/>
      <c r="J1414" s="9"/>
      <c r="K1414" s="9"/>
      <c r="L1414" s="8">
        <f>+IFERROR(COS(ATAN(db_LecMedPrinc[[#This Row],[3]]/db_LecMedPrinc[[#This Row],[1]])),0)</f>
        <v>0</v>
      </c>
    </row>
    <row r="1415" spans="1:12" ht="15.75" x14ac:dyDescent="0.25">
      <c r="A1415" s="4"/>
      <c r="B1415" s="5">
        <v>0.45833333333333331</v>
      </c>
      <c r="C1415" s="56"/>
      <c r="D1415" s="9"/>
      <c r="E1415" s="9"/>
      <c r="F1415" s="9"/>
      <c r="G1415" s="9"/>
      <c r="H1415" s="9"/>
      <c r="I1415" s="9"/>
      <c r="J1415" s="9"/>
      <c r="K1415" s="9"/>
      <c r="L1415" s="8">
        <f>+IFERROR(COS(ATAN(db_LecMedPrinc[[#This Row],[3]]/db_LecMedPrinc[[#This Row],[1]])),0)</f>
        <v>0</v>
      </c>
    </row>
    <row r="1416" spans="1:12" ht="15.75" x14ac:dyDescent="0.25">
      <c r="A1416" s="4"/>
      <c r="B1416" s="5">
        <v>0.75</v>
      </c>
      <c r="C1416" s="56"/>
      <c r="D1416" s="9"/>
      <c r="E1416" s="9"/>
      <c r="F1416" s="9"/>
      <c r="G1416" s="9"/>
      <c r="H1416" s="9"/>
      <c r="I1416" s="9"/>
      <c r="J1416" s="9"/>
      <c r="K1416" s="9"/>
      <c r="L1416" s="8">
        <f>+IFERROR(COS(ATAN(db_LecMedPrinc[[#This Row],[3]]/db_LecMedPrinc[[#This Row],[1]])),0)</f>
        <v>0</v>
      </c>
    </row>
    <row r="1417" spans="1:12" ht="15.75" x14ac:dyDescent="0.25">
      <c r="A1417" s="4"/>
      <c r="B1417" s="5">
        <v>0</v>
      </c>
      <c r="C1417" s="56"/>
      <c r="D1417" s="9"/>
      <c r="E1417" s="9"/>
      <c r="F1417" s="9"/>
      <c r="G1417" s="9"/>
      <c r="H1417" s="9"/>
      <c r="I1417" s="9"/>
      <c r="J1417" s="9"/>
      <c r="K1417" s="9"/>
      <c r="L1417" s="8">
        <f>+IFERROR(COS(ATAN(db_LecMedPrinc[[#This Row],[3]]/db_LecMedPrinc[[#This Row],[1]])),0)</f>
        <v>0</v>
      </c>
    </row>
    <row r="1418" spans="1:12" ht="15.75" x14ac:dyDescent="0.25">
      <c r="A1418" s="4"/>
      <c r="B1418" s="5">
        <v>0.25</v>
      </c>
      <c r="C1418" s="56"/>
      <c r="D1418" s="9"/>
      <c r="E1418" s="9"/>
      <c r="F1418" s="9"/>
      <c r="G1418" s="9"/>
      <c r="H1418" s="9"/>
      <c r="I1418" s="9"/>
      <c r="J1418" s="9"/>
      <c r="K1418" s="9"/>
      <c r="L1418" s="8">
        <f>+IFERROR(COS(ATAN(db_LecMedPrinc[[#This Row],[3]]/db_LecMedPrinc[[#This Row],[1]])),0)</f>
        <v>0</v>
      </c>
    </row>
    <row r="1419" spans="1:12" ht="15.75" x14ac:dyDescent="0.25">
      <c r="A1419" s="4"/>
      <c r="B1419" s="5">
        <v>0.45833333333333331</v>
      </c>
      <c r="C1419" s="56"/>
      <c r="D1419" s="9"/>
      <c r="E1419" s="9"/>
      <c r="F1419" s="9"/>
      <c r="G1419" s="9"/>
      <c r="H1419" s="9"/>
      <c r="I1419" s="9"/>
      <c r="J1419" s="9"/>
      <c r="K1419" s="9"/>
      <c r="L1419" s="8">
        <f>+IFERROR(COS(ATAN(db_LecMedPrinc[[#This Row],[3]]/db_LecMedPrinc[[#This Row],[1]])),0)</f>
        <v>0</v>
      </c>
    </row>
    <row r="1420" spans="1:12" ht="15.75" x14ac:dyDescent="0.25">
      <c r="A1420" s="4"/>
      <c r="B1420" s="5">
        <v>0.75</v>
      </c>
      <c r="C1420" s="56"/>
      <c r="D1420" s="9"/>
      <c r="E1420" s="9"/>
      <c r="F1420" s="9"/>
      <c r="G1420" s="9"/>
      <c r="H1420" s="9"/>
      <c r="I1420" s="9"/>
      <c r="J1420" s="9"/>
      <c r="K1420" s="9"/>
      <c r="L1420" s="8">
        <f>+IFERROR(COS(ATAN(db_LecMedPrinc[[#This Row],[3]]/db_LecMedPrinc[[#This Row],[1]])),0)</f>
        <v>0</v>
      </c>
    </row>
    <row r="1421" spans="1:12" ht="15.75" x14ac:dyDescent="0.25">
      <c r="A1421" s="4"/>
      <c r="B1421" s="5">
        <v>0</v>
      </c>
      <c r="C1421" s="56"/>
      <c r="D1421" s="9"/>
      <c r="E1421" s="9"/>
      <c r="F1421" s="9"/>
      <c r="G1421" s="9"/>
      <c r="H1421" s="9"/>
      <c r="I1421" s="9"/>
      <c r="J1421" s="9"/>
      <c r="K1421" s="9"/>
      <c r="L1421" s="8">
        <f>+IFERROR(COS(ATAN(db_LecMedPrinc[[#This Row],[3]]/db_LecMedPrinc[[#This Row],[1]])),0)</f>
        <v>0</v>
      </c>
    </row>
    <row r="1422" spans="1:12" ht="15.75" x14ac:dyDescent="0.25">
      <c r="A1422" s="4"/>
      <c r="B1422" s="5">
        <v>0.25</v>
      </c>
      <c r="C1422" s="56"/>
      <c r="D1422" s="9"/>
      <c r="E1422" s="9"/>
      <c r="F1422" s="9"/>
      <c r="G1422" s="9"/>
      <c r="H1422" s="9"/>
      <c r="I1422" s="9"/>
      <c r="J1422" s="9"/>
      <c r="K1422" s="9"/>
      <c r="L1422" s="8">
        <f>+IFERROR(COS(ATAN(db_LecMedPrinc[[#This Row],[3]]/db_LecMedPrinc[[#This Row],[1]])),0)</f>
        <v>0</v>
      </c>
    </row>
    <row r="1423" spans="1:12" ht="15.75" x14ac:dyDescent="0.25">
      <c r="A1423" s="4"/>
      <c r="B1423" s="5">
        <v>0.45833333333333331</v>
      </c>
      <c r="C1423" s="56"/>
      <c r="D1423" s="9"/>
      <c r="E1423" s="9"/>
      <c r="F1423" s="9"/>
      <c r="G1423" s="9"/>
      <c r="H1423" s="9"/>
      <c r="I1423" s="9"/>
      <c r="J1423" s="9"/>
      <c r="K1423" s="9"/>
      <c r="L1423" s="8">
        <f>+IFERROR(COS(ATAN(db_LecMedPrinc[[#This Row],[3]]/db_LecMedPrinc[[#This Row],[1]])),0)</f>
        <v>0</v>
      </c>
    </row>
    <row r="1424" spans="1:12" ht="15.75" x14ac:dyDescent="0.25">
      <c r="A1424" s="4"/>
      <c r="B1424" s="5">
        <v>0.75</v>
      </c>
      <c r="C1424" s="56"/>
      <c r="D1424" s="9"/>
      <c r="E1424" s="9"/>
      <c r="F1424" s="9"/>
      <c r="G1424" s="9"/>
      <c r="H1424" s="9"/>
      <c r="I1424" s="9"/>
      <c r="J1424" s="9"/>
      <c r="K1424" s="9"/>
      <c r="L1424" s="8">
        <f>+IFERROR(COS(ATAN(db_LecMedPrinc[[#This Row],[3]]/db_LecMedPrinc[[#This Row],[1]])),0)</f>
        <v>0</v>
      </c>
    </row>
    <row r="1425" spans="1:12" ht="15.75" x14ac:dyDescent="0.25">
      <c r="A1425" s="4"/>
      <c r="B1425" s="5">
        <v>0</v>
      </c>
      <c r="C1425" s="56"/>
      <c r="D1425" s="9"/>
      <c r="E1425" s="9"/>
      <c r="F1425" s="9"/>
      <c r="G1425" s="9"/>
      <c r="H1425" s="9"/>
      <c r="I1425" s="9"/>
      <c r="J1425" s="9"/>
      <c r="K1425" s="9"/>
      <c r="L1425" s="8">
        <f>+IFERROR(COS(ATAN(db_LecMedPrinc[[#This Row],[3]]/db_LecMedPrinc[[#This Row],[1]])),0)</f>
        <v>0</v>
      </c>
    </row>
    <row r="1426" spans="1:12" ht="15.75" x14ac:dyDescent="0.25">
      <c r="A1426" s="4"/>
      <c r="B1426" s="5">
        <v>0.25</v>
      </c>
      <c r="C1426" s="56"/>
      <c r="D1426" s="9"/>
      <c r="E1426" s="9"/>
      <c r="F1426" s="9"/>
      <c r="G1426" s="9"/>
      <c r="H1426" s="9"/>
      <c r="I1426" s="9"/>
      <c r="J1426" s="9"/>
      <c r="K1426" s="9"/>
      <c r="L1426" s="8">
        <f>+IFERROR(COS(ATAN(db_LecMedPrinc[[#This Row],[3]]/db_LecMedPrinc[[#This Row],[1]])),0)</f>
        <v>0</v>
      </c>
    </row>
    <row r="1427" spans="1:12" ht="15.75" x14ac:dyDescent="0.25">
      <c r="A1427" s="4"/>
      <c r="B1427" s="5">
        <v>0.45833333333333331</v>
      </c>
      <c r="C1427" s="56"/>
      <c r="D1427" s="9"/>
      <c r="E1427" s="9"/>
      <c r="F1427" s="9"/>
      <c r="G1427" s="9"/>
      <c r="H1427" s="9"/>
      <c r="I1427" s="9"/>
      <c r="J1427" s="9"/>
      <c r="K1427" s="9"/>
      <c r="L1427" s="8">
        <f>+IFERROR(COS(ATAN(db_LecMedPrinc[[#This Row],[3]]/db_LecMedPrinc[[#This Row],[1]])),0)</f>
        <v>0</v>
      </c>
    </row>
    <row r="1428" spans="1:12" ht="15.75" x14ac:dyDescent="0.25">
      <c r="A1428" s="4"/>
      <c r="B1428" s="5">
        <v>0.75</v>
      </c>
      <c r="C1428" s="56"/>
      <c r="D1428" s="9"/>
      <c r="E1428" s="9"/>
      <c r="F1428" s="9"/>
      <c r="G1428" s="9"/>
      <c r="H1428" s="9"/>
      <c r="I1428" s="9"/>
      <c r="J1428" s="9"/>
      <c r="K1428" s="9"/>
      <c r="L1428" s="8">
        <f>+IFERROR(COS(ATAN(db_LecMedPrinc[[#This Row],[3]]/db_LecMedPrinc[[#This Row],[1]])),0)</f>
        <v>0</v>
      </c>
    </row>
    <row r="1429" spans="1:12" ht="15.75" x14ac:dyDescent="0.25">
      <c r="A1429" s="4"/>
      <c r="B1429" s="5">
        <v>0</v>
      </c>
      <c r="C1429" s="56"/>
      <c r="D1429" s="9"/>
      <c r="E1429" s="9"/>
      <c r="F1429" s="9"/>
      <c r="G1429" s="9"/>
      <c r="H1429" s="9"/>
      <c r="I1429" s="9"/>
      <c r="J1429" s="9"/>
      <c r="K1429" s="9"/>
      <c r="L1429" s="8">
        <f>+IFERROR(COS(ATAN(db_LecMedPrinc[[#This Row],[3]]/db_LecMedPrinc[[#This Row],[1]])),0)</f>
        <v>0</v>
      </c>
    </row>
    <row r="1430" spans="1:12" ht="15.75" x14ac:dyDescent="0.25">
      <c r="A1430" s="4"/>
      <c r="B1430" s="5">
        <v>0.25</v>
      </c>
      <c r="C1430" s="56"/>
      <c r="D1430" s="9"/>
      <c r="E1430" s="9"/>
      <c r="F1430" s="9"/>
      <c r="G1430" s="9"/>
      <c r="H1430" s="9"/>
      <c r="I1430" s="9"/>
      <c r="J1430" s="9"/>
      <c r="K1430" s="9"/>
      <c r="L1430" s="8">
        <f>+IFERROR(COS(ATAN(db_LecMedPrinc[[#This Row],[3]]/db_LecMedPrinc[[#This Row],[1]])),0)</f>
        <v>0</v>
      </c>
    </row>
    <row r="1431" spans="1:12" ht="15.75" x14ac:dyDescent="0.25">
      <c r="A1431" s="4"/>
      <c r="B1431" s="5">
        <v>0.45833333333333331</v>
      </c>
      <c r="C1431" s="56"/>
      <c r="D1431" s="9"/>
      <c r="E1431" s="9"/>
      <c r="F1431" s="9"/>
      <c r="G1431" s="9"/>
      <c r="H1431" s="9"/>
      <c r="I1431" s="9"/>
      <c r="J1431" s="9"/>
      <c r="K1431" s="9"/>
      <c r="L1431" s="8">
        <f>+IFERROR(COS(ATAN(db_LecMedPrinc[[#This Row],[3]]/db_LecMedPrinc[[#This Row],[1]])),0)</f>
        <v>0</v>
      </c>
    </row>
    <row r="1432" spans="1:12" ht="15.75" x14ac:dyDescent="0.25">
      <c r="A1432" s="4"/>
      <c r="B1432" s="5">
        <v>0.75</v>
      </c>
      <c r="C1432" s="56"/>
      <c r="D1432" s="9"/>
      <c r="E1432" s="9"/>
      <c r="F1432" s="9"/>
      <c r="G1432" s="9"/>
      <c r="H1432" s="9"/>
      <c r="I1432" s="9"/>
      <c r="J1432" s="9"/>
      <c r="K1432" s="9"/>
      <c r="L1432" s="8">
        <f>+IFERROR(COS(ATAN(db_LecMedPrinc[[#This Row],[3]]/db_LecMedPrinc[[#This Row],[1]])),0)</f>
        <v>0</v>
      </c>
    </row>
    <row r="1433" spans="1:12" ht="15.75" x14ac:dyDescent="0.25">
      <c r="A1433" s="4"/>
      <c r="B1433" s="5">
        <v>0</v>
      </c>
      <c r="C1433" s="56"/>
      <c r="D1433" s="9"/>
      <c r="E1433" s="9"/>
      <c r="F1433" s="9"/>
      <c r="G1433" s="9"/>
      <c r="H1433" s="9"/>
      <c r="I1433" s="9"/>
      <c r="J1433" s="9"/>
      <c r="K1433" s="9"/>
      <c r="L1433" s="8">
        <f>+IFERROR(COS(ATAN(db_LecMedPrinc[[#This Row],[3]]/db_LecMedPrinc[[#This Row],[1]])),0)</f>
        <v>0</v>
      </c>
    </row>
    <row r="1434" spans="1:12" ht="15.75" x14ac:dyDescent="0.25">
      <c r="A1434" s="4"/>
      <c r="B1434" s="5">
        <v>0.25</v>
      </c>
      <c r="C1434" s="56"/>
      <c r="D1434" s="9"/>
      <c r="E1434" s="9"/>
      <c r="F1434" s="9"/>
      <c r="G1434" s="9"/>
      <c r="H1434" s="9"/>
      <c r="I1434" s="9"/>
      <c r="J1434" s="9"/>
      <c r="K1434" s="9"/>
      <c r="L1434" s="8">
        <f>+IFERROR(COS(ATAN(db_LecMedPrinc[[#This Row],[3]]/db_LecMedPrinc[[#This Row],[1]])),0)</f>
        <v>0</v>
      </c>
    </row>
    <row r="1435" spans="1:12" ht="15.75" x14ac:dyDescent="0.25">
      <c r="A1435" s="4"/>
      <c r="B1435" s="5">
        <v>0.45833333333333331</v>
      </c>
      <c r="C1435" s="56"/>
      <c r="D1435" s="9"/>
      <c r="E1435" s="9"/>
      <c r="F1435" s="9"/>
      <c r="G1435" s="9"/>
      <c r="H1435" s="9"/>
      <c r="I1435" s="9"/>
      <c r="J1435" s="9"/>
      <c r="K1435" s="9"/>
      <c r="L1435" s="8">
        <f>+IFERROR(COS(ATAN(db_LecMedPrinc[[#This Row],[3]]/db_LecMedPrinc[[#This Row],[1]])),0)</f>
        <v>0</v>
      </c>
    </row>
    <row r="1436" spans="1:12" ht="15.75" x14ac:dyDescent="0.25">
      <c r="A1436" s="4"/>
      <c r="B1436" s="5">
        <v>0.75</v>
      </c>
      <c r="C1436" s="56"/>
      <c r="D1436" s="9"/>
      <c r="E1436" s="9"/>
      <c r="F1436" s="9"/>
      <c r="G1436" s="9"/>
      <c r="H1436" s="9"/>
      <c r="I1436" s="9"/>
      <c r="J1436" s="9"/>
      <c r="K1436" s="9"/>
      <c r="L1436" s="8">
        <f>+IFERROR(COS(ATAN(db_LecMedPrinc[[#This Row],[3]]/db_LecMedPrinc[[#This Row],[1]])),0)</f>
        <v>0</v>
      </c>
    </row>
    <row r="1437" spans="1:12" ht="15.75" x14ac:dyDescent="0.25">
      <c r="A1437" s="4"/>
      <c r="B1437" s="5">
        <v>0</v>
      </c>
      <c r="C1437" s="56"/>
      <c r="D1437" s="9"/>
      <c r="E1437" s="9"/>
      <c r="F1437" s="9"/>
      <c r="G1437" s="9"/>
      <c r="H1437" s="9"/>
      <c r="I1437" s="9"/>
      <c r="J1437" s="9"/>
      <c r="K1437" s="9"/>
      <c r="L1437" s="8">
        <f>+IFERROR(COS(ATAN(db_LecMedPrinc[[#This Row],[3]]/db_LecMedPrinc[[#This Row],[1]])),0)</f>
        <v>0</v>
      </c>
    </row>
    <row r="1438" spans="1:12" ht="15.75" x14ac:dyDescent="0.25">
      <c r="A1438" s="4"/>
      <c r="B1438" s="5">
        <v>0.25</v>
      </c>
      <c r="C1438" s="56"/>
      <c r="D1438" s="9"/>
      <c r="E1438" s="9"/>
      <c r="F1438" s="9"/>
      <c r="G1438" s="9"/>
      <c r="H1438" s="9"/>
      <c r="I1438" s="9"/>
      <c r="J1438" s="9"/>
      <c r="K1438" s="9"/>
      <c r="L1438" s="8">
        <f>+IFERROR(COS(ATAN(db_LecMedPrinc[[#This Row],[3]]/db_LecMedPrinc[[#This Row],[1]])),0)</f>
        <v>0</v>
      </c>
    </row>
    <row r="1439" spans="1:12" ht="15.75" x14ac:dyDescent="0.25">
      <c r="A1439" s="4"/>
      <c r="B1439" s="5">
        <v>0.45833333333333331</v>
      </c>
      <c r="C1439" s="56"/>
      <c r="D1439" s="9"/>
      <c r="E1439" s="9"/>
      <c r="F1439" s="9"/>
      <c r="G1439" s="9"/>
      <c r="H1439" s="9"/>
      <c r="I1439" s="9"/>
      <c r="J1439" s="9"/>
      <c r="K1439" s="9"/>
      <c r="L1439" s="8">
        <f>+IFERROR(COS(ATAN(db_LecMedPrinc[[#This Row],[3]]/db_LecMedPrinc[[#This Row],[1]])),0)</f>
        <v>0</v>
      </c>
    </row>
    <row r="1440" spans="1:12" ht="15.75" x14ac:dyDescent="0.25">
      <c r="A1440" s="4"/>
      <c r="B1440" s="5">
        <v>0.75</v>
      </c>
      <c r="C1440" s="56"/>
      <c r="D1440" s="9"/>
      <c r="E1440" s="9"/>
      <c r="F1440" s="9"/>
      <c r="G1440" s="9"/>
      <c r="H1440" s="9"/>
      <c r="I1440" s="9"/>
      <c r="J1440" s="9"/>
      <c r="K1440" s="9"/>
      <c r="L1440" s="8">
        <f>+IFERROR(COS(ATAN(db_LecMedPrinc[[#This Row],[3]]/db_LecMedPrinc[[#This Row],[1]])),0)</f>
        <v>0</v>
      </c>
    </row>
    <row r="1441" spans="1:12" ht="15.75" x14ac:dyDescent="0.25">
      <c r="A1441" s="4"/>
      <c r="B1441" s="5">
        <v>0</v>
      </c>
      <c r="C1441" s="56"/>
      <c r="D1441" s="9"/>
      <c r="E1441" s="9"/>
      <c r="F1441" s="9"/>
      <c r="G1441" s="9"/>
      <c r="H1441" s="9"/>
      <c r="I1441" s="9"/>
      <c r="J1441" s="9"/>
      <c r="K1441" s="9"/>
      <c r="L1441" s="8">
        <f>+IFERROR(COS(ATAN(db_LecMedPrinc[[#This Row],[3]]/db_LecMedPrinc[[#This Row],[1]])),0)</f>
        <v>0</v>
      </c>
    </row>
    <row r="1442" spans="1:12" ht="15.75" x14ac:dyDescent="0.25">
      <c r="A1442" s="4"/>
      <c r="B1442" s="5">
        <v>0.25</v>
      </c>
      <c r="C1442" s="56"/>
      <c r="D1442" s="9"/>
      <c r="E1442" s="9"/>
      <c r="F1442" s="9"/>
      <c r="G1442" s="9"/>
      <c r="H1442" s="9"/>
      <c r="I1442" s="9"/>
      <c r="J1442" s="9"/>
      <c r="K1442" s="9"/>
      <c r="L1442" s="8">
        <f>+IFERROR(COS(ATAN(db_LecMedPrinc[[#This Row],[3]]/db_LecMedPrinc[[#This Row],[1]])),0)</f>
        <v>0</v>
      </c>
    </row>
    <row r="1443" spans="1:12" ht="15.75" x14ac:dyDescent="0.25">
      <c r="A1443" s="4"/>
      <c r="B1443" s="5">
        <v>0.45833333333333331</v>
      </c>
      <c r="C1443" s="56"/>
      <c r="D1443" s="9"/>
      <c r="E1443" s="9"/>
      <c r="F1443" s="9"/>
      <c r="G1443" s="9"/>
      <c r="H1443" s="9"/>
      <c r="I1443" s="9"/>
      <c r="J1443" s="9"/>
      <c r="K1443" s="9"/>
      <c r="L1443" s="8">
        <f>+IFERROR(COS(ATAN(db_LecMedPrinc[[#This Row],[3]]/db_LecMedPrinc[[#This Row],[1]])),0)</f>
        <v>0</v>
      </c>
    </row>
    <row r="1444" spans="1:12" ht="15.75" x14ac:dyDescent="0.25">
      <c r="A1444" s="4"/>
      <c r="B1444" s="5">
        <v>0.75</v>
      </c>
      <c r="C1444" s="56"/>
      <c r="D1444" s="9"/>
      <c r="E1444" s="9"/>
      <c r="F1444" s="9"/>
      <c r="G1444" s="9"/>
      <c r="H1444" s="9"/>
      <c r="I1444" s="9"/>
      <c r="J1444" s="9"/>
      <c r="K1444" s="9"/>
      <c r="L1444" s="8">
        <f>+IFERROR(COS(ATAN(db_LecMedPrinc[[#This Row],[3]]/db_LecMedPrinc[[#This Row],[1]])),0)</f>
        <v>0</v>
      </c>
    </row>
    <row r="1445" spans="1:12" ht="15.75" x14ac:dyDescent="0.25">
      <c r="A1445" s="4"/>
      <c r="B1445" s="5">
        <v>0</v>
      </c>
      <c r="C1445" s="56"/>
      <c r="D1445" s="9"/>
      <c r="E1445" s="9"/>
      <c r="F1445" s="9"/>
      <c r="G1445" s="9"/>
      <c r="H1445" s="9"/>
      <c r="I1445" s="9"/>
      <c r="J1445" s="9"/>
      <c r="K1445" s="9"/>
      <c r="L1445" s="8">
        <f>+IFERROR(COS(ATAN(db_LecMedPrinc[[#This Row],[3]]/db_LecMedPrinc[[#This Row],[1]])),0)</f>
        <v>0</v>
      </c>
    </row>
    <row r="1446" spans="1:12" ht="15.75" x14ac:dyDescent="0.25">
      <c r="A1446" s="4"/>
      <c r="B1446" s="5">
        <v>0.25</v>
      </c>
      <c r="C1446" s="56"/>
      <c r="D1446" s="9"/>
      <c r="E1446" s="9"/>
      <c r="F1446" s="9"/>
      <c r="G1446" s="9"/>
      <c r="H1446" s="9"/>
      <c r="I1446" s="9"/>
      <c r="J1446" s="9"/>
      <c r="K1446" s="9"/>
      <c r="L1446" s="8">
        <f>+IFERROR(COS(ATAN(db_LecMedPrinc[[#This Row],[3]]/db_LecMedPrinc[[#This Row],[1]])),0)</f>
        <v>0</v>
      </c>
    </row>
    <row r="1447" spans="1:12" ht="15.75" x14ac:dyDescent="0.25">
      <c r="A1447" s="4"/>
      <c r="B1447" s="5">
        <v>0.45833333333333331</v>
      </c>
      <c r="C1447" s="56"/>
      <c r="D1447" s="9"/>
      <c r="E1447" s="9"/>
      <c r="F1447" s="9"/>
      <c r="G1447" s="9"/>
      <c r="H1447" s="9"/>
      <c r="I1447" s="9"/>
      <c r="J1447" s="9"/>
      <c r="K1447" s="9"/>
      <c r="L1447" s="8">
        <f>+IFERROR(COS(ATAN(db_LecMedPrinc[[#This Row],[3]]/db_LecMedPrinc[[#This Row],[1]])),0)</f>
        <v>0</v>
      </c>
    </row>
    <row r="1448" spans="1:12" ht="15.75" x14ac:dyDescent="0.25">
      <c r="A1448" s="4"/>
      <c r="B1448" s="5">
        <v>0.75</v>
      </c>
      <c r="C1448" s="56"/>
      <c r="D1448" s="9"/>
      <c r="E1448" s="9"/>
      <c r="F1448" s="9"/>
      <c r="G1448" s="9"/>
      <c r="H1448" s="9"/>
      <c r="I1448" s="9"/>
      <c r="J1448" s="9"/>
      <c r="K1448" s="9"/>
      <c r="L1448" s="8">
        <f>+IFERROR(COS(ATAN(db_LecMedPrinc[[#This Row],[3]]/db_LecMedPrinc[[#This Row],[1]])),0)</f>
        <v>0</v>
      </c>
    </row>
    <row r="1449" spans="1:12" ht="15.75" x14ac:dyDescent="0.25">
      <c r="A1449" s="4"/>
      <c r="B1449" s="5">
        <v>0</v>
      </c>
      <c r="C1449" s="56"/>
      <c r="D1449" s="9"/>
      <c r="E1449" s="9"/>
      <c r="F1449" s="9"/>
      <c r="G1449" s="9"/>
      <c r="H1449" s="9"/>
      <c r="I1449" s="9"/>
      <c r="J1449" s="9"/>
      <c r="K1449" s="9"/>
      <c r="L1449" s="8">
        <f>+IFERROR(COS(ATAN(db_LecMedPrinc[[#This Row],[3]]/db_LecMedPrinc[[#This Row],[1]])),0)</f>
        <v>0</v>
      </c>
    </row>
    <row r="1450" spans="1:12" ht="15.75" x14ac:dyDescent="0.25">
      <c r="A1450" s="4"/>
      <c r="B1450" s="5">
        <v>0.25</v>
      </c>
      <c r="C1450" s="56"/>
      <c r="D1450" s="9"/>
      <c r="E1450" s="9"/>
      <c r="F1450" s="9"/>
      <c r="G1450" s="9"/>
      <c r="H1450" s="9"/>
      <c r="I1450" s="9"/>
      <c r="J1450" s="9"/>
      <c r="K1450" s="9"/>
      <c r="L1450" s="8">
        <f>+IFERROR(COS(ATAN(db_LecMedPrinc[[#This Row],[3]]/db_LecMedPrinc[[#This Row],[1]])),0)</f>
        <v>0</v>
      </c>
    </row>
    <row r="1451" spans="1:12" ht="15.75" x14ac:dyDescent="0.25">
      <c r="A1451" s="4"/>
      <c r="B1451" s="5">
        <v>0.45833333333333331</v>
      </c>
      <c r="C1451" s="56"/>
      <c r="D1451" s="9"/>
      <c r="E1451" s="9"/>
      <c r="F1451" s="9"/>
      <c r="G1451" s="9"/>
      <c r="H1451" s="9"/>
      <c r="I1451" s="9"/>
      <c r="J1451" s="9"/>
      <c r="K1451" s="9"/>
      <c r="L1451" s="8">
        <f>+IFERROR(COS(ATAN(db_LecMedPrinc[[#This Row],[3]]/db_LecMedPrinc[[#This Row],[1]])),0)</f>
        <v>0</v>
      </c>
    </row>
    <row r="1452" spans="1:12" ht="15.75" x14ac:dyDescent="0.25">
      <c r="A1452" s="4"/>
      <c r="B1452" s="5">
        <v>0.75</v>
      </c>
      <c r="C1452" s="56"/>
      <c r="D1452" s="9"/>
      <c r="E1452" s="9"/>
      <c r="F1452" s="9"/>
      <c r="G1452" s="9"/>
      <c r="H1452" s="9"/>
      <c r="I1452" s="9"/>
      <c r="J1452" s="9"/>
      <c r="K1452" s="9"/>
      <c r="L1452" s="8">
        <f>+IFERROR(COS(ATAN(db_LecMedPrinc[[#This Row],[3]]/db_LecMedPrinc[[#This Row],[1]])),0)</f>
        <v>0</v>
      </c>
    </row>
    <row r="1453" spans="1:12" ht="15.75" x14ac:dyDescent="0.25">
      <c r="A1453" s="4"/>
      <c r="B1453" s="5">
        <v>0</v>
      </c>
      <c r="C1453" s="56"/>
      <c r="D1453" s="9"/>
      <c r="E1453" s="9"/>
      <c r="F1453" s="9"/>
      <c r="G1453" s="9"/>
      <c r="H1453" s="9"/>
      <c r="I1453" s="9"/>
      <c r="J1453" s="9"/>
      <c r="K1453" s="9"/>
      <c r="L1453" s="8">
        <f>+IFERROR(COS(ATAN(db_LecMedPrinc[[#This Row],[3]]/db_LecMedPrinc[[#This Row],[1]])),0)</f>
        <v>0</v>
      </c>
    </row>
    <row r="1454" spans="1:12" ht="15.75" x14ac:dyDescent="0.25">
      <c r="A1454" s="4"/>
      <c r="B1454" s="5">
        <v>0.25</v>
      </c>
      <c r="C1454" s="56"/>
      <c r="D1454" s="9"/>
      <c r="E1454" s="9"/>
      <c r="F1454" s="9"/>
      <c r="G1454" s="9"/>
      <c r="H1454" s="9"/>
      <c r="I1454" s="9"/>
      <c r="J1454" s="9"/>
      <c r="K1454" s="9"/>
      <c r="L1454" s="8">
        <f>+IFERROR(COS(ATAN(db_LecMedPrinc[[#This Row],[3]]/db_LecMedPrinc[[#This Row],[1]])),0)</f>
        <v>0</v>
      </c>
    </row>
    <row r="1455" spans="1:12" ht="15.75" x14ac:dyDescent="0.25">
      <c r="A1455" s="4"/>
      <c r="B1455" s="5">
        <v>0.45833333333333331</v>
      </c>
      <c r="C1455" s="56"/>
      <c r="D1455" s="9"/>
      <c r="E1455" s="9"/>
      <c r="F1455" s="9"/>
      <c r="G1455" s="9"/>
      <c r="H1455" s="9"/>
      <c r="I1455" s="9"/>
      <c r="J1455" s="9"/>
      <c r="K1455" s="9"/>
      <c r="L1455" s="8">
        <f>+IFERROR(COS(ATAN(db_LecMedPrinc[[#This Row],[3]]/db_LecMedPrinc[[#This Row],[1]])),0)</f>
        <v>0</v>
      </c>
    </row>
    <row r="1456" spans="1:12" ht="15.75" x14ac:dyDescent="0.25">
      <c r="A1456" s="4"/>
      <c r="B1456" s="5">
        <v>0.75</v>
      </c>
      <c r="C1456" s="56"/>
      <c r="D1456" s="9"/>
      <c r="E1456" s="9"/>
      <c r="F1456" s="9"/>
      <c r="G1456" s="9"/>
      <c r="H1456" s="9"/>
      <c r="I1456" s="9"/>
      <c r="J1456" s="9"/>
      <c r="K1456" s="9"/>
      <c r="L1456" s="8">
        <f>+IFERROR(COS(ATAN(db_LecMedPrinc[[#This Row],[3]]/db_LecMedPrinc[[#This Row],[1]])),0)</f>
        <v>0</v>
      </c>
    </row>
    <row r="1457" spans="1:12" ht="15.75" x14ac:dyDescent="0.25">
      <c r="A1457" s="4"/>
      <c r="B1457" s="5">
        <v>0</v>
      </c>
      <c r="C1457" s="56"/>
      <c r="D1457" s="9"/>
      <c r="E1457" s="9"/>
      <c r="F1457" s="9"/>
      <c r="G1457" s="9"/>
      <c r="H1457" s="9"/>
      <c r="I1457" s="9"/>
      <c r="J1457" s="9"/>
      <c r="K1457" s="9"/>
      <c r="L1457" s="8">
        <f>+IFERROR(COS(ATAN(db_LecMedPrinc[[#This Row],[3]]/db_LecMedPrinc[[#This Row],[1]])),0)</f>
        <v>0</v>
      </c>
    </row>
    <row r="1458" spans="1:12" ht="15.75" x14ac:dyDescent="0.25">
      <c r="A1458" s="4"/>
      <c r="B1458" s="5">
        <v>0.25</v>
      </c>
      <c r="C1458" s="56"/>
      <c r="D1458" s="9"/>
      <c r="E1458" s="9"/>
      <c r="F1458" s="9"/>
      <c r="G1458" s="9"/>
      <c r="H1458" s="9"/>
      <c r="I1458" s="9"/>
      <c r="J1458" s="9"/>
      <c r="K1458" s="9"/>
      <c r="L1458" s="8">
        <f>+IFERROR(COS(ATAN(db_LecMedPrinc[[#This Row],[3]]/db_LecMedPrinc[[#This Row],[1]])),0)</f>
        <v>0</v>
      </c>
    </row>
    <row r="1459" spans="1:12" ht="15.75" x14ac:dyDescent="0.25">
      <c r="A1459" s="4"/>
      <c r="B1459" s="5">
        <v>0.45833333333333331</v>
      </c>
      <c r="C1459" s="56"/>
      <c r="D1459" s="9"/>
      <c r="E1459" s="9"/>
      <c r="F1459" s="9"/>
      <c r="G1459" s="9"/>
      <c r="H1459" s="9"/>
      <c r="I1459" s="9"/>
      <c r="J1459" s="9"/>
      <c r="K1459" s="9"/>
      <c r="L1459" s="8">
        <f>+IFERROR(COS(ATAN(db_LecMedPrinc[[#This Row],[3]]/db_LecMedPrinc[[#This Row],[1]])),0)</f>
        <v>0</v>
      </c>
    </row>
    <row r="1460" spans="1:12" ht="15.75" x14ac:dyDescent="0.25">
      <c r="A1460" s="4"/>
      <c r="B1460" s="5">
        <v>0.75</v>
      </c>
      <c r="C1460" s="56"/>
      <c r="D1460" s="9"/>
      <c r="E1460" s="9"/>
      <c r="F1460" s="9"/>
      <c r="G1460" s="9"/>
      <c r="H1460" s="9"/>
      <c r="I1460" s="9"/>
      <c r="J1460" s="9"/>
      <c r="K1460" s="9"/>
      <c r="L1460" s="8">
        <f>+IFERROR(COS(ATAN(db_LecMedPrinc[[#This Row],[3]]/db_LecMedPrinc[[#This Row],[1]])),0)</f>
        <v>0</v>
      </c>
    </row>
    <row r="1461" spans="1:12" ht="15.75" x14ac:dyDescent="0.25">
      <c r="A1461" s="4"/>
      <c r="B1461" s="5">
        <v>0</v>
      </c>
      <c r="C1461" s="56"/>
      <c r="D1461" s="9"/>
      <c r="E1461" s="9"/>
      <c r="F1461" s="9"/>
      <c r="G1461" s="9"/>
      <c r="H1461" s="9"/>
      <c r="I1461" s="9"/>
      <c r="J1461" s="9"/>
      <c r="K1461" s="9"/>
      <c r="L1461" s="8">
        <f>+IFERROR(COS(ATAN(db_LecMedPrinc[[#This Row],[3]]/db_LecMedPrinc[[#This Row],[1]])),0)</f>
        <v>0</v>
      </c>
    </row>
    <row r="1462" spans="1:12" ht="15.75" x14ac:dyDescent="0.25">
      <c r="A1462" s="4"/>
      <c r="B1462" s="5">
        <v>0.25</v>
      </c>
      <c r="C1462" s="56"/>
      <c r="D1462" s="9"/>
      <c r="E1462" s="9"/>
      <c r="F1462" s="9"/>
      <c r="G1462" s="9"/>
      <c r="H1462" s="9"/>
      <c r="I1462" s="9"/>
      <c r="J1462" s="9"/>
      <c r="K1462" s="9"/>
      <c r="L1462" s="8">
        <f>+IFERROR(COS(ATAN(db_LecMedPrinc[[#This Row],[3]]/db_LecMedPrinc[[#This Row],[1]])),0)</f>
        <v>0</v>
      </c>
    </row>
    <row r="1463" spans="1:12" ht="15.75" x14ac:dyDescent="0.25">
      <c r="A1463" s="4"/>
      <c r="B1463" s="5">
        <v>0.45833333333333331</v>
      </c>
      <c r="C1463" s="56"/>
      <c r="D1463" s="9"/>
      <c r="E1463" s="9"/>
      <c r="F1463" s="9"/>
      <c r="G1463" s="9"/>
      <c r="H1463" s="9"/>
      <c r="I1463" s="9"/>
      <c r="J1463" s="9"/>
      <c r="K1463" s="9"/>
      <c r="L1463" s="8">
        <f>+IFERROR(COS(ATAN(db_LecMedPrinc[[#This Row],[3]]/db_LecMedPrinc[[#This Row],[1]])),0)</f>
        <v>0</v>
      </c>
    </row>
    <row r="1464" spans="1:12" ht="15.75" x14ac:dyDescent="0.25">
      <c r="A1464" s="4"/>
      <c r="B1464" s="5">
        <v>0.75</v>
      </c>
      <c r="C1464" s="56"/>
      <c r="D1464" s="9"/>
      <c r="E1464" s="9"/>
      <c r="F1464" s="9"/>
      <c r="G1464" s="9"/>
      <c r="H1464" s="9"/>
      <c r="I1464" s="9"/>
      <c r="J1464" s="9"/>
      <c r="K1464" s="9"/>
      <c r="L1464" s="8">
        <f>+IFERROR(COS(ATAN(db_LecMedPrinc[[#This Row],[3]]/db_LecMedPrinc[[#This Row],[1]])),0)</f>
        <v>0</v>
      </c>
    </row>
    <row r="1465" spans="1:12" ht="15.75" x14ac:dyDescent="0.25">
      <c r="A1465" s="4"/>
      <c r="B1465" s="5">
        <v>0</v>
      </c>
      <c r="C1465" s="56"/>
      <c r="D1465" s="9"/>
      <c r="E1465" s="9"/>
      <c r="F1465" s="9"/>
      <c r="G1465" s="9"/>
      <c r="H1465" s="9"/>
      <c r="I1465" s="9"/>
      <c r="J1465" s="9"/>
      <c r="K1465" s="9"/>
      <c r="L1465" s="8">
        <f>+IFERROR(COS(ATAN(db_LecMedPrinc[[#This Row],[3]]/db_LecMedPrinc[[#This Row],[1]])),0)</f>
        <v>0</v>
      </c>
    </row>
    <row r="1466" spans="1:12" ht="15.75" x14ac:dyDescent="0.25">
      <c r="A1466" s="4"/>
      <c r="B1466" s="5">
        <v>0.25</v>
      </c>
      <c r="C1466" s="56"/>
      <c r="D1466" s="9"/>
      <c r="E1466" s="9"/>
      <c r="F1466" s="9"/>
      <c r="G1466" s="9"/>
      <c r="H1466" s="9"/>
      <c r="I1466" s="9"/>
      <c r="J1466" s="9"/>
      <c r="K1466" s="9"/>
      <c r="L1466" s="8">
        <f>+IFERROR(COS(ATAN(db_LecMedPrinc[[#This Row],[3]]/db_LecMedPrinc[[#This Row],[1]])),0)</f>
        <v>0</v>
      </c>
    </row>
    <row r="1467" spans="1:12" ht="15.75" x14ac:dyDescent="0.25">
      <c r="A1467" s="4"/>
      <c r="B1467" s="5">
        <v>0.45833333333333331</v>
      </c>
      <c r="C1467" s="56"/>
      <c r="D1467" s="9"/>
      <c r="E1467" s="9"/>
      <c r="F1467" s="9"/>
      <c r="G1467" s="9"/>
      <c r="H1467" s="9"/>
      <c r="I1467" s="9"/>
      <c r="J1467" s="9"/>
      <c r="K1467" s="9"/>
      <c r="L1467" s="8">
        <f>+IFERROR(COS(ATAN(db_LecMedPrinc[[#This Row],[3]]/db_LecMedPrinc[[#This Row],[1]])),0)</f>
        <v>0</v>
      </c>
    </row>
    <row r="1468" spans="1:12" ht="15.75" x14ac:dyDescent="0.25">
      <c r="A1468" s="4"/>
      <c r="B1468" s="5">
        <v>0.75</v>
      </c>
      <c r="C1468" s="56"/>
      <c r="D1468" s="9"/>
      <c r="E1468" s="9"/>
      <c r="F1468" s="9"/>
      <c r="G1468" s="9"/>
      <c r="H1468" s="9"/>
      <c r="I1468" s="9"/>
      <c r="J1468" s="9"/>
      <c r="K1468" s="9"/>
      <c r="L1468" s="8">
        <f>+IFERROR(COS(ATAN(db_LecMedPrinc[[#This Row],[3]]/db_LecMedPrinc[[#This Row],[1]])),0)</f>
        <v>0</v>
      </c>
    </row>
    <row r="1469" spans="1:12" ht="15.75" x14ac:dyDescent="0.25">
      <c r="A1469" s="4"/>
      <c r="B1469" s="5">
        <v>0</v>
      </c>
      <c r="C1469" s="56"/>
      <c r="D1469" s="9"/>
      <c r="E1469" s="9"/>
      <c r="F1469" s="9"/>
      <c r="G1469" s="9"/>
      <c r="H1469" s="9"/>
      <c r="I1469" s="9"/>
      <c r="J1469" s="9"/>
      <c r="K1469" s="9"/>
      <c r="L1469" s="8">
        <f>+IFERROR(COS(ATAN(db_LecMedPrinc[[#This Row],[3]]/db_LecMedPrinc[[#This Row],[1]])),0)</f>
        <v>0</v>
      </c>
    </row>
    <row r="1470" spans="1:12" ht="15.75" x14ac:dyDescent="0.25">
      <c r="A1470" s="4"/>
      <c r="B1470" s="5">
        <v>0.25</v>
      </c>
      <c r="C1470" s="56"/>
      <c r="D1470" s="9"/>
      <c r="E1470" s="9"/>
      <c r="F1470" s="9"/>
      <c r="G1470" s="9"/>
      <c r="H1470" s="9"/>
      <c r="I1470" s="9"/>
      <c r="J1470" s="9"/>
      <c r="K1470" s="9"/>
      <c r="L1470" s="8">
        <f>+IFERROR(COS(ATAN(db_LecMedPrinc[[#This Row],[3]]/db_LecMedPrinc[[#This Row],[1]])),0)</f>
        <v>0</v>
      </c>
    </row>
    <row r="1471" spans="1:12" ht="15.75" x14ac:dyDescent="0.25">
      <c r="A1471" s="4"/>
      <c r="B1471" s="5">
        <v>0.45833333333333331</v>
      </c>
      <c r="C1471" s="56"/>
      <c r="D1471" s="9"/>
      <c r="E1471" s="9"/>
      <c r="F1471" s="9"/>
      <c r="G1471" s="9"/>
      <c r="H1471" s="9"/>
      <c r="I1471" s="9"/>
      <c r="J1471" s="9"/>
      <c r="K1471" s="9"/>
      <c r="L1471" s="8">
        <f>+IFERROR(COS(ATAN(db_LecMedPrinc[[#This Row],[3]]/db_LecMedPrinc[[#This Row],[1]])),0)</f>
        <v>0</v>
      </c>
    </row>
    <row r="1472" spans="1:12" ht="15.75" x14ac:dyDescent="0.25">
      <c r="A1472" s="4"/>
      <c r="B1472" s="5">
        <v>0.75</v>
      </c>
      <c r="C1472" s="56"/>
      <c r="D1472" s="9"/>
      <c r="E1472" s="9"/>
      <c r="F1472" s="9"/>
      <c r="G1472" s="9"/>
      <c r="H1472" s="9"/>
      <c r="I1472" s="9"/>
      <c r="J1472" s="9"/>
      <c r="K1472" s="9"/>
      <c r="L1472" s="8">
        <f>+IFERROR(COS(ATAN(db_LecMedPrinc[[#This Row],[3]]/db_LecMedPrinc[[#This Row],[1]])),0)</f>
        <v>0</v>
      </c>
    </row>
    <row r="1473" spans="1:12" ht="15.75" x14ac:dyDescent="0.25">
      <c r="A1473" s="4"/>
      <c r="B1473" s="5">
        <v>0</v>
      </c>
      <c r="C1473" s="56"/>
      <c r="D1473" s="9"/>
      <c r="E1473" s="9"/>
      <c r="F1473" s="9"/>
      <c r="G1473" s="9"/>
      <c r="H1473" s="9"/>
      <c r="I1473" s="9"/>
      <c r="J1473" s="9"/>
      <c r="K1473" s="9"/>
      <c r="L1473" s="8">
        <f>+IFERROR(COS(ATAN(db_LecMedPrinc[[#This Row],[3]]/db_LecMedPrinc[[#This Row],[1]])),0)</f>
        <v>0</v>
      </c>
    </row>
    <row r="1474" spans="1:12" ht="15.75" x14ac:dyDescent="0.25">
      <c r="A1474" s="4"/>
      <c r="B1474" s="5">
        <v>0.25</v>
      </c>
      <c r="C1474" s="56"/>
      <c r="D1474" s="9"/>
      <c r="E1474" s="9"/>
      <c r="F1474" s="9"/>
      <c r="G1474" s="9"/>
      <c r="H1474" s="9"/>
      <c r="I1474" s="9"/>
      <c r="J1474" s="9"/>
      <c r="K1474" s="9"/>
      <c r="L1474" s="8">
        <f>+IFERROR(COS(ATAN(db_LecMedPrinc[[#This Row],[3]]/db_LecMedPrinc[[#This Row],[1]])),0)</f>
        <v>0</v>
      </c>
    </row>
    <row r="1475" spans="1:12" ht="15.75" x14ac:dyDescent="0.25">
      <c r="A1475" s="4"/>
      <c r="B1475" s="5">
        <v>0.45833333333333331</v>
      </c>
      <c r="C1475" s="56"/>
      <c r="D1475" s="9"/>
      <c r="E1475" s="9"/>
      <c r="F1475" s="9"/>
      <c r="G1475" s="9"/>
      <c r="H1475" s="9"/>
      <c r="I1475" s="9"/>
      <c r="J1475" s="9"/>
      <c r="K1475" s="9"/>
      <c r="L1475" s="8">
        <f>+IFERROR(COS(ATAN(db_LecMedPrinc[[#This Row],[3]]/db_LecMedPrinc[[#This Row],[1]])),0)</f>
        <v>0</v>
      </c>
    </row>
    <row r="1476" spans="1:12" ht="15.75" x14ac:dyDescent="0.25">
      <c r="A1476" s="4"/>
      <c r="B1476" s="5">
        <v>0.75</v>
      </c>
      <c r="C1476" s="56"/>
      <c r="D1476" s="9"/>
      <c r="E1476" s="9"/>
      <c r="F1476" s="9"/>
      <c r="G1476" s="9"/>
      <c r="H1476" s="9"/>
      <c r="I1476" s="9"/>
      <c r="J1476" s="9"/>
      <c r="K1476" s="9"/>
      <c r="L1476" s="8">
        <f>+IFERROR(COS(ATAN(db_LecMedPrinc[[#This Row],[3]]/db_LecMedPrinc[[#This Row],[1]])),0)</f>
        <v>0</v>
      </c>
    </row>
    <row r="1477" spans="1:12" ht="15.75" x14ac:dyDescent="0.25">
      <c r="A1477" s="4"/>
      <c r="B1477" s="5">
        <v>0</v>
      </c>
      <c r="C1477" s="56"/>
      <c r="D1477" s="9"/>
      <c r="E1477" s="9"/>
      <c r="F1477" s="9"/>
      <c r="G1477" s="9"/>
      <c r="H1477" s="9"/>
      <c r="I1477" s="9"/>
      <c r="J1477" s="9"/>
      <c r="K1477" s="9"/>
      <c r="L1477" s="8">
        <f>+IFERROR(COS(ATAN(db_LecMedPrinc[[#This Row],[3]]/db_LecMedPrinc[[#This Row],[1]])),0)</f>
        <v>0</v>
      </c>
    </row>
    <row r="1478" spans="1:12" ht="15.75" x14ac:dyDescent="0.25">
      <c r="A1478" s="4"/>
      <c r="B1478" s="5">
        <v>0.25</v>
      </c>
      <c r="C1478" s="56"/>
      <c r="D1478" s="9"/>
      <c r="E1478" s="9"/>
      <c r="F1478" s="9"/>
      <c r="G1478" s="9"/>
      <c r="H1478" s="9"/>
      <c r="I1478" s="9"/>
      <c r="J1478" s="9"/>
      <c r="K1478" s="9"/>
      <c r="L1478" s="8">
        <f>+IFERROR(COS(ATAN(db_LecMedPrinc[[#This Row],[3]]/db_LecMedPrinc[[#This Row],[1]])),0)</f>
        <v>0</v>
      </c>
    </row>
    <row r="1479" spans="1:12" ht="15.75" x14ac:dyDescent="0.25">
      <c r="A1479" s="4"/>
      <c r="B1479" s="5">
        <v>0.45833333333333331</v>
      </c>
      <c r="C1479" s="56"/>
      <c r="D1479" s="9"/>
      <c r="E1479" s="9"/>
      <c r="F1479" s="9"/>
      <c r="G1479" s="9"/>
      <c r="H1479" s="9"/>
      <c r="I1479" s="9"/>
      <c r="J1479" s="9"/>
      <c r="K1479" s="9"/>
      <c r="L1479" s="8">
        <f>+IFERROR(COS(ATAN(db_LecMedPrinc[[#This Row],[3]]/db_LecMedPrinc[[#This Row],[1]])),0)</f>
        <v>0</v>
      </c>
    </row>
    <row r="1480" spans="1:12" ht="15.75" x14ac:dyDescent="0.25">
      <c r="A1480" s="4"/>
      <c r="B1480" s="5">
        <v>0.75</v>
      </c>
      <c r="C1480" s="56"/>
      <c r="D1480" s="9"/>
      <c r="E1480" s="9"/>
      <c r="F1480" s="9"/>
      <c r="G1480" s="9"/>
      <c r="H1480" s="9"/>
      <c r="I1480" s="9"/>
      <c r="J1480" s="9"/>
      <c r="K1480" s="9"/>
      <c r="L1480" s="8">
        <f>+IFERROR(COS(ATAN(db_LecMedPrinc[[#This Row],[3]]/db_LecMedPrinc[[#This Row],[1]])),0)</f>
        <v>0</v>
      </c>
    </row>
    <row r="1481" spans="1:12" ht="15.75" x14ac:dyDescent="0.25">
      <c r="A1481" s="4"/>
      <c r="B1481" s="5">
        <v>0</v>
      </c>
      <c r="C1481" s="56"/>
      <c r="D1481" s="9"/>
      <c r="E1481" s="9"/>
      <c r="F1481" s="9"/>
      <c r="G1481" s="9"/>
      <c r="H1481" s="9"/>
      <c r="I1481" s="9"/>
      <c r="J1481" s="9"/>
      <c r="K1481" s="9"/>
      <c r="L1481" s="8">
        <f>+IFERROR(COS(ATAN(db_LecMedPrinc[[#This Row],[3]]/db_LecMedPrinc[[#This Row],[1]])),0)</f>
        <v>0</v>
      </c>
    </row>
    <row r="1482" spans="1:12" ht="15.75" x14ac:dyDescent="0.25">
      <c r="A1482" s="4"/>
      <c r="B1482" s="5">
        <v>0.25</v>
      </c>
      <c r="C1482" s="56"/>
      <c r="D1482" s="9"/>
      <c r="E1482" s="9"/>
      <c r="F1482" s="9"/>
      <c r="G1482" s="9"/>
      <c r="H1482" s="9"/>
      <c r="I1482" s="9"/>
      <c r="J1482" s="9"/>
      <c r="K1482" s="9"/>
      <c r="L1482" s="8">
        <f>+IFERROR(COS(ATAN(db_LecMedPrinc[[#This Row],[3]]/db_LecMedPrinc[[#This Row],[1]])),0)</f>
        <v>0</v>
      </c>
    </row>
    <row r="1483" spans="1:12" ht="15.75" x14ac:dyDescent="0.25">
      <c r="A1483" s="4"/>
      <c r="B1483" s="5">
        <v>0.45833333333333331</v>
      </c>
      <c r="C1483" s="56"/>
      <c r="D1483" s="9"/>
      <c r="E1483" s="9"/>
      <c r="F1483" s="9"/>
      <c r="G1483" s="9"/>
      <c r="H1483" s="9"/>
      <c r="I1483" s="9"/>
      <c r="J1483" s="9"/>
      <c r="K1483" s="9"/>
      <c r="L1483" s="8">
        <f>+IFERROR(COS(ATAN(db_LecMedPrinc[[#This Row],[3]]/db_LecMedPrinc[[#This Row],[1]])),0)</f>
        <v>0</v>
      </c>
    </row>
    <row r="1484" spans="1:12" ht="15.75" x14ac:dyDescent="0.25">
      <c r="A1484" s="4"/>
      <c r="B1484" s="5">
        <v>0.75</v>
      </c>
      <c r="C1484" s="56"/>
      <c r="D1484" s="9"/>
      <c r="E1484" s="9"/>
      <c r="F1484" s="9"/>
      <c r="G1484" s="9"/>
      <c r="H1484" s="9"/>
      <c r="I1484" s="9"/>
      <c r="J1484" s="9"/>
      <c r="K1484" s="9"/>
      <c r="L1484" s="8">
        <f>+IFERROR(COS(ATAN(db_LecMedPrinc[[#This Row],[3]]/db_LecMedPrinc[[#This Row],[1]])),0)</f>
        <v>0</v>
      </c>
    </row>
    <row r="1485" spans="1:12" ht="15.75" x14ac:dyDescent="0.25">
      <c r="A1485" s="4"/>
      <c r="B1485" s="5">
        <v>0</v>
      </c>
      <c r="C1485" s="56"/>
      <c r="D1485" s="9"/>
      <c r="E1485" s="9"/>
      <c r="F1485" s="9"/>
      <c r="G1485" s="9"/>
      <c r="H1485" s="9"/>
      <c r="I1485" s="9"/>
      <c r="J1485" s="9"/>
      <c r="K1485" s="9"/>
      <c r="L1485" s="8">
        <f>+IFERROR(COS(ATAN(db_LecMedPrinc[[#This Row],[3]]/db_LecMedPrinc[[#This Row],[1]])),0)</f>
        <v>0</v>
      </c>
    </row>
    <row r="1486" spans="1:12" ht="15.75" x14ac:dyDescent="0.25">
      <c r="A1486" s="4"/>
      <c r="B1486" s="5">
        <v>0.25</v>
      </c>
      <c r="C1486" s="56"/>
      <c r="D1486" s="9"/>
      <c r="E1486" s="9"/>
      <c r="F1486" s="9"/>
      <c r="G1486" s="9"/>
      <c r="H1486" s="9"/>
      <c r="I1486" s="9"/>
      <c r="J1486" s="9"/>
      <c r="K1486" s="9"/>
      <c r="L1486" s="8">
        <f>+IFERROR(COS(ATAN(db_LecMedPrinc[[#This Row],[3]]/db_LecMedPrinc[[#This Row],[1]])),0)</f>
        <v>0</v>
      </c>
    </row>
    <row r="1487" spans="1:12" ht="15.75" x14ac:dyDescent="0.25">
      <c r="A1487" s="4"/>
      <c r="B1487" s="5">
        <v>0.45833333333333331</v>
      </c>
      <c r="C1487" s="56"/>
      <c r="D1487" s="9"/>
      <c r="E1487" s="9"/>
      <c r="F1487" s="9"/>
      <c r="G1487" s="9"/>
      <c r="H1487" s="9"/>
      <c r="I1487" s="9"/>
      <c r="J1487" s="9"/>
      <c r="K1487" s="9"/>
      <c r="L1487" s="8">
        <f>+IFERROR(COS(ATAN(db_LecMedPrinc[[#This Row],[3]]/db_LecMedPrinc[[#This Row],[1]])),0)</f>
        <v>0</v>
      </c>
    </row>
    <row r="1488" spans="1:12" ht="15.75" x14ac:dyDescent="0.25">
      <c r="A1488" s="4"/>
      <c r="B1488" s="5">
        <v>0.75</v>
      </c>
      <c r="C1488" s="56"/>
      <c r="D1488" s="9"/>
      <c r="E1488" s="9"/>
      <c r="F1488" s="9"/>
      <c r="G1488" s="9"/>
      <c r="H1488" s="9"/>
      <c r="I1488" s="9"/>
      <c r="J1488" s="9"/>
      <c r="K1488" s="9"/>
      <c r="L1488" s="8">
        <f>+IFERROR(COS(ATAN(db_LecMedPrinc[[#This Row],[3]]/db_LecMedPrinc[[#This Row],[1]])),0)</f>
        <v>0</v>
      </c>
    </row>
    <row r="1489" spans="1:12" ht="15.75" x14ac:dyDescent="0.25">
      <c r="A1489" s="4"/>
      <c r="B1489" s="5">
        <v>0</v>
      </c>
      <c r="C1489" s="56"/>
      <c r="D1489" s="9"/>
      <c r="E1489" s="9"/>
      <c r="F1489" s="9"/>
      <c r="G1489" s="9"/>
      <c r="H1489" s="9"/>
      <c r="I1489" s="9"/>
      <c r="J1489" s="9"/>
      <c r="K1489" s="9"/>
      <c r="L1489" s="8">
        <f>+IFERROR(COS(ATAN(db_LecMedPrinc[[#This Row],[3]]/db_LecMedPrinc[[#This Row],[1]])),0)</f>
        <v>0</v>
      </c>
    </row>
    <row r="1490" spans="1:12" ht="15.75" x14ac:dyDescent="0.25">
      <c r="A1490" s="4"/>
      <c r="B1490" s="5">
        <v>0.25</v>
      </c>
      <c r="C1490" s="56"/>
      <c r="D1490" s="9"/>
      <c r="E1490" s="9"/>
      <c r="F1490" s="9"/>
      <c r="G1490" s="9"/>
      <c r="H1490" s="9"/>
      <c r="I1490" s="9"/>
      <c r="J1490" s="9"/>
      <c r="K1490" s="9"/>
      <c r="L1490" s="8">
        <f>+IFERROR(COS(ATAN(db_LecMedPrinc[[#This Row],[3]]/db_LecMedPrinc[[#This Row],[1]])),0)</f>
        <v>0</v>
      </c>
    </row>
    <row r="1491" spans="1:12" ht="15.75" x14ac:dyDescent="0.25">
      <c r="A1491" s="4"/>
      <c r="B1491" s="5">
        <v>0.45833333333333331</v>
      </c>
      <c r="C1491" s="56"/>
      <c r="D1491" s="9"/>
      <c r="E1491" s="9"/>
      <c r="F1491" s="9"/>
      <c r="G1491" s="9"/>
      <c r="H1491" s="9"/>
      <c r="I1491" s="9"/>
      <c r="J1491" s="9"/>
      <c r="K1491" s="9"/>
      <c r="L1491" s="8">
        <f>+IFERROR(COS(ATAN(db_LecMedPrinc[[#This Row],[3]]/db_LecMedPrinc[[#This Row],[1]])),0)</f>
        <v>0</v>
      </c>
    </row>
    <row r="1492" spans="1:12" ht="15.75" x14ac:dyDescent="0.25">
      <c r="A1492" s="4"/>
      <c r="B1492" s="5">
        <v>0.75</v>
      </c>
      <c r="C1492" s="56"/>
      <c r="D1492" s="9"/>
      <c r="E1492" s="9"/>
      <c r="F1492" s="9"/>
      <c r="G1492" s="9"/>
      <c r="H1492" s="9"/>
      <c r="I1492" s="9"/>
      <c r="J1492" s="9"/>
      <c r="K1492" s="9"/>
      <c r="L1492" s="8">
        <f>+IFERROR(COS(ATAN(db_LecMedPrinc[[#This Row],[3]]/db_LecMedPrinc[[#This Row],[1]])),0)</f>
        <v>0</v>
      </c>
    </row>
    <row r="1493" spans="1:12" ht="15.75" x14ac:dyDescent="0.25">
      <c r="A1493" s="4"/>
      <c r="B1493" s="5">
        <v>0</v>
      </c>
      <c r="C1493" s="56"/>
      <c r="D1493" s="9"/>
      <c r="E1493" s="9"/>
      <c r="F1493" s="9"/>
      <c r="G1493" s="9"/>
      <c r="H1493" s="9"/>
      <c r="I1493" s="9"/>
      <c r="J1493" s="9"/>
      <c r="K1493" s="9"/>
      <c r="L1493" s="8">
        <f>+IFERROR(COS(ATAN(db_LecMedPrinc[[#This Row],[3]]/db_LecMedPrinc[[#This Row],[1]])),0)</f>
        <v>0</v>
      </c>
    </row>
    <row r="1494" spans="1:12" ht="15.75" x14ac:dyDescent="0.25">
      <c r="A1494" s="4"/>
      <c r="B1494" s="5">
        <v>0.25</v>
      </c>
      <c r="C1494" s="56"/>
      <c r="D1494" s="9"/>
      <c r="E1494" s="9"/>
      <c r="F1494" s="9"/>
      <c r="G1494" s="9"/>
      <c r="H1494" s="9"/>
      <c r="I1494" s="9"/>
      <c r="J1494" s="9"/>
      <c r="K1494" s="9"/>
      <c r="L1494" s="8">
        <f>+IFERROR(COS(ATAN(db_LecMedPrinc[[#This Row],[3]]/db_LecMedPrinc[[#This Row],[1]])),0)</f>
        <v>0</v>
      </c>
    </row>
    <row r="1495" spans="1:12" ht="15.75" x14ac:dyDescent="0.25">
      <c r="A1495" s="4"/>
      <c r="B1495" s="5">
        <v>0.45833333333333331</v>
      </c>
      <c r="C1495" s="56"/>
      <c r="D1495" s="9"/>
      <c r="E1495" s="9"/>
      <c r="F1495" s="9"/>
      <c r="G1495" s="9"/>
      <c r="H1495" s="9"/>
      <c r="I1495" s="9"/>
      <c r="J1495" s="9"/>
      <c r="K1495" s="9"/>
      <c r="L1495" s="8">
        <f>+IFERROR(COS(ATAN(db_LecMedPrinc[[#This Row],[3]]/db_LecMedPrinc[[#This Row],[1]])),0)</f>
        <v>0</v>
      </c>
    </row>
    <row r="1496" spans="1:12" ht="15.75" x14ac:dyDescent="0.25">
      <c r="A1496" s="4"/>
      <c r="B1496" s="5">
        <v>0.75</v>
      </c>
      <c r="C1496" s="56"/>
      <c r="D1496" s="9"/>
      <c r="E1496" s="9"/>
      <c r="F1496" s="9"/>
      <c r="G1496" s="9"/>
      <c r="H1496" s="9"/>
      <c r="I1496" s="9"/>
      <c r="J1496" s="9"/>
      <c r="K1496" s="9"/>
      <c r="L1496" s="8">
        <f>+IFERROR(COS(ATAN(db_LecMedPrinc[[#This Row],[3]]/db_LecMedPrinc[[#This Row],[1]])),0)</f>
        <v>0</v>
      </c>
    </row>
    <row r="1497" spans="1:12" ht="15.75" x14ac:dyDescent="0.25">
      <c r="A1497" s="4"/>
      <c r="B1497" s="5">
        <v>0</v>
      </c>
      <c r="C1497" s="56"/>
      <c r="D1497" s="9"/>
      <c r="E1497" s="9"/>
      <c r="F1497" s="9"/>
      <c r="G1497" s="9"/>
      <c r="H1497" s="9"/>
      <c r="I1497" s="9"/>
      <c r="J1497" s="9"/>
      <c r="K1497" s="9"/>
      <c r="L1497" s="8">
        <f>+IFERROR(COS(ATAN(db_LecMedPrinc[[#This Row],[3]]/db_LecMedPrinc[[#This Row],[1]])),0)</f>
        <v>0</v>
      </c>
    </row>
    <row r="1498" spans="1:12" ht="15.75" x14ac:dyDescent="0.25">
      <c r="A1498" s="4"/>
      <c r="B1498" s="5">
        <v>0.25</v>
      </c>
      <c r="C1498" s="56"/>
      <c r="D1498" s="9"/>
      <c r="E1498" s="9"/>
      <c r="F1498" s="9"/>
      <c r="G1498" s="9"/>
      <c r="H1498" s="9"/>
      <c r="I1498" s="9"/>
      <c r="J1498" s="9"/>
      <c r="K1498" s="9"/>
      <c r="L1498" s="8">
        <f>+IFERROR(COS(ATAN(db_LecMedPrinc[[#This Row],[3]]/db_LecMedPrinc[[#This Row],[1]])),0)</f>
        <v>0</v>
      </c>
    </row>
    <row r="1499" spans="1:12" ht="15.75" x14ac:dyDescent="0.25">
      <c r="A1499" s="4"/>
      <c r="B1499" s="5">
        <v>0.45833333333333331</v>
      </c>
      <c r="C1499" s="56"/>
      <c r="D1499" s="9"/>
      <c r="E1499" s="9"/>
      <c r="F1499" s="9"/>
      <c r="G1499" s="9"/>
      <c r="H1499" s="9"/>
      <c r="I1499" s="9"/>
      <c r="J1499" s="9"/>
      <c r="K1499" s="9"/>
      <c r="L1499" s="8">
        <f>+IFERROR(COS(ATAN(db_LecMedPrinc[[#This Row],[3]]/db_LecMedPrinc[[#This Row],[1]])),0)</f>
        <v>0</v>
      </c>
    </row>
    <row r="1500" spans="1:12" ht="15.75" x14ac:dyDescent="0.25">
      <c r="A1500" s="4"/>
      <c r="B1500" s="5">
        <v>0.75</v>
      </c>
      <c r="C1500" s="56"/>
      <c r="D1500" s="9"/>
      <c r="E1500" s="9"/>
      <c r="F1500" s="9"/>
      <c r="G1500" s="9"/>
      <c r="H1500" s="9"/>
      <c r="I1500" s="9"/>
      <c r="J1500" s="9"/>
      <c r="K1500" s="9"/>
      <c r="L1500" s="8">
        <f>+IFERROR(COS(ATAN(db_LecMedPrinc[[#This Row],[3]]/db_LecMedPrinc[[#This Row],[1]])),0)</f>
        <v>0</v>
      </c>
    </row>
    <row r="1501" spans="1:12" ht="15.75" x14ac:dyDescent="0.25">
      <c r="A1501" s="4"/>
      <c r="B1501" s="5">
        <v>0</v>
      </c>
      <c r="C1501" s="56"/>
      <c r="D1501" s="9"/>
      <c r="E1501" s="9"/>
      <c r="F1501" s="9"/>
      <c r="G1501" s="9"/>
      <c r="H1501" s="9"/>
      <c r="I1501" s="9"/>
      <c r="J1501" s="9"/>
      <c r="K1501" s="9"/>
      <c r="L1501" s="8">
        <f>+IFERROR(COS(ATAN(db_LecMedPrinc[[#This Row],[3]]/db_LecMedPrinc[[#This Row],[1]])),0)</f>
        <v>0</v>
      </c>
    </row>
    <row r="1502" spans="1:12" ht="15.75" x14ac:dyDescent="0.25">
      <c r="A1502" s="4"/>
      <c r="B1502" s="5">
        <v>0.25</v>
      </c>
      <c r="C1502" s="56"/>
      <c r="D1502" s="9"/>
      <c r="E1502" s="9"/>
      <c r="F1502" s="9"/>
      <c r="G1502" s="9"/>
      <c r="H1502" s="9"/>
      <c r="I1502" s="9"/>
      <c r="J1502" s="9"/>
      <c r="K1502" s="9"/>
      <c r="L1502" s="8">
        <f>+IFERROR(COS(ATAN(db_LecMedPrinc[[#This Row],[3]]/db_LecMedPrinc[[#This Row],[1]])),0)</f>
        <v>0</v>
      </c>
    </row>
    <row r="1503" spans="1:12" ht="15.75" x14ac:dyDescent="0.25">
      <c r="A1503" s="4"/>
      <c r="B1503" s="5">
        <v>0.45833333333333331</v>
      </c>
      <c r="C1503" s="56"/>
      <c r="D1503" s="9"/>
      <c r="E1503" s="9"/>
      <c r="F1503" s="9"/>
      <c r="G1503" s="9"/>
      <c r="H1503" s="9"/>
      <c r="I1503" s="9"/>
      <c r="J1503" s="9"/>
      <c r="K1503" s="9"/>
      <c r="L1503" s="8">
        <f>+IFERROR(COS(ATAN(db_LecMedPrinc[[#This Row],[3]]/db_LecMedPrinc[[#This Row],[1]])),0)</f>
        <v>0</v>
      </c>
    </row>
    <row r="1504" spans="1:12" ht="15.75" x14ac:dyDescent="0.25">
      <c r="A1504" s="4"/>
      <c r="B1504" s="5">
        <v>0.75</v>
      </c>
      <c r="C1504" s="56"/>
      <c r="D1504" s="9"/>
      <c r="E1504" s="9"/>
      <c r="F1504" s="9"/>
      <c r="G1504" s="9"/>
      <c r="H1504" s="9"/>
      <c r="I1504" s="9"/>
      <c r="J1504" s="9"/>
      <c r="K1504" s="9"/>
      <c r="L1504" s="8">
        <f>+IFERROR(COS(ATAN(db_LecMedPrinc[[#This Row],[3]]/db_LecMedPrinc[[#This Row],[1]])),0)</f>
        <v>0</v>
      </c>
    </row>
    <row r="1505" spans="1:12" ht="15.75" x14ac:dyDescent="0.25">
      <c r="A1505" s="4"/>
      <c r="B1505" s="5">
        <v>0</v>
      </c>
      <c r="C1505" s="56"/>
      <c r="D1505" s="9"/>
      <c r="E1505" s="9"/>
      <c r="F1505" s="9"/>
      <c r="G1505" s="9"/>
      <c r="H1505" s="9"/>
      <c r="I1505" s="9"/>
      <c r="J1505" s="9"/>
      <c r="K1505" s="9"/>
      <c r="L1505" s="8">
        <f>+IFERROR(COS(ATAN(db_LecMedPrinc[[#This Row],[3]]/db_LecMedPrinc[[#This Row],[1]])),0)</f>
        <v>0</v>
      </c>
    </row>
    <row r="1506" spans="1:12" ht="15.75" x14ac:dyDescent="0.25">
      <c r="A1506" s="4"/>
      <c r="B1506" s="5">
        <v>0.25</v>
      </c>
      <c r="C1506" s="56"/>
      <c r="D1506" s="9"/>
      <c r="E1506" s="9"/>
      <c r="F1506" s="9"/>
      <c r="G1506" s="9"/>
      <c r="H1506" s="9"/>
      <c r="I1506" s="9"/>
      <c r="J1506" s="9"/>
      <c r="K1506" s="9"/>
      <c r="L1506" s="8">
        <f>+IFERROR(COS(ATAN(db_LecMedPrinc[[#This Row],[3]]/db_LecMedPrinc[[#This Row],[1]])),0)</f>
        <v>0</v>
      </c>
    </row>
    <row r="1507" spans="1:12" ht="15.75" x14ac:dyDescent="0.25">
      <c r="A1507" s="4"/>
      <c r="B1507" s="5">
        <v>11</v>
      </c>
      <c r="C1507" s="56"/>
      <c r="D1507" s="9"/>
      <c r="E1507" s="9"/>
      <c r="F1507" s="9"/>
      <c r="G1507" s="9"/>
      <c r="H1507" s="9"/>
      <c r="I1507" s="9"/>
      <c r="J1507" s="9"/>
      <c r="K1507" s="9"/>
      <c r="L1507" s="8">
        <f>+IFERROR(COS(ATAN(db_LecMedPrinc[[#This Row],[3]]/db_LecMedPrinc[[#This Row],[1]])),0)</f>
        <v>0</v>
      </c>
    </row>
    <row r="1508" spans="1:12" ht="15.75" x14ac:dyDescent="0.25">
      <c r="A1508" s="4"/>
      <c r="B1508" s="5">
        <v>0.75</v>
      </c>
      <c r="C1508" s="56"/>
      <c r="D1508" s="9"/>
      <c r="E1508" s="9"/>
      <c r="F1508" s="9"/>
      <c r="G1508" s="9"/>
      <c r="H1508" s="9"/>
      <c r="I1508" s="9"/>
      <c r="J1508" s="9"/>
      <c r="K1508" s="9"/>
      <c r="L1508" s="8">
        <f>+IFERROR(COS(ATAN(db_LecMedPrinc[[#This Row],[3]]/db_LecMedPrinc[[#This Row],[1]])),0)</f>
        <v>0</v>
      </c>
    </row>
    <row r="1509" spans="1:12" ht="15.75" x14ac:dyDescent="0.25">
      <c r="A1509" s="4"/>
      <c r="B1509" s="5">
        <v>0</v>
      </c>
      <c r="C1509" s="56"/>
      <c r="D1509" s="9"/>
      <c r="E1509" s="9"/>
      <c r="F1509" s="9"/>
      <c r="G1509" s="9"/>
      <c r="H1509" s="9"/>
      <c r="I1509" s="9"/>
      <c r="J1509" s="9"/>
      <c r="K1509" s="9"/>
      <c r="L1509" s="8">
        <f>+IFERROR(COS(ATAN(db_LecMedPrinc[[#This Row],[3]]/db_LecMedPrinc[[#This Row],[1]])),0)</f>
        <v>0</v>
      </c>
    </row>
    <row r="1510" spans="1:12" ht="15.75" x14ac:dyDescent="0.25">
      <c r="A1510" s="4"/>
      <c r="B1510" s="5">
        <v>0.25</v>
      </c>
      <c r="C1510" s="56"/>
      <c r="D1510" s="9"/>
      <c r="E1510" s="9"/>
      <c r="F1510" s="9"/>
      <c r="G1510" s="9"/>
      <c r="H1510" s="9"/>
      <c r="I1510" s="9"/>
      <c r="J1510" s="9"/>
      <c r="K1510" s="9"/>
      <c r="L1510" s="8">
        <f>+IFERROR(COS(ATAN(db_LecMedPrinc[[#This Row],[3]]/db_LecMedPrinc[[#This Row],[1]])),0)</f>
        <v>0</v>
      </c>
    </row>
    <row r="1511" spans="1:12" ht="15.75" x14ac:dyDescent="0.25">
      <c r="A1511" s="4"/>
      <c r="B1511" s="5">
        <v>0.45833333333333331</v>
      </c>
      <c r="C1511" s="56"/>
      <c r="D1511" s="9"/>
      <c r="E1511" s="9"/>
      <c r="F1511" s="9"/>
      <c r="G1511" s="9"/>
      <c r="H1511" s="9"/>
      <c r="I1511" s="9"/>
      <c r="J1511" s="9"/>
      <c r="K1511" s="9"/>
      <c r="L1511" s="8">
        <f>+IFERROR(COS(ATAN(db_LecMedPrinc[[#This Row],[3]]/db_LecMedPrinc[[#This Row],[1]])),0)</f>
        <v>0</v>
      </c>
    </row>
    <row r="1512" spans="1:12" ht="15.75" x14ac:dyDescent="0.25">
      <c r="A1512" s="4"/>
      <c r="B1512" s="5">
        <v>0.75</v>
      </c>
      <c r="C1512" s="56"/>
      <c r="D1512" s="9"/>
      <c r="E1512" s="9"/>
      <c r="F1512" s="9"/>
      <c r="G1512" s="9"/>
      <c r="H1512" s="9"/>
      <c r="I1512" s="9"/>
      <c r="J1512" s="9"/>
      <c r="K1512" s="9"/>
      <c r="L1512" s="8">
        <f>+IFERROR(COS(ATAN(db_LecMedPrinc[[#This Row],[3]]/db_LecMedPrinc[[#This Row],[1]])),0)</f>
        <v>0</v>
      </c>
    </row>
    <row r="1513" spans="1:12" ht="15.75" x14ac:dyDescent="0.25">
      <c r="A1513" s="4"/>
      <c r="B1513" s="5">
        <v>0</v>
      </c>
      <c r="C1513" s="56"/>
      <c r="D1513" s="9"/>
      <c r="E1513" s="9"/>
      <c r="F1513" s="9"/>
      <c r="G1513" s="9"/>
      <c r="H1513" s="9"/>
      <c r="I1513" s="9"/>
      <c r="J1513" s="9"/>
      <c r="K1513" s="9"/>
      <c r="L1513" s="8">
        <f>+IFERROR(COS(ATAN(db_LecMedPrinc[[#This Row],[3]]/db_LecMedPrinc[[#This Row],[1]])),0)</f>
        <v>0</v>
      </c>
    </row>
    <row r="1514" spans="1:12" ht="15.75" x14ac:dyDescent="0.25">
      <c r="A1514" s="4"/>
      <c r="B1514" s="5">
        <v>0.25</v>
      </c>
      <c r="C1514" s="56"/>
      <c r="D1514" s="9"/>
      <c r="E1514" s="9"/>
      <c r="F1514" s="9"/>
      <c r="G1514" s="9"/>
      <c r="H1514" s="9"/>
      <c r="I1514" s="9"/>
      <c r="J1514" s="9"/>
      <c r="K1514" s="9"/>
      <c r="L1514" s="8">
        <f>+IFERROR(COS(ATAN(db_LecMedPrinc[[#This Row],[3]]/db_LecMedPrinc[[#This Row],[1]])),0)</f>
        <v>0</v>
      </c>
    </row>
    <row r="1515" spans="1:12" ht="15.75" x14ac:dyDescent="0.25">
      <c r="A1515" s="4"/>
      <c r="B1515" s="5">
        <v>0.45833333333333331</v>
      </c>
      <c r="C1515" s="56"/>
      <c r="D1515" s="9"/>
      <c r="E1515" s="9"/>
      <c r="F1515" s="9"/>
      <c r="G1515" s="9"/>
      <c r="H1515" s="9"/>
      <c r="I1515" s="9"/>
      <c r="J1515" s="9"/>
      <c r="K1515" s="9"/>
      <c r="L1515" s="8">
        <f>+IFERROR(COS(ATAN(db_LecMedPrinc[[#This Row],[3]]/db_LecMedPrinc[[#This Row],[1]])),0)</f>
        <v>0</v>
      </c>
    </row>
    <row r="1516" spans="1:12" ht="15.75" x14ac:dyDescent="0.25">
      <c r="A1516" s="4"/>
      <c r="B1516" s="5">
        <v>0.75</v>
      </c>
      <c r="C1516" s="56"/>
      <c r="D1516" s="9"/>
      <c r="E1516" s="9"/>
      <c r="F1516" s="9"/>
      <c r="G1516" s="9"/>
      <c r="H1516" s="9"/>
      <c r="I1516" s="9"/>
      <c r="J1516" s="9"/>
      <c r="K1516" s="9"/>
      <c r="L1516" s="8">
        <f>+IFERROR(COS(ATAN(db_LecMedPrinc[[#This Row],[3]]/db_LecMedPrinc[[#This Row],[1]])),0)</f>
        <v>0</v>
      </c>
    </row>
    <row r="1517" spans="1:12" ht="15.75" x14ac:dyDescent="0.25">
      <c r="A1517" s="4"/>
      <c r="B1517" s="5">
        <v>0</v>
      </c>
      <c r="C1517" s="56"/>
      <c r="D1517" s="9"/>
      <c r="E1517" s="9"/>
      <c r="F1517" s="9"/>
      <c r="G1517" s="9"/>
      <c r="H1517" s="9"/>
      <c r="I1517" s="9"/>
      <c r="J1517" s="9"/>
      <c r="K1517" s="9"/>
      <c r="L1517" s="8">
        <f>+IFERROR(COS(ATAN(db_LecMedPrinc[[#This Row],[3]]/db_LecMedPrinc[[#This Row],[1]])),0)</f>
        <v>0</v>
      </c>
    </row>
    <row r="1518" spans="1:12" ht="15.75" x14ac:dyDescent="0.25">
      <c r="A1518" s="4"/>
      <c r="B1518" s="5">
        <v>0.25</v>
      </c>
      <c r="C1518" s="56"/>
      <c r="D1518" s="9"/>
      <c r="E1518" s="9"/>
      <c r="F1518" s="9"/>
      <c r="G1518" s="9"/>
      <c r="H1518" s="9"/>
      <c r="I1518" s="9"/>
      <c r="J1518" s="9"/>
      <c r="K1518" s="9"/>
      <c r="L1518" s="8">
        <f>+IFERROR(COS(ATAN(db_LecMedPrinc[[#This Row],[3]]/db_LecMedPrinc[[#This Row],[1]])),0)</f>
        <v>0</v>
      </c>
    </row>
    <row r="1519" spans="1:12" ht="15.75" x14ac:dyDescent="0.25">
      <c r="A1519" s="4"/>
      <c r="B1519" s="5">
        <v>0.45833333333333331</v>
      </c>
      <c r="C1519" s="56"/>
      <c r="D1519" s="9"/>
      <c r="E1519" s="9"/>
      <c r="F1519" s="9"/>
      <c r="G1519" s="9"/>
      <c r="H1519" s="9"/>
      <c r="I1519" s="9"/>
      <c r="J1519" s="9"/>
      <c r="K1519" s="9"/>
      <c r="L1519" s="8">
        <f>+IFERROR(COS(ATAN(db_LecMedPrinc[[#This Row],[3]]/db_LecMedPrinc[[#This Row],[1]])),0)</f>
        <v>0</v>
      </c>
    </row>
    <row r="1520" spans="1:12" ht="15.75" x14ac:dyDescent="0.25">
      <c r="A1520" s="4"/>
      <c r="B1520" s="5">
        <v>0.75</v>
      </c>
      <c r="C1520" s="56"/>
      <c r="D1520" s="9"/>
      <c r="E1520" s="9"/>
      <c r="F1520" s="9"/>
      <c r="G1520" s="9"/>
      <c r="H1520" s="9"/>
      <c r="I1520" s="9"/>
      <c r="J1520" s="9"/>
      <c r="K1520" s="9"/>
      <c r="L1520" s="8">
        <f>+IFERROR(COS(ATAN(db_LecMedPrinc[[#This Row],[3]]/db_LecMedPrinc[[#This Row],[1]])),0)</f>
        <v>0</v>
      </c>
    </row>
    <row r="1521" spans="1:12" ht="15.75" x14ac:dyDescent="0.25">
      <c r="A1521" s="4"/>
      <c r="B1521" s="5">
        <v>0</v>
      </c>
      <c r="C1521" s="56"/>
      <c r="D1521" s="9"/>
      <c r="E1521" s="9"/>
      <c r="F1521" s="9"/>
      <c r="G1521" s="9"/>
      <c r="H1521" s="9"/>
      <c r="I1521" s="9"/>
      <c r="J1521" s="9"/>
      <c r="K1521" s="9"/>
      <c r="L1521" s="8">
        <f>+IFERROR(COS(ATAN(db_LecMedPrinc[[#This Row],[3]]/db_LecMedPrinc[[#This Row],[1]])),0)</f>
        <v>0</v>
      </c>
    </row>
    <row r="1522" spans="1:12" ht="15.75" x14ac:dyDescent="0.25">
      <c r="A1522" s="4"/>
      <c r="B1522" s="5">
        <v>0.25</v>
      </c>
      <c r="C1522" s="56"/>
      <c r="D1522" s="9"/>
      <c r="E1522" s="9"/>
      <c r="F1522" s="9"/>
      <c r="G1522" s="9"/>
      <c r="H1522" s="9"/>
      <c r="I1522" s="9"/>
      <c r="J1522" s="9"/>
      <c r="K1522" s="9"/>
      <c r="L1522" s="8">
        <f>+IFERROR(COS(ATAN(db_LecMedPrinc[[#This Row],[3]]/db_LecMedPrinc[[#This Row],[1]])),0)</f>
        <v>0</v>
      </c>
    </row>
    <row r="1523" spans="1:12" ht="15.75" x14ac:dyDescent="0.25">
      <c r="A1523" s="4"/>
      <c r="B1523" s="5">
        <v>0.45833333333333331</v>
      </c>
      <c r="C1523" s="56"/>
      <c r="D1523" s="9"/>
      <c r="E1523" s="9"/>
      <c r="F1523" s="9"/>
      <c r="G1523" s="9"/>
      <c r="H1523" s="9"/>
      <c r="I1523" s="9"/>
      <c r="J1523" s="9"/>
      <c r="K1523" s="9"/>
      <c r="L1523" s="8">
        <f>+IFERROR(COS(ATAN(db_LecMedPrinc[[#This Row],[3]]/db_LecMedPrinc[[#This Row],[1]])),0)</f>
        <v>0</v>
      </c>
    </row>
    <row r="1524" spans="1:12" ht="15.75" x14ac:dyDescent="0.25">
      <c r="A1524" s="4"/>
      <c r="B1524" s="5">
        <v>0.75</v>
      </c>
      <c r="C1524" s="56"/>
      <c r="D1524" s="9"/>
      <c r="E1524" s="9"/>
      <c r="F1524" s="9"/>
      <c r="G1524" s="9"/>
      <c r="H1524" s="9"/>
      <c r="I1524" s="9"/>
      <c r="J1524" s="9"/>
      <c r="K1524" s="9"/>
      <c r="L1524" s="8">
        <f>+IFERROR(COS(ATAN(db_LecMedPrinc[[#This Row],[3]]/db_LecMedPrinc[[#This Row],[1]])),0)</f>
        <v>0</v>
      </c>
    </row>
    <row r="1525" spans="1:12" ht="15.75" x14ac:dyDescent="0.25">
      <c r="A1525" s="4"/>
      <c r="B1525" s="47">
        <v>0</v>
      </c>
      <c r="C1525" s="56"/>
      <c r="D1525" s="9"/>
      <c r="E1525" s="9"/>
      <c r="F1525" s="9"/>
      <c r="G1525" s="9"/>
      <c r="H1525" s="9"/>
      <c r="I1525" s="9"/>
      <c r="J1525" s="9"/>
      <c r="K1525" s="9"/>
      <c r="L1525" s="8">
        <f>+IFERROR(COS(ATAN(db_LecMedPrinc[[#This Row],[3]]/db_LecMedPrinc[[#This Row],[1]])),0)</f>
        <v>0</v>
      </c>
    </row>
    <row r="1526" spans="1:12" ht="15.75" x14ac:dyDescent="0.25">
      <c r="A1526" s="4"/>
      <c r="B1526" s="48">
        <v>0.25</v>
      </c>
      <c r="C1526" s="56"/>
      <c r="D1526" s="9"/>
      <c r="E1526" s="9"/>
      <c r="F1526" s="9"/>
      <c r="G1526" s="9"/>
      <c r="H1526" s="9"/>
      <c r="I1526" s="9"/>
      <c r="J1526" s="9"/>
      <c r="K1526" s="9"/>
      <c r="L1526" s="8">
        <f>+IFERROR(COS(ATAN(db_LecMedPrinc[[#This Row],[3]]/db_LecMedPrinc[[#This Row],[1]])),0)</f>
        <v>0</v>
      </c>
    </row>
    <row r="1527" spans="1:12" ht="15.75" x14ac:dyDescent="0.25">
      <c r="A1527" s="4"/>
      <c r="B1527" s="47">
        <v>0.45833333333333331</v>
      </c>
      <c r="C1527" s="56"/>
      <c r="D1527" s="9"/>
      <c r="E1527" s="9"/>
      <c r="F1527" s="9"/>
      <c r="G1527" s="9"/>
      <c r="H1527" s="9"/>
      <c r="I1527" s="9"/>
      <c r="J1527" s="9"/>
      <c r="K1527" s="9"/>
      <c r="L1527" s="8">
        <f>+IFERROR(COS(ATAN(db_LecMedPrinc[[#This Row],[3]]/db_LecMedPrinc[[#This Row],[1]])),0)</f>
        <v>0</v>
      </c>
    </row>
    <row r="1528" spans="1:12" ht="15.75" x14ac:dyDescent="0.25">
      <c r="A1528" s="4"/>
      <c r="B1528" s="49">
        <v>0.75</v>
      </c>
      <c r="C1528" s="56"/>
      <c r="D1528" s="9"/>
      <c r="E1528" s="9"/>
      <c r="F1528" s="9"/>
      <c r="G1528" s="9"/>
      <c r="H1528" s="9"/>
      <c r="I1528" s="9"/>
      <c r="J1528" s="9"/>
      <c r="K1528" s="9"/>
      <c r="L1528" s="8">
        <f>+IFERROR(COS(ATAN(db_LecMedPrinc[[#This Row],[3]]/db_LecMedPrinc[[#This Row],[1]])),0)</f>
        <v>0</v>
      </c>
    </row>
    <row r="1529" spans="1:12" ht="15.75" x14ac:dyDescent="0.25">
      <c r="A1529" s="4"/>
      <c r="B1529" s="47">
        <v>0</v>
      </c>
      <c r="C1529" s="56"/>
      <c r="D1529" s="9"/>
      <c r="E1529" s="9"/>
      <c r="F1529" s="9"/>
      <c r="G1529" s="9"/>
      <c r="H1529" s="9"/>
      <c r="I1529" s="9"/>
      <c r="J1529" s="9"/>
      <c r="K1529" s="9"/>
      <c r="L1529" s="8">
        <f>+IFERROR(COS(ATAN(db_LecMedPrinc[[#This Row],[3]]/db_LecMedPrinc[[#This Row],[1]])),0)</f>
        <v>0</v>
      </c>
    </row>
    <row r="1530" spans="1:12" ht="15.75" x14ac:dyDescent="0.25">
      <c r="A1530" s="4"/>
      <c r="B1530" s="48">
        <v>0.25</v>
      </c>
      <c r="C1530" s="56"/>
      <c r="D1530" s="9"/>
      <c r="E1530" s="9"/>
      <c r="F1530" s="9"/>
      <c r="G1530" s="9"/>
      <c r="H1530" s="9"/>
      <c r="I1530" s="9"/>
      <c r="J1530" s="9"/>
      <c r="K1530" s="9"/>
      <c r="L1530" s="8">
        <f>+IFERROR(COS(ATAN(db_LecMedPrinc[[#This Row],[3]]/db_LecMedPrinc[[#This Row],[1]])),0)</f>
        <v>0</v>
      </c>
    </row>
    <row r="1531" spans="1:12" ht="15.75" x14ac:dyDescent="0.25">
      <c r="A1531" s="4"/>
      <c r="B1531" s="47">
        <v>0.45833333333333331</v>
      </c>
      <c r="C1531" s="56"/>
      <c r="D1531" s="9"/>
      <c r="E1531" s="9"/>
      <c r="F1531" s="9"/>
      <c r="G1531" s="9"/>
      <c r="H1531" s="9"/>
      <c r="I1531" s="9"/>
      <c r="J1531" s="9"/>
      <c r="K1531" s="9"/>
      <c r="L1531" s="8">
        <f>+IFERROR(COS(ATAN(db_LecMedPrinc[[#This Row],[3]]/db_LecMedPrinc[[#This Row],[1]])),0)</f>
        <v>0</v>
      </c>
    </row>
    <row r="1532" spans="1:12" ht="15.75" x14ac:dyDescent="0.25">
      <c r="A1532" s="4"/>
      <c r="B1532" s="49">
        <v>0.75</v>
      </c>
      <c r="C1532" s="56"/>
      <c r="D1532" s="9"/>
      <c r="E1532" s="9"/>
      <c r="F1532" s="9"/>
      <c r="G1532" s="9"/>
      <c r="H1532" s="9"/>
      <c r="I1532" s="9"/>
      <c r="J1532" s="9"/>
      <c r="K1532" s="9"/>
      <c r="L1532" s="8">
        <f>+IFERROR(COS(ATAN(db_LecMedPrinc[[#This Row],[3]]/db_LecMedPrinc[[#This Row],[1]])),0)</f>
        <v>0</v>
      </c>
    </row>
    <row r="1533" spans="1:12" ht="15.75" x14ac:dyDescent="0.25">
      <c r="A1533" s="4"/>
      <c r="B1533" s="47">
        <v>0</v>
      </c>
      <c r="C1533" s="56"/>
      <c r="D1533" s="9"/>
      <c r="E1533" s="9"/>
      <c r="F1533" s="9"/>
      <c r="G1533" s="9"/>
      <c r="H1533" s="9"/>
      <c r="I1533" s="9"/>
      <c r="J1533" s="9"/>
      <c r="K1533" s="9"/>
      <c r="L1533" s="8">
        <f>+IFERROR(COS(ATAN(db_LecMedPrinc[[#This Row],[3]]/db_LecMedPrinc[[#This Row],[1]])),0)</f>
        <v>0</v>
      </c>
    </row>
    <row r="1534" spans="1:12" ht="15.75" x14ac:dyDescent="0.25">
      <c r="A1534" s="4"/>
      <c r="B1534" s="48">
        <v>0.25</v>
      </c>
      <c r="C1534" s="56"/>
      <c r="D1534" s="9"/>
      <c r="E1534" s="9"/>
      <c r="F1534" s="9"/>
      <c r="G1534" s="9"/>
      <c r="H1534" s="9"/>
      <c r="I1534" s="9"/>
      <c r="J1534" s="9"/>
      <c r="K1534" s="9"/>
      <c r="L1534" s="8">
        <f>+IFERROR(COS(ATAN(db_LecMedPrinc[[#This Row],[3]]/db_LecMedPrinc[[#This Row],[1]])),0)</f>
        <v>0</v>
      </c>
    </row>
    <row r="1535" spans="1:12" ht="15.75" x14ac:dyDescent="0.25">
      <c r="A1535" s="4"/>
      <c r="B1535" s="47">
        <v>0.45833333333333331</v>
      </c>
      <c r="C1535" s="56"/>
      <c r="D1535" s="9"/>
      <c r="E1535" s="9"/>
      <c r="F1535" s="9"/>
      <c r="G1535" s="9"/>
      <c r="H1535" s="9"/>
      <c r="I1535" s="9"/>
      <c r="J1535" s="9"/>
      <c r="K1535" s="9"/>
      <c r="L1535" s="8">
        <f>+IFERROR(COS(ATAN(db_LecMedPrinc[[#This Row],[3]]/db_LecMedPrinc[[#This Row],[1]])),0)</f>
        <v>0</v>
      </c>
    </row>
    <row r="1536" spans="1:12" ht="15.75" x14ac:dyDescent="0.25">
      <c r="A1536" s="4"/>
      <c r="B1536" s="49">
        <v>0.75</v>
      </c>
      <c r="C1536" s="56"/>
      <c r="D1536" s="9"/>
      <c r="E1536" s="9"/>
      <c r="F1536" s="9"/>
      <c r="G1536" s="9"/>
      <c r="H1536" s="9"/>
      <c r="I1536" s="9"/>
      <c r="J1536" s="9"/>
      <c r="K1536" s="9"/>
      <c r="L1536" s="8">
        <f>+IFERROR(COS(ATAN(db_LecMedPrinc[[#This Row],[3]]/db_LecMedPrinc[[#This Row],[1]])),0)</f>
        <v>0</v>
      </c>
    </row>
    <row r="1537" spans="1:12" ht="15.75" x14ac:dyDescent="0.25">
      <c r="A1537" s="4"/>
      <c r="B1537" s="47">
        <v>0</v>
      </c>
      <c r="C1537" s="56"/>
      <c r="D1537" s="9"/>
      <c r="E1537" s="9"/>
      <c r="F1537" s="9"/>
      <c r="G1537" s="9"/>
      <c r="H1537" s="9"/>
      <c r="I1537" s="9"/>
      <c r="J1537" s="9"/>
      <c r="K1537" s="9"/>
      <c r="L1537" s="8">
        <f>+IFERROR(COS(ATAN(db_LecMedPrinc[[#This Row],[3]]/db_LecMedPrinc[[#This Row],[1]])),0)</f>
        <v>0</v>
      </c>
    </row>
    <row r="1538" spans="1:12" ht="15.75" x14ac:dyDescent="0.25">
      <c r="A1538" s="4"/>
      <c r="B1538" s="48">
        <v>0.25</v>
      </c>
      <c r="C1538" s="56"/>
      <c r="D1538" s="9"/>
      <c r="E1538" s="9"/>
      <c r="F1538" s="9"/>
      <c r="G1538" s="9"/>
      <c r="H1538" s="9"/>
      <c r="I1538" s="9"/>
      <c r="J1538" s="9"/>
      <c r="K1538" s="9"/>
      <c r="L1538" s="8">
        <f>+IFERROR(COS(ATAN(db_LecMedPrinc[[#This Row],[3]]/db_LecMedPrinc[[#This Row],[1]])),0)</f>
        <v>0</v>
      </c>
    </row>
    <row r="1539" spans="1:12" ht="15.75" x14ac:dyDescent="0.25">
      <c r="A1539" s="4"/>
      <c r="B1539" s="47">
        <v>0.45833333333333331</v>
      </c>
      <c r="C1539" s="56"/>
      <c r="D1539" s="9"/>
      <c r="E1539" s="9"/>
      <c r="F1539" s="9"/>
      <c r="G1539" s="9"/>
      <c r="H1539" s="9"/>
      <c r="I1539" s="9"/>
      <c r="J1539" s="9"/>
      <c r="K1539" s="9"/>
      <c r="L1539" s="8">
        <f>+IFERROR(COS(ATAN(db_LecMedPrinc[[#This Row],[3]]/db_LecMedPrinc[[#This Row],[1]])),0)</f>
        <v>0</v>
      </c>
    </row>
    <row r="1540" spans="1:12" ht="15.75" x14ac:dyDescent="0.25">
      <c r="A1540" s="4"/>
      <c r="B1540" s="49">
        <v>0.75</v>
      </c>
      <c r="C1540" s="56"/>
      <c r="D1540" s="9"/>
      <c r="E1540" s="9"/>
      <c r="F1540" s="9"/>
      <c r="G1540" s="9"/>
      <c r="H1540" s="9"/>
      <c r="I1540" s="9"/>
      <c r="J1540" s="9"/>
      <c r="K1540" s="9"/>
      <c r="L1540" s="8">
        <f>+IFERROR(COS(ATAN(db_LecMedPrinc[[#This Row],[3]]/db_LecMedPrinc[[#This Row],[1]])),0)</f>
        <v>0</v>
      </c>
    </row>
  </sheetData>
  <mergeCells count="3">
    <mergeCell ref="D2:K2"/>
    <mergeCell ref="A2:B2"/>
    <mergeCell ref="A1:L1"/>
  </mergeCells>
  <phoneticPr fontId="6" type="noConversion"/>
  <conditionalFormatting sqref="A4:A1540">
    <cfRule type="cellIs" dxfId="15" priority="10" operator="equal">
      <formula>TODAY()</formula>
    </cfRule>
  </conditionalFormatting>
  <conditionalFormatting sqref="A757:A760">
    <cfRule type="cellIs" dxfId="14" priority="9" operator="equal">
      <formula>TODAY()</formula>
    </cfRule>
  </conditionalFormatting>
  <conditionalFormatting sqref="A761">
    <cfRule type="cellIs" dxfId="13" priority="8" operator="equal">
      <formula>TODAY()</formula>
    </cfRule>
  </conditionalFormatting>
  <conditionalFormatting sqref="A762">
    <cfRule type="cellIs" dxfId="12" priority="7" operator="equal">
      <formula>TODAY()</formula>
    </cfRule>
  </conditionalFormatting>
  <conditionalFormatting sqref="A763">
    <cfRule type="cellIs" dxfId="11" priority="6" operator="equal">
      <formula>TODAY()</formula>
    </cfRule>
  </conditionalFormatting>
  <conditionalFormatting sqref="A764">
    <cfRule type="cellIs" dxfId="10" priority="5" operator="equal">
      <formula>TODAY()</formula>
    </cfRule>
  </conditionalFormatting>
  <conditionalFormatting sqref="A766">
    <cfRule type="cellIs" dxfId="9" priority="4" operator="equal">
      <formula>TODAY()</formula>
    </cfRule>
  </conditionalFormatting>
  <conditionalFormatting sqref="A767">
    <cfRule type="cellIs" dxfId="8" priority="3" operator="equal">
      <formula>TODAY()</formula>
    </cfRule>
  </conditionalFormatting>
  <conditionalFormatting sqref="A768">
    <cfRule type="cellIs" dxfId="7" priority="2" operator="equal">
      <formula>TODAY()</formula>
    </cfRule>
  </conditionalFormatting>
  <conditionalFormatting sqref="A769:A772">
    <cfRule type="cellIs" dxfId="6" priority="1" operator="equal">
      <formula>TODAY()</formula>
    </cfRule>
  </conditionalFormatting>
  <dataValidations count="1">
    <dataValidation type="decimal" allowBlank="1" showInputMessage="1" showErrorMessage="1" sqref="D4:K760 D762:F762 D761:E761 G761:K762" xr:uid="{B593AB1B-DAF2-4AFB-BF5F-3300AC18E784}">
      <formula1>0</formula1>
      <formula2>99999.99</formula2>
    </dataValidation>
  </dataValidations>
  <pageMargins left="0.7" right="0.7" top="0.75" bottom="0.75" header="0.3" footer="0.3"/>
  <pageSetup orientation="portrait" horizontalDpi="4294967294" verticalDpi="4294967294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570E36-0375-4E5F-A302-59D51BEAA1B8}">
          <x14:formula1>
            <xm:f>AUX!$B$3:$B$7</xm:f>
          </x14:formula1>
          <xm:sqref>C4:C1540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7EDE-31DD-40F4-9DED-AF39B8563B15}">
  <sheetPr codeName="Hoja3"/>
  <dimension ref="A1:AF368"/>
  <sheetViews>
    <sheetView showGridLines="0" zoomScaleNormal="100" workbookViewId="0">
      <pane xSplit="1" ySplit="2" topLeftCell="L3" activePane="bottomRight" state="frozen"/>
      <selection sqref="A1:L1"/>
      <selection pane="topRight" sqref="A1:L1"/>
      <selection pane="bottomLeft" sqref="A1:L1"/>
      <selection pane="bottomRight" activeCell="Y3" sqref="Y3"/>
    </sheetView>
  </sheetViews>
  <sheetFormatPr defaultColWidth="11.42578125" defaultRowHeight="15" x14ac:dyDescent="0.25"/>
  <cols>
    <col min="1" max="1" width="11.85546875" bestFit="1" customWidth="1"/>
    <col min="2" max="2" width="12.42578125" bestFit="1" customWidth="1"/>
    <col min="3" max="5" width="13" bestFit="1" customWidth="1"/>
    <col min="6" max="6" width="13.7109375" bestFit="1" customWidth="1"/>
    <col min="7" max="7" width="12.28515625" bestFit="1" customWidth="1"/>
    <col min="8" max="8" width="13" bestFit="1" customWidth="1"/>
    <col min="9" max="10" width="12.28515625" bestFit="1" customWidth="1"/>
    <col min="11" max="11" width="13" bestFit="1" customWidth="1"/>
    <col min="12" max="16" width="12.28515625" bestFit="1" customWidth="1"/>
    <col min="17" max="17" width="14.140625" bestFit="1" customWidth="1"/>
    <col min="18" max="18" width="12.28515625" bestFit="1" customWidth="1"/>
    <col min="19" max="19" width="13" bestFit="1" customWidth="1"/>
    <col min="20" max="26" width="12.28515625" bestFit="1" customWidth="1"/>
  </cols>
  <sheetData>
    <row r="1" spans="1:27" ht="45" x14ac:dyDescent="0.25">
      <c r="B1" s="31" t="s">
        <v>68</v>
      </c>
      <c r="C1" s="30" t="s">
        <v>29</v>
      </c>
      <c r="D1" s="30" t="s">
        <v>69</v>
      </c>
      <c r="E1" s="31" t="s">
        <v>70</v>
      </c>
      <c r="F1" s="31" t="s">
        <v>101</v>
      </c>
      <c r="G1" s="31" t="s">
        <v>71</v>
      </c>
      <c r="H1" s="30" t="s">
        <v>33</v>
      </c>
      <c r="I1" s="30" t="s">
        <v>34</v>
      </c>
      <c r="J1" s="31" t="s">
        <v>72</v>
      </c>
      <c r="K1" s="74" t="s">
        <v>73</v>
      </c>
      <c r="L1" s="74"/>
      <c r="M1" s="74"/>
      <c r="N1" s="74"/>
      <c r="O1" s="30" t="s">
        <v>36</v>
      </c>
      <c r="P1" s="31" t="s">
        <v>74</v>
      </c>
      <c r="Q1" s="30" t="s">
        <v>38</v>
      </c>
      <c r="R1" s="31" t="s">
        <v>75</v>
      </c>
      <c r="S1" s="31" t="s">
        <v>102</v>
      </c>
      <c r="T1" s="31" t="s">
        <v>103</v>
      </c>
      <c r="U1" s="30" t="s">
        <v>42</v>
      </c>
      <c r="V1" s="30" t="s">
        <v>43</v>
      </c>
      <c r="W1" s="31" t="s">
        <v>104</v>
      </c>
      <c r="X1" s="30" t="s">
        <v>45</v>
      </c>
      <c r="Y1" s="31" t="s">
        <v>105</v>
      </c>
      <c r="Z1" s="31" t="s">
        <v>106</v>
      </c>
      <c r="AA1" s="2"/>
    </row>
    <row r="2" spans="1:27" ht="15.75" x14ac:dyDescent="0.25">
      <c r="A2" s="22" t="s">
        <v>0</v>
      </c>
      <c r="B2" s="22" t="s">
        <v>76</v>
      </c>
      <c r="C2" s="22" t="s">
        <v>77</v>
      </c>
      <c r="D2" s="22" t="s">
        <v>78</v>
      </c>
      <c r="E2" s="22" t="s">
        <v>79</v>
      </c>
      <c r="F2" s="22" t="s">
        <v>80</v>
      </c>
      <c r="G2" s="22" t="s">
        <v>81</v>
      </c>
      <c r="H2" s="22" t="s">
        <v>82</v>
      </c>
      <c r="I2" s="22" t="s">
        <v>83</v>
      </c>
      <c r="J2" s="22" t="s">
        <v>84</v>
      </c>
      <c r="K2" s="22" t="s">
        <v>85</v>
      </c>
      <c r="L2" s="22" t="s">
        <v>86</v>
      </c>
      <c r="M2" s="22" t="s">
        <v>87</v>
      </c>
      <c r="N2" s="22" t="s">
        <v>88</v>
      </c>
      <c r="O2" s="22" t="s">
        <v>89</v>
      </c>
      <c r="P2" s="22" t="s">
        <v>90</v>
      </c>
      <c r="Q2" s="22" t="s">
        <v>91</v>
      </c>
      <c r="R2" s="22" t="s">
        <v>92</v>
      </c>
      <c r="S2" s="22" t="s">
        <v>93</v>
      </c>
      <c r="T2" s="22" t="s">
        <v>94</v>
      </c>
      <c r="U2" s="22" t="s">
        <v>95</v>
      </c>
      <c r="V2" s="22" t="s">
        <v>96</v>
      </c>
      <c r="W2" s="22" t="s">
        <v>97</v>
      </c>
      <c r="X2" s="22" t="s">
        <v>98</v>
      </c>
      <c r="Y2" s="22" t="s">
        <v>99</v>
      </c>
      <c r="Z2" s="22" t="s">
        <v>100</v>
      </c>
    </row>
    <row r="3" spans="1:27" ht="15.75" x14ac:dyDescent="0.25">
      <c r="A3" s="4">
        <v>44196</v>
      </c>
      <c r="B3" s="8">
        <v>206962.2</v>
      </c>
      <c r="C3" s="8">
        <v>100577.82</v>
      </c>
      <c r="D3" s="8">
        <v>19046975</v>
      </c>
      <c r="E3" s="8">
        <v>1312</v>
      </c>
      <c r="F3" s="8">
        <v>535133.39</v>
      </c>
      <c r="G3" s="8">
        <v>1676458.16</v>
      </c>
      <c r="H3" s="8">
        <v>1893157.6</v>
      </c>
      <c r="I3" s="8">
        <v>41938.5</v>
      </c>
      <c r="J3" s="8">
        <v>3494044.5</v>
      </c>
      <c r="K3" s="8">
        <v>157571.35</v>
      </c>
      <c r="L3" s="8"/>
      <c r="M3" s="8"/>
      <c r="N3" s="8"/>
      <c r="O3" s="8">
        <v>4975551</v>
      </c>
      <c r="P3" s="8"/>
      <c r="Q3" s="8">
        <v>430139.78</v>
      </c>
      <c r="R3" s="8"/>
      <c r="S3" s="8">
        <v>1209934</v>
      </c>
      <c r="T3" s="8">
        <v>476029.55</v>
      </c>
      <c r="U3" s="8">
        <v>142898</v>
      </c>
      <c r="V3" s="8"/>
      <c r="W3" s="8"/>
      <c r="X3" s="8"/>
      <c r="Y3" s="8"/>
      <c r="Z3" s="8"/>
    </row>
    <row r="4" spans="1:27" ht="15.75" x14ac:dyDescent="0.25">
      <c r="A4" s="4">
        <v>44197</v>
      </c>
      <c r="B4" s="8">
        <v>206962.2</v>
      </c>
      <c r="C4" s="8">
        <v>100577.82</v>
      </c>
      <c r="D4" s="8">
        <v>19046975</v>
      </c>
      <c r="E4" s="8">
        <v>1312</v>
      </c>
      <c r="F4" s="8">
        <v>535133.39</v>
      </c>
      <c r="G4" s="8">
        <v>1676458.16</v>
      </c>
      <c r="H4" s="8">
        <v>1893157.6</v>
      </c>
      <c r="I4" s="8">
        <v>41938.5</v>
      </c>
      <c r="J4" s="8">
        <v>3494044.5</v>
      </c>
      <c r="K4" s="8">
        <v>157571.35</v>
      </c>
      <c r="L4" s="8"/>
      <c r="M4" s="8"/>
      <c r="N4" s="8"/>
      <c r="O4" s="8">
        <v>4975551</v>
      </c>
      <c r="P4" s="8"/>
      <c r="Q4" s="8">
        <v>430139.78</v>
      </c>
      <c r="R4" s="8"/>
      <c r="S4" s="8">
        <v>1209934</v>
      </c>
      <c r="T4" s="8">
        <v>476029.55</v>
      </c>
      <c r="U4" s="8">
        <v>142898</v>
      </c>
      <c r="V4" s="8"/>
      <c r="W4" s="8"/>
      <c r="X4" s="8"/>
      <c r="Y4" s="8"/>
      <c r="Z4" s="8"/>
    </row>
    <row r="5" spans="1:27" ht="15.75" x14ac:dyDescent="0.25">
      <c r="A5" s="4">
        <v>44198</v>
      </c>
      <c r="B5" s="8">
        <v>206962.2</v>
      </c>
      <c r="C5" s="8">
        <v>100577.82</v>
      </c>
      <c r="D5" s="8">
        <v>19046975</v>
      </c>
      <c r="E5" s="8">
        <v>1312</v>
      </c>
      <c r="F5" s="8">
        <v>535133.39</v>
      </c>
      <c r="G5" s="8">
        <v>1676458.16</v>
      </c>
      <c r="H5" s="8">
        <v>1893157.6</v>
      </c>
      <c r="I5" s="8">
        <v>41938.5</v>
      </c>
      <c r="J5" s="8">
        <v>3494044.5</v>
      </c>
      <c r="K5" s="8">
        <v>157571.35</v>
      </c>
      <c r="L5" s="8"/>
      <c r="M5" s="8"/>
      <c r="N5" s="8"/>
      <c r="O5" s="8">
        <v>4975551</v>
      </c>
      <c r="P5" s="8"/>
      <c r="Q5" s="8">
        <v>430139.78</v>
      </c>
      <c r="R5" s="8"/>
      <c r="S5" s="8">
        <v>1209934</v>
      </c>
      <c r="T5" s="8">
        <v>476029.55</v>
      </c>
      <c r="U5" s="8">
        <v>142898</v>
      </c>
      <c r="V5" s="8"/>
      <c r="W5" s="8"/>
      <c r="X5" s="8"/>
      <c r="Y5" s="8"/>
      <c r="Z5" s="8"/>
    </row>
    <row r="6" spans="1:27" ht="15.75" x14ac:dyDescent="0.25">
      <c r="A6" s="4">
        <v>44199</v>
      </c>
      <c r="B6" s="8">
        <v>207301.78</v>
      </c>
      <c r="C6" s="8">
        <v>100748.63</v>
      </c>
      <c r="D6" s="8">
        <v>19056093</v>
      </c>
      <c r="E6" s="8">
        <v>1312</v>
      </c>
      <c r="F6" s="8">
        <v>535133.39</v>
      </c>
      <c r="G6" s="8">
        <v>1677021.98</v>
      </c>
      <c r="H6" s="8">
        <v>1894018.2</v>
      </c>
      <c r="I6" s="8">
        <v>42031.33</v>
      </c>
      <c r="J6" s="8">
        <v>3497571.15</v>
      </c>
      <c r="K6" s="8">
        <v>157742.92000000001</v>
      </c>
      <c r="L6" s="8"/>
      <c r="M6" s="8"/>
      <c r="N6" s="8"/>
      <c r="O6" s="8">
        <v>4977605</v>
      </c>
      <c r="P6" s="8"/>
      <c r="Q6" s="8">
        <v>431527.55</v>
      </c>
      <c r="R6" s="8"/>
      <c r="S6" s="8">
        <v>1211269</v>
      </c>
      <c r="T6" s="8">
        <v>476361.15</v>
      </c>
      <c r="U6" s="8">
        <v>142905</v>
      </c>
      <c r="V6" s="8"/>
      <c r="W6" s="8"/>
      <c r="X6" s="8"/>
      <c r="Y6" s="8"/>
      <c r="Z6" s="8"/>
    </row>
    <row r="7" spans="1:27" ht="15.75" x14ac:dyDescent="0.25">
      <c r="A7" s="4">
        <v>44200</v>
      </c>
      <c r="B7" s="8">
        <v>207674.02</v>
      </c>
      <c r="C7" s="8">
        <v>100960.96000000001</v>
      </c>
      <c r="D7" s="8">
        <v>19063572</v>
      </c>
      <c r="E7" s="8">
        <v>1313</v>
      </c>
      <c r="F7" s="8">
        <v>535133.39</v>
      </c>
      <c r="G7" s="8">
        <v>1677551.71</v>
      </c>
      <c r="H7" s="8">
        <v>1894711.8</v>
      </c>
      <c r="I7" s="8">
        <v>42297.43</v>
      </c>
      <c r="J7" s="8">
        <v>3500675.97</v>
      </c>
      <c r="K7" s="8">
        <v>158220.12</v>
      </c>
      <c r="L7" s="8"/>
      <c r="M7" s="8"/>
      <c r="N7" s="8"/>
      <c r="O7" s="8">
        <v>4979863</v>
      </c>
      <c r="P7" s="8"/>
      <c r="Q7" s="8">
        <v>432654.89</v>
      </c>
      <c r="R7" s="8"/>
      <c r="S7" s="8">
        <v>1212672</v>
      </c>
      <c r="T7" s="8">
        <v>476699.62</v>
      </c>
      <c r="U7" s="8">
        <v>142931</v>
      </c>
      <c r="V7" s="8"/>
      <c r="W7" s="8"/>
      <c r="X7" s="8"/>
      <c r="Y7" s="8"/>
      <c r="Z7" s="8"/>
    </row>
    <row r="8" spans="1:27" ht="15.75" x14ac:dyDescent="0.25">
      <c r="A8" s="4">
        <v>44201</v>
      </c>
      <c r="B8" s="8">
        <v>208009.55</v>
      </c>
      <c r="C8" s="8">
        <v>101150.13</v>
      </c>
      <c r="D8" s="8">
        <v>19072117</v>
      </c>
      <c r="E8" s="8">
        <v>1314</v>
      </c>
      <c r="F8" s="8">
        <v>535133.39</v>
      </c>
      <c r="G8" s="8">
        <v>1678344.76</v>
      </c>
      <c r="H8" s="8">
        <v>1895318.6</v>
      </c>
      <c r="I8" s="8">
        <v>42571.82</v>
      </c>
      <c r="J8" s="8">
        <v>3505343.72</v>
      </c>
      <c r="K8" s="8">
        <v>158786.85999999999</v>
      </c>
      <c r="L8" s="8"/>
      <c r="M8" s="8"/>
      <c r="N8" s="8"/>
      <c r="O8" s="8">
        <v>4982004</v>
      </c>
      <c r="P8" s="8"/>
      <c r="Q8" s="8">
        <v>434392.65</v>
      </c>
      <c r="R8" s="8"/>
      <c r="S8" s="8">
        <v>1214236</v>
      </c>
      <c r="T8" s="8">
        <v>477041.62</v>
      </c>
      <c r="U8" s="8">
        <v>142949</v>
      </c>
      <c r="V8" s="8"/>
      <c r="W8" s="8"/>
      <c r="X8" s="8"/>
      <c r="Y8" s="8"/>
      <c r="Z8" s="8"/>
    </row>
    <row r="9" spans="1:27" ht="15.75" x14ac:dyDescent="0.25">
      <c r="A9" s="4">
        <v>44202</v>
      </c>
      <c r="B9" s="8">
        <v>208381.82</v>
      </c>
      <c r="C9" s="8">
        <v>101398.18</v>
      </c>
      <c r="D9" s="8">
        <v>19085265</v>
      </c>
      <c r="E9" s="8">
        <v>1315</v>
      </c>
      <c r="F9" s="8">
        <v>535133.39</v>
      </c>
      <c r="G9" s="8">
        <v>1679263.65</v>
      </c>
      <c r="H9" s="8">
        <v>1896053.2</v>
      </c>
      <c r="I9" s="8">
        <v>42855.839999999997</v>
      </c>
      <c r="J9" s="8">
        <v>3510896.94</v>
      </c>
      <c r="K9" s="8">
        <v>159407.54999999999</v>
      </c>
      <c r="L9" s="8"/>
      <c r="M9" s="8"/>
      <c r="N9" s="8"/>
      <c r="O9" s="8">
        <v>4986293</v>
      </c>
      <c r="P9" s="8"/>
      <c r="Q9" s="8">
        <v>436470.45</v>
      </c>
      <c r="R9" s="8"/>
      <c r="S9" s="8">
        <v>1216073</v>
      </c>
      <c r="T9" s="8">
        <v>477382.18</v>
      </c>
      <c r="U9" s="8">
        <v>142986</v>
      </c>
      <c r="V9" s="8"/>
      <c r="W9" s="8"/>
      <c r="X9" s="8"/>
      <c r="Y9" s="8"/>
      <c r="Z9" s="8"/>
    </row>
    <row r="10" spans="1:27" ht="15.75" x14ac:dyDescent="0.25">
      <c r="A10" s="4">
        <v>44203</v>
      </c>
      <c r="B10" s="8">
        <v>208754</v>
      </c>
      <c r="C10" s="8">
        <v>101636</v>
      </c>
      <c r="D10" s="8">
        <v>19097543</v>
      </c>
      <c r="E10" s="8">
        <v>1316</v>
      </c>
      <c r="F10" s="8">
        <v>535133.39</v>
      </c>
      <c r="G10" s="8">
        <v>1680213</v>
      </c>
      <c r="H10" s="8">
        <v>1896923</v>
      </c>
      <c r="I10" s="8">
        <v>43090</v>
      </c>
      <c r="J10" s="8">
        <v>3516494</v>
      </c>
      <c r="K10" s="8">
        <v>160053</v>
      </c>
      <c r="L10" s="8"/>
      <c r="M10" s="8"/>
      <c r="N10" s="8"/>
      <c r="O10" s="8">
        <v>4990004</v>
      </c>
      <c r="P10" s="8"/>
      <c r="Q10" s="8">
        <v>438555</v>
      </c>
      <c r="R10" s="8"/>
      <c r="S10" s="8">
        <v>1217801</v>
      </c>
      <c r="T10" s="8">
        <v>477382.18</v>
      </c>
      <c r="U10" s="8">
        <v>143054</v>
      </c>
      <c r="V10" s="8"/>
      <c r="W10" s="8"/>
      <c r="X10" s="8"/>
      <c r="Y10" s="8"/>
      <c r="Z10" s="8"/>
    </row>
    <row r="11" spans="1:27" ht="15.75" x14ac:dyDescent="0.25">
      <c r="A11" s="4">
        <v>44204</v>
      </c>
      <c r="B11" s="8">
        <v>209124</v>
      </c>
      <c r="C11" s="8">
        <v>101892</v>
      </c>
      <c r="D11" s="8">
        <v>19110904</v>
      </c>
      <c r="E11" s="8">
        <v>1318</v>
      </c>
      <c r="F11" s="8">
        <v>535133.39</v>
      </c>
      <c r="G11" s="8">
        <v>1681139</v>
      </c>
      <c r="H11" s="8">
        <v>1897488</v>
      </c>
      <c r="I11" s="8">
        <v>43449</v>
      </c>
      <c r="J11" s="8">
        <v>3521984</v>
      </c>
      <c r="K11" s="8">
        <v>160053</v>
      </c>
      <c r="L11" s="8"/>
      <c r="M11" s="8"/>
      <c r="N11" s="8"/>
      <c r="O11" s="8">
        <v>4993968</v>
      </c>
      <c r="P11" s="8"/>
      <c r="Q11" s="8">
        <v>440630</v>
      </c>
      <c r="R11" s="8"/>
      <c r="S11" s="8">
        <v>1219796</v>
      </c>
      <c r="T11" s="8">
        <v>478041</v>
      </c>
      <c r="U11" s="8">
        <v>143096</v>
      </c>
      <c r="V11" s="8"/>
      <c r="W11" s="8"/>
      <c r="X11" s="8"/>
      <c r="Y11" s="8"/>
      <c r="Z11" s="8"/>
    </row>
    <row r="12" spans="1:27" ht="15.75" x14ac:dyDescent="0.25">
      <c r="A12" s="4">
        <v>44205</v>
      </c>
      <c r="B12" s="8">
        <v>209406</v>
      </c>
      <c r="C12" s="8">
        <v>102071</v>
      </c>
      <c r="D12" s="8">
        <v>19120098</v>
      </c>
      <c r="E12" s="8">
        <v>1318</v>
      </c>
      <c r="F12" s="8">
        <v>535133.39</v>
      </c>
      <c r="G12" s="8">
        <v>1681922</v>
      </c>
      <c r="H12" s="8">
        <v>1898105</v>
      </c>
      <c r="I12" s="8">
        <v>43538</v>
      </c>
      <c r="J12" s="8">
        <v>3526531</v>
      </c>
      <c r="K12" s="8">
        <v>160805</v>
      </c>
      <c r="L12" s="8"/>
      <c r="M12" s="8"/>
      <c r="N12" s="8"/>
      <c r="O12" s="8">
        <v>4995997</v>
      </c>
      <c r="P12" s="8"/>
      <c r="Q12" s="8">
        <v>442339</v>
      </c>
      <c r="R12" s="8"/>
      <c r="S12" s="8">
        <v>1221334</v>
      </c>
      <c r="T12" s="8">
        <v>478041</v>
      </c>
      <c r="U12" s="8">
        <v>143096</v>
      </c>
      <c r="V12" s="8"/>
      <c r="W12" s="8"/>
      <c r="X12" s="8"/>
      <c r="Y12" s="8"/>
      <c r="Z12" s="8"/>
    </row>
    <row r="13" spans="1:27" ht="15.75" x14ac:dyDescent="0.25">
      <c r="A13" s="4">
        <v>44206</v>
      </c>
      <c r="B13" s="8">
        <v>209707</v>
      </c>
      <c r="C13" s="8">
        <v>102179</v>
      </c>
      <c r="D13" s="8">
        <v>19128250</v>
      </c>
      <c r="E13" s="8">
        <v>1318</v>
      </c>
      <c r="F13" s="8">
        <v>535133.39</v>
      </c>
      <c r="G13" s="8">
        <v>1681922</v>
      </c>
      <c r="H13" s="8">
        <v>1898806</v>
      </c>
      <c r="I13" s="8">
        <v>43607</v>
      </c>
      <c r="J13" s="8">
        <v>3527596</v>
      </c>
      <c r="K13" s="8">
        <v>160805</v>
      </c>
      <c r="L13" s="8"/>
      <c r="M13" s="8"/>
      <c r="N13" s="8"/>
      <c r="O13" s="8">
        <v>4998056</v>
      </c>
      <c r="P13" s="8"/>
      <c r="Q13" s="8">
        <v>442339</v>
      </c>
      <c r="R13" s="8"/>
      <c r="S13" s="8">
        <v>1222202</v>
      </c>
      <c r="T13" s="8">
        <v>478339</v>
      </c>
      <c r="U13" s="8">
        <v>143115</v>
      </c>
      <c r="V13" s="8"/>
      <c r="W13" s="8"/>
      <c r="X13" s="8"/>
      <c r="Y13" s="8"/>
      <c r="Z13" s="8"/>
    </row>
    <row r="14" spans="1:27" ht="15.75" x14ac:dyDescent="0.25">
      <c r="A14" s="4">
        <v>44207</v>
      </c>
      <c r="B14" s="8">
        <v>210091.14</v>
      </c>
      <c r="C14" s="8">
        <v>102389.39</v>
      </c>
      <c r="D14" s="8">
        <v>19141025</v>
      </c>
      <c r="E14" s="8">
        <v>1319</v>
      </c>
      <c r="F14" s="8">
        <v>535133.39</v>
      </c>
      <c r="G14" s="8">
        <v>1682397.39</v>
      </c>
      <c r="H14" s="8">
        <v>1899559.08</v>
      </c>
      <c r="I14" s="8">
        <v>43824.33</v>
      </c>
      <c r="J14" s="8">
        <v>3529142.26</v>
      </c>
      <c r="K14" s="8">
        <v>161173.70000000001</v>
      </c>
      <c r="L14" s="8"/>
      <c r="M14" s="8"/>
      <c r="N14" s="8"/>
      <c r="O14" s="8">
        <v>5000386</v>
      </c>
      <c r="P14" s="8"/>
      <c r="Q14" s="8">
        <v>443491.33</v>
      </c>
      <c r="R14" s="8"/>
      <c r="S14" s="8">
        <v>1223374</v>
      </c>
      <c r="T14" s="8">
        <v>478948.24</v>
      </c>
      <c r="U14" s="8">
        <v>143132</v>
      </c>
      <c r="V14" s="8"/>
      <c r="W14" s="8"/>
      <c r="X14" s="8"/>
      <c r="Y14" s="8"/>
      <c r="Z14" s="8"/>
    </row>
    <row r="15" spans="1:27" ht="15.75" x14ac:dyDescent="0.25">
      <c r="A15" s="4">
        <v>44208</v>
      </c>
      <c r="B15" s="8">
        <v>210477.3</v>
      </c>
      <c r="C15" s="8">
        <v>102618.7</v>
      </c>
      <c r="D15" s="8">
        <v>19149858</v>
      </c>
      <c r="E15" s="8">
        <v>1320</v>
      </c>
      <c r="F15" s="8">
        <v>535133.39</v>
      </c>
      <c r="G15" s="8">
        <v>1683362.58</v>
      </c>
      <c r="H15" s="8">
        <v>1900314.06</v>
      </c>
      <c r="I15" s="8">
        <v>44191.67</v>
      </c>
      <c r="J15" s="8">
        <v>3534843.87</v>
      </c>
      <c r="K15" s="8">
        <v>161943.07999999999</v>
      </c>
      <c r="L15" s="8"/>
      <c r="M15" s="8"/>
      <c r="N15" s="8"/>
      <c r="O15" s="8">
        <v>5003836</v>
      </c>
      <c r="P15" s="8"/>
      <c r="Q15" s="8">
        <v>445646.44</v>
      </c>
      <c r="R15" s="8"/>
      <c r="S15" s="8">
        <v>1225331</v>
      </c>
      <c r="T15" s="8">
        <v>479294.02</v>
      </c>
      <c r="U15" s="8">
        <v>143160</v>
      </c>
      <c r="V15" s="8"/>
      <c r="W15" s="8"/>
      <c r="X15" s="8"/>
      <c r="Y15" s="8"/>
      <c r="Z15" s="8"/>
    </row>
    <row r="16" spans="1:27" ht="15.75" x14ac:dyDescent="0.25">
      <c r="A16" s="4">
        <v>44209</v>
      </c>
      <c r="B16" s="8">
        <v>210866.77</v>
      </c>
      <c r="C16" s="8">
        <v>102861.29</v>
      </c>
      <c r="D16" s="8">
        <v>19162216</v>
      </c>
      <c r="E16" s="8">
        <v>1320</v>
      </c>
      <c r="F16" s="8">
        <v>535133.39</v>
      </c>
      <c r="G16" s="8">
        <v>1684378.46</v>
      </c>
      <c r="H16" s="8">
        <v>1900314.06</v>
      </c>
      <c r="I16" s="8">
        <v>44368.11</v>
      </c>
      <c r="J16" s="8">
        <v>3540704.73</v>
      </c>
      <c r="K16" s="8">
        <v>162637.25</v>
      </c>
      <c r="L16" s="8"/>
      <c r="M16" s="8"/>
      <c r="N16" s="8"/>
      <c r="O16" s="8">
        <v>5007280</v>
      </c>
      <c r="P16" s="8"/>
      <c r="Q16" s="8">
        <v>447908.08</v>
      </c>
      <c r="R16" s="8"/>
      <c r="S16" s="8">
        <v>1227030</v>
      </c>
      <c r="T16" s="8">
        <v>479639.85</v>
      </c>
      <c r="U16" s="8">
        <v>143172</v>
      </c>
      <c r="V16" s="8"/>
      <c r="W16" s="8"/>
      <c r="X16" s="8"/>
      <c r="Y16" s="8"/>
      <c r="Z16" s="8"/>
    </row>
    <row r="17" spans="1:26" ht="15.75" x14ac:dyDescent="0.25">
      <c r="A17" s="4">
        <v>44210</v>
      </c>
      <c r="B17" s="8">
        <v>211261.46</v>
      </c>
      <c r="C17" s="8">
        <v>103090.55</v>
      </c>
      <c r="D17" s="8">
        <v>19168731</v>
      </c>
      <c r="E17" s="8">
        <v>1320</v>
      </c>
      <c r="F17" s="8">
        <v>535133.39</v>
      </c>
      <c r="G17" s="8">
        <v>1685309.62</v>
      </c>
      <c r="H17" s="8">
        <v>1901845.1</v>
      </c>
      <c r="I17" s="8">
        <v>44501.21</v>
      </c>
      <c r="J17" s="8">
        <v>3546022.54</v>
      </c>
      <c r="K17" s="8">
        <v>162637.25</v>
      </c>
      <c r="L17" s="8"/>
      <c r="M17" s="8"/>
      <c r="N17" s="8"/>
      <c r="O17" s="8">
        <v>5010916</v>
      </c>
      <c r="P17" s="8"/>
      <c r="Q17" s="8">
        <v>449985.78</v>
      </c>
      <c r="R17" s="8"/>
      <c r="S17" s="8">
        <v>1228520</v>
      </c>
      <c r="T17" s="8">
        <v>479976.82</v>
      </c>
      <c r="U17" s="8">
        <v>143196</v>
      </c>
      <c r="V17" s="8"/>
      <c r="W17" s="8"/>
      <c r="X17" s="8"/>
      <c r="Y17" s="8"/>
      <c r="Z17" s="8"/>
    </row>
    <row r="18" spans="1:26" ht="15.75" x14ac:dyDescent="0.25">
      <c r="A18" s="4">
        <v>44211</v>
      </c>
      <c r="B18" s="8">
        <v>211665.42</v>
      </c>
      <c r="C18" s="8">
        <v>103338.72</v>
      </c>
      <c r="D18" s="8">
        <v>19180426</v>
      </c>
      <c r="E18" s="8">
        <v>1321</v>
      </c>
      <c r="F18" s="8">
        <v>535133.39</v>
      </c>
      <c r="G18" s="8">
        <v>1686033.18</v>
      </c>
      <c r="H18" s="8">
        <v>1902579.6</v>
      </c>
      <c r="I18" s="8">
        <v>44673.54</v>
      </c>
      <c r="J18" s="8">
        <v>3550371.63</v>
      </c>
      <c r="K18" s="8">
        <v>163842.85999999999</v>
      </c>
      <c r="L18" s="8"/>
      <c r="M18" s="8"/>
      <c r="N18" s="8"/>
      <c r="O18" s="8">
        <v>5014369</v>
      </c>
      <c r="P18" s="8"/>
      <c r="Q18" s="8">
        <v>451709.75</v>
      </c>
      <c r="R18" s="8"/>
      <c r="S18" s="8">
        <v>1230159</v>
      </c>
      <c r="T18" s="8">
        <v>480326.93</v>
      </c>
      <c r="U18" s="8">
        <v>143248</v>
      </c>
      <c r="V18" s="8"/>
      <c r="W18" s="8"/>
      <c r="X18" s="8"/>
      <c r="Y18" s="8"/>
      <c r="Z18" s="8"/>
    </row>
    <row r="19" spans="1:26" ht="15.75" x14ac:dyDescent="0.25">
      <c r="A19" s="4">
        <v>44212</v>
      </c>
      <c r="B19" s="8">
        <v>211973.44</v>
      </c>
      <c r="C19" s="8">
        <v>103559.31</v>
      </c>
      <c r="D19" s="8">
        <v>19190232</v>
      </c>
      <c r="E19" s="8">
        <v>1322</v>
      </c>
      <c r="F19" s="8">
        <v>535133.39</v>
      </c>
      <c r="G19" s="8">
        <v>1686040.62</v>
      </c>
      <c r="H19" s="8">
        <v>1903319.4</v>
      </c>
      <c r="I19" s="8">
        <v>45001.13</v>
      </c>
      <c r="J19" s="8">
        <v>3550450.68</v>
      </c>
      <c r="K19" s="8">
        <v>163981.75</v>
      </c>
      <c r="L19" s="8"/>
      <c r="M19" s="8"/>
      <c r="N19" s="8"/>
      <c r="O19" s="8">
        <v>5017453</v>
      </c>
      <c r="P19" s="8"/>
      <c r="Q19" s="8">
        <v>451713.95</v>
      </c>
      <c r="R19" s="8"/>
      <c r="S19" s="8">
        <v>1231476</v>
      </c>
      <c r="T19" s="8">
        <v>480326.93</v>
      </c>
      <c r="U19" s="8">
        <v>143275</v>
      </c>
      <c r="V19" s="8"/>
      <c r="W19" s="8"/>
      <c r="X19" s="8"/>
      <c r="Y19" s="8"/>
      <c r="Z19" s="8"/>
    </row>
    <row r="20" spans="1:26" ht="15.75" x14ac:dyDescent="0.25">
      <c r="A20" s="4">
        <v>44213</v>
      </c>
      <c r="B20" s="8">
        <v>212291.42</v>
      </c>
      <c r="C20" s="8">
        <v>103731.72</v>
      </c>
      <c r="D20" s="8">
        <v>19198237</v>
      </c>
      <c r="E20" s="8">
        <v>1322</v>
      </c>
      <c r="F20" s="8">
        <v>535133.39</v>
      </c>
      <c r="G20" s="8">
        <v>1686040.62</v>
      </c>
      <c r="H20" s="8">
        <v>1904079.4</v>
      </c>
      <c r="I20" s="8">
        <v>45125.78</v>
      </c>
      <c r="J20" s="8">
        <v>3550489.12</v>
      </c>
      <c r="K20" s="8">
        <v>164094.82</v>
      </c>
      <c r="L20" s="8"/>
      <c r="M20" s="8"/>
      <c r="N20" s="8"/>
      <c r="O20" s="8">
        <v>5019592</v>
      </c>
      <c r="P20" s="8"/>
      <c r="Q20" s="8">
        <v>451713.95</v>
      </c>
      <c r="R20" s="8"/>
      <c r="S20" s="8">
        <v>1232477</v>
      </c>
      <c r="T20" s="8">
        <v>980952.53</v>
      </c>
      <c r="U20" s="8">
        <v>143294</v>
      </c>
      <c r="V20" s="8"/>
      <c r="W20" s="8"/>
      <c r="X20" s="8"/>
      <c r="Y20" s="8"/>
      <c r="Z20" s="8"/>
    </row>
    <row r="21" spans="1:26" ht="15.75" x14ac:dyDescent="0.25">
      <c r="A21" s="4">
        <v>44214</v>
      </c>
      <c r="B21" s="8">
        <v>212728.04</v>
      </c>
      <c r="C21" s="8">
        <v>104030.44</v>
      </c>
      <c r="D21" s="8">
        <v>19209732</v>
      </c>
      <c r="E21" s="8">
        <v>1323</v>
      </c>
      <c r="F21" s="8">
        <v>535133.39</v>
      </c>
      <c r="G21" s="8">
        <v>1686571.03</v>
      </c>
      <c r="H21" s="8">
        <v>1904955.4</v>
      </c>
      <c r="I21" s="8">
        <v>45377.42</v>
      </c>
      <c r="J21" s="8">
        <v>3553487.52</v>
      </c>
      <c r="K21" s="8">
        <v>164547.41</v>
      </c>
      <c r="L21" s="8"/>
      <c r="M21" s="8"/>
      <c r="N21" s="8"/>
      <c r="O21" s="8">
        <v>5022200</v>
      </c>
      <c r="P21" s="8"/>
      <c r="Q21" s="8">
        <v>452916.42</v>
      </c>
      <c r="R21" s="8"/>
      <c r="S21" s="8">
        <v>1234090</v>
      </c>
      <c r="T21" s="8">
        <v>481236.88</v>
      </c>
      <c r="U21" s="8">
        <v>143320</v>
      </c>
      <c r="V21" s="8"/>
      <c r="W21" s="8"/>
      <c r="X21" s="8"/>
      <c r="Y21" s="8"/>
      <c r="Z21" s="8"/>
    </row>
    <row r="22" spans="1:26" ht="15.75" x14ac:dyDescent="0.25">
      <c r="A22" s="4">
        <v>44215</v>
      </c>
      <c r="B22" s="8">
        <v>213043</v>
      </c>
      <c r="C22" s="8">
        <v>104248</v>
      </c>
      <c r="D22" s="8">
        <v>19218820</v>
      </c>
      <c r="E22" s="8">
        <v>1324</v>
      </c>
      <c r="F22" s="8">
        <v>535133.39</v>
      </c>
      <c r="G22" s="8">
        <v>1687338</v>
      </c>
      <c r="H22" s="8">
        <v>1905544</v>
      </c>
      <c r="I22" s="8">
        <v>45651</v>
      </c>
      <c r="J22" s="8">
        <v>3557669</v>
      </c>
      <c r="K22" s="8">
        <v>164854</v>
      </c>
      <c r="L22" s="8"/>
      <c r="M22" s="8"/>
      <c r="N22" s="8"/>
      <c r="O22" s="8">
        <v>5024572</v>
      </c>
      <c r="P22" s="8"/>
      <c r="Q22" s="8">
        <v>454579</v>
      </c>
      <c r="R22" s="8"/>
      <c r="S22" s="8">
        <v>1235602</v>
      </c>
      <c r="T22" s="8">
        <v>481457</v>
      </c>
      <c r="U22" s="8">
        <v>143343</v>
      </c>
      <c r="V22" s="8"/>
      <c r="W22" s="8"/>
      <c r="X22" s="8"/>
      <c r="Y22" s="8"/>
      <c r="Z22" s="8"/>
    </row>
    <row r="23" spans="1:26" ht="15.75" x14ac:dyDescent="0.25">
      <c r="A23" s="4">
        <v>44216</v>
      </c>
      <c r="B23" s="8">
        <v>213429</v>
      </c>
      <c r="C23" s="8">
        <v>104468</v>
      </c>
      <c r="D23" s="8">
        <v>19231352</v>
      </c>
      <c r="E23" s="8">
        <v>1326</v>
      </c>
      <c r="F23" s="8">
        <v>535133.39</v>
      </c>
      <c r="G23" s="8">
        <v>1688364</v>
      </c>
      <c r="H23" s="8">
        <v>1906295</v>
      </c>
      <c r="I23" s="8">
        <v>45983</v>
      </c>
      <c r="J23" s="8">
        <v>3563079</v>
      </c>
      <c r="K23" s="8">
        <v>165522</v>
      </c>
      <c r="L23" s="8"/>
      <c r="M23" s="8"/>
      <c r="N23" s="8"/>
      <c r="O23" s="8">
        <v>5028202</v>
      </c>
      <c r="P23" s="8"/>
      <c r="Q23" s="8">
        <v>456717</v>
      </c>
      <c r="R23" s="8"/>
      <c r="S23" s="8">
        <v>1237524</v>
      </c>
      <c r="T23" s="8">
        <v>481748</v>
      </c>
      <c r="U23" s="8">
        <v>143374</v>
      </c>
      <c r="V23" s="8"/>
      <c r="W23" s="8"/>
      <c r="X23" s="8"/>
      <c r="Y23" s="8"/>
      <c r="Z23" s="8"/>
    </row>
    <row r="24" spans="1:26" ht="15.75" x14ac:dyDescent="0.25">
      <c r="A24" s="4">
        <v>44217</v>
      </c>
      <c r="B24" s="8">
        <v>213787</v>
      </c>
      <c r="C24" s="8">
        <v>104687</v>
      </c>
      <c r="D24" s="8">
        <v>19243629</v>
      </c>
      <c r="E24" s="8">
        <v>1327</v>
      </c>
      <c r="F24" s="8">
        <v>535133.39</v>
      </c>
      <c r="G24" s="8">
        <v>1689356</v>
      </c>
      <c r="H24" s="8">
        <v>1907053</v>
      </c>
      <c r="I24" s="8">
        <v>46274</v>
      </c>
      <c r="J24" s="8">
        <v>3568318</v>
      </c>
      <c r="K24" s="8">
        <v>166181</v>
      </c>
      <c r="L24" s="8"/>
      <c r="M24" s="8"/>
      <c r="N24" s="8"/>
      <c r="O24" s="8">
        <v>5031393</v>
      </c>
      <c r="P24" s="8"/>
      <c r="Q24" s="8">
        <v>458717</v>
      </c>
      <c r="R24" s="8"/>
      <c r="S24" s="8">
        <v>1239370</v>
      </c>
      <c r="T24" s="8">
        <v>481748</v>
      </c>
      <c r="U24" s="8">
        <v>143374</v>
      </c>
      <c r="V24" s="8"/>
      <c r="W24" s="8"/>
      <c r="X24" s="8"/>
      <c r="Y24" s="8"/>
      <c r="Z24" s="8"/>
    </row>
    <row r="25" spans="1:26" ht="15.75" x14ac:dyDescent="0.25">
      <c r="A25" s="4">
        <v>44218</v>
      </c>
      <c r="B25" s="8">
        <v>214104</v>
      </c>
      <c r="C25" s="8">
        <v>104834</v>
      </c>
      <c r="D25" s="8">
        <v>19254808</v>
      </c>
      <c r="E25" s="8">
        <v>1328</v>
      </c>
      <c r="F25" s="8">
        <v>535133.39</v>
      </c>
      <c r="G25" s="8">
        <v>1690281</v>
      </c>
      <c r="H25" s="8">
        <v>1907758</v>
      </c>
      <c r="I25" s="8">
        <v>46526</v>
      </c>
      <c r="J25" s="8">
        <v>3573205</v>
      </c>
      <c r="K25" s="8">
        <v>166509</v>
      </c>
      <c r="L25" s="8"/>
      <c r="M25" s="8"/>
      <c r="N25" s="8"/>
      <c r="O25" s="8">
        <v>5033933</v>
      </c>
      <c r="P25" s="8"/>
      <c r="Q25" s="8">
        <v>460687</v>
      </c>
      <c r="R25" s="8"/>
      <c r="S25" s="8">
        <v>1241209</v>
      </c>
      <c r="T25" s="8">
        <v>482364.24</v>
      </c>
      <c r="U25" s="8">
        <v>143374</v>
      </c>
      <c r="V25" s="8"/>
      <c r="W25" s="8"/>
      <c r="X25" s="8"/>
      <c r="Y25" s="8"/>
      <c r="Z25" s="8"/>
    </row>
    <row r="26" spans="1:26" ht="15.75" x14ac:dyDescent="0.25">
      <c r="A26" s="4">
        <v>44219</v>
      </c>
      <c r="B26" s="8">
        <v>214104</v>
      </c>
      <c r="C26" s="8">
        <v>104834</v>
      </c>
      <c r="D26" s="8">
        <v>19254808</v>
      </c>
      <c r="E26" s="8">
        <v>1328</v>
      </c>
      <c r="F26" s="8">
        <v>535133.39</v>
      </c>
      <c r="G26" s="8">
        <v>1690281</v>
      </c>
      <c r="H26" s="8">
        <v>1907758</v>
      </c>
      <c r="I26" s="8">
        <v>46526</v>
      </c>
      <c r="J26" s="8">
        <v>3573205</v>
      </c>
      <c r="K26" s="8">
        <v>166509</v>
      </c>
      <c r="L26" s="8"/>
      <c r="M26" s="8"/>
      <c r="N26" s="8"/>
      <c r="O26" s="8">
        <v>5033933</v>
      </c>
      <c r="P26" s="8"/>
      <c r="Q26" s="8">
        <v>460687</v>
      </c>
      <c r="R26" s="8"/>
      <c r="S26" s="8">
        <v>1241209</v>
      </c>
      <c r="T26" s="8">
        <v>482364.24</v>
      </c>
      <c r="U26" s="8">
        <v>143374</v>
      </c>
      <c r="V26" s="8"/>
      <c r="W26" s="8"/>
      <c r="X26" s="8"/>
      <c r="Y26" s="8"/>
      <c r="Z26" s="8"/>
    </row>
    <row r="27" spans="1:26" ht="15.75" x14ac:dyDescent="0.25">
      <c r="A27" s="4">
        <v>44220</v>
      </c>
      <c r="B27" s="8">
        <v>214782.05</v>
      </c>
      <c r="C27" s="8">
        <v>105081.19</v>
      </c>
      <c r="D27" s="8">
        <v>19273855</v>
      </c>
      <c r="E27" s="8">
        <v>1329</v>
      </c>
      <c r="F27" s="8">
        <v>535133.39</v>
      </c>
      <c r="G27" s="8">
        <v>1690281</v>
      </c>
      <c r="H27" s="8">
        <v>1909290.2</v>
      </c>
      <c r="I27" s="8">
        <v>46742.43</v>
      </c>
      <c r="J27" s="8">
        <v>3576151.23</v>
      </c>
      <c r="K27" s="8">
        <v>166605</v>
      </c>
      <c r="L27" s="8"/>
      <c r="M27" s="8"/>
      <c r="N27" s="8"/>
      <c r="O27" s="8">
        <v>5039281</v>
      </c>
      <c r="P27" s="8"/>
      <c r="Q27" s="8">
        <v>460687</v>
      </c>
      <c r="R27" s="8"/>
      <c r="S27" s="8">
        <v>1243261</v>
      </c>
      <c r="T27" s="8">
        <v>482941.27</v>
      </c>
      <c r="U27" s="8">
        <v>143442</v>
      </c>
      <c r="V27" s="8"/>
      <c r="W27" s="8"/>
      <c r="X27" s="8"/>
      <c r="Y27" s="8"/>
      <c r="Z27" s="8"/>
    </row>
    <row r="28" spans="1:26" ht="15.75" x14ac:dyDescent="0.25">
      <c r="A28" s="4">
        <v>44221</v>
      </c>
      <c r="B28" s="8">
        <v>215151.52</v>
      </c>
      <c r="C28" s="8">
        <v>105279.99</v>
      </c>
      <c r="D28" s="8">
        <v>19281883</v>
      </c>
      <c r="E28" s="8">
        <v>1329</v>
      </c>
      <c r="F28" s="8">
        <v>535133.39</v>
      </c>
      <c r="G28" s="8">
        <v>1691134.72</v>
      </c>
      <c r="H28" s="8">
        <v>1910036.06</v>
      </c>
      <c r="I28" s="8">
        <v>46950.55</v>
      </c>
      <c r="J28" s="8">
        <v>3577822.8</v>
      </c>
      <c r="K28" s="8">
        <v>167159.49</v>
      </c>
      <c r="L28" s="8"/>
      <c r="M28" s="8"/>
      <c r="N28" s="8"/>
      <c r="O28" s="8">
        <v>5041456</v>
      </c>
      <c r="P28" s="8"/>
      <c r="Q28" s="8">
        <v>462535.33</v>
      </c>
      <c r="R28" s="8"/>
      <c r="S28" s="8">
        <v>1244335</v>
      </c>
      <c r="T28" s="8">
        <v>482941.27</v>
      </c>
      <c r="U28" s="8">
        <v>143484</v>
      </c>
      <c r="V28" s="8"/>
      <c r="W28" s="8"/>
      <c r="X28" s="8"/>
      <c r="Y28" s="8"/>
      <c r="Z28" s="8"/>
    </row>
    <row r="29" spans="1:26" ht="15.75" x14ac:dyDescent="0.25">
      <c r="A29" s="4">
        <v>44222</v>
      </c>
      <c r="B29" s="8">
        <v>215533.66</v>
      </c>
      <c r="C29" s="8">
        <v>105508.39</v>
      </c>
      <c r="D29" s="8">
        <v>19293322</v>
      </c>
      <c r="E29" s="8">
        <v>1331</v>
      </c>
      <c r="F29" s="8">
        <v>535133.39</v>
      </c>
      <c r="G29" s="8">
        <v>1692319.3</v>
      </c>
      <c r="H29" s="8">
        <v>1910838.2</v>
      </c>
      <c r="I29" s="8">
        <v>47286.1</v>
      </c>
      <c r="J29" s="8">
        <v>3583787.85</v>
      </c>
      <c r="K29" s="8">
        <v>167733.35999999999</v>
      </c>
      <c r="L29" s="8"/>
      <c r="M29" s="8"/>
      <c r="N29" s="8"/>
      <c r="O29" s="8">
        <v>5044897</v>
      </c>
      <c r="P29" s="8"/>
      <c r="Q29" s="8">
        <v>464823.59</v>
      </c>
      <c r="R29" s="8"/>
      <c r="S29" s="8">
        <v>1246118</v>
      </c>
      <c r="T29" s="8">
        <v>483524.67</v>
      </c>
      <c r="U29" s="8">
        <v>143487</v>
      </c>
      <c r="V29" s="8"/>
      <c r="W29" s="8"/>
      <c r="X29" s="8"/>
      <c r="Y29" s="8"/>
      <c r="Z29" s="8"/>
    </row>
    <row r="30" spans="1:26" ht="15.75" x14ac:dyDescent="0.25">
      <c r="A30" s="4">
        <v>44223</v>
      </c>
      <c r="B30" s="8">
        <v>215901.51</v>
      </c>
      <c r="C30" s="8">
        <v>105736.36</v>
      </c>
      <c r="D30" s="8">
        <v>19305681</v>
      </c>
      <c r="E30" s="8">
        <v>1332</v>
      </c>
      <c r="F30" s="8">
        <v>535133.39</v>
      </c>
      <c r="G30" s="8">
        <v>1693327.85</v>
      </c>
      <c r="H30" s="8">
        <v>1911637.4</v>
      </c>
      <c r="I30" s="8">
        <v>47632.68</v>
      </c>
      <c r="J30" s="8">
        <v>3589042.75</v>
      </c>
      <c r="K30" s="8">
        <v>168456.95</v>
      </c>
      <c r="L30" s="8"/>
      <c r="M30" s="8"/>
      <c r="N30" s="8"/>
      <c r="O30" s="8">
        <v>5048573</v>
      </c>
      <c r="P30" s="8"/>
      <c r="Q30" s="8">
        <v>466855.45</v>
      </c>
      <c r="R30" s="8"/>
      <c r="S30" s="8">
        <v>1247864</v>
      </c>
      <c r="T30" s="8">
        <v>483848.45</v>
      </c>
      <c r="U30" s="8">
        <v>143515</v>
      </c>
      <c r="V30" s="8"/>
      <c r="W30" s="8"/>
      <c r="X30" s="8"/>
      <c r="Y30" s="8"/>
      <c r="Z30" s="8"/>
    </row>
    <row r="31" spans="1:26" ht="15.75" x14ac:dyDescent="0.25">
      <c r="A31" s="4">
        <v>44224</v>
      </c>
      <c r="B31" s="8">
        <v>216305.18</v>
      </c>
      <c r="C31" s="8">
        <v>105988.68</v>
      </c>
      <c r="D31" s="8">
        <v>19318898</v>
      </c>
      <c r="E31" s="8">
        <v>1334</v>
      </c>
      <c r="F31" s="8">
        <v>535133.39</v>
      </c>
      <c r="G31" s="8">
        <v>1694387.32</v>
      </c>
      <c r="H31" s="8">
        <v>1912449.4</v>
      </c>
      <c r="I31" s="8">
        <v>47916.69</v>
      </c>
      <c r="J31" s="8">
        <v>3594575.49</v>
      </c>
      <c r="K31" s="8">
        <v>169087.55</v>
      </c>
      <c r="L31" s="8"/>
      <c r="M31" s="8"/>
      <c r="N31" s="8"/>
      <c r="O31" s="8">
        <v>5052549</v>
      </c>
      <c r="P31" s="8"/>
      <c r="Q31" s="8">
        <v>468995.35</v>
      </c>
      <c r="R31" s="8"/>
      <c r="S31" s="8">
        <v>1249657</v>
      </c>
      <c r="T31" s="8">
        <v>484160.74</v>
      </c>
      <c r="U31" s="8">
        <v>143546</v>
      </c>
      <c r="V31" s="8"/>
      <c r="W31" s="8"/>
      <c r="X31" s="8"/>
      <c r="Y31" s="8"/>
      <c r="Z31" s="8"/>
    </row>
    <row r="32" spans="1:26" ht="15.75" x14ac:dyDescent="0.25">
      <c r="A32" s="4">
        <v>44225</v>
      </c>
      <c r="B32" s="8">
        <v>216706.68</v>
      </c>
      <c r="C32" s="8">
        <v>106254.21</v>
      </c>
      <c r="D32" s="8">
        <v>19331536</v>
      </c>
      <c r="E32" s="8">
        <v>1335</v>
      </c>
      <c r="F32" s="8">
        <v>535133.39</v>
      </c>
      <c r="G32" s="8">
        <v>1695448.93</v>
      </c>
      <c r="H32" s="8">
        <v>1913228.2</v>
      </c>
      <c r="I32" s="8">
        <v>48209.65</v>
      </c>
      <c r="J32" s="8">
        <v>3600085.55</v>
      </c>
      <c r="K32" s="8">
        <v>169460.71</v>
      </c>
      <c r="L32" s="8"/>
      <c r="M32" s="8"/>
      <c r="N32" s="8"/>
      <c r="O32" s="8">
        <v>5056199</v>
      </c>
      <c r="P32" s="8"/>
      <c r="Q32" s="8">
        <v>471092.29</v>
      </c>
      <c r="R32" s="8"/>
      <c r="S32" s="8">
        <v>1251481</v>
      </c>
      <c r="T32" s="8">
        <v>484462.5</v>
      </c>
      <c r="U32" s="8">
        <v>143585</v>
      </c>
      <c r="V32" s="8"/>
      <c r="W32" s="8"/>
      <c r="X32" s="8"/>
      <c r="Y32" s="8"/>
      <c r="Z32" s="8"/>
    </row>
    <row r="33" spans="1:26" ht="15.75" x14ac:dyDescent="0.25">
      <c r="A33" s="4">
        <v>44226</v>
      </c>
      <c r="B33" s="8">
        <v>217130.31</v>
      </c>
      <c r="C33" s="8">
        <v>106491.87</v>
      </c>
      <c r="D33" s="8">
        <v>19344324</v>
      </c>
      <c r="E33" s="8">
        <v>1336</v>
      </c>
      <c r="F33" s="8">
        <v>535133.39</v>
      </c>
      <c r="G33" s="8">
        <v>1695685.39</v>
      </c>
      <c r="H33" s="8">
        <v>1914144.8</v>
      </c>
      <c r="I33" s="8">
        <v>48396.18</v>
      </c>
      <c r="J33" s="8">
        <v>3601148.139</v>
      </c>
      <c r="K33" s="8">
        <v>169598.96</v>
      </c>
      <c r="L33" s="8"/>
      <c r="M33" s="8"/>
      <c r="N33" s="8"/>
      <c r="O33" s="8">
        <v>5060210</v>
      </c>
      <c r="P33" s="8"/>
      <c r="Q33" s="8">
        <v>471631.23</v>
      </c>
      <c r="R33" s="8"/>
      <c r="S33" s="8">
        <v>1252852</v>
      </c>
      <c r="T33" s="8">
        <v>484759.77</v>
      </c>
      <c r="U33" s="8">
        <v>143602</v>
      </c>
      <c r="V33" s="8"/>
      <c r="W33" s="8"/>
      <c r="X33" s="8"/>
      <c r="Y33" s="8"/>
      <c r="Z33" s="8"/>
    </row>
    <row r="34" spans="1:26" ht="15.75" x14ac:dyDescent="0.25">
      <c r="A34" s="4">
        <v>44227</v>
      </c>
      <c r="B34" s="8">
        <v>217365</v>
      </c>
      <c r="C34" s="8">
        <v>106557</v>
      </c>
      <c r="D34" s="8">
        <v>19349106</v>
      </c>
      <c r="E34" s="8">
        <v>1336</v>
      </c>
      <c r="F34" s="8">
        <v>535133.39</v>
      </c>
      <c r="G34" s="8">
        <v>1695685.39</v>
      </c>
      <c r="H34" s="8">
        <v>1914648</v>
      </c>
      <c r="I34" s="8">
        <v>48425</v>
      </c>
      <c r="J34" s="8">
        <v>3601497</v>
      </c>
      <c r="K34" s="8">
        <v>169598.96</v>
      </c>
      <c r="L34" s="8"/>
      <c r="M34" s="8"/>
      <c r="N34" s="8"/>
      <c r="O34" s="8">
        <v>5061624</v>
      </c>
      <c r="P34" s="8"/>
      <c r="Q34" s="8">
        <v>471631.23</v>
      </c>
      <c r="R34" s="8"/>
      <c r="S34" s="8">
        <v>1253347</v>
      </c>
      <c r="T34" s="8">
        <v>484759.77</v>
      </c>
      <c r="U34" s="8">
        <v>143610</v>
      </c>
      <c r="V34" s="8"/>
      <c r="W34" s="8"/>
      <c r="X34" s="8"/>
      <c r="Y34" s="8"/>
      <c r="Z34" s="8"/>
    </row>
    <row r="35" spans="1:26" ht="15.75" x14ac:dyDescent="0.25">
      <c r="A35" s="4">
        <v>44228</v>
      </c>
      <c r="B35" s="8">
        <v>217786</v>
      </c>
      <c r="C35" s="8">
        <v>106755</v>
      </c>
      <c r="D35" s="8">
        <v>19356348</v>
      </c>
      <c r="E35" s="8">
        <v>1336</v>
      </c>
      <c r="F35" s="8">
        <v>535133.39</v>
      </c>
      <c r="G35" s="8">
        <v>1695993</v>
      </c>
      <c r="H35" s="8">
        <v>1915508</v>
      </c>
      <c r="I35" s="8">
        <v>48610</v>
      </c>
      <c r="J35" s="8">
        <v>3603154</v>
      </c>
      <c r="K35" s="8">
        <v>170013</v>
      </c>
      <c r="L35" s="8"/>
      <c r="M35" s="8"/>
      <c r="N35" s="8"/>
      <c r="O35" s="8">
        <v>4784722</v>
      </c>
      <c r="P35" s="8"/>
      <c r="Q35" s="8">
        <v>472435</v>
      </c>
      <c r="R35" s="8"/>
      <c r="S35" s="8">
        <v>1254482</v>
      </c>
      <c r="T35" s="8">
        <v>485369</v>
      </c>
      <c r="U35" s="8">
        <v>143610</v>
      </c>
      <c r="V35" s="8"/>
      <c r="W35" s="8"/>
      <c r="X35" s="8"/>
      <c r="Y35" s="8"/>
      <c r="Z35" s="8"/>
    </row>
    <row r="36" spans="1:26" ht="15.75" x14ac:dyDescent="0.25">
      <c r="A36" s="4">
        <v>44229</v>
      </c>
      <c r="B36" s="8">
        <v>218168</v>
      </c>
      <c r="C36" s="8">
        <v>106953</v>
      </c>
      <c r="D36" s="8">
        <v>19366350</v>
      </c>
      <c r="E36" s="8">
        <v>1337</v>
      </c>
      <c r="F36" s="8">
        <v>535133.39</v>
      </c>
      <c r="G36" s="8">
        <v>1696688</v>
      </c>
      <c r="H36" s="8">
        <v>1916284</v>
      </c>
      <c r="I36" s="8">
        <v>48905</v>
      </c>
      <c r="J36" s="8">
        <v>3606473</v>
      </c>
      <c r="K36" s="8">
        <v>170478</v>
      </c>
      <c r="L36" s="8"/>
      <c r="M36" s="8"/>
      <c r="N36" s="8"/>
      <c r="O36" s="8">
        <v>4785903</v>
      </c>
      <c r="P36" s="8"/>
      <c r="Q36" s="8">
        <v>473706</v>
      </c>
      <c r="R36" s="8"/>
      <c r="S36" s="8">
        <v>1256050</v>
      </c>
      <c r="T36" s="8">
        <v>485684</v>
      </c>
      <c r="U36" s="8">
        <v>143661</v>
      </c>
      <c r="V36" s="8"/>
      <c r="W36" s="8"/>
      <c r="X36" s="8"/>
      <c r="Y36" s="8"/>
      <c r="Z36" s="8"/>
    </row>
    <row r="37" spans="1:26" ht="15.75" x14ac:dyDescent="0.25">
      <c r="A37" s="4">
        <v>44230</v>
      </c>
      <c r="B37" s="8">
        <v>218595</v>
      </c>
      <c r="C37" s="8">
        <v>107199</v>
      </c>
      <c r="D37" s="8">
        <v>19379887</v>
      </c>
      <c r="E37" s="8">
        <v>1339</v>
      </c>
      <c r="F37" s="8">
        <v>535133.39</v>
      </c>
      <c r="G37" s="8">
        <v>1698057</v>
      </c>
      <c r="H37" s="8">
        <v>1917117</v>
      </c>
      <c r="I37" s="8">
        <v>49204</v>
      </c>
      <c r="J37" s="8">
        <v>3613315</v>
      </c>
      <c r="K37" s="8">
        <v>171210</v>
      </c>
      <c r="L37" s="8"/>
      <c r="M37" s="8"/>
      <c r="N37" s="8"/>
      <c r="O37" s="8">
        <v>4789854</v>
      </c>
      <c r="P37" s="8"/>
      <c r="Q37" s="8">
        <v>476150</v>
      </c>
      <c r="R37" s="8"/>
      <c r="S37" s="8">
        <v>1258044</v>
      </c>
      <c r="T37" s="8">
        <v>485684</v>
      </c>
      <c r="U37" s="8">
        <v>143661</v>
      </c>
      <c r="V37" s="8"/>
      <c r="W37" s="8"/>
      <c r="X37" s="8"/>
      <c r="Y37" s="8"/>
      <c r="Z37" s="8"/>
    </row>
    <row r="38" spans="1:26" ht="15.75" x14ac:dyDescent="0.25">
      <c r="A38" s="4">
        <v>44231</v>
      </c>
      <c r="B38" s="8">
        <v>218965.19</v>
      </c>
      <c r="C38" s="8">
        <v>107442.75</v>
      </c>
      <c r="D38" s="8">
        <v>19392906</v>
      </c>
      <c r="E38" s="8">
        <v>1340</v>
      </c>
      <c r="F38" s="8">
        <v>535133.39</v>
      </c>
      <c r="G38" s="8">
        <v>1699092.1</v>
      </c>
      <c r="H38" s="8">
        <v>1917848.6</v>
      </c>
      <c r="I38" s="8">
        <v>49495.1</v>
      </c>
      <c r="J38" s="8">
        <v>3619444.6</v>
      </c>
      <c r="K38" s="8">
        <v>171903.04</v>
      </c>
      <c r="L38" s="8"/>
      <c r="M38" s="8"/>
      <c r="N38" s="8"/>
      <c r="O38" s="8">
        <v>4793450</v>
      </c>
      <c r="P38" s="8"/>
      <c r="Q38" s="8">
        <v>478583.87</v>
      </c>
      <c r="R38" s="8"/>
      <c r="S38" s="8">
        <v>1260194</v>
      </c>
      <c r="T38" s="8">
        <v>486288.7</v>
      </c>
      <c r="U38" s="8">
        <v>143714</v>
      </c>
      <c r="V38" s="8"/>
      <c r="W38" s="8"/>
      <c r="X38" s="8"/>
      <c r="Y38" s="8"/>
      <c r="Z38" s="8"/>
    </row>
    <row r="39" spans="1:26" ht="15.75" x14ac:dyDescent="0.25">
      <c r="A39" s="4">
        <v>44232</v>
      </c>
      <c r="B39" s="8">
        <v>219350.73</v>
      </c>
      <c r="C39" s="8">
        <v>107678.21</v>
      </c>
      <c r="D39" s="8">
        <v>19404906</v>
      </c>
      <c r="E39" s="8">
        <v>1341</v>
      </c>
      <c r="F39" s="8">
        <v>535133.39</v>
      </c>
      <c r="G39" s="8">
        <v>1699937.99</v>
      </c>
      <c r="H39" s="8">
        <v>1918616.2</v>
      </c>
      <c r="I39" s="8">
        <v>49689.95</v>
      </c>
      <c r="J39" s="8">
        <v>3624028.31</v>
      </c>
      <c r="K39" s="8">
        <v>172180.34</v>
      </c>
      <c r="L39" s="8"/>
      <c r="M39" s="8"/>
      <c r="N39" s="8"/>
      <c r="O39" s="8">
        <v>4796210</v>
      </c>
      <c r="P39" s="8"/>
      <c r="Q39" s="8">
        <v>480421.78</v>
      </c>
      <c r="R39" s="8"/>
      <c r="S39" s="8">
        <v>1262060</v>
      </c>
      <c r="T39" s="8">
        <v>486589.03</v>
      </c>
      <c r="U39" s="8">
        <v>143741</v>
      </c>
      <c r="V39" s="8"/>
      <c r="W39" s="8"/>
      <c r="X39" s="8"/>
      <c r="Y39" s="8"/>
      <c r="Z39" s="8"/>
    </row>
    <row r="40" spans="1:26" ht="15.75" x14ac:dyDescent="0.25">
      <c r="A40" s="4">
        <v>44233</v>
      </c>
      <c r="B40" s="8">
        <v>219621.02</v>
      </c>
      <c r="C40" s="8">
        <v>107835.52</v>
      </c>
      <c r="D40" s="8">
        <v>19416145</v>
      </c>
      <c r="E40" s="8">
        <v>1341</v>
      </c>
      <c r="F40" s="8">
        <v>535133.39</v>
      </c>
      <c r="G40" s="8">
        <v>1699937.99</v>
      </c>
      <c r="H40" s="8">
        <v>1919325.4</v>
      </c>
      <c r="I40" s="8">
        <v>49801.01</v>
      </c>
      <c r="J40" s="8">
        <v>3626280.15</v>
      </c>
      <c r="K40" s="8">
        <v>172337.43</v>
      </c>
      <c r="L40" s="8"/>
      <c r="M40" s="8"/>
      <c r="N40" s="8"/>
      <c r="O40" s="8">
        <v>4800547</v>
      </c>
      <c r="P40" s="8"/>
      <c r="Q40" s="8">
        <v>480421.78</v>
      </c>
      <c r="R40" s="8"/>
      <c r="S40" s="8">
        <v>1263207</v>
      </c>
      <c r="T40" s="8">
        <v>486916.7</v>
      </c>
      <c r="U40" s="8">
        <v>143749</v>
      </c>
      <c r="V40" s="8"/>
      <c r="W40" s="8"/>
      <c r="X40" s="8"/>
      <c r="Y40" s="8"/>
      <c r="Z40" s="8"/>
    </row>
    <row r="41" spans="1:26" ht="15.75" x14ac:dyDescent="0.25">
      <c r="A41" s="4">
        <v>44234</v>
      </c>
      <c r="B41" s="8">
        <v>219884.51</v>
      </c>
      <c r="C41" s="8">
        <v>107934.48</v>
      </c>
      <c r="D41" s="8">
        <v>19424155</v>
      </c>
      <c r="E41" s="8">
        <v>1341</v>
      </c>
      <c r="F41" s="8">
        <v>535133.39</v>
      </c>
      <c r="G41" s="8">
        <v>1699937.99</v>
      </c>
      <c r="H41" s="8">
        <v>1920054.2</v>
      </c>
      <c r="I41" s="8">
        <v>49862.05</v>
      </c>
      <c r="J41" s="8">
        <v>3626295.92</v>
      </c>
      <c r="K41" s="8">
        <v>172350.98</v>
      </c>
      <c r="L41" s="8"/>
      <c r="M41" s="8"/>
      <c r="N41" s="8"/>
      <c r="O41" s="8">
        <v>4803129</v>
      </c>
      <c r="P41" s="8"/>
      <c r="Q41" s="8">
        <v>480421.78</v>
      </c>
      <c r="R41" s="8"/>
      <c r="S41" s="8">
        <v>1263960</v>
      </c>
      <c r="T41" s="8">
        <v>487268.37</v>
      </c>
      <c r="U41" s="8">
        <v>143755</v>
      </c>
      <c r="V41" s="8"/>
      <c r="W41" s="8"/>
      <c r="X41" s="8"/>
      <c r="Y41" s="8"/>
      <c r="Z41" s="8"/>
    </row>
    <row r="42" spans="1:26" ht="15.75" x14ac:dyDescent="0.25">
      <c r="A42" s="4">
        <v>44235</v>
      </c>
      <c r="B42" s="8">
        <v>220273.91</v>
      </c>
      <c r="C42" s="8">
        <v>108166.61</v>
      </c>
      <c r="D42" s="8">
        <v>19432886</v>
      </c>
      <c r="E42" s="8">
        <v>1341</v>
      </c>
      <c r="F42" s="8">
        <v>535133.39</v>
      </c>
      <c r="G42" s="8">
        <v>1700550.45</v>
      </c>
      <c r="H42" s="8">
        <v>1920805.4</v>
      </c>
      <c r="I42" s="8">
        <v>49971.21</v>
      </c>
      <c r="J42" s="8">
        <v>3627855.55</v>
      </c>
      <c r="K42" s="8">
        <v>172876.27</v>
      </c>
      <c r="L42" s="8"/>
      <c r="M42" s="8"/>
      <c r="N42" s="8"/>
      <c r="O42" s="8">
        <v>4805305</v>
      </c>
      <c r="P42" s="8"/>
      <c r="Q42" s="8">
        <v>482254.95</v>
      </c>
      <c r="R42" s="8"/>
      <c r="S42" s="8">
        <v>1264912</v>
      </c>
      <c r="T42" s="8">
        <v>487576.51</v>
      </c>
      <c r="U42" s="8">
        <v>143768</v>
      </c>
      <c r="V42" s="8"/>
      <c r="W42" s="8"/>
      <c r="X42" s="8"/>
      <c r="Y42" s="8"/>
      <c r="Z42" s="8"/>
    </row>
    <row r="43" spans="1:26" ht="15.75" x14ac:dyDescent="0.25">
      <c r="A43" s="4">
        <v>44236</v>
      </c>
      <c r="B43" s="8">
        <v>220636.19</v>
      </c>
      <c r="C43" s="8">
        <v>108397.54</v>
      </c>
      <c r="D43" s="8">
        <v>19441806</v>
      </c>
      <c r="E43" s="8">
        <v>1341</v>
      </c>
      <c r="F43" s="8">
        <v>535133.39</v>
      </c>
      <c r="G43" s="8">
        <v>1701530.57</v>
      </c>
      <c r="H43" s="8">
        <v>1921531.6</v>
      </c>
      <c r="I43" s="8">
        <v>50102.18</v>
      </c>
      <c r="J43" s="8">
        <v>3633038.84</v>
      </c>
      <c r="K43" s="8">
        <v>173358.76</v>
      </c>
      <c r="L43" s="8"/>
      <c r="M43" s="8"/>
      <c r="N43" s="8"/>
      <c r="O43" s="8">
        <v>4807330</v>
      </c>
      <c r="P43" s="8"/>
      <c r="Q43" s="8">
        <v>484291.49</v>
      </c>
      <c r="R43" s="8"/>
      <c r="S43" s="8">
        <v>1266236</v>
      </c>
      <c r="T43" s="8">
        <v>487576.51</v>
      </c>
      <c r="U43" s="8">
        <v>143775</v>
      </c>
      <c r="V43" s="8"/>
      <c r="W43" s="8"/>
      <c r="X43" s="8"/>
      <c r="Y43" s="8"/>
      <c r="Z43" s="8"/>
    </row>
    <row r="44" spans="1:26" ht="15.75" x14ac:dyDescent="0.25">
      <c r="A44" s="4">
        <v>44237</v>
      </c>
      <c r="B44" s="8">
        <v>221013.17</v>
      </c>
      <c r="C44" s="8">
        <v>108618.61</v>
      </c>
      <c r="D44" s="8">
        <v>19451604</v>
      </c>
      <c r="E44" s="8">
        <v>1342</v>
      </c>
      <c r="F44" s="8">
        <v>535133.39</v>
      </c>
      <c r="G44" s="8">
        <v>1702528.96</v>
      </c>
      <c r="H44" s="8">
        <v>1922293.4</v>
      </c>
      <c r="I44" s="8">
        <v>50434.93</v>
      </c>
      <c r="J44" s="8">
        <v>3638297.56</v>
      </c>
      <c r="K44" s="8">
        <v>173842.34</v>
      </c>
      <c r="L44" s="8"/>
      <c r="M44" s="8"/>
      <c r="N44" s="8"/>
      <c r="O44" s="8">
        <v>4809784</v>
      </c>
      <c r="P44" s="8"/>
      <c r="Q44" s="8">
        <v>486296.68</v>
      </c>
      <c r="R44" s="8"/>
      <c r="S44" s="8">
        <v>1268015</v>
      </c>
      <c r="T44" s="8">
        <v>488110.39</v>
      </c>
      <c r="U44" s="8">
        <v>143801</v>
      </c>
      <c r="V44" s="8"/>
      <c r="W44" s="8"/>
      <c r="X44" s="8"/>
      <c r="Y44" s="8"/>
      <c r="Z44" s="8"/>
    </row>
    <row r="45" spans="1:26" ht="15.75" x14ac:dyDescent="0.25">
      <c r="A45" s="4">
        <v>44238</v>
      </c>
      <c r="B45" s="8">
        <v>221355.89</v>
      </c>
      <c r="C45" s="8">
        <v>108819.96</v>
      </c>
      <c r="D45" s="8">
        <v>19463061</v>
      </c>
      <c r="E45" s="8">
        <v>1344</v>
      </c>
      <c r="F45" s="8">
        <v>535133.39</v>
      </c>
      <c r="G45" s="8">
        <v>1703590.45</v>
      </c>
      <c r="H45" s="8">
        <v>1923002.2</v>
      </c>
      <c r="I45" s="8">
        <v>50707.12</v>
      </c>
      <c r="J45" s="8">
        <v>3643964.48</v>
      </c>
      <c r="K45" s="8">
        <v>174255.05</v>
      </c>
      <c r="L45" s="8"/>
      <c r="M45" s="8"/>
      <c r="N45" s="8"/>
      <c r="O45" s="8">
        <v>4813992</v>
      </c>
      <c r="P45" s="8"/>
      <c r="Q45" s="8">
        <v>488445.85</v>
      </c>
      <c r="R45" s="8"/>
      <c r="S45" s="8">
        <v>1269843</v>
      </c>
      <c r="T45" s="8">
        <v>488110.39</v>
      </c>
      <c r="U45" s="8">
        <v>143831</v>
      </c>
      <c r="V45" s="8"/>
      <c r="W45" s="8"/>
      <c r="X45" s="8"/>
      <c r="Y45" s="8"/>
      <c r="Z45" s="8"/>
    </row>
    <row r="46" spans="1:26" ht="15.75" x14ac:dyDescent="0.25">
      <c r="A46" s="4">
        <v>44239</v>
      </c>
      <c r="B46" s="8">
        <v>221704.69</v>
      </c>
      <c r="C46" s="8">
        <v>109031.35</v>
      </c>
      <c r="D46" s="8">
        <v>19473030</v>
      </c>
      <c r="E46" s="8">
        <v>1345</v>
      </c>
      <c r="F46" s="8">
        <v>535133.39</v>
      </c>
      <c r="G46" s="8">
        <v>1704511.78</v>
      </c>
      <c r="H46" s="8">
        <v>1924176.6</v>
      </c>
      <c r="I46" s="8">
        <v>50949.59</v>
      </c>
      <c r="J46" s="8">
        <v>3648864.65</v>
      </c>
      <c r="K46" s="8">
        <v>174783.64</v>
      </c>
      <c r="L46" s="8"/>
      <c r="M46" s="8"/>
      <c r="N46" s="8"/>
      <c r="O46" s="8">
        <v>4816919</v>
      </c>
      <c r="P46" s="8"/>
      <c r="Q46" s="8">
        <v>490315.04</v>
      </c>
      <c r="R46" s="8"/>
      <c r="S46" s="8">
        <v>1271447</v>
      </c>
      <c r="T46" s="8">
        <v>488110.39</v>
      </c>
      <c r="U46" s="8">
        <v>143857</v>
      </c>
      <c r="V46" s="8"/>
      <c r="W46" s="8"/>
      <c r="X46" s="8"/>
      <c r="Y46" s="8"/>
      <c r="Z46" s="8"/>
    </row>
    <row r="47" spans="1:26" ht="15.75" x14ac:dyDescent="0.25">
      <c r="A47" s="4">
        <v>44240</v>
      </c>
      <c r="B47" s="8">
        <v>222031.51</v>
      </c>
      <c r="C47" s="8">
        <v>109235.03</v>
      </c>
      <c r="D47" s="8">
        <v>19483383</v>
      </c>
      <c r="E47" s="8">
        <v>1345</v>
      </c>
      <c r="F47" s="8">
        <v>535133.39</v>
      </c>
      <c r="G47" s="8">
        <v>1705439.59</v>
      </c>
      <c r="H47" s="8">
        <v>1924409.6</v>
      </c>
      <c r="I47" s="8">
        <v>51065.62</v>
      </c>
      <c r="J47" s="8">
        <v>3653991.22</v>
      </c>
      <c r="K47" s="8">
        <v>174984.03</v>
      </c>
      <c r="L47" s="8"/>
      <c r="M47" s="8"/>
      <c r="N47" s="8"/>
      <c r="O47" s="8">
        <v>4819561</v>
      </c>
      <c r="P47" s="8"/>
      <c r="Q47" s="8">
        <v>492242.52</v>
      </c>
      <c r="R47" s="8"/>
      <c r="S47" s="8">
        <v>1272914</v>
      </c>
      <c r="T47" s="8">
        <v>489144.39</v>
      </c>
      <c r="U47" s="8">
        <v>143868</v>
      </c>
      <c r="V47" s="8"/>
      <c r="W47" s="8"/>
      <c r="X47" s="8"/>
      <c r="Y47" s="8"/>
      <c r="Z47" s="8"/>
    </row>
    <row r="48" spans="1:26" ht="15.75" x14ac:dyDescent="0.25">
      <c r="A48" s="4">
        <v>44241</v>
      </c>
      <c r="B48" s="8">
        <v>222324.69</v>
      </c>
      <c r="C48" s="8">
        <v>109263.02</v>
      </c>
      <c r="D48" s="8">
        <v>19491434</v>
      </c>
      <c r="E48" s="8">
        <v>1345</v>
      </c>
      <c r="F48" s="8">
        <v>535133.39</v>
      </c>
      <c r="G48" s="8">
        <v>1705439.59</v>
      </c>
      <c r="H48" s="8">
        <v>1925121.08</v>
      </c>
      <c r="I48" s="8">
        <v>51110.03</v>
      </c>
      <c r="J48" s="8">
        <v>3654005.95</v>
      </c>
      <c r="K48" s="8">
        <v>175054.78</v>
      </c>
      <c r="L48" s="8"/>
      <c r="M48" s="8"/>
      <c r="N48" s="8"/>
      <c r="O48" s="8">
        <v>4821515</v>
      </c>
      <c r="P48" s="8"/>
      <c r="Q48" s="8">
        <v>492242.52</v>
      </c>
      <c r="R48" s="8"/>
      <c r="S48" s="8">
        <v>1273667</v>
      </c>
      <c r="T48" s="8">
        <v>489478.3</v>
      </c>
      <c r="U48" s="8">
        <v>143880</v>
      </c>
      <c r="V48" s="8"/>
      <c r="W48" s="8"/>
      <c r="X48" s="8"/>
      <c r="Y48" s="8"/>
      <c r="Z48" s="8"/>
    </row>
    <row r="49" spans="1:26" ht="15.75" x14ac:dyDescent="0.25">
      <c r="A49" s="4">
        <v>44242</v>
      </c>
      <c r="B49" s="8">
        <v>222636.16</v>
      </c>
      <c r="C49" s="8">
        <v>109337.88</v>
      </c>
      <c r="D49" s="8">
        <v>19498757</v>
      </c>
      <c r="E49" s="8">
        <v>1345</v>
      </c>
      <c r="F49" s="8">
        <v>535133.39</v>
      </c>
      <c r="G49" s="8">
        <v>1705439.59</v>
      </c>
      <c r="H49" s="8">
        <v>1925828.6</v>
      </c>
      <c r="I49" s="8">
        <v>51158.1</v>
      </c>
      <c r="J49" s="8">
        <v>3654020.68</v>
      </c>
      <c r="K49" s="8">
        <v>175168.55</v>
      </c>
      <c r="L49" s="8"/>
      <c r="M49" s="8"/>
      <c r="N49" s="8"/>
      <c r="O49" s="8">
        <v>4823307</v>
      </c>
      <c r="P49" s="8"/>
      <c r="Q49" s="8">
        <v>492242.52</v>
      </c>
      <c r="R49" s="8"/>
      <c r="S49" s="8">
        <v>1274419</v>
      </c>
      <c r="T49" s="8">
        <v>489478.3</v>
      </c>
      <c r="U49" s="8">
        <v>143894</v>
      </c>
      <c r="V49" s="8"/>
      <c r="W49" s="8"/>
      <c r="X49" s="8"/>
      <c r="Y49" s="8"/>
      <c r="Z49" s="8"/>
    </row>
    <row r="50" spans="1:26" ht="15.75" x14ac:dyDescent="0.25">
      <c r="A50" s="4">
        <v>44243</v>
      </c>
      <c r="B50" s="8">
        <v>222944.05</v>
      </c>
      <c r="C50" s="8">
        <v>109348.05</v>
      </c>
      <c r="D50" s="8">
        <v>19504528</v>
      </c>
      <c r="E50" s="8">
        <v>1345</v>
      </c>
      <c r="F50" s="8">
        <v>535133.39</v>
      </c>
      <c r="G50" s="8">
        <v>1705439.59</v>
      </c>
      <c r="H50" s="8">
        <v>1926700.6</v>
      </c>
      <c r="I50" s="8">
        <v>51231.31</v>
      </c>
      <c r="J50" s="8">
        <v>3654038.19</v>
      </c>
      <c r="K50" s="8">
        <v>175355.21</v>
      </c>
      <c r="L50" s="8"/>
      <c r="M50" s="8"/>
      <c r="N50" s="8"/>
      <c r="O50" s="8">
        <v>4824088</v>
      </c>
      <c r="P50" s="8"/>
      <c r="Q50" s="8">
        <v>492242.52</v>
      </c>
      <c r="R50" s="8"/>
      <c r="S50" s="8">
        <v>1275152</v>
      </c>
      <c r="T50" s="8">
        <v>489812.28</v>
      </c>
      <c r="U50" s="8">
        <v>143835</v>
      </c>
      <c r="V50" s="8"/>
      <c r="W50" s="8"/>
      <c r="X50" s="8"/>
      <c r="Y50" s="8"/>
      <c r="Z50" s="8"/>
    </row>
    <row r="51" spans="1:26" ht="15.75" x14ac:dyDescent="0.25">
      <c r="A51" s="4">
        <v>44244</v>
      </c>
      <c r="B51" s="8">
        <v>223299.01</v>
      </c>
      <c r="C51" s="8">
        <v>109514.93</v>
      </c>
      <c r="D51" s="8">
        <v>19511507</v>
      </c>
      <c r="E51" s="8">
        <v>1346</v>
      </c>
      <c r="F51" s="8">
        <v>535133.39</v>
      </c>
      <c r="G51" s="8">
        <v>1705767.73</v>
      </c>
      <c r="H51" s="8">
        <v>1927416.6</v>
      </c>
      <c r="I51" s="8">
        <v>51418.16</v>
      </c>
      <c r="J51" s="8">
        <v>3655107.32</v>
      </c>
      <c r="K51" s="8">
        <v>175524.35</v>
      </c>
      <c r="L51" s="8"/>
      <c r="M51" s="8"/>
      <c r="N51" s="8"/>
      <c r="O51" s="8">
        <v>4825720</v>
      </c>
      <c r="P51" s="8"/>
      <c r="Q51" s="8">
        <v>492618.41</v>
      </c>
      <c r="R51" s="8"/>
      <c r="S51" s="8">
        <v>1276186</v>
      </c>
      <c r="T51" s="8">
        <v>490317.7</v>
      </c>
      <c r="U51" s="8">
        <v>143906</v>
      </c>
      <c r="V51" s="8"/>
      <c r="W51" s="8"/>
      <c r="X51" s="8"/>
      <c r="Y51" s="8"/>
      <c r="Z51" s="8"/>
    </row>
    <row r="52" spans="1:26" ht="15.75" x14ac:dyDescent="0.25">
      <c r="A52" s="4">
        <v>44245</v>
      </c>
      <c r="B52" s="8">
        <v>223683.65</v>
      </c>
      <c r="C52" s="8">
        <v>109786.07</v>
      </c>
      <c r="D52" s="8">
        <v>19522823</v>
      </c>
      <c r="E52" s="8">
        <v>1347</v>
      </c>
      <c r="F52" s="8">
        <v>535133.39</v>
      </c>
      <c r="G52" s="8">
        <v>1706853.46</v>
      </c>
      <c r="H52" s="8">
        <v>1928215.2</v>
      </c>
      <c r="I52" s="8">
        <v>51630.3</v>
      </c>
      <c r="J52" s="8">
        <v>3661096.16</v>
      </c>
      <c r="K52" s="8">
        <v>176337.4</v>
      </c>
      <c r="L52" s="8"/>
      <c r="M52" s="8"/>
      <c r="N52" s="8"/>
      <c r="O52" s="8">
        <v>4828890</v>
      </c>
      <c r="P52" s="8"/>
      <c r="Q52" s="8">
        <v>494969.15</v>
      </c>
      <c r="R52" s="8"/>
      <c r="S52" s="8">
        <v>1278017</v>
      </c>
      <c r="T52" s="8">
        <v>490629.04</v>
      </c>
      <c r="U52" s="8">
        <v>143931</v>
      </c>
      <c r="V52" s="8"/>
      <c r="W52" s="8"/>
      <c r="X52" s="8"/>
      <c r="Y52" s="8"/>
      <c r="Z52" s="8"/>
    </row>
    <row r="53" spans="1:26" ht="15.75" x14ac:dyDescent="0.25">
      <c r="A53" s="4">
        <v>44246</v>
      </c>
      <c r="B53" s="8">
        <v>224423.93</v>
      </c>
      <c r="C53" s="8">
        <v>110324.78</v>
      </c>
      <c r="D53" s="8">
        <v>19544426</v>
      </c>
      <c r="E53" s="8">
        <v>1347</v>
      </c>
      <c r="F53" s="8">
        <v>535133.39</v>
      </c>
      <c r="G53" s="8">
        <v>1708619.21</v>
      </c>
      <c r="H53" s="8">
        <v>1929819.8</v>
      </c>
      <c r="I53" s="8">
        <v>51805.34</v>
      </c>
      <c r="J53" s="8">
        <v>3671004.48</v>
      </c>
      <c r="K53" s="8">
        <v>177050.83</v>
      </c>
      <c r="L53" s="8"/>
      <c r="M53" s="8"/>
      <c r="N53" s="8"/>
      <c r="O53" s="8">
        <v>4834167</v>
      </c>
      <c r="P53" s="8"/>
      <c r="Q53" s="8">
        <v>498692.41</v>
      </c>
      <c r="R53" s="8"/>
      <c r="S53" s="8">
        <v>1281091</v>
      </c>
      <c r="T53" s="8">
        <v>490629.04</v>
      </c>
      <c r="U53" s="8">
        <v>143955</v>
      </c>
      <c r="V53" s="8"/>
      <c r="W53" s="8"/>
      <c r="X53" s="8"/>
      <c r="Y53" s="8"/>
      <c r="Z53" s="8"/>
    </row>
    <row r="54" spans="1:26" ht="15.75" x14ac:dyDescent="0.25">
      <c r="A54" s="4">
        <v>44247</v>
      </c>
      <c r="B54" s="8">
        <v>224423.93</v>
      </c>
      <c r="C54" s="8">
        <v>110324.78</v>
      </c>
      <c r="D54" s="8">
        <v>19544426</v>
      </c>
      <c r="E54" s="8">
        <v>1347</v>
      </c>
      <c r="F54" s="8">
        <v>535133.39</v>
      </c>
      <c r="G54" s="8">
        <v>1708619.21</v>
      </c>
      <c r="H54" s="8">
        <v>1929819.8</v>
      </c>
      <c r="I54" s="8">
        <v>51805.34</v>
      </c>
      <c r="J54" s="8">
        <v>3671004.48</v>
      </c>
      <c r="K54" s="8">
        <v>177050.83</v>
      </c>
      <c r="L54" s="8"/>
      <c r="M54" s="8"/>
      <c r="N54" s="8"/>
      <c r="O54" s="8">
        <v>4834167</v>
      </c>
      <c r="P54" s="8"/>
      <c r="Q54" s="8">
        <v>498692.41</v>
      </c>
      <c r="R54" s="8"/>
      <c r="S54" s="8">
        <v>1281091</v>
      </c>
      <c r="T54" s="8">
        <v>491178.35</v>
      </c>
      <c r="U54" s="8">
        <v>143955</v>
      </c>
      <c r="V54" s="8"/>
      <c r="W54" s="8"/>
      <c r="X54" s="8"/>
      <c r="Y54" s="8"/>
      <c r="Z54" s="8"/>
    </row>
    <row r="55" spans="1:26" ht="15.75" x14ac:dyDescent="0.25">
      <c r="A55" s="4">
        <v>44248</v>
      </c>
      <c r="B55" s="8">
        <v>224720.87</v>
      </c>
      <c r="C55" s="8">
        <v>110542.95</v>
      </c>
      <c r="D55" s="8">
        <v>19550773</v>
      </c>
      <c r="E55" s="8">
        <v>1347</v>
      </c>
      <c r="F55" s="8">
        <v>535133.39</v>
      </c>
      <c r="G55" s="8">
        <v>1708619.21</v>
      </c>
      <c r="H55" s="8">
        <v>1930576.2</v>
      </c>
      <c r="I55" s="8">
        <v>51852.82</v>
      </c>
      <c r="J55" s="8">
        <v>3671030.75</v>
      </c>
      <c r="K55" s="8">
        <v>177145.04</v>
      </c>
      <c r="L55" s="8"/>
      <c r="M55" s="8"/>
      <c r="N55" s="8"/>
      <c r="O55" s="8">
        <v>4835618</v>
      </c>
      <c r="P55" s="8"/>
      <c r="Q55" s="8">
        <v>498703.75</v>
      </c>
      <c r="R55" s="8"/>
      <c r="S55" s="8">
        <v>1282132</v>
      </c>
      <c r="T55" s="8">
        <v>491473.39</v>
      </c>
      <c r="U55" s="8">
        <v>143958</v>
      </c>
      <c r="V55" s="8"/>
      <c r="W55" s="8"/>
      <c r="X55" s="8"/>
      <c r="Y55" s="8"/>
      <c r="Z55" s="8"/>
    </row>
    <row r="56" spans="1:26" ht="15.75" x14ac:dyDescent="0.25">
      <c r="A56" s="4">
        <v>44249</v>
      </c>
      <c r="B56" s="8">
        <v>225099.58</v>
      </c>
      <c r="C56" s="8">
        <v>110752.28</v>
      </c>
      <c r="D56" s="8">
        <v>19558414</v>
      </c>
      <c r="E56" s="8">
        <v>1347</v>
      </c>
      <c r="F56" s="8">
        <v>535133.39</v>
      </c>
      <c r="G56" s="8">
        <v>1709156.35</v>
      </c>
      <c r="H56" s="8">
        <v>1931301.6</v>
      </c>
      <c r="I56" s="8">
        <v>52008.54</v>
      </c>
      <c r="J56" s="8">
        <v>3674169.65</v>
      </c>
      <c r="K56" s="8">
        <v>177479.25</v>
      </c>
      <c r="L56" s="8"/>
      <c r="M56" s="8"/>
      <c r="N56" s="8"/>
      <c r="O56" s="8">
        <v>4837594</v>
      </c>
      <c r="P56" s="8"/>
      <c r="Q56" s="8">
        <v>499928.25</v>
      </c>
      <c r="R56" s="8"/>
      <c r="S56" s="8">
        <v>1283266</v>
      </c>
      <c r="T56" s="8">
        <v>491698.72</v>
      </c>
      <c r="U56" s="8">
        <v>143975</v>
      </c>
      <c r="V56" s="8"/>
      <c r="W56" s="8"/>
      <c r="X56" s="8"/>
      <c r="Y56" s="8"/>
      <c r="Z56" s="8"/>
    </row>
    <row r="57" spans="1:26" ht="15.75" x14ac:dyDescent="0.25">
      <c r="A57" s="4">
        <v>44250</v>
      </c>
      <c r="B57" s="8">
        <v>225428.72</v>
      </c>
      <c r="C57" s="8">
        <v>110957.83</v>
      </c>
      <c r="D57" s="8">
        <v>19566974</v>
      </c>
      <c r="E57" s="8">
        <v>1348</v>
      </c>
      <c r="F57" s="8">
        <v>535133.39</v>
      </c>
      <c r="G57" s="8">
        <v>1709962.95</v>
      </c>
      <c r="H57" s="8">
        <v>1931931.8</v>
      </c>
      <c r="I57" s="8">
        <v>52267.83</v>
      </c>
      <c r="J57" s="8">
        <v>3678893.86</v>
      </c>
      <c r="K57" s="8">
        <v>177971.85</v>
      </c>
      <c r="L57" s="8"/>
      <c r="M57" s="8"/>
      <c r="N57" s="8"/>
      <c r="O57" s="8">
        <v>4839540</v>
      </c>
      <c r="P57" s="8"/>
      <c r="Q57" s="8">
        <v>501791.25</v>
      </c>
      <c r="R57" s="8"/>
      <c r="S57" s="8">
        <v>1284889</v>
      </c>
      <c r="T57" s="8">
        <v>491960.55</v>
      </c>
      <c r="U57" s="8">
        <v>144001</v>
      </c>
      <c r="V57" s="8"/>
      <c r="W57" s="8"/>
      <c r="X57" s="8"/>
      <c r="Y57" s="8"/>
      <c r="Z57" s="8"/>
    </row>
    <row r="58" spans="1:26" ht="15.75" x14ac:dyDescent="0.25">
      <c r="A58" s="4">
        <v>44251</v>
      </c>
      <c r="B58" s="8">
        <v>225787.71</v>
      </c>
      <c r="C58" s="8">
        <v>111185.53</v>
      </c>
      <c r="D58" s="8">
        <v>19575915</v>
      </c>
      <c r="E58" s="8">
        <v>1350</v>
      </c>
      <c r="F58" s="8">
        <v>535133.39</v>
      </c>
      <c r="G58" s="8">
        <v>1710842.39</v>
      </c>
      <c r="H58" s="8">
        <v>1932634.2</v>
      </c>
      <c r="I58" s="8">
        <v>52539.56</v>
      </c>
      <c r="J58" s="8">
        <v>3684293.36</v>
      </c>
      <c r="K58" s="8">
        <v>178469.83</v>
      </c>
      <c r="L58" s="8"/>
      <c r="M58" s="8"/>
      <c r="N58" s="8"/>
      <c r="O58" s="8">
        <v>4841241</v>
      </c>
      <c r="P58" s="8"/>
      <c r="Q58" s="8">
        <v>503839.74</v>
      </c>
      <c r="R58" s="8"/>
      <c r="S58" s="8">
        <v>1286580</v>
      </c>
      <c r="T58" s="8">
        <v>492218.78</v>
      </c>
      <c r="U58" s="8">
        <v>144029</v>
      </c>
      <c r="V58" s="8"/>
      <c r="W58" s="8"/>
      <c r="X58" s="8"/>
      <c r="Y58" s="8"/>
      <c r="Z58" s="8"/>
    </row>
    <row r="59" spans="1:26" ht="15.75" x14ac:dyDescent="0.25">
      <c r="A59" s="4">
        <v>44252</v>
      </c>
      <c r="B59" s="8">
        <v>226165.37</v>
      </c>
      <c r="C59" s="8">
        <v>111423.85</v>
      </c>
      <c r="D59" s="8">
        <v>19587294</v>
      </c>
      <c r="E59" s="8">
        <v>1351</v>
      </c>
      <c r="F59" s="8">
        <v>535133.39</v>
      </c>
      <c r="G59" s="8">
        <v>1711762.41</v>
      </c>
      <c r="H59" s="8">
        <v>1933406.6</v>
      </c>
      <c r="I59" s="8">
        <v>52810.48</v>
      </c>
      <c r="J59" s="8">
        <v>3689747.85</v>
      </c>
      <c r="K59" s="8">
        <v>178968.15</v>
      </c>
      <c r="L59" s="8"/>
      <c r="M59" s="8"/>
      <c r="N59" s="8"/>
      <c r="O59" s="8">
        <v>4843362</v>
      </c>
      <c r="P59" s="8"/>
      <c r="Q59" s="8">
        <v>505860.74</v>
      </c>
      <c r="R59" s="8"/>
      <c r="S59" s="8">
        <v>1288469</v>
      </c>
      <c r="T59" s="8">
        <v>492464.29</v>
      </c>
      <c r="U59" s="8">
        <v>134055</v>
      </c>
      <c r="V59" s="8"/>
      <c r="W59" s="8"/>
      <c r="X59" s="8"/>
      <c r="Y59" s="8"/>
      <c r="Z59" s="8"/>
    </row>
    <row r="60" spans="1:26" ht="15.75" x14ac:dyDescent="0.25">
      <c r="A60" s="4">
        <v>44253</v>
      </c>
      <c r="B60" s="8">
        <v>226544.66</v>
      </c>
      <c r="C60" s="8">
        <v>111664.73</v>
      </c>
      <c r="D60" s="8">
        <v>19598174</v>
      </c>
      <c r="E60" s="8">
        <v>1351</v>
      </c>
      <c r="F60" s="8">
        <v>535133.39</v>
      </c>
      <c r="G60" s="8">
        <v>1712710.35</v>
      </c>
      <c r="H60" s="8">
        <v>1934159.8</v>
      </c>
      <c r="I60" s="8">
        <v>52954.19</v>
      </c>
      <c r="J60" s="8">
        <v>3695421</v>
      </c>
      <c r="K60" s="8">
        <v>179456.22</v>
      </c>
      <c r="L60" s="8"/>
      <c r="M60" s="8"/>
      <c r="N60" s="8"/>
      <c r="O60" s="8">
        <v>4846253</v>
      </c>
      <c r="P60" s="8"/>
      <c r="Q60" s="8">
        <v>508007.53</v>
      </c>
      <c r="R60" s="8"/>
      <c r="S60" s="8">
        <v>1290030</v>
      </c>
      <c r="T60" s="8">
        <v>492696.18</v>
      </c>
      <c r="U60" s="8">
        <v>134076</v>
      </c>
      <c r="V60" s="8"/>
      <c r="W60" s="8"/>
      <c r="X60" s="8"/>
      <c r="Y60" s="8"/>
      <c r="Z60" s="8"/>
    </row>
    <row r="61" spans="1:26" ht="15.75" x14ac:dyDescent="0.25">
      <c r="A61" s="4">
        <v>44254</v>
      </c>
      <c r="B61" s="8">
        <v>226816.43</v>
      </c>
      <c r="C61" s="8">
        <v>111803.16</v>
      </c>
      <c r="D61" s="8">
        <v>19606681</v>
      </c>
      <c r="E61" s="8">
        <v>1351</v>
      </c>
      <c r="F61" s="8">
        <v>535133.39</v>
      </c>
      <c r="G61" s="8">
        <v>1712710.35</v>
      </c>
      <c r="H61" s="8">
        <v>1934991.6</v>
      </c>
      <c r="I61" s="8">
        <v>53021.67</v>
      </c>
      <c r="J61" s="8">
        <v>3698102.01</v>
      </c>
      <c r="K61" s="8">
        <v>179456.4</v>
      </c>
      <c r="L61" s="8"/>
      <c r="M61" s="8"/>
      <c r="N61" s="8"/>
      <c r="O61" s="8">
        <v>4847768</v>
      </c>
      <c r="P61" s="8"/>
      <c r="Q61" s="8">
        <v>508007.53</v>
      </c>
      <c r="R61" s="8"/>
      <c r="S61" s="8">
        <v>1291179</v>
      </c>
      <c r="T61" s="8">
        <v>492935.91</v>
      </c>
      <c r="U61" s="8">
        <v>144081</v>
      </c>
      <c r="V61" s="8"/>
      <c r="W61" s="8"/>
      <c r="X61" s="8"/>
      <c r="Y61" s="8"/>
      <c r="Z61" s="8"/>
    </row>
    <row r="62" spans="1:26" ht="15.75" x14ac:dyDescent="0.25">
      <c r="A62" s="4">
        <v>44255</v>
      </c>
      <c r="B62" s="8">
        <v>227044.02</v>
      </c>
      <c r="C62" s="8">
        <v>111817.18</v>
      </c>
      <c r="D62" s="8">
        <v>19612142</v>
      </c>
      <c r="E62" s="8">
        <v>1351</v>
      </c>
      <c r="F62" s="8">
        <v>535133.39</v>
      </c>
      <c r="G62" s="8">
        <v>1712710.35</v>
      </c>
      <c r="H62" s="8">
        <v>1935682.2</v>
      </c>
      <c r="I62" s="8">
        <v>53041.74</v>
      </c>
      <c r="J62" s="8">
        <v>3698111.8</v>
      </c>
      <c r="K62" s="8">
        <v>179457.23</v>
      </c>
      <c r="L62" s="8"/>
      <c r="M62" s="8"/>
      <c r="N62" s="8"/>
      <c r="O62" s="8">
        <v>4849269</v>
      </c>
      <c r="P62" s="8"/>
      <c r="Q62" s="8">
        <v>508007.53</v>
      </c>
      <c r="R62" s="8"/>
      <c r="S62" s="8">
        <v>1292299</v>
      </c>
      <c r="T62" s="8">
        <v>493187.64</v>
      </c>
      <c r="U62" s="8">
        <v>144081</v>
      </c>
      <c r="V62" s="8"/>
      <c r="W62" s="8"/>
      <c r="X62" s="8"/>
      <c r="Y62" s="8"/>
      <c r="Z62" s="8"/>
    </row>
    <row r="63" spans="1:26" ht="15.75" x14ac:dyDescent="0.25">
      <c r="A63" s="4">
        <v>44256</v>
      </c>
      <c r="B63" s="8">
        <v>227396.25</v>
      </c>
      <c r="C63" s="8">
        <v>111956.13</v>
      </c>
      <c r="D63" s="8">
        <v>19617793</v>
      </c>
      <c r="E63" s="8">
        <v>1351</v>
      </c>
      <c r="F63" s="8">
        <v>535133.39</v>
      </c>
      <c r="G63" s="8">
        <v>1712710.35</v>
      </c>
      <c r="H63" s="8">
        <v>1936369</v>
      </c>
      <c r="I63" s="8">
        <v>53178.42</v>
      </c>
      <c r="J63" s="8">
        <v>3698140.21</v>
      </c>
      <c r="K63" s="8">
        <v>179811.89</v>
      </c>
      <c r="L63" s="8"/>
      <c r="M63" s="8"/>
      <c r="N63" s="8"/>
      <c r="O63" s="8">
        <v>4849556</v>
      </c>
      <c r="P63" s="8"/>
      <c r="Q63" s="8">
        <v>508007.53</v>
      </c>
      <c r="R63" s="8"/>
      <c r="S63" s="8">
        <v>1292643</v>
      </c>
      <c r="T63" s="8">
        <v>493187.64</v>
      </c>
      <c r="U63" s="8">
        <v>144095</v>
      </c>
      <c r="V63" s="8"/>
      <c r="W63" s="8"/>
      <c r="X63" s="8"/>
      <c r="Y63" s="8"/>
      <c r="Z63" s="8"/>
    </row>
    <row r="64" spans="1:26" ht="15.75" x14ac:dyDescent="0.25">
      <c r="A64" s="4">
        <v>44257</v>
      </c>
      <c r="B64" s="8">
        <v>227771.94</v>
      </c>
      <c r="C64" s="8">
        <v>112099.62</v>
      </c>
      <c r="D64" s="8">
        <v>19621306</v>
      </c>
      <c r="E64" s="8">
        <v>1351</v>
      </c>
      <c r="F64" s="8">
        <v>535133.39</v>
      </c>
      <c r="G64" s="8">
        <v>1712710.35</v>
      </c>
      <c r="H64" s="8">
        <v>1936379.8</v>
      </c>
      <c r="I64" s="8">
        <v>53332.65</v>
      </c>
      <c r="J64" s="8">
        <v>3698192.36</v>
      </c>
      <c r="K64" s="8">
        <v>179855.23</v>
      </c>
      <c r="L64" s="8"/>
      <c r="M64" s="8"/>
      <c r="N64" s="8"/>
      <c r="O64" s="8">
        <v>4850021</v>
      </c>
      <c r="P64" s="8"/>
      <c r="Q64" s="8">
        <v>508007.53</v>
      </c>
      <c r="R64" s="8"/>
      <c r="S64" s="8">
        <v>1293346</v>
      </c>
      <c r="T64" s="8">
        <v>493187.64</v>
      </c>
      <c r="U64" s="8">
        <v>144101</v>
      </c>
      <c r="V64" s="8"/>
      <c r="W64" s="8"/>
      <c r="X64" s="8"/>
      <c r="Y64" s="8"/>
      <c r="Z64" s="8"/>
    </row>
    <row r="65" spans="1:26" ht="15.75" x14ac:dyDescent="0.25">
      <c r="A65" s="4">
        <v>44258</v>
      </c>
      <c r="B65" s="8">
        <v>228151.05</v>
      </c>
      <c r="C65" s="8">
        <v>112213.71</v>
      </c>
      <c r="D65" s="8">
        <v>19624795</v>
      </c>
      <c r="E65" s="8">
        <v>1351</v>
      </c>
      <c r="F65" s="8">
        <v>535133.39</v>
      </c>
      <c r="G65" s="8">
        <v>1712710.35</v>
      </c>
      <c r="H65" s="8">
        <v>1936388.6</v>
      </c>
      <c r="I65" s="8">
        <v>53461.66</v>
      </c>
      <c r="J65" s="8">
        <v>3698278.76</v>
      </c>
      <c r="K65" s="8">
        <v>179968.45</v>
      </c>
      <c r="L65" s="8"/>
      <c r="M65" s="8"/>
      <c r="N65" s="8"/>
      <c r="O65" s="8">
        <v>4851523</v>
      </c>
      <c r="P65" s="8"/>
      <c r="Q65" s="8">
        <v>508007.53</v>
      </c>
      <c r="R65" s="8"/>
      <c r="S65" s="8">
        <v>1293880</v>
      </c>
      <c r="T65" s="8">
        <v>493187.64</v>
      </c>
      <c r="U65" s="8">
        <v>144105</v>
      </c>
      <c r="V65" s="8"/>
      <c r="W65" s="8"/>
      <c r="X65" s="8"/>
      <c r="Y65" s="8"/>
      <c r="Z65" s="8"/>
    </row>
    <row r="66" spans="1:26" ht="15.75" x14ac:dyDescent="0.25">
      <c r="A66" s="4">
        <v>44259</v>
      </c>
      <c r="B66" s="8">
        <v>228531.57</v>
      </c>
      <c r="C66" s="8">
        <v>112322.43</v>
      </c>
      <c r="D66" s="8">
        <v>19627760</v>
      </c>
      <c r="E66" s="8">
        <v>1351</v>
      </c>
      <c r="F66" s="8">
        <v>535133.39</v>
      </c>
      <c r="G66" s="8">
        <v>1712710.35</v>
      </c>
      <c r="H66" s="8">
        <v>1936396.2</v>
      </c>
      <c r="I66" s="8">
        <v>53594.94</v>
      </c>
      <c r="J66" s="8">
        <v>3698314.16</v>
      </c>
      <c r="K66" s="8">
        <v>180033.06</v>
      </c>
      <c r="L66" s="8"/>
      <c r="M66" s="8"/>
      <c r="N66" s="8"/>
      <c r="O66" s="8">
        <v>4852768</v>
      </c>
      <c r="P66" s="8"/>
      <c r="Q66" s="8">
        <v>508007.53</v>
      </c>
      <c r="R66" s="8"/>
      <c r="S66" s="8">
        <v>1294146</v>
      </c>
      <c r="T66" s="8">
        <v>493187.64</v>
      </c>
      <c r="U66" s="8">
        <v>144112</v>
      </c>
      <c r="V66" s="8"/>
      <c r="W66" s="8"/>
      <c r="X66" s="8"/>
      <c r="Y66" s="8"/>
      <c r="Z66" s="8"/>
    </row>
    <row r="67" spans="1:26" ht="15.75" x14ac:dyDescent="0.25">
      <c r="A67" s="4">
        <v>44260</v>
      </c>
      <c r="B67" s="8">
        <v>228909.14</v>
      </c>
      <c r="C67" s="8">
        <v>112429.35</v>
      </c>
      <c r="D67" s="8">
        <v>19632577</v>
      </c>
      <c r="E67" s="8">
        <v>1351</v>
      </c>
      <c r="F67" s="8">
        <v>535133.39</v>
      </c>
      <c r="G67" s="8">
        <v>1712710.35</v>
      </c>
      <c r="H67" s="8">
        <v>1936403.8</v>
      </c>
      <c r="I67" s="8">
        <v>53754.05</v>
      </c>
      <c r="J67" s="8">
        <v>3698369.14</v>
      </c>
      <c r="K67" s="8">
        <v>180149.62</v>
      </c>
      <c r="L67" s="8"/>
      <c r="M67" s="8"/>
      <c r="N67" s="8"/>
      <c r="O67" s="8">
        <v>4854881</v>
      </c>
      <c r="P67" s="8"/>
      <c r="Q67" s="8">
        <v>508007.53</v>
      </c>
      <c r="R67" s="8"/>
      <c r="S67" s="8">
        <v>1294935</v>
      </c>
      <c r="T67" s="8">
        <v>493187.64</v>
      </c>
      <c r="U67" s="8">
        <v>144117</v>
      </c>
      <c r="V67" s="8"/>
      <c r="W67" s="8"/>
      <c r="X67" s="8"/>
      <c r="Y67" s="8"/>
      <c r="Z67" s="8"/>
    </row>
    <row r="68" spans="1:26" ht="15.75" x14ac:dyDescent="0.25">
      <c r="A68" s="4">
        <v>44261</v>
      </c>
      <c r="B68" s="8">
        <v>229257.13</v>
      </c>
      <c r="C68" s="8">
        <v>112550.04</v>
      </c>
      <c r="D68" s="8">
        <v>19636604</v>
      </c>
      <c r="E68" s="8">
        <v>1351</v>
      </c>
      <c r="F68" s="8">
        <v>535133.39</v>
      </c>
      <c r="G68" s="8">
        <v>1712710.35</v>
      </c>
      <c r="H68" s="8">
        <v>1936413.6</v>
      </c>
      <c r="I68" s="8">
        <v>53947.32</v>
      </c>
      <c r="J68" s="8">
        <v>3698425.68</v>
      </c>
      <c r="K68" s="8">
        <v>180256.36</v>
      </c>
      <c r="L68" s="8"/>
      <c r="M68" s="8"/>
      <c r="N68" s="8"/>
      <c r="O68" s="8">
        <v>4856228</v>
      </c>
      <c r="P68" s="8"/>
      <c r="Q68" s="8">
        <v>508007.53</v>
      </c>
      <c r="R68" s="8"/>
      <c r="S68" s="8">
        <v>1295747</v>
      </c>
      <c r="T68" s="8">
        <v>493187.64</v>
      </c>
      <c r="U68" s="8">
        <v>144124</v>
      </c>
      <c r="V68" s="8"/>
      <c r="W68" s="8"/>
      <c r="X68" s="8"/>
      <c r="Y68" s="8"/>
      <c r="Z68" s="8"/>
    </row>
    <row r="69" spans="1:26" ht="15.75" x14ac:dyDescent="0.25">
      <c r="A69" s="4">
        <v>44262</v>
      </c>
      <c r="B69" s="8">
        <v>229515.13</v>
      </c>
      <c r="C69" s="8">
        <v>112676.95</v>
      </c>
      <c r="D69" s="8">
        <v>19639991</v>
      </c>
      <c r="E69" s="8">
        <v>1351</v>
      </c>
      <c r="F69" s="8">
        <v>535133.39</v>
      </c>
      <c r="G69" s="8">
        <v>1712710.35</v>
      </c>
      <c r="H69" s="8">
        <v>1936421.4</v>
      </c>
      <c r="I69" s="8">
        <v>54043.92</v>
      </c>
      <c r="J69" s="8">
        <v>3698434.71</v>
      </c>
      <c r="K69" s="8">
        <v>180319.81</v>
      </c>
      <c r="L69" s="8"/>
      <c r="M69" s="8"/>
      <c r="N69" s="8"/>
      <c r="O69" s="8">
        <v>4857346</v>
      </c>
      <c r="P69" s="8"/>
      <c r="Q69" s="8">
        <v>508007.53</v>
      </c>
      <c r="R69" s="8"/>
      <c r="S69" s="8">
        <v>1296436</v>
      </c>
      <c r="T69" s="8">
        <v>493187.64</v>
      </c>
      <c r="U69" s="8">
        <v>144129</v>
      </c>
      <c r="V69" s="8"/>
      <c r="W69" s="8"/>
      <c r="X69" s="8"/>
      <c r="Y69" s="8"/>
      <c r="Z69" s="8"/>
    </row>
    <row r="70" spans="1:26" ht="15.75" x14ac:dyDescent="0.25">
      <c r="A70" s="4">
        <v>44263</v>
      </c>
      <c r="B70" s="8">
        <v>229846.46</v>
      </c>
      <c r="C70" s="8">
        <v>112875.37</v>
      </c>
      <c r="D70" s="8">
        <v>19646046</v>
      </c>
      <c r="E70" s="8">
        <v>1352</v>
      </c>
      <c r="F70" s="8">
        <v>535133.39</v>
      </c>
      <c r="G70" s="8">
        <v>1713631.34</v>
      </c>
      <c r="H70" s="8">
        <v>1936564.6</v>
      </c>
      <c r="I70" s="8">
        <v>54295.71</v>
      </c>
      <c r="J70" s="8">
        <v>3700678.15</v>
      </c>
      <c r="K70" s="8">
        <v>180766.25</v>
      </c>
      <c r="L70" s="8"/>
      <c r="M70" s="8"/>
      <c r="N70" s="8"/>
      <c r="O70" s="8">
        <v>4885436</v>
      </c>
      <c r="P70" s="8"/>
      <c r="Q70" s="8">
        <v>510007.15</v>
      </c>
      <c r="R70" s="8"/>
      <c r="S70" s="8">
        <v>1297676</v>
      </c>
      <c r="T70" s="8">
        <v>493187.64</v>
      </c>
      <c r="U70" s="8">
        <v>144137</v>
      </c>
      <c r="V70" s="8"/>
      <c r="W70" s="8"/>
      <c r="X70" s="8"/>
      <c r="Y70" s="8"/>
      <c r="Z70" s="8"/>
    </row>
    <row r="71" spans="1:26" ht="15.75" x14ac:dyDescent="0.25">
      <c r="A71" s="4">
        <v>44264</v>
      </c>
      <c r="B71" s="8">
        <v>230181.26</v>
      </c>
      <c r="C71" s="8">
        <v>113079.36</v>
      </c>
      <c r="D71" s="8">
        <v>19653484</v>
      </c>
      <c r="E71" s="8">
        <v>1353</v>
      </c>
      <c r="F71" s="8">
        <v>535133.39</v>
      </c>
      <c r="G71" s="8">
        <v>1714358.8</v>
      </c>
      <c r="H71" s="8">
        <v>1936920.2</v>
      </c>
      <c r="I71" s="8">
        <v>54530.85</v>
      </c>
      <c r="J71" s="8">
        <v>3705192.17</v>
      </c>
      <c r="K71" s="8">
        <v>181253.13</v>
      </c>
      <c r="L71" s="8"/>
      <c r="M71" s="8"/>
      <c r="N71" s="8"/>
      <c r="O71" s="8">
        <v>4887113</v>
      </c>
      <c r="P71" s="8"/>
      <c r="Q71" s="8">
        <v>511879.92</v>
      </c>
      <c r="R71" s="8"/>
      <c r="S71" s="8">
        <v>1299338</v>
      </c>
      <c r="T71" s="8">
        <v>493919.91</v>
      </c>
      <c r="U71" s="8">
        <v>144180</v>
      </c>
      <c r="V71" s="8"/>
      <c r="W71" s="8"/>
      <c r="X71" s="8"/>
      <c r="Y71" s="8"/>
      <c r="Z71" s="8"/>
    </row>
    <row r="72" spans="1:26" ht="15.75" x14ac:dyDescent="0.25">
      <c r="A72" s="4">
        <v>44265</v>
      </c>
      <c r="B72" s="8">
        <v>230525.33</v>
      </c>
      <c r="C72" s="8">
        <v>113275.93</v>
      </c>
      <c r="D72" s="8">
        <v>19662111</v>
      </c>
      <c r="E72" s="8">
        <v>1355</v>
      </c>
      <c r="F72" s="8">
        <v>535133.39</v>
      </c>
      <c r="G72" s="8">
        <v>1715195.38</v>
      </c>
      <c r="H72" s="8">
        <v>1937367</v>
      </c>
      <c r="I72" s="8">
        <v>54770.82</v>
      </c>
      <c r="J72" s="8">
        <v>3709943.11</v>
      </c>
      <c r="K72" s="8">
        <v>181648.68</v>
      </c>
      <c r="L72" s="8"/>
      <c r="M72" s="8"/>
      <c r="N72" s="8"/>
      <c r="O72" s="8">
        <v>4888980</v>
      </c>
      <c r="P72" s="8"/>
      <c r="Q72" s="8">
        <v>513812.18</v>
      </c>
      <c r="R72" s="8"/>
      <c r="S72" s="8">
        <v>1300895</v>
      </c>
      <c r="T72" s="8">
        <v>493999.16</v>
      </c>
      <c r="U72" s="8">
        <v>144207</v>
      </c>
      <c r="V72" s="8"/>
      <c r="W72" s="8"/>
      <c r="X72" s="8"/>
      <c r="Y72" s="8"/>
      <c r="Z72" s="8"/>
    </row>
    <row r="73" spans="1:26" ht="15.75" x14ac:dyDescent="0.25">
      <c r="A73" s="4">
        <v>44266</v>
      </c>
      <c r="B73" s="8">
        <v>230911.85</v>
      </c>
      <c r="C73" s="8">
        <v>113508.8</v>
      </c>
      <c r="D73" s="8">
        <v>19672904</v>
      </c>
      <c r="E73" s="8">
        <v>1356</v>
      </c>
      <c r="F73" s="8">
        <v>535133.39</v>
      </c>
      <c r="G73" s="8">
        <v>1716190.09</v>
      </c>
      <c r="H73" s="8">
        <v>1938085</v>
      </c>
      <c r="I73" s="8">
        <v>54968.98</v>
      </c>
      <c r="J73" s="8">
        <v>3715235.72</v>
      </c>
      <c r="K73" s="8">
        <v>182098.57</v>
      </c>
      <c r="L73" s="8"/>
      <c r="M73" s="8"/>
      <c r="N73" s="8"/>
      <c r="O73" s="8">
        <v>4891371</v>
      </c>
      <c r="P73" s="8"/>
      <c r="Q73" s="8">
        <v>515800.55</v>
      </c>
      <c r="R73" s="8"/>
      <c r="S73" s="8">
        <v>1302786</v>
      </c>
      <c r="T73" s="8">
        <v>494218.3</v>
      </c>
      <c r="U73" s="8">
        <v>144242</v>
      </c>
      <c r="V73" s="8"/>
      <c r="W73" s="8"/>
      <c r="X73" s="8"/>
      <c r="Y73" s="8"/>
      <c r="Z73" s="8"/>
    </row>
    <row r="74" spans="1:26" ht="15.75" x14ac:dyDescent="0.25">
      <c r="A74" s="4">
        <v>44267</v>
      </c>
      <c r="B74" s="8">
        <v>231261.71</v>
      </c>
      <c r="C74" s="8">
        <v>113738.73</v>
      </c>
      <c r="D74" s="8">
        <v>19683237</v>
      </c>
      <c r="E74" s="8">
        <v>1357</v>
      </c>
      <c r="F74" s="8">
        <v>535133.39</v>
      </c>
      <c r="G74" s="8">
        <v>1717219.58</v>
      </c>
      <c r="H74" s="8">
        <v>1938795.2</v>
      </c>
      <c r="I74" s="8">
        <v>55129.11</v>
      </c>
      <c r="J74" s="8">
        <v>3720756.7</v>
      </c>
      <c r="K74" s="8">
        <v>182674.69</v>
      </c>
      <c r="L74" s="8"/>
      <c r="M74" s="8"/>
      <c r="N74" s="8"/>
      <c r="O74" s="8">
        <v>4893241</v>
      </c>
      <c r="P74" s="8"/>
      <c r="Q74" s="8">
        <v>517875.08</v>
      </c>
      <c r="R74" s="8"/>
      <c r="S74" s="8">
        <v>1304449</v>
      </c>
      <c r="T74" s="8">
        <v>494435.12</v>
      </c>
      <c r="U74" s="8">
        <v>144271</v>
      </c>
      <c r="V74" s="8"/>
      <c r="W74" s="8"/>
      <c r="X74" s="8"/>
      <c r="Y74" s="8"/>
      <c r="Z74" s="8"/>
    </row>
    <row r="75" spans="1:26" ht="15.75" x14ac:dyDescent="0.25">
      <c r="A75" s="4">
        <v>44268</v>
      </c>
      <c r="B75" s="8">
        <v>231553.96</v>
      </c>
      <c r="C75" s="8">
        <v>113901.92</v>
      </c>
      <c r="D75" s="8">
        <v>19692183</v>
      </c>
      <c r="E75" s="8">
        <v>1357</v>
      </c>
      <c r="F75" s="8">
        <v>535133.39</v>
      </c>
      <c r="G75" s="8">
        <v>1717219.58</v>
      </c>
      <c r="H75" s="8">
        <v>1939533.4</v>
      </c>
      <c r="I75" s="8">
        <v>55202.86</v>
      </c>
      <c r="J75" s="8">
        <v>3723341.11</v>
      </c>
      <c r="K75" s="8">
        <v>182866.14</v>
      </c>
      <c r="L75" s="8"/>
      <c r="M75" s="8"/>
      <c r="N75" s="8"/>
      <c r="O75" s="8">
        <v>4894985</v>
      </c>
      <c r="P75" s="8"/>
      <c r="Q75" s="8">
        <v>517875.08</v>
      </c>
      <c r="R75" s="8"/>
      <c r="S75" s="8">
        <v>1305680</v>
      </c>
      <c r="T75" s="8">
        <v>494658.42</v>
      </c>
      <c r="U75" s="8">
        <v>144279</v>
      </c>
      <c r="V75" s="8"/>
      <c r="W75" s="8"/>
      <c r="X75" s="8"/>
      <c r="Y75" s="8"/>
      <c r="Z75" s="8"/>
    </row>
    <row r="76" spans="1:26" ht="15.75" x14ac:dyDescent="0.25">
      <c r="A76" s="4">
        <v>44269</v>
      </c>
      <c r="B76" s="8">
        <v>231827.08</v>
      </c>
      <c r="C76" s="8">
        <v>114011.02</v>
      </c>
      <c r="D76" s="8">
        <v>19698923</v>
      </c>
      <c r="E76" s="8">
        <v>1357</v>
      </c>
      <c r="F76" s="8">
        <v>535133.39</v>
      </c>
      <c r="G76" s="8">
        <v>1717219.58</v>
      </c>
      <c r="H76" s="8">
        <v>1940266.2</v>
      </c>
      <c r="I76" s="8">
        <v>55249.05</v>
      </c>
      <c r="J76" s="8">
        <v>3723352.62</v>
      </c>
      <c r="K76" s="8">
        <v>182898.94</v>
      </c>
      <c r="L76" s="8"/>
      <c r="M76" s="8"/>
      <c r="N76" s="8"/>
      <c r="O76" s="8">
        <v>4896217</v>
      </c>
      <c r="P76" s="8"/>
      <c r="Q76" s="8">
        <v>517875.08</v>
      </c>
      <c r="R76" s="8"/>
      <c r="S76" s="8">
        <v>1306465</v>
      </c>
      <c r="T76" s="8">
        <v>494964.83</v>
      </c>
      <c r="U76" s="8">
        <v>144284</v>
      </c>
      <c r="V76" s="8"/>
      <c r="W76" s="8"/>
      <c r="X76" s="8"/>
      <c r="Y76" s="8"/>
      <c r="Z76" s="8"/>
    </row>
    <row r="77" spans="1:26" ht="15.75" x14ac:dyDescent="0.25">
      <c r="A77" s="4">
        <v>44270</v>
      </c>
      <c r="B77" s="8">
        <v>232187.14</v>
      </c>
      <c r="C77" s="8">
        <v>114179.13</v>
      </c>
      <c r="D77" s="8">
        <v>19704546</v>
      </c>
      <c r="E77" s="8">
        <v>1357</v>
      </c>
      <c r="F77" s="8">
        <v>535133.39</v>
      </c>
      <c r="G77" s="8">
        <v>1717219.58</v>
      </c>
      <c r="H77" s="8">
        <v>1940973.1</v>
      </c>
      <c r="I77" s="8">
        <v>55341.36</v>
      </c>
      <c r="J77" s="8">
        <v>3723378.34</v>
      </c>
      <c r="K77" s="8">
        <v>182910.15</v>
      </c>
      <c r="L77" s="8"/>
      <c r="M77" s="8"/>
      <c r="N77" s="8"/>
      <c r="O77" s="8">
        <v>4897086</v>
      </c>
      <c r="P77" s="8"/>
      <c r="Q77" s="8">
        <v>517875.08</v>
      </c>
      <c r="R77" s="8"/>
      <c r="S77" s="8">
        <v>1307220</v>
      </c>
      <c r="T77" s="8">
        <v>495198.46</v>
      </c>
      <c r="U77" s="8">
        <v>144288</v>
      </c>
      <c r="V77" s="8"/>
      <c r="W77" s="8"/>
      <c r="X77" s="8"/>
      <c r="Y77" s="8"/>
      <c r="Z77" s="8"/>
    </row>
    <row r="78" spans="1:26" ht="15.75" x14ac:dyDescent="0.25">
      <c r="A78" s="4">
        <v>44271</v>
      </c>
      <c r="B78" s="8">
        <v>232583.45</v>
      </c>
      <c r="C78" s="8">
        <v>114341.96</v>
      </c>
      <c r="D78" s="8">
        <v>19708215</v>
      </c>
      <c r="E78" s="8">
        <v>1357</v>
      </c>
      <c r="F78" s="8">
        <v>535133.39</v>
      </c>
      <c r="G78" s="8">
        <v>1717219.58</v>
      </c>
      <c r="H78" s="8">
        <v>1941757.4</v>
      </c>
      <c r="I78" s="8">
        <v>55469.94</v>
      </c>
      <c r="J78" s="8">
        <v>3723415.16</v>
      </c>
      <c r="K78" s="8">
        <v>182949.44</v>
      </c>
      <c r="L78" s="8"/>
      <c r="M78" s="8"/>
      <c r="N78" s="8"/>
      <c r="O78" s="8">
        <v>4897801</v>
      </c>
      <c r="P78" s="8"/>
      <c r="Q78" s="8">
        <v>517875.08</v>
      </c>
      <c r="R78" s="8"/>
      <c r="S78" s="8">
        <v>1308882</v>
      </c>
      <c r="T78" s="8">
        <v>495198.46</v>
      </c>
      <c r="U78" s="8">
        <v>144292</v>
      </c>
      <c r="V78" s="8"/>
      <c r="W78" s="8"/>
      <c r="X78" s="8"/>
      <c r="Y78" s="8"/>
      <c r="Z78" s="8"/>
    </row>
    <row r="79" spans="1:26" ht="15.75" x14ac:dyDescent="0.25">
      <c r="A79" s="4">
        <v>44272</v>
      </c>
      <c r="B79" s="8">
        <v>232956.52</v>
      </c>
      <c r="C79" s="8">
        <v>114500.12</v>
      </c>
      <c r="D79" s="8">
        <v>19712861</v>
      </c>
      <c r="E79" s="8">
        <v>1357</v>
      </c>
      <c r="F79" s="8">
        <v>535133.39</v>
      </c>
      <c r="G79" s="8">
        <v>1717219.58</v>
      </c>
      <c r="H79" s="8">
        <v>1942404.8</v>
      </c>
      <c r="I79" s="8">
        <v>55545.38</v>
      </c>
      <c r="J79" s="8">
        <v>3723436.72</v>
      </c>
      <c r="K79" s="8">
        <v>182949.68</v>
      </c>
      <c r="L79" s="8"/>
      <c r="M79" s="8"/>
      <c r="N79" s="8"/>
      <c r="O79" s="8">
        <v>4899479</v>
      </c>
      <c r="P79" s="8"/>
      <c r="Q79" s="8">
        <v>517875.08</v>
      </c>
      <c r="R79" s="8"/>
      <c r="S79" s="8">
        <v>1309519</v>
      </c>
      <c r="T79" s="8">
        <v>495706.38</v>
      </c>
      <c r="U79" s="8">
        <v>144298</v>
      </c>
      <c r="V79" s="8"/>
      <c r="W79" s="8"/>
      <c r="X79" s="8"/>
      <c r="Y79" s="8"/>
      <c r="Z79" s="8"/>
    </row>
    <row r="80" spans="1:26" ht="15.75" x14ac:dyDescent="0.25">
      <c r="A80" s="4">
        <v>44273</v>
      </c>
      <c r="B80" s="8">
        <v>233329.59</v>
      </c>
      <c r="C80" s="8">
        <v>114658.24000000001</v>
      </c>
      <c r="D80" s="8">
        <v>19717507</v>
      </c>
      <c r="E80" s="8">
        <v>1357</v>
      </c>
      <c r="F80" s="8">
        <v>535133.39</v>
      </c>
      <c r="G80" s="8">
        <v>1717219.58</v>
      </c>
      <c r="H80" s="8">
        <v>1943052.2</v>
      </c>
      <c r="I80" s="8">
        <v>55620.42</v>
      </c>
      <c r="J80" s="8">
        <v>3723458.28</v>
      </c>
      <c r="K80" s="8">
        <v>182981.88</v>
      </c>
      <c r="L80" s="8"/>
      <c r="M80" s="8"/>
      <c r="N80" s="8"/>
      <c r="O80" s="8">
        <v>4801157</v>
      </c>
      <c r="P80" s="8"/>
      <c r="Q80" s="8">
        <v>517875.08</v>
      </c>
      <c r="R80" s="8"/>
      <c r="S80" s="8">
        <v>1310182</v>
      </c>
      <c r="T80" s="8">
        <v>495881.59</v>
      </c>
      <c r="U80" s="8">
        <v>144310</v>
      </c>
      <c r="V80" s="8"/>
      <c r="W80" s="8"/>
      <c r="X80" s="8"/>
      <c r="Y80" s="8"/>
      <c r="Z80" s="8"/>
    </row>
    <row r="81" spans="1:26" ht="15.75" x14ac:dyDescent="0.25">
      <c r="A81" s="4">
        <v>44274</v>
      </c>
      <c r="B81" s="8">
        <v>233758.96</v>
      </c>
      <c r="C81" s="8">
        <v>114795.06</v>
      </c>
      <c r="D81" s="8">
        <v>19722786</v>
      </c>
      <c r="E81" s="8">
        <v>1357</v>
      </c>
      <c r="F81" s="8">
        <v>535133.39</v>
      </c>
      <c r="G81" s="8">
        <v>1717633.87</v>
      </c>
      <c r="H81" s="8">
        <v>1943462</v>
      </c>
      <c r="I81" s="8">
        <v>55744.77</v>
      </c>
      <c r="J81" s="8">
        <v>3723601.18</v>
      </c>
      <c r="K81" s="8">
        <v>183184.24</v>
      </c>
      <c r="L81" s="8"/>
      <c r="M81" s="8"/>
      <c r="N81" s="8"/>
      <c r="O81" s="8">
        <v>4803396</v>
      </c>
      <c r="P81" s="8"/>
      <c r="Q81" s="8">
        <v>517875.08</v>
      </c>
      <c r="R81" s="8"/>
      <c r="S81" s="8">
        <v>1311969</v>
      </c>
      <c r="T81" s="8">
        <v>495969.88</v>
      </c>
      <c r="U81" s="8">
        <v>144315</v>
      </c>
      <c r="V81" s="8"/>
      <c r="W81" s="8"/>
      <c r="X81" s="8"/>
      <c r="Y81" s="8"/>
      <c r="Z81" s="8"/>
    </row>
    <row r="82" spans="1:26" ht="15.75" x14ac:dyDescent="0.25">
      <c r="A82" s="4">
        <v>44275</v>
      </c>
      <c r="B82" s="8">
        <v>234047.84</v>
      </c>
      <c r="C82" s="8">
        <v>114898.68</v>
      </c>
      <c r="D82" s="8">
        <v>19726543</v>
      </c>
      <c r="E82" s="8">
        <v>1357</v>
      </c>
      <c r="F82" s="8">
        <v>535133.39</v>
      </c>
      <c r="G82" s="8">
        <v>1717638.9</v>
      </c>
      <c r="H82" s="8">
        <v>1943478.4</v>
      </c>
      <c r="I82" s="8">
        <v>55835.17</v>
      </c>
      <c r="J82" s="8">
        <v>3723705.59</v>
      </c>
      <c r="K82" s="8">
        <v>183447.47</v>
      </c>
      <c r="L82" s="8"/>
      <c r="M82" s="8"/>
      <c r="N82" s="8"/>
      <c r="O82" s="8">
        <v>4805023</v>
      </c>
      <c r="P82" s="8"/>
      <c r="Q82" s="8">
        <v>517875.08</v>
      </c>
      <c r="R82" s="8"/>
      <c r="S82" s="8">
        <v>1311969</v>
      </c>
      <c r="T82" s="8">
        <v>496069.73</v>
      </c>
      <c r="U82" s="8">
        <v>144324</v>
      </c>
      <c r="V82" s="8"/>
      <c r="W82" s="8"/>
      <c r="X82" s="8"/>
      <c r="Y82" s="8"/>
      <c r="Z82" s="8"/>
    </row>
    <row r="83" spans="1:26" ht="15.75" x14ac:dyDescent="0.25">
      <c r="A83" s="4">
        <v>44276</v>
      </c>
      <c r="B83" s="8">
        <v>234362</v>
      </c>
      <c r="C83" s="8">
        <v>115024</v>
      </c>
      <c r="D83" s="8">
        <v>19730710</v>
      </c>
      <c r="E83" s="8">
        <v>1357</v>
      </c>
      <c r="F83" s="8">
        <v>535133.39</v>
      </c>
      <c r="G83" s="8">
        <v>1717638.9</v>
      </c>
      <c r="H83" s="8">
        <v>1944199</v>
      </c>
      <c r="I83" s="8">
        <v>55892</v>
      </c>
      <c r="J83" s="8">
        <v>3723733</v>
      </c>
      <c r="K83" s="8">
        <v>183447.47</v>
      </c>
      <c r="L83" s="8"/>
      <c r="M83" s="8"/>
      <c r="N83" s="8"/>
      <c r="O83" s="8">
        <v>4807597</v>
      </c>
      <c r="P83" s="8"/>
      <c r="Q83" s="8">
        <v>517875.08</v>
      </c>
      <c r="R83" s="8"/>
      <c r="S83" s="8">
        <v>1311969</v>
      </c>
      <c r="T83" s="8">
        <v>496166</v>
      </c>
      <c r="U83" s="8">
        <v>144324</v>
      </c>
      <c r="V83" s="8"/>
      <c r="W83" s="8"/>
      <c r="X83" s="8"/>
      <c r="Y83" s="8"/>
      <c r="Z83" s="8"/>
    </row>
    <row r="84" spans="1:26" ht="15.75" x14ac:dyDescent="0.25">
      <c r="A84" s="4">
        <v>44277</v>
      </c>
      <c r="B84" s="8">
        <v>234760</v>
      </c>
      <c r="C84" s="8">
        <v>115206</v>
      </c>
      <c r="D84" s="8">
        <v>19738173</v>
      </c>
      <c r="E84" s="8">
        <v>1358</v>
      </c>
      <c r="F84" s="8">
        <v>535133.39</v>
      </c>
      <c r="G84" s="8">
        <v>1718033</v>
      </c>
      <c r="H84" s="8">
        <v>1944839</v>
      </c>
      <c r="I84" s="8">
        <v>56069</v>
      </c>
      <c r="J84" s="8">
        <v>3725861</v>
      </c>
      <c r="K84" s="8">
        <v>183942</v>
      </c>
      <c r="L84" s="8"/>
      <c r="M84" s="8"/>
      <c r="N84" s="8"/>
      <c r="O84" s="8">
        <v>4809574</v>
      </c>
      <c r="P84" s="8"/>
      <c r="Q84" s="8">
        <v>520046</v>
      </c>
      <c r="R84" s="8"/>
      <c r="S84" s="8">
        <v>1312502</v>
      </c>
      <c r="T84" s="8">
        <v>496289</v>
      </c>
      <c r="U84" s="8">
        <v>144438</v>
      </c>
      <c r="V84" s="8"/>
      <c r="W84" s="8"/>
      <c r="X84" s="8"/>
      <c r="Y84" s="8"/>
      <c r="Z84" s="8"/>
    </row>
    <row r="85" spans="1:26" ht="15.75" x14ac:dyDescent="0.25">
      <c r="A85" s="4">
        <v>44278</v>
      </c>
      <c r="B85" s="8">
        <v>235110</v>
      </c>
      <c r="C85" s="8">
        <v>115454</v>
      </c>
      <c r="D85" s="8">
        <v>19746510</v>
      </c>
      <c r="E85" s="8">
        <v>1359</v>
      </c>
      <c r="F85" s="8">
        <v>535133.39</v>
      </c>
      <c r="G85" s="8">
        <v>1718923</v>
      </c>
      <c r="H85" s="8">
        <v>1945517</v>
      </c>
      <c r="I85" s="8">
        <v>56322</v>
      </c>
      <c r="J85" s="8">
        <v>3730884</v>
      </c>
      <c r="K85" s="8">
        <v>184575</v>
      </c>
      <c r="L85" s="8"/>
      <c r="M85" s="8"/>
      <c r="N85" s="8"/>
      <c r="O85" s="8">
        <v>4811658</v>
      </c>
      <c r="P85" s="8"/>
      <c r="Q85" s="8">
        <v>522075</v>
      </c>
      <c r="R85" s="8"/>
      <c r="S85" s="8">
        <v>1314098</v>
      </c>
      <c r="T85" s="8">
        <v>496528</v>
      </c>
      <c r="U85" s="8">
        <v>144438</v>
      </c>
      <c r="V85" s="8"/>
      <c r="W85" s="8"/>
      <c r="X85" s="8"/>
      <c r="Y85" s="8"/>
      <c r="Z85" s="8"/>
    </row>
    <row r="86" spans="1:26" ht="15.75" x14ac:dyDescent="0.25">
      <c r="A86" s="4">
        <v>44279</v>
      </c>
      <c r="B86" s="8">
        <v>235509</v>
      </c>
      <c r="C86" s="8">
        <v>115702</v>
      </c>
      <c r="D86" s="8">
        <v>19757109</v>
      </c>
      <c r="E86" s="8">
        <v>1360</v>
      </c>
      <c r="F86" s="8">
        <v>535133.39</v>
      </c>
      <c r="G86" s="8">
        <v>1719955</v>
      </c>
      <c r="H86" s="8">
        <v>1946241</v>
      </c>
      <c r="I86" s="8">
        <v>56571</v>
      </c>
      <c r="J86" s="8">
        <v>3736412</v>
      </c>
      <c r="K86" s="8">
        <v>185083</v>
      </c>
      <c r="L86" s="8"/>
      <c r="M86" s="8"/>
      <c r="N86" s="8"/>
      <c r="O86" s="8">
        <v>4813881</v>
      </c>
      <c r="P86" s="8"/>
      <c r="Q86" s="8">
        <v>524168</v>
      </c>
      <c r="R86" s="8"/>
      <c r="S86" s="8">
        <v>1315818</v>
      </c>
      <c r="T86" s="8">
        <v>496811</v>
      </c>
      <c r="U86" s="8">
        <v>144503</v>
      </c>
      <c r="V86" s="8"/>
      <c r="W86" s="8"/>
      <c r="X86" s="8"/>
      <c r="Y86" s="8"/>
      <c r="Z86" s="8"/>
    </row>
    <row r="87" spans="1:26" ht="15.75" x14ac:dyDescent="0.25">
      <c r="A87" s="4">
        <v>44280</v>
      </c>
      <c r="B87" s="8">
        <v>235890</v>
      </c>
      <c r="C87" s="8">
        <v>115964</v>
      </c>
      <c r="D87" s="8">
        <v>19766377</v>
      </c>
      <c r="E87" s="8">
        <v>1360</v>
      </c>
      <c r="F87" s="8">
        <v>535133.39</v>
      </c>
      <c r="G87" s="8">
        <v>1720959</v>
      </c>
      <c r="H87" s="8">
        <v>1946963</v>
      </c>
      <c r="I87" s="8">
        <v>56690</v>
      </c>
      <c r="J87" s="8">
        <v>3741819</v>
      </c>
      <c r="K87" s="8">
        <v>185514</v>
      </c>
      <c r="L87" s="8"/>
      <c r="M87" s="8"/>
      <c r="N87" s="8"/>
      <c r="O87" s="8">
        <v>4815318</v>
      </c>
      <c r="P87" s="8"/>
      <c r="Q87" s="8">
        <v>526264</v>
      </c>
      <c r="R87" s="8"/>
      <c r="S87" s="8">
        <v>1317281</v>
      </c>
      <c r="T87" s="8">
        <v>497087</v>
      </c>
      <c r="U87" s="8">
        <v>144513</v>
      </c>
      <c r="V87" s="8"/>
      <c r="W87" s="8"/>
      <c r="X87" s="8"/>
      <c r="Y87" s="8"/>
      <c r="Z87" s="8"/>
    </row>
    <row r="88" spans="1:26" ht="15.75" x14ac:dyDescent="0.25">
      <c r="A88" s="4">
        <v>44281</v>
      </c>
      <c r="B88" s="8">
        <v>236267</v>
      </c>
      <c r="C88" s="8">
        <v>116228</v>
      </c>
      <c r="D88" s="8">
        <v>19775488</v>
      </c>
      <c r="E88" s="8">
        <v>1360</v>
      </c>
      <c r="F88" s="8">
        <v>535133.39</v>
      </c>
      <c r="G88" s="8">
        <v>1721964</v>
      </c>
      <c r="H88" s="8">
        <v>1947683</v>
      </c>
      <c r="I88" s="8">
        <v>56813</v>
      </c>
      <c r="J88" s="8">
        <v>3747148</v>
      </c>
      <c r="K88" s="8">
        <v>185514</v>
      </c>
      <c r="L88" s="8"/>
      <c r="M88" s="8"/>
      <c r="N88" s="8"/>
      <c r="O88" s="8">
        <v>4816660</v>
      </c>
      <c r="P88" s="8"/>
      <c r="Q88" s="8">
        <v>528343</v>
      </c>
      <c r="R88" s="8"/>
      <c r="S88" s="8">
        <v>1318712</v>
      </c>
      <c r="T88" s="8">
        <v>497087</v>
      </c>
      <c r="U88" s="8">
        <v>144513</v>
      </c>
      <c r="V88" s="8"/>
      <c r="W88" s="8"/>
      <c r="X88" s="8"/>
      <c r="Y88" s="8"/>
      <c r="Z88" s="8"/>
    </row>
    <row r="89" spans="1:26" ht="15.75" x14ac:dyDescent="0.25">
      <c r="A89" s="4">
        <v>44282</v>
      </c>
      <c r="B89" s="8">
        <v>236563.65</v>
      </c>
      <c r="C89" s="8">
        <v>116480.57</v>
      </c>
      <c r="D89" s="8">
        <v>19782310</v>
      </c>
      <c r="E89" s="8">
        <v>1360</v>
      </c>
      <c r="F89" s="8">
        <v>535133.39</v>
      </c>
      <c r="G89" s="8">
        <v>1721964</v>
      </c>
      <c r="H89" s="8">
        <v>1948432.2</v>
      </c>
      <c r="I89" s="8">
        <v>56936.89</v>
      </c>
      <c r="J89" s="8">
        <v>3750448.32</v>
      </c>
      <c r="K89" s="8">
        <v>186469</v>
      </c>
      <c r="L89" s="8"/>
      <c r="M89" s="8"/>
      <c r="N89" s="8"/>
      <c r="O89" s="8">
        <v>4817586</v>
      </c>
      <c r="P89" s="8"/>
      <c r="Q89" s="8">
        <v>528343</v>
      </c>
      <c r="R89" s="8"/>
      <c r="S89" s="8">
        <v>1319914</v>
      </c>
      <c r="T89" s="8">
        <v>497087</v>
      </c>
      <c r="U89" s="8">
        <v>144529</v>
      </c>
      <c r="V89" s="8"/>
      <c r="W89" s="8"/>
      <c r="X89" s="8"/>
      <c r="Y89" s="8"/>
      <c r="Z89" s="8"/>
    </row>
    <row r="90" spans="1:26" ht="15.75" x14ac:dyDescent="0.25">
      <c r="A90" s="4">
        <v>44283</v>
      </c>
      <c r="B90" s="8">
        <v>236766.44</v>
      </c>
      <c r="C90" s="8">
        <v>116705.97</v>
      </c>
      <c r="D90" s="8">
        <v>19786858</v>
      </c>
      <c r="E90" s="8">
        <v>1360</v>
      </c>
      <c r="F90" s="8">
        <v>535133.39</v>
      </c>
      <c r="G90" s="8">
        <v>1721964</v>
      </c>
      <c r="H90" s="8">
        <v>1949163.4</v>
      </c>
      <c r="I90" s="8">
        <v>57031.46</v>
      </c>
      <c r="J90" s="8">
        <v>3750455.93</v>
      </c>
      <c r="K90" s="8">
        <v>186599</v>
      </c>
      <c r="L90" s="8"/>
      <c r="M90" s="8"/>
      <c r="N90" s="8"/>
      <c r="O90" s="8">
        <v>4818748</v>
      </c>
      <c r="P90" s="8"/>
      <c r="Q90" s="8">
        <v>528343</v>
      </c>
      <c r="R90" s="8"/>
      <c r="S90" s="8">
        <v>1320666</v>
      </c>
      <c r="T90" s="8">
        <v>497087</v>
      </c>
      <c r="U90" s="8">
        <v>144533</v>
      </c>
      <c r="V90" s="8"/>
      <c r="W90" s="8"/>
      <c r="X90" s="8"/>
      <c r="Y90" s="8"/>
      <c r="Z90" s="8"/>
    </row>
    <row r="91" spans="1:26" ht="15.75" x14ac:dyDescent="0.25">
      <c r="A91" s="4">
        <v>44284</v>
      </c>
      <c r="B91" s="8">
        <v>237150.77</v>
      </c>
      <c r="C91" s="8">
        <v>116970.7</v>
      </c>
      <c r="D91" s="8">
        <v>19793303</v>
      </c>
      <c r="E91" s="8">
        <v>1360</v>
      </c>
      <c r="F91" s="8">
        <v>535133.39</v>
      </c>
      <c r="G91" s="8">
        <v>1723060.86</v>
      </c>
      <c r="H91" s="8">
        <v>1949921.8</v>
      </c>
      <c r="I91" s="8">
        <v>57183.66</v>
      </c>
      <c r="J91" s="8">
        <v>3753081.18</v>
      </c>
      <c r="K91" s="8">
        <v>186719.43</v>
      </c>
      <c r="L91" s="8"/>
      <c r="M91" s="8"/>
      <c r="N91" s="8"/>
      <c r="O91" s="8">
        <v>4820134</v>
      </c>
      <c r="P91" s="8"/>
      <c r="Q91" s="8">
        <v>530674.75</v>
      </c>
      <c r="R91" s="8"/>
      <c r="S91" s="8">
        <v>1321833</v>
      </c>
      <c r="T91" s="8">
        <v>497087</v>
      </c>
      <c r="U91" s="8">
        <v>144555</v>
      </c>
      <c r="V91" s="8"/>
      <c r="W91" s="8"/>
      <c r="X91" s="8"/>
      <c r="Y91" s="8"/>
      <c r="Z91" s="8"/>
    </row>
    <row r="92" spans="1:26" ht="15.75" x14ac:dyDescent="0.25">
      <c r="A92" s="4">
        <v>44285</v>
      </c>
      <c r="B92" s="8">
        <v>237571.83</v>
      </c>
      <c r="C92" s="8">
        <v>117263.1</v>
      </c>
      <c r="D92" s="8">
        <v>19802379</v>
      </c>
      <c r="E92" s="8">
        <v>1361</v>
      </c>
      <c r="F92" s="8">
        <v>535133.39</v>
      </c>
      <c r="G92" s="8">
        <v>1724123.54</v>
      </c>
      <c r="H92" s="8">
        <v>1950675.4</v>
      </c>
      <c r="I92" s="8">
        <v>57495.05</v>
      </c>
      <c r="J92" s="8">
        <v>3758694.15</v>
      </c>
      <c r="K92" s="8">
        <v>187297.26</v>
      </c>
      <c r="L92" s="8"/>
      <c r="M92" s="8"/>
      <c r="N92" s="8"/>
      <c r="O92" s="8">
        <v>4822057</v>
      </c>
      <c r="P92" s="8"/>
      <c r="Q92" s="8">
        <v>532730.15</v>
      </c>
      <c r="R92" s="8"/>
      <c r="S92" s="8">
        <v>1323578</v>
      </c>
      <c r="T92" s="8">
        <v>497087</v>
      </c>
      <c r="U92" s="8">
        <v>144582</v>
      </c>
      <c r="V92" s="8"/>
      <c r="W92" s="8"/>
      <c r="X92" s="8"/>
      <c r="Y92" s="8"/>
      <c r="Z92" s="8"/>
    </row>
    <row r="93" spans="1:26" ht="15.75" x14ac:dyDescent="0.25">
      <c r="A93" s="4">
        <v>44286</v>
      </c>
      <c r="B93" s="8">
        <v>237967.05</v>
      </c>
      <c r="C93" s="8">
        <v>117583.28</v>
      </c>
      <c r="D93" s="8">
        <v>19812965</v>
      </c>
      <c r="E93" s="8">
        <v>1363</v>
      </c>
      <c r="F93" s="8">
        <v>535133.39</v>
      </c>
      <c r="G93" s="8">
        <v>1725200.18</v>
      </c>
      <c r="H93" s="8">
        <v>1951470.6</v>
      </c>
      <c r="I93" s="8">
        <v>57826.559999999998</v>
      </c>
      <c r="J93" s="8">
        <v>3764462.98</v>
      </c>
      <c r="K93" s="8">
        <v>187739.14</v>
      </c>
      <c r="L93" s="8"/>
      <c r="M93" s="8"/>
      <c r="N93" s="8"/>
      <c r="O93" s="8">
        <v>4824884</v>
      </c>
      <c r="P93" s="8"/>
      <c r="Q93" s="8">
        <v>534886.65</v>
      </c>
      <c r="R93" s="8"/>
      <c r="S93" s="8">
        <v>1325600</v>
      </c>
      <c r="T93" s="8">
        <v>497087</v>
      </c>
      <c r="U93" s="8">
        <v>144601</v>
      </c>
      <c r="V93" s="8"/>
      <c r="W93" s="8"/>
      <c r="X93" s="8"/>
      <c r="Y93" s="8"/>
      <c r="Z93" s="8"/>
    </row>
    <row r="94" spans="1:26" ht="15.75" x14ac:dyDescent="0.25">
      <c r="A94" s="4">
        <v>44287</v>
      </c>
      <c r="B94" s="8">
        <v>238348.39</v>
      </c>
      <c r="C94" s="8">
        <v>117833.22</v>
      </c>
      <c r="D94" s="8">
        <v>19822057</v>
      </c>
      <c r="E94" s="8">
        <v>1363</v>
      </c>
      <c r="F94" s="8">
        <v>535133.39</v>
      </c>
      <c r="G94" s="8">
        <v>1725200.18</v>
      </c>
      <c r="H94" s="8">
        <v>1952205.1</v>
      </c>
      <c r="I94" s="8">
        <v>57979.44</v>
      </c>
      <c r="J94" s="8">
        <v>3767984.93</v>
      </c>
      <c r="K94" s="8">
        <v>187940.15</v>
      </c>
      <c r="L94" s="8"/>
      <c r="M94" s="8"/>
      <c r="N94" s="8"/>
      <c r="O94" s="8">
        <v>4827263</v>
      </c>
      <c r="P94" s="8"/>
      <c r="Q94" s="8">
        <v>534886.65</v>
      </c>
      <c r="R94" s="8"/>
      <c r="S94" s="8">
        <v>1326916</v>
      </c>
      <c r="T94" s="8">
        <v>497087</v>
      </c>
      <c r="U94" s="8">
        <v>144610</v>
      </c>
      <c r="V94" s="8"/>
      <c r="W94" s="8"/>
      <c r="X94" s="8"/>
      <c r="Y94" s="8"/>
      <c r="Z94" s="8"/>
    </row>
    <row r="95" spans="1:26" ht="15.75" x14ac:dyDescent="0.25">
      <c r="A95" s="4">
        <v>44288</v>
      </c>
      <c r="B95" s="8">
        <v>238622.03</v>
      </c>
      <c r="C95" s="8">
        <v>118005.2</v>
      </c>
      <c r="D95" s="8">
        <v>19828663</v>
      </c>
      <c r="E95" s="8">
        <v>1363</v>
      </c>
      <c r="F95" s="8">
        <v>535133.39</v>
      </c>
      <c r="G95" s="8">
        <v>1725200.18</v>
      </c>
      <c r="H95" s="8">
        <v>1952875.6</v>
      </c>
      <c r="I95" s="8">
        <v>58030.239999999998</v>
      </c>
      <c r="J95" s="8">
        <v>3768000.59</v>
      </c>
      <c r="K95" s="8">
        <v>187947.94</v>
      </c>
      <c r="L95" s="8"/>
      <c r="M95" s="8"/>
      <c r="N95" s="8"/>
      <c r="O95" s="8">
        <v>4828948</v>
      </c>
      <c r="P95" s="8"/>
      <c r="Q95" s="8">
        <v>534886.65</v>
      </c>
      <c r="R95" s="8"/>
      <c r="S95" s="8">
        <v>1327564</v>
      </c>
      <c r="T95" s="8">
        <v>499308.88</v>
      </c>
      <c r="U95" s="8">
        <v>144618</v>
      </c>
      <c r="V95" s="8"/>
      <c r="W95" s="8"/>
      <c r="X95" s="8"/>
      <c r="Y95" s="8"/>
      <c r="Z95" s="8"/>
    </row>
    <row r="96" spans="1:26" ht="15.75" x14ac:dyDescent="0.25">
      <c r="A96" s="4">
        <v>44289</v>
      </c>
      <c r="B96" s="8">
        <v>238964.41</v>
      </c>
      <c r="C96" s="8">
        <v>118117.2</v>
      </c>
      <c r="D96" s="8">
        <v>19834547</v>
      </c>
      <c r="E96" s="8">
        <v>1363</v>
      </c>
      <c r="F96" s="8">
        <v>535133.39</v>
      </c>
      <c r="G96" s="8">
        <v>1725200.18</v>
      </c>
      <c r="H96" s="8">
        <v>1953517.2</v>
      </c>
      <c r="I96" s="8">
        <v>58090.42</v>
      </c>
      <c r="J96" s="8">
        <v>3768037.66</v>
      </c>
      <c r="K96" s="8">
        <v>187979.65</v>
      </c>
      <c r="L96" s="8"/>
      <c r="M96" s="8"/>
      <c r="N96" s="8"/>
      <c r="O96" s="8">
        <v>4830140</v>
      </c>
      <c r="P96" s="8"/>
      <c r="Q96" s="8">
        <v>534886.65</v>
      </c>
      <c r="R96" s="8"/>
      <c r="S96" s="8">
        <v>1328306</v>
      </c>
      <c r="T96" s="8">
        <v>499584.7</v>
      </c>
      <c r="U96" s="8">
        <v>144635</v>
      </c>
      <c r="V96" s="8"/>
      <c r="W96" s="8"/>
      <c r="X96" s="8"/>
      <c r="Y96" s="8"/>
      <c r="Z96" s="8"/>
    </row>
    <row r="97" spans="1:26" ht="15.75" x14ac:dyDescent="0.25">
      <c r="A97" s="4">
        <v>44290</v>
      </c>
      <c r="B97" s="8">
        <v>239267.3</v>
      </c>
      <c r="C97" s="8">
        <v>118143.12</v>
      </c>
      <c r="D97" s="8">
        <v>19838063</v>
      </c>
      <c r="E97" s="8">
        <v>1363</v>
      </c>
      <c r="F97" s="8">
        <v>535133.39</v>
      </c>
      <c r="G97" s="8">
        <v>1725200.18</v>
      </c>
      <c r="H97" s="8">
        <v>1954287.1</v>
      </c>
      <c r="I97" s="8">
        <v>58142.82</v>
      </c>
      <c r="J97" s="8">
        <v>3768042.59</v>
      </c>
      <c r="K97" s="8">
        <v>188019.68</v>
      </c>
      <c r="L97" s="8"/>
      <c r="M97" s="8"/>
      <c r="N97" s="8"/>
      <c r="O97" s="8">
        <v>4830373</v>
      </c>
      <c r="P97" s="8"/>
      <c r="Q97" s="8">
        <v>534886.65</v>
      </c>
      <c r="R97" s="8"/>
      <c r="S97" s="8">
        <v>1328980</v>
      </c>
      <c r="T97" s="8">
        <v>499828.58</v>
      </c>
      <c r="U97" s="8">
        <v>144650</v>
      </c>
      <c r="V97" s="8"/>
      <c r="W97" s="8"/>
      <c r="X97" s="8"/>
      <c r="Y97" s="8"/>
      <c r="Z97" s="8"/>
    </row>
    <row r="98" spans="1:26" ht="15.75" x14ac:dyDescent="0.25">
      <c r="A98" s="4">
        <v>44291</v>
      </c>
      <c r="B98" s="8">
        <v>239667.76</v>
      </c>
      <c r="C98" s="8">
        <v>118344.89</v>
      </c>
      <c r="D98" s="8">
        <v>19841994</v>
      </c>
      <c r="E98" s="8">
        <v>1363</v>
      </c>
      <c r="F98" s="8">
        <v>535133.39</v>
      </c>
      <c r="G98" s="8">
        <v>1725200.18</v>
      </c>
      <c r="H98" s="8">
        <v>1955025.8</v>
      </c>
      <c r="I98" s="8">
        <v>58270.07</v>
      </c>
      <c r="J98" s="8">
        <v>3768070.73</v>
      </c>
      <c r="K98" s="8">
        <v>188061.26</v>
      </c>
      <c r="L98" s="8"/>
      <c r="M98" s="8"/>
      <c r="N98" s="8"/>
      <c r="O98" s="8">
        <v>4831171</v>
      </c>
      <c r="P98" s="8"/>
      <c r="Q98" s="8">
        <v>534886.65</v>
      </c>
      <c r="R98" s="8"/>
      <c r="S98" s="8">
        <v>1329754</v>
      </c>
      <c r="T98" s="8">
        <v>499828.58</v>
      </c>
      <c r="U98" s="8">
        <v>144644</v>
      </c>
      <c r="V98" s="8"/>
      <c r="W98" s="8"/>
      <c r="X98" s="8"/>
      <c r="Y98" s="8"/>
      <c r="Z98" s="8"/>
    </row>
    <row r="99" spans="1:26" ht="15.75" x14ac:dyDescent="0.25">
      <c r="A99" s="4">
        <v>44292</v>
      </c>
      <c r="B99" s="8">
        <v>240053.61</v>
      </c>
      <c r="C99" s="8">
        <v>118558.64</v>
      </c>
      <c r="D99" s="8">
        <v>19846120</v>
      </c>
      <c r="E99" s="8">
        <v>1363</v>
      </c>
      <c r="F99" s="8">
        <v>535133.39</v>
      </c>
      <c r="G99" s="8">
        <v>1725200.18</v>
      </c>
      <c r="H99" s="8">
        <v>1955736.6</v>
      </c>
      <c r="I99" s="8">
        <v>58380.46</v>
      </c>
      <c r="J99" s="8">
        <v>3768100.01</v>
      </c>
      <c r="K99" s="8">
        <v>188112.32</v>
      </c>
      <c r="L99" s="8"/>
      <c r="M99" s="8"/>
      <c r="N99" s="8"/>
      <c r="O99" s="8">
        <v>4832293</v>
      </c>
      <c r="P99" s="8"/>
      <c r="Q99" s="8">
        <v>534886.65</v>
      </c>
      <c r="R99" s="8"/>
      <c r="S99" s="8">
        <v>1330519</v>
      </c>
      <c r="T99" s="8">
        <v>500232.04</v>
      </c>
      <c r="U99" s="8">
        <v>144648</v>
      </c>
      <c r="V99" s="8"/>
      <c r="W99" s="8"/>
      <c r="X99" s="8"/>
      <c r="Y99" s="8"/>
      <c r="Z99" s="8"/>
    </row>
    <row r="100" spans="1:26" ht="15.75" x14ac:dyDescent="0.25">
      <c r="A100" s="4">
        <v>44293</v>
      </c>
      <c r="B100" s="8">
        <v>240438.01</v>
      </c>
      <c r="C100" s="8">
        <v>118757.31</v>
      </c>
      <c r="D100" s="8">
        <v>19849974</v>
      </c>
      <c r="E100" s="8">
        <v>1363</v>
      </c>
      <c r="F100" s="8">
        <v>535133.39</v>
      </c>
      <c r="G100" s="8">
        <v>1725200.18</v>
      </c>
      <c r="H100" s="8">
        <v>1956485.2</v>
      </c>
      <c r="I100" s="8">
        <v>58468</v>
      </c>
      <c r="J100" s="8">
        <v>3768129.18</v>
      </c>
      <c r="K100" s="8">
        <v>188172.95</v>
      </c>
      <c r="L100" s="8"/>
      <c r="M100" s="8"/>
      <c r="N100" s="8"/>
      <c r="O100" s="8">
        <v>4833337</v>
      </c>
      <c r="P100" s="8"/>
      <c r="Q100" s="8">
        <v>534886.65</v>
      </c>
      <c r="R100" s="8"/>
      <c r="S100" s="8">
        <v>1331226</v>
      </c>
      <c r="T100" s="8">
        <v>500417.88</v>
      </c>
      <c r="U100" s="8">
        <v>144653</v>
      </c>
      <c r="V100" s="8"/>
      <c r="W100" s="8"/>
      <c r="X100" s="8"/>
      <c r="Y100" s="8"/>
      <c r="Z100" s="8"/>
    </row>
    <row r="101" spans="1:26" ht="15.75" x14ac:dyDescent="0.25">
      <c r="A101" s="4">
        <v>44294</v>
      </c>
      <c r="B101" s="8">
        <v>240819.72</v>
      </c>
      <c r="C101" s="8">
        <v>118994.32</v>
      </c>
      <c r="D101" s="8">
        <v>19854565</v>
      </c>
      <c r="E101" s="8">
        <v>1363</v>
      </c>
      <c r="F101" s="8">
        <v>535133.39</v>
      </c>
      <c r="G101" s="8">
        <v>1725200.18</v>
      </c>
      <c r="H101" s="8">
        <v>1957172.2</v>
      </c>
      <c r="I101" s="8">
        <v>58592.12</v>
      </c>
      <c r="J101" s="8">
        <v>3768164.16</v>
      </c>
      <c r="K101" s="8">
        <v>188243.83</v>
      </c>
      <c r="L101" s="8"/>
      <c r="M101" s="8"/>
      <c r="N101" s="8"/>
      <c r="O101" s="8">
        <v>4833337</v>
      </c>
      <c r="P101" s="8"/>
      <c r="Q101" s="8">
        <v>534886.65</v>
      </c>
      <c r="R101" s="8"/>
      <c r="S101" s="8">
        <v>1331902</v>
      </c>
      <c r="T101" s="8">
        <v>500417.88</v>
      </c>
      <c r="U101" s="8">
        <v>144660</v>
      </c>
      <c r="V101" s="8"/>
      <c r="W101" s="8"/>
      <c r="X101" s="8"/>
      <c r="Y101" s="8"/>
      <c r="Z101" s="8"/>
    </row>
    <row r="102" spans="1:26" ht="15.75" x14ac:dyDescent="0.25">
      <c r="A102" s="4">
        <v>44295</v>
      </c>
      <c r="B102" s="8">
        <v>241209.94</v>
      </c>
      <c r="C102" s="8">
        <v>119235.44</v>
      </c>
      <c r="D102" s="8">
        <v>19859894</v>
      </c>
      <c r="E102" s="8">
        <v>1363</v>
      </c>
      <c r="F102" s="8">
        <v>535133.39</v>
      </c>
      <c r="G102" s="8">
        <v>1725819.89</v>
      </c>
      <c r="H102" s="8">
        <v>1957990.8</v>
      </c>
      <c r="I102" s="8">
        <v>58753.16</v>
      </c>
      <c r="J102" s="8">
        <v>3768289.58</v>
      </c>
      <c r="K102" s="8">
        <v>188314.71</v>
      </c>
      <c r="L102" s="8"/>
      <c r="M102" s="8"/>
      <c r="N102" s="8"/>
      <c r="O102" s="8">
        <v>4836997</v>
      </c>
      <c r="P102" s="8"/>
      <c r="Q102" s="8">
        <v>534886.65</v>
      </c>
      <c r="R102" s="8"/>
      <c r="S102" s="8">
        <v>1332630</v>
      </c>
      <c r="T102" s="8">
        <v>500417.88</v>
      </c>
      <c r="U102" s="8">
        <v>144670</v>
      </c>
      <c r="V102" s="8"/>
      <c r="W102" s="8"/>
      <c r="X102" s="8"/>
      <c r="Y102" s="8"/>
      <c r="Z102" s="8"/>
    </row>
    <row r="103" spans="1:26" ht="15.75" x14ac:dyDescent="0.25">
      <c r="A103" s="4">
        <v>44296</v>
      </c>
      <c r="B103" s="8">
        <v>241497.02</v>
      </c>
      <c r="C103" s="8">
        <v>119307.95</v>
      </c>
      <c r="D103" s="8">
        <v>19864236</v>
      </c>
      <c r="E103" s="8">
        <v>1363</v>
      </c>
      <c r="F103" s="8">
        <v>535133.39</v>
      </c>
      <c r="G103" s="8">
        <v>1725819.89</v>
      </c>
      <c r="H103" s="8">
        <v>1958714.2</v>
      </c>
      <c r="I103" s="8">
        <v>58859.37</v>
      </c>
      <c r="J103" s="8">
        <v>3768412.92</v>
      </c>
      <c r="K103" s="8">
        <v>188470.44</v>
      </c>
      <c r="L103" s="8"/>
      <c r="M103" s="8"/>
      <c r="N103" s="8"/>
      <c r="O103" s="8">
        <v>4838307</v>
      </c>
      <c r="P103" s="8"/>
      <c r="Q103" s="8">
        <v>534886.65</v>
      </c>
      <c r="R103" s="8"/>
      <c r="S103" s="8">
        <v>1333356</v>
      </c>
      <c r="T103" s="8">
        <v>500417.88</v>
      </c>
      <c r="U103" s="8">
        <v>144675</v>
      </c>
      <c r="V103" s="8"/>
      <c r="W103" s="8"/>
      <c r="X103" s="8"/>
      <c r="Y103" s="8"/>
      <c r="Z103" s="8"/>
    </row>
    <row r="104" spans="1:26" ht="15.75" x14ac:dyDescent="0.25">
      <c r="A104" s="4">
        <v>44297</v>
      </c>
      <c r="B104" s="8">
        <v>241713.79</v>
      </c>
      <c r="C104" s="8">
        <v>119376.04</v>
      </c>
      <c r="D104" s="8">
        <v>19867109</v>
      </c>
      <c r="E104" s="8">
        <v>1363</v>
      </c>
      <c r="F104" s="8">
        <v>535133.39</v>
      </c>
      <c r="G104" s="8">
        <v>1725819.89</v>
      </c>
      <c r="H104" s="8">
        <v>1959520</v>
      </c>
      <c r="I104" s="8">
        <v>58926.98</v>
      </c>
      <c r="J104" s="8">
        <v>3768458.99</v>
      </c>
      <c r="K104" s="8">
        <v>188523.65</v>
      </c>
      <c r="L104" s="8"/>
      <c r="M104" s="8"/>
      <c r="N104" s="8"/>
      <c r="O104" s="8">
        <v>4838483</v>
      </c>
      <c r="P104" s="8"/>
      <c r="Q104" s="8">
        <v>534886.65</v>
      </c>
      <c r="R104" s="8"/>
      <c r="S104" s="8">
        <v>1334063</v>
      </c>
      <c r="T104" s="8">
        <v>500417.88</v>
      </c>
      <c r="U104" s="8">
        <v>144686</v>
      </c>
      <c r="V104" s="8"/>
      <c r="W104" s="8"/>
      <c r="X104" s="8"/>
      <c r="Y104" s="8"/>
      <c r="Z104" s="8"/>
    </row>
    <row r="105" spans="1:26" ht="15.75" x14ac:dyDescent="0.25">
      <c r="A105" s="4">
        <v>44298</v>
      </c>
      <c r="B105" s="8">
        <v>242061.18</v>
      </c>
      <c r="C105" s="8">
        <v>119581.01</v>
      </c>
      <c r="D105" s="8">
        <v>19872749</v>
      </c>
      <c r="E105" s="8">
        <v>1363</v>
      </c>
      <c r="F105" s="8">
        <v>535133.39</v>
      </c>
      <c r="G105" s="8">
        <v>1726169.11</v>
      </c>
      <c r="H105" s="8">
        <v>1960264</v>
      </c>
      <c r="I105" s="8">
        <v>59082.61</v>
      </c>
      <c r="J105" s="8">
        <v>3770161.76</v>
      </c>
      <c r="K105" s="8">
        <v>188550</v>
      </c>
      <c r="L105" s="8"/>
      <c r="M105" s="8"/>
      <c r="N105" s="8"/>
      <c r="O105" s="8">
        <v>4839562</v>
      </c>
      <c r="P105" s="8"/>
      <c r="Q105" s="8">
        <v>536993.11</v>
      </c>
      <c r="R105" s="8"/>
      <c r="S105" s="8">
        <v>1335045</v>
      </c>
      <c r="T105" s="8">
        <v>501318.36</v>
      </c>
      <c r="U105" s="8">
        <v>144702</v>
      </c>
      <c r="V105" s="8"/>
      <c r="W105" s="8"/>
      <c r="X105" s="8"/>
      <c r="Y105" s="8"/>
      <c r="Z105" s="8"/>
    </row>
    <row r="106" spans="1:26" ht="15.75" x14ac:dyDescent="0.25">
      <c r="A106" s="4">
        <v>44299</v>
      </c>
      <c r="B106" s="8">
        <v>242431.47</v>
      </c>
      <c r="C106" s="8">
        <v>119773.59</v>
      </c>
      <c r="D106" s="8">
        <v>19880142</v>
      </c>
      <c r="E106" s="8">
        <v>1363</v>
      </c>
      <c r="F106" s="8">
        <v>535133.39</v>
      </c>
      <c r="G106" s="8">
        <v>1726712.46</v>
      </c>
      <c r="H106" s="8">
        <v>1961043.2</v>
      </c>
      <c r="I106" s="8">
        <v>59365.83</v>
      </c>
      <c r="J106" s="8">
        <v>3771921.97</v>
      </c>
      <c r="K106" s="8">
        <v>189329.52</v>
      </c>
      <c r="L106" s="8"/>
      <c r="M106" s="8"/>
      <c r="N106" s="8"/>
      <c r="O106" s="8">
        <v>4841241</v>
      </c>
      <c r="P106" s="8"/>
      <c r="Q106" s="8">
        <v>537517.15</v>
      </c>
      <c r="R106" s="8"/>
      <c r="S106" s="8">
        <v>1336723</v>
      </c>
      <c r="T106" s="8">
        <v>501515.63</v>
      </c>
      <c r="U106" s="8">
        <v>144729</v>
      </c>
      <c r="V106" s="8"/>
      <c r="W106" s="8"/>
      <c r="X106" s="8"/>
      <c r="Y106" s="8"/>
      <c r="Z106" s="8"/>
    </row>
    <row r="107" spans="1:26" ht="15.75" x14ac:dyDescent="0.25">
      <c r="A107" s="4">
        <v>44300</v>
      </c>
      <c r="B107" s="8">
        <v>242818</v>
      </c>
      <c r="C107" s="8">
        <v>120026</v>
      </c>
      <c r="D107" s="8">
        <v>19890059</v>
      </c>
      <c r="E107" s="8">
        <v>1366</v>
      </c>
      <c r="F107" s="8">
        <v>535133.39</v>
      </c>
      <c r="G107" s="8">
        <v>1727664</v>
      </c>
      <c r="H107" s="8">
        <v>1961820</v>
      </c>
      <c r="I107" s="8">
        <v>59589</v>
      </c>
      <c r="J107" s="8">
        <v>3777170</v>
      </c>
      <c r="K107" s="8">
        <v>189905</v>
      </c>
      <c r="L107" s="8"/>
      <c r="M107" s="8"/>
      <c r="N107" s="8"/>
      <c r="O107" s="8">
        <v>4843166</v>
      </c>
      <c r="P107" s="8"/>
      <c r="Q107" s="8">
        <v>539541</v>
      </c>
      <c r="R107" s="8"/>
      <c r="S107" s="8">
        <v>1338491</v>
      </c>
      <c r="T107" s="8">
        <v>501515.63</v>
      </c>
      <c r="U107" s="8">
        <v>144761</v>
      </c>
      <c r="V107" s="8"/>
      <c r="W107" s="8"/>
      <c r="X107" s="8"/>
      <c r="Y107" s="8"/>
      <c r="Z107" s="8"/>
    </row>
    <row r="108" spans="1:26" ht="15.75" x14ac:dyDescent="0.25">
      <c r="A108" s="4">
        <v>44301</v>
      </c>
      <c r="B108" s="8">
        <v>243212</v>
      </c>
      <c r="C108" s="8">
        <v>120313</v>
      </c>
      <c r="D108" s="8">
        <v>19900615</v>
      </c>
      <c r="E108" s="8">
        <v>1367</v>
      </c>
      <c r="F108" s="8">
        <v>535133.39</v>
      </c>
      <c r="G108" s="8">
        <v>1728662</v>
      </c>
      <c r="H108" s="8">
        <v>1962580</v>
      </c>
      <c r="I108" s="8">
        <v>59839</v>
      </c>
      <c r="J108" s="8">
        <v>3782559</v>
      </c>
      <c r="K108" s="8">
        <v>190374</v>
      </c>
      <c r="L108" s="8"/>
      <c r="M108" s="8"/>
      <c r="N108" s="8"/>
      <c r="O108" s="8">
        <v>4845615</v>
      </c>
      <c r="P108" s="8"/>
      <c r="Q108" s="8">
        <v>541605</v>
      </c>
      <c r="R108" s="8"/>
      <c r="S108" s="8">
        <v>1340220</v>
      </c>
      <c r="T108" s="8">
        <v>501515.63</v>
      </c>
      <c r="U108" s="8">
        <v>144782</v>
      </c>
      <c r="V108" s="8"/>
      <c r="W108" s="8"/>
      <c r="X108" s="8"/>
      <c r="Y108" s="8"/>
      <c r="Z108" s="8"/>
    </row>
    <row r="109" spans="1:26" ht="15.75" x14ac:dyDescent="0.25">
      <c r="A109" s="4">
        <v>44302</v>
      </c>
      <c r="B109" s="8">
        <v>243585</v>
      </c>
      <c r="C109" s="8">
        <v>120570</v>
      </c>
      <c r="D109" s="8">
        <v>19913348</v>
      </c>
      <c r="E109" s="8">
        <v>1368</v>
      </c>
      <c r="F109" s="8">
        <v>535133.39</v>
      </c>
      <c r="G109" s="8">
        <v>1729662</v>
      </c>
      <c r="H109" s="8">
        <v>1963348</v>
      </c>
      <c r="I109" s="8">
        <v>60136</v>
      </c>
      <c r="J109" s="8">
        <v>3787918</v>
      </c>
      <c r="K109" s="8">
        <v>190832</v>
      </c>
      <c r="L109" s="8"/>
      <c r="M109" s="8"/>
      <c r="N109" s="8"/>
      <c r="O109" s="8">
        <v>4847989</v>
      </c>
      <c r="P109" s="8"/>
      <c r="Q109" s="8">
        <v>543624</v>
      </c>
      <c r="R109" s="8"/>
      <c r="S109" s="8">
        <v>1342038</v>
      </c>
      <c r="T109" s="8">
        <v>501515.63</v>
      </c>
      <c r="U109" s="8">
        <v>144811</v>
      </c>
      <c r="V109" s="8"/>
      <c r="W109" s="8"/>
      <c r="X109" s="8"/>
      <c r="Y109" s="8"/>
      <c r="Z109" s="8"/>
    </row>
    <row r="110" spans="1:26" ht="15.75" x14ac:dyDescent="0.25">
      <c r="A110" s="4">
        <v>44303</v>
      </c>
      <c r="B110" s="8">
        <v>243914</v>
      </c>
      <c r="C110" s="8">
        <v>120742</v>
      </c>
      <c r="D110" s="8">
        <v>19921124</v>
      </c>
      <c r="E110" s="8">
        <v>1368</v>
      </c>
      <c r="F110" s="8">
        <v>535133.39</v>
      </c>
      <c r="G110" s="8">
        <v>1729662</v>
      </c>
      <c r="H110" s="8">
        <v>1964079</v>
      </c>
      <c r="I110" s="8">
        <v>60286</v>
      </c>
      <c r="J110" s="8">
        <v>3791215</v>
      </c>
      <c r="K110" s="8">
        <v>191245</v>
      </c>
      <c r="L110" s="8"/>
      <c r="M110" s="8"/>
      <c r="N110" s="8"/>
      <c r="O110" s="8">
        <v>4849842</v>
      </c>
      <c r="P110" s="8"/>
      <c r="Q110" s="8">
        <v>543624</v>
      </c>
      <c r="R110" s="8"/>
      <c r="S110" s="8">
        <v>1343314</v>
      </c>
      <c r="T110" s="8">
        <v>502365</v>
      </c>
      <c r="U110" s="8">
        <v>144832</v>
      </c>
      <c r="V110" s="8"/>
      <c r="W110" s="8"/>
      <c r="X110" s="8"/>
      <c r="Y110" s="8"/>
      <c r="Z110" s="8"/>
    </row>
    <row r="111" spans="1:26" ht="15.75" x14ac:dyDescent="0.25">
      <c r="A111" s="4">
        <v>44304</v>
      </c>
      <c r="B111" s="8">
        <v>244297</v>
      </c>
      <c r="C111" s="8">
        <v>120829</v>
      </c>
      <c r="D111" s="8">
        <v>19929977</v>
      </c>
      <c r="E111" s="8">
        <v>1368</v>
      </c>
      <c r="F111" s="8">
        <v>535133.39</v>
      </c>
      <c r="G111" s="8">
        <v>1729662</v>
      </c>
      <c r="H111" s="8">
        <v>1964979</v>
      </c>
      <c r="I111" s="8">
        <v>60351</v>
      </c>
      <c r="J111" s="8">
        <v>3791228</v>
      </c>
      <c r="K111" s="8">
        <v>191245</v>
      </c>
      <c r="L111" s="8"/>
      <c r="M111" s="8"/>
      <c r="N111" s="8"/>
      <c r="O111" s="8">
        <v>4851461</v>
      </c>
      <c r="P111" s="8"/>
      <c r="Q111" s="8">
        <v>543624</v>
      </c>
      <c r="R111" s="8"/>
      <c r="S111" s="8">
        <v>1344246</v>
      </c>
      <c r="T111" s="8">
        <v>502635</v>
      </c>
      <c r="U111" s="8">
        <v>144846</v>
      </c>
      <c r="V111" s="8"/>
      <c r="W111" s="8"/>
      <c r="X111" s="8"/>
      <c r="Y111" s="8"/>
      <c r="Z111" s="8"/>
    </row>
    <row r="112" spans="1:26" ht="15.75" x14ac:dyDescent="0.25">
      <c r="A112" s="4">
        <v>44305</v>
      </c>
      <c r="B112" s="8">
        <v>244632</v>
      </c>
      <c r="C112" s="8">
        <v>121013</v>
      </c>
      <c r="D112" s="8">
        <v>19937195</v>
      </c>
      <c r="E112" s="8">
        <v>1368</v>
      </c>
      <c r="F112" s="8">
        <v>535133.39</v>
      </c>
      <c r="G112" s="8">
        <v>1730792</v>
      </c>
      <c r="H112" s="8">
        <v>1965585</v>
      </c>
      <c r="I112" s="8">
        <v>60449</v>
      </c>
      <c r="J112" s="8">
        <v>3793992</v>
      </c>
      <c r="K112" s="8">
        <v>191605</v>
      </c>
      <c r="L112" s="8"/>
      <c r="M112" s="8"/>
      <c r="N112" s="8"/>
      <c r="O112" s="8">
        <v>4852622</v>
      </c>
      <c r="P112" s="8"/>
      <c r="Q112" s="8">
        <v>545932</v>
      </c>
      <c r="R112" s="8"/>
      <c r="S112" s="8">
        <v>1345314</v>
      </c>
      <c r="T112" s="8">
        <v>502635</v>
      </c>
      <c r="U112" s="8">
        <v>144846</v>
      </c>
      <c r="V112" s="8"/>
      <c r="W112" s="8"/>
      <c r="X112" s="8"/>
      <c r="Y112" s="8"/>
      <c r="Z112" s="8"/>
    </row>
    <row r="113" spans="1:32" ht="15.75" x14ac:dyDescent="0.25">
      <c r="A113" s="4">
        <v>44306</v>
      </c>
      <c r="B113" s="8">
        <v>245012.15</v>
      </c>
      <c r="C113" s="8">
        <v>121230.29</v>
      </c>
      <c r="D113" s="8">
        <v>19945259</v>
      </c>
      <c r="E113" s="8">
        <v>1368</v>
      </c>
      <c r="F113" s="8">
        <v>535133.39</v>
      </c>
      <c r="G113" s="8">
        <v>1731444.89</v>
      </c>
      <c r="H113" s="8">
        <v>1966301.4</v>
      </c>
      <c r="I113" s="8">
        <v>60574.85</v>
      </c>
      <c r="J113" s="8">
        <v>3798497.78</v>
      </c>
      <c r="K113" s="8">
        <v>191731.46</v>
      </c>
      <c r="L113" s="8"/>
      <c r="M113" s="8"/>
      <c r="N113" s="8"/>
      <c r="O113" s="8">
        <v>4854071</v>
      </c>
      <c r="P113" s="8"/>
      <c r="Q113" s="8">
        <v>547903.35</v>
      </c>
      <c r="R113" s="8"/>
      <c r="S113" s="8">
        <v>1346595</v>
      </c>
      <c r="T113" s="8">
        <v>503038.36</v>
      </c>
      <c r="U113" s="8">
        <v>144846</v>
      </c>
      <c r="V113" s="8"/>
      <c r="W113" s="8"/>
      <c r="X113" s="8"/>
      <c r="Y113" s="8"/>
      <c r="Z113" s="8"/>
    </row>
    <row r="114" spans="1:32" ht="15.75" x14ac:dyDescent="0.25">
      <c r="A114" s="4">
        <v>44307</v>
      </c>
      <c r="B114" s="8">
        <v>245394.52</v>
      </c>
      <c r="C114" s="8">
        <v>121437.15</v>
      </c>
      <c r="D114" s="8">
        <v>19950155</v>
      </c>
      <c r="E114" s="8">
        <v>1368</v>
      </c>
      <c r="F114" s="8">
        <v>535133.39</v>
      </c>
      <c r="G114" s="8">
        <v>1731444.89</v>
      </c>
      <c r="H114" s="8">
        <v>1966927.6</v>
      </c>
      <c r="I114" s="8">
        <v>60715.71</v>
      </c>
      <c r="J114" s="8">
        <v>3798536.46</v>
      </c>
      <c r="K114" s="8">
        <v>191870.67</v>
      </c>
      <c r="L114" s="8"/>
      <c r="M114" s="8"/>
      <c r="N114" s="8"/>
      <c r="O114" s="8">
        <v>4855442</v>
      </c>
      <c r="P114" s="8"/>
      <c r="Q114" s="8">
        <v>547903.47</v>
      </c>
      <c r="R114" s="8"/>
      <c r="S114" s="8">
        <v>1347371</v>
      </c>
      <c r="T114" s="8">
        <v>503218.51</v>
      </c>
      <c r="U114" s="8">
        <v>144851</v>
      </c>
      <c r="V114" s="8"/>
      <c r="W114" s="8"/>
      <c r="X114" s="8"/>
      <c r="Y114" s="8"/>
      <c r="Z114" s="8"/>
    </row>
    <row r="115" spans="1:32" ht="15.75" x14ac:dyDescent="0.25">
      <c r="A115" s="4">
        <v>44308</v>
      </c>
      <c r="B115" s="8">
        <v>245804.95</v>
      </c>
      <c r="C115" s="8">
        <v>121673.68</v>
      </c>
      <c r="D115" s="8">
        <v>19955222</v>
      </c>
      <c r="E115" s="8">
        <v>1368</v>
      </c>
      <c r="F115" s="8">
        <v>535133.39</v>
      </c>
      <c r="G115" s="8">
        <v>1731444.89</v>
      </c>
      <c r="H115" s="8">
        <v>1967611.4</v>
      </c>
      <c r="I115" s="8">
        <v>60832.4</v>
      </c>
      <c r="J115" s="8">
        <v>3798567.65</v>
      </c>
      <c r="K115" s="8">
        <v>191932.31</v>
      </c>
      <c r="L115" s="8"/>
      <c r="M115" s="8"/>
      <c r="N115" s="8"/>
      <c r="O115" s="8">
        <v>4857298</v>
      </c>
      <c r="P115" s="8"/>
      <c r="Q115" s="8">
        <v>547928.27</v>
      </c>
      <c r="R115" s="8"/>
      <c r="S115" s="8">
        <v>1348148</v>
      </c>
      <c r="T115" s="8">
        <v>503449.27</v>
      </c>
      <c r="U115" s="8">
        <v>144857</v>
      </c>
      <c r="V115" s="8"/>
      <c r="W115" s="8"/>
      <c r="X115" s="8"/>
      <c r="Y115" s="8"/>
      <c r="Z115" s="8"/>
    </row>
    <row r="116" spans="1:32" ht="15.75" x14ac:dyDescent="0.25">
      <c r="A116" s="4">
        <v>44309</v>
      </c>
      <c r="B116" s="8">
        <v>246203.46</v>
      </c>
      <c r="C116" s="8">
        <v>121888.72</v>
      </c>
      <c r="D116" s="8">
        <v>19960041</v>
      </c>
      <c r="E116" s="8">
        <v>1368</v>
      </c>
      <c r="F116" s="8">
        <v>535133.39</v>
      </c>
      <c r="G116" s="8">
        <v>1731444.89</v>
      </c>
      <c r="H116" s="8">
        <v>1968217.4</v>
      </c>
      <c r="I116" s="8">
        <v>60983.5</v>
      </c>
      <c r="J116" s="8">
        <v>3798612.91</v>
      </c>
      <c r="K116" s="8">
        <v>192119.22</v>
      </c>
      <c r="L116" s="8"/>
      <c r="M116" s="8"/>
      <c r="N116" s="8"/>
      <c r="O116" s="8">
        <v>4858931</v>
      </c>
      <c r="P116" s="8"/>
      <c r="Q116" s="8">
        <v>547939.06000000006</v>
      </c>
      <c r="R116" s="8"/>
      <c r="S116" s="8">
        <v>1348928</v>
      </c>
      <c r="T116" s="8">
        <v>503569.72</v>
      </c>
      <c r="U116" s="8">
        <v>144864</v>
      </c>
      <c r="V116" s="8"/>
      <c r="W116" s="8"/>
      <c r="X116" s="8"/>
      <c r="Y116" s="8"/>
      <c r="Z116" s="8"/>
    </row>
    <row r="117" spans="1:32" ht="15.75" x14ac:dyDescent="0.25">
      <c r="A117" s="4">
        <v>44310</v>
      </c>
      <c r="B117" s="8">
        <v>246568.59</v>
      </c>
      <c r="C117" s="8">
        <v>122043.15</v>
      </c>
      <c r="D117" s="8">
        <v>19965489</v>
      </c>
      <c r="E117" s="8">
        <v>1368</v>
      </c>
      <c r="F117" s="8">
        <v>535133.39</v>
      </c>
      <c r="G117" s="8">
        <v>1731450.57</v>
      </c>
      <c r="H117" s="8">
        <v>1968756.2</v>
      </c>
      <c r="I117" s="8">
        <v>61105.01</v>
      </c>
      <c r="J117" s="8">
        <v>3798634.89</v>
      </c>
      <c r="K117" s="8">
        <v>192206.86</v>
      </c>
      <c r="L117" s="8"/>
      <c r="M117" s="8"/>
      <c r="N117" s="8"/>
      <c r="O117" s="8">
        <v>4861367</v>
      </c>
      <c r="P117" s="8"/>
      <c r="Q117" s="8">
        <v>547939.31999999995</v>
      </c>
      <c r="R117" s="8"/>
      <c r="S117" s="8">
        <v>1349819</v>
      </c>
      <c r="T117" s="8">
        <v>503681.45</v>
      </c>
      <c r="U117" s="8">
        <v>144869</v>
      </c>
      <c r="V117" s="8"/>
      <c r="W117" s="8"/>
      <c r="X117" s="8"/>
      <c r="Y117" s="8"/>
      <c r="Z117" s="8"/>
    </row>
    <row r="118" spans="1:32" ht="15.75" x14ac:dyDescent="0.25">
      <c r="A118" s="4">
        <v>44311</v>
      </c>
      <c r="B118" s="8">
        <v>246836.05</v>
      </c>
      <c r="C118" s="8">
        <v>122108.84</v>
      </c>
      <c r="D118" s="8">
        <v>19969850</v>
      </c>
      <c r="E118" s="8">
        <v>1368</v>
      </c>
      <c r="F118" s="8">
        <v>535133.39</v>
      </c>
      <c r="G118" s="8">
        <v>1731450.57</v>
      </c>
      <c r="H118" s="8">
        <v>1969414.2</v>
      </c>
      <c r="I118" s="8">
        <v>61162.63</v>
      </c>
      <c r="J118" s="8">
        <v>3798647.12</v>
      </c>
      <c r="K118" s="8">
        <v>192256.37</v>
      </c>
      <c r="L118" s="8"/>
      <c r="M118" s="8"/>
      <c r="N118" s="8"/>
      <c r="O118" s="8">
        <v>4862525</v>
      </c>
      <c r="P118" s="8"/>
      <c r="Q118" s="8">
        <v>547941.31000000006</v>
      </c>
      <c r="R118" s="8"/>
      <c r="S118" s="8">
        <v>1350525</v>
      </c>
      <c r="T118" s="8">
        <v>503907.28</v>
      </c>
      <c r="U118" s="8">
        <v>144875</v>
      </c>
      <c r="V118" s="8"/>
      <c r="W118" s="8"/>
      <c r="X118" s="8"/>
      <c r="Y118" s="8"/>
      <c r="Z118" s="8"/>
    </row>
    <row r="119" spans="1:32" ht="15.75" x14ac:dyDescent="0.25">
      <c r="A119" s="4">
        <v>44312</v>
      </c>
      <c r="B119" s="8">
        <v>247163.59</v>
      </c>
      <c r="C119" s="8">
        <v>122267.47</v>
      </c>
      <c r="D119" s="8">
        <v>19975502</v>
      </c>
      <c r="E119" s="8">
        <v>1369</v>
      </c>
      <c r="F119" s="8">
        <v>535133.39</v>
      </c>
      <c r="G119" s="8">
        <v>1731861.59</v>
      </c>
      <c r="H119" s="8">
        <v>1970013.4</v>
      </c>
      <c r="I119" s="8">
        <v>61378.62</v>
      </c>
      <c r="J119" s="8">
        <v>3800668.51</v>
      </c>
      <c r="K119" s="8">
        <v>192645.98</v>
      </c>
      <c r="L119" s="8"/>
      <c r="M119" s="8"/>
      <c r="N119" s="8"/>
      <c r="O119" s="8">
        <v>4863967</v>
      </c>
      <c r="P119" s="8"/>
      <c r="Q119" s="8">
        <v>548768.77</v>
      </c>
      <c r="R119" s="8"/>
      <c r="S119" s="8">
        <v>1351535</v>
      </c>
      <c r="T119" s="8">
        <v>504131.86</v>
      </c>
      <c r="U119" s="8">
        <v>144902</v>
      </c>
      <c r="V119" s="8"/>
      <c r="W119" s="8"/>
      <c r="X119" s="8"/>
      <c r="Y119" s="8"/>
      <c r="Z119" s="8"/>
    </row>
    <row r="120" spans="1:32" ht="15.75" x14ac:dyDescent="0.25">
      <c r="A120" s="4">
        <v>44313</v>
      </c>
      <c r="B120" s="8">
        <v>247603.61</v>
      </c>
      <c r="C120" s="8">
        <v>122530.81</v>
      </c>
      <c r="D120" s="8">
        <v>19984011</v>
      </c>
      <c r="E120" s="8">
        <v>1370</v>
      </c>
      <c r="F120" s="8">
        <v>535133.39</v>
      </c>
      <c r="G120" s="8">
        <v>1732820.49</v>
      </c>
      <c r="H120" s="8">
        <v>1970824.6</v>
      </c>
      <c r="I120" s="8">
        <v>61895.79</v>
      </c>
      <c r="J120" s="8">
        <v>3806072.5</v>
      </c>
      <c r="K120" s="8">
        <v>193331.5</v>
      </c>
      <c r="L120" s="8"/>
      <c r="M120" s="8"/>
      <c r="N120" s="8"/>
      <c r="O120" s="8">
        <v>4865981</v>
      </c>
      <c r="P120" s="8"/>
      <c r="Q120" s="8">
        <v>550808.91</v>
      </c>
      <c r="R120" s="8"/>
      <c r="S120" s="8">
        <v>1353320</v>
      </c>
      <c r="T120" s="8">
        <v>504450.07</v>
      </c>
      <c r="U120" s="8">
        <v>144978</v>
      </c>
      <c r="V120" s="8"/>
      <c r="W120" s="8"/>
      <c r="X120" s="8"/>
      <c r="Y120" s="8"/>
      <c r="Z120" s="8"/>
    </row>
    <row r="121" spans="1:32" ht="15.75" x14ac:dyDescent="0.25">
      <c r="A121" s="4">
        <v>44314</v>
      </c>
      <c r="B121" s="8">
        <v>248011.18</v>
      </c>
      <c r="C121" s="8">
        <v>122800.2</v>
      </c>
      <c r="D121" s="8">
        <v>19994982</v>
      </c>
      <c r="E121" s="8">
        <v>1371</v>
      </c>
      <c r="F121" s="8">
        <v>535133.39</v>
      </c>
      <c r="G121" s="8">
        <v>1733900.72</v>
      </c>
      <c r="H121" s="8">
        <v>1971618.2</v>
      </c>
      <c r="I121" s="8">
        <v>62036.37</v>
      </c>
      <c r="J121" s="8">
        <v>3811859.91</v>
      </c>
      <c r="K121" s="8">
        <v>193570.31</v>
      </c>
      <c r="L121" s="8"/>
      <c r="M121" s="8"/>
      <c r="N121" s="8"/>
      <c r="O121" s="8">
        <v>4868472</v>
      </c>
      <c r="P121" s="8"/>
      <c r="Q121" s="8">
        <v>552745.38</v>
      </c>
      <c r="R121" s="8"/>
      <c r="S121" s="8">
        <v>1355164</v>
      </c>
      <c r="T121" s="8">
        <v>504645.57</v>
      </c>
      <c r="U121" s="8">
        <v>144987</v>
      </c>
      <c r="V121" s="8"/>
      <c r="W121" s="8"/>
      <c r="X121" s="8"/>
      <c r="Y121" s="8"/>
      <c r="Z121" s="8"/>
      <c r="AC121">
        <v>3821598.8674999997</v>
      </c>
      <c r="AD121">
        <f>+(AC122-AC121)/4</f>
        <v>-614066.46687499993</v>
      </c>
      <c r="AF121">
        <f>+$AC$121+$AD$121</f>
        <v>3207532.4006249998</v>
      </c>
    </row>
    <row r="122" spans="1:32" ht="15.75" x14ac:dyDescent="0.25">
      <c r="A122" s="4">
        <v>44315</v>
      </c>
      <c r="B122" s="8">
        <v>248387.64</v>
      </c>
      <c r="C122" s="8">
        <v>123034.03</v>
      </c>
      <c r="D122" s="8">
        <v>20007914</v>
      </c>
      <c r="E122" s="8">
        <v>1372</v>
      </c>
      <c r="F122" s="8">
        <v>535133.39</v>
      </c>
      <c r="G122" s="8">
        <v>1734800.12</v>
      </c>
      <c r="H122" s="8">
        <v>1972297.2</v>
      </c>
      <c r="I122" s="8">
        <v>62237.63</v>
      </c>
      <c r="J122" s="8">
        <v>3816570.54</v>
      </c>
      <c r="K122" s="8">
        <v>194184.6</v>
      </c>
      <c r="L122" s="8"/>
      <c r="M122" s="8"/>
      <c r="N122" s="8"/>
      <c r="O122" s="8">
        <v>4870721</v>
      </c>
      <c r="P122" s="8"/>
      <c r="Q122" s="8">
        <v>554713.96</v>
      </c>
      <c r="R122" s="8"/>
      <c r="S122" s="8">
        <v>1356673</v>
      </c>
      <c r="T122" s="8">
        <v>504983.86</v>
      </c>
      <c r="U122" s="8">
        <v>145006</v>
      </c>
      <c r="V122" s="8"/>
      <c r="W122" s="8"/>
      <c r="X122" s="8"/>
      <c r="Y122" s="8"/>
      <c r="Z122" s="8"/>
      <c r="AC122">
        <v>1365333</v>
      </c>
      <c r="AF122">
        <f>+AF121+$AD$121</f>
        <v>2593465.9337499999</v>
      </c>
    </row>
    <row r="123" spans="1:32" ht="15.75" x14ac:dyDescent="0.25">
      <c r="A123" s="4">
        <v>44316</v>
      </c>
      <c r="B123" s="8">
        <v>248778.94</v>
      </c>
      <c r="C123" s="8">
        <v>123293.68</v>
      </c>
      <c r="D123" s="8">
        <v>20013727</v>
      </c>
      <c r="E123" s="8">
        <v>1372</v>
      </c>
      <c r="F123" s="8">
        <v>535133.39</v>
      </c>
      <c r="G123" s="8">
        <v>1735637.9</v>
      </c>
      <c r="H123" s="8">
        <v>1973018.6</v>
      </c>
      <c r="I123" s="8">
        <v>62352.5</v>
      </c>
      <c r="J123" s="8">
        <v>3821143.82</v>
      </c>
      <c r="K123" s="8">
        <v>194410.1</v>
      </c>
      <c r="L123" s="8"/>
      <c r="M123" s="8"/>
      <c r="N123" s="8"/>
      <c r="O123" s="8">
        <v>4872393</v>
      </c>
      <c r="P123" s="8"/>
      <c r="Q123" s="8">
        <v>556532.13</v>
      </c>
      <c r="R123" s="8"/>
      <c r="S123" s="8">
        <v>1357909</v>
      </c>
      <c r="T123" s="8">
        <v>505170.69</v>
      </c>
      <c r="U123" s="8">
        <v>145015</v>
      </c>
      <c r="V123" s="8"/>
      <c r="W123" s="8"/>
      <c r="X123" s="8"/>
      <c r="Y123" s="8"/>
      <c r="Z123" s="8"/>
      <c r="AF123">
        <f>+AF122+$AD$121</f>
        <v>1979399.4668749999</v>
      </c>
    </row>
    <row r="124" spans="1:32" ht="15.75" x14ac:dyDescent="0.25">
      <c r="A124" s="4">
        <v>44317</v>
      </c>
      <c r="B124" s="8">
        <v>249060.72</v>
      </c>
      <c r="C124" s="8">
        <v>123445.83</v>
      </c>
      <c r="D124" s="8">
        <v>20020930</v>
      </c>
      <c r="E124" s="8">
        <v>1372</v>
      </c>
      <c r="F124" s="8">
        <v>535133.39</v>
      </c>
      <c r="G124" s="8">
        <v>1735637.9</v>
      </c>
      <c r="H124" s="8">
        <v>1973754.8</v>
      </c>
      <c r="I124" s="8">
        <v>62445.87</v>
      </c>
      <c r="J124" s="8">
        <v>3821159.45</v>
      </c>
      <c r="K124" s="8">
        <v>194447.99</v>
      </c>
      <c r="L124" s="8"/>
      <c r="M124" s="8"/>
      <c r="N124" s="8"/>
      <c r="O124" s="8">
        <v>4873946</v>
      </c>
      <c r="P124" s="8"/>
      <c r="Q124" s="8">
        <v>556532.13</v>
      </c>
      <c r="R124" s="8"/>
      <c r="S124" s="8">
        <v>1358644</v>
      </c>
      <c r="T124" s="8">
        <v>505368.82</v>
      </c>
      <c r="U124" s="8">
        <v>145069</v>
      </c>
      <c r="V124" s="8"/>
      <c r="W124" s="8"/>
      <c r="X124" s="8"/>
      <c r="Y124" s="8"/>
      <c r="Z124" s="8"/>
    </row>
    <row r="125" spans="1:32" ht="15.75" x14ac:dyDescent="0.25">
      <c r="A125" s="4">
        <v>44318</v>
      </c>
      <c r="B125" s="8">
        <v>249341.45</v>
      </c>
      <c r="C125" s="8">
        <v>123498.85</v>
      </c>
      <c r="D125" s="8">
        <v>20027200</v>
      </c>
      <c r="E125" s="8">
        <v>1372</v>
      </c>
      <c r="F125" s="8">
        <v>535133.39</v>
      </c>
      <c r="G125" s="8">
        <v>1735637.9</v>
      </c>
      <c r="H125" s="8">
        <v>1974462</v>
      </c>
      <c r="I125" s="8">
        <v>62535.56</v>
      </c>
      <c r="J125" s="8">
        <v>3821167.91</v>
      </c>
      <c r="K125" s="8">
        <v>194474.42</v>
      </c>
      <c r="L125" s="8"/>
      <c r="M125" s="8"/>
      <c r="N125" s="8"/>
      <c r="O125" s="8">
        <v>4875296</v>
      </c>
      <c r="P125" s="8"/>
      <c r="Q125" s="8">
        <v>556532.13</v>
      </c>
      <c r="R125" s="8"/>
      <c r="S125" s="8">
        <v>1359350</v>
      </c>
      <c r="T125" s="8">
        <v>505671.77</v>
      </c>
      <c r="U125" s="8">
        <v>145023</v>
      </c>
      <c r="V125" s="8"/>
      <c r="W125" s="8"/>
      <c r="X125" s="8"/>
      <c r="Y125" s="8"/>
      <c r="Z125" s="8"/>
      <c r="AC125" s="11"/>
    </row>
    <row r="126" spans="1:32" ht="15.75" x14ac:dyDescent="0.25">
      <c r="A126" s="4">
        <v>44319</v>
      </c>
      <c r="B126" s="8">
        <v>249730.26</v>
      </c>
      <c r="C126" s="8">
        <v>123661.71</v>
      </c>
      <c r="D126" s="8">
        <v>20031608</v>
      </c>
      <c r="E126" s="8">
        <v>1372</v>
      </c>
      <c r="F126" s="8">
        <v>535133.39</v>
      </c>
      <c r="G126" s="8">
        <v>1735651.64</v>
      </c>
      <c r="H126" s="8">
        <v>1975176.2</v>
      </c>
      <c r="I126" s="8">
        <v>62631.73</v>
      </c>
      <c r="J126" s="8">
        <v>3821226.61</v>
      </c>
      <c r="K126" s="8">
        <v>194511.22</v>
      </c>
      <c r="L126" s="8"/>
      <c r="M126" s="8"/>
      <c r="N126" s="8"/>
      <c r="O126" s="8">
        <v>4875450</v>
      </c>
      <c r="P126" s="8"/>
      <c r="Q126" s="8">
        <v>556532.13</v>
      </c>
      <c r="R126" s="8"/>
      <c r="S126" s="8">
        <v>1360082</v>
      </c>
      <c r="T126" s="8">
        <v>505895.7</v>
      </c>
      <c r="U126" s="8">
        <v>145028</v>
      </c>
      <c r="V126" s="8"/>
      <c r="W126" s="8"/>
      <c r="X126" s="8"/>
      <c r="Y126" s="8"/>
      <c r="Z126" s="8"/>
      <c r="AC126" s="11"/>
    </row>
    <row r="127" spans="1:32" ht="15.75" x14ac:dyDescent="0.25">
      <c r="A127" s="4">
        <v>44320</v>
      </c>
      <c r="B127" s="8">
        <v>250179.31</v>
      </c>
      <c r="C127" s="8">
        <v>123816.35</v>
      </c>
      <c r="D127" s="8">
        <v>20037383</v>
      </c>
      <c r="E127" s="8">
        <v>1372</v>
      </c>
      <c r="F127" s="8">
        <v>535133.39</v>
      </c>
      <c r="G127" s="8">
        <v>1735651.64</v>
      </c>
      <c r="H127" s="8">
        <v>1975989.6</v>
      </c>
      <c r="I127" s="8">
        <v>62724.08</v>
      </c>
      <c r="J127" s="8">
        <v>3821263.86</v>
      </c>
      <c r="K127" s="8">
        <v>194607.22</v>
      </c>
      <c r="L127" s="8"/>
      <c r="M127" s="8"/>
      <c r="N127" s="8"/>
      <c r="O127" s="8">
        <v>4877118</v>
      </c>
      <c r="P127" s="8"/>
      <c r="Q127" s="8">
        <v>556532.13</v>
      </c>
      <c r="R127" s="8"/>
      <c r="S127" s="8">
        <v>1360896</v>
      </c>
      <c r="T127" s="8">
        <v>506115.4</v>
      </c>
      <c r="U127" s="8">
        <v>145036</v>
      </c>
      <c r="V127" s="8"/>
      <c r="W127" s="8"/>
      <c r="X127" s="8"/>
      <c r="Y127" s="8"/>
      <c r="Z127" s="8"/>
      <c r="AC127" s="11"/>
    </row>
    <row r="128" spans="1:32" ht="15.75" x14ac:dyDescent="0.25">
      <c r="A128" s="4">
        <v>44321</v>
      </c>
      <c r="B128" s="8">
        <v>250552.99</v>
      </c>
      <c r="C128" s="8">
        <v>123924.16</v>
      </c>
      <c r="D128" s="8">
        <v>20041887</v>
      </c>
      <c r="E128" s="8">
        <v>1372</v>
      </c>
      <c r="F128" s="8">
        <v>535133.39</v>
      </c>
      <c r="G128" s="8">
        <v>1735651.64</v>
      </c>
      <c r="H128" s="8">
        <v>1976659.6</v>
      </c>
      <c r="I128" s="8">
        <v>62831.58</v>
      </c>
      <c r="J128" s="8">
        <v>3821269.85</v>
      </c>
      <c r="K128" s="8">
        <v>194654.45</v>
      </c>
      <c r="L128" s="8"/>
      <c r="M128" s="8"/>
      <c r="N128" s="8"/>
      <c r="O128" s="8">
        <v>4878783</v>
      </c>
      <c r="P128" s="8"/>
      <c r="Q128" s="8">
        <v>556532.13</v>
      </c>
      <c r="R128" s="8"/>
      <c r="S128" s="8">
        <v>1361594</v>
      </c>
      <c r="T128" s="8">
        <v>506328.4</v>
      </c>
      <c r="U128" s="8">
        <v>145046</v>
      </c>
      <c r="V128" s="8"/>
      <c r="W128" s="8"/>
      <c r="X128" s="8"/>
      <c r="Y128" s="8"/>
      <c r="Z128" s="8"/>
      <c r="AC128" s="11"/>
    </row>
    <row r="129" spans="1:29" ht="15.75" x14ac:dyDescent="0.25">
      <c r="A129" s="4">
        <v>44322</v>
      </c>
      <c r="B129" s="8">
        <v>250900.24249999999</v>
      </c>
      <c r="C129" s="8">
        <v>124026.37</v>
      </c>
      <c r="D129" s="8">
        <v>20048829</v>
      </c>
      <c r="E129" s="8">
        <v>1372</v>
      </c>
      <c r="F129" s="8">
        <v>535133.39</v>
      </c>
      <c r="G129" s="8">
        <v>1735651.64</v>
      </c>
      <c r="H129" s="8">
        <v>1977393.4500000002</v>
      </c>
      <c r="I129" s="8">
        <v>63041.184999999998</v>
      </c>
      <c r="J129" s="8">
        <v>3821379.5225</v>
      </c>
      <c r="K129" s="8">
        <v>194654.45</v>
      </c>
      <c r="L129" s="8"/>
      <c r="M129" s="8"/>
      <c r="N129" s="8"/>
      <c r="O129" s="8">
        <v>4880879.5</v>
      </c>
      <c r="P129" s="8"/>
      <c r="Q129" s="8">
        <v>556532.13</v>
      </c>
      <c r="R129" s="8"/>
      <c r="S129" s="8">
        <v>1362528.75</v>
      </c>
      <c r="T129" s="8">
        <v>506328.4</v>
      </c>
      <c r="U129" s="8">
        <v>145046</v>
      </c>
      <c r="V129" s="8"/>
      <c r="W129" s="8"/>
      <c r="X129" s="8"/>
      <c r="Y129" s="8"/>
      <c r="Z129" s="8"/>
      <c r="AC129" s="11"/>
    </row>
    <row r="130" spans="1:29" ht="15.75" x14ac:dyDescent="0.25">
      <c r="A130" s="4">
        <v>44323</v>
      </c>
      <c r="B130" s="8">
        <v>251247.495</v>
      </c>
      <c r="C130" s="8">
        <v>124128.57999999999</v>
      </c>
      <c r="D130" s="8">
        <v>20055771</v>
      </c>
      <c r="E130" s="8">
        <v>1372</v>
      </c>
      <c r="F130" s="8">
        <v>535133.39</v>
      </c>
      <c r="G130" s="8">
        <v>1735651.64</v>
      </c>
      <c r="H130" s="8">
        <v>1978127.3000000003</v>
      </c>
      <c r="I130" s="8">
        <v>63250.789999999994</v>
      </c>
      <c r="J130" s="8">
        <v>3821379.5225</v>
      </c>
      <c r="K130" s="8">
        <v>194654.45</v>
      </c>
      <c r="L130" s="8"/>
      <c r="M130" s="8"/>
      <c r="N130" s="8"/>
      <c r="O130" s="8">
        <v>4882976</v>
      </c>
      <c r="P130" s="8"/>
      <c r="Q130" s="8">
        <v>556532.13</v>
      </c>
      <c r="R130" s="8"/>
      <c r="S130" s="8">
        <v>1363463.5</v>
      </c>
      <c r="T130" s="8">
        <v>506328.4</v>
      </c>
      <c r="U130" s="8">
        <v>145046</v>
      </c>
      <c r="V130" s="8"/>
      <c r="W130" s="8"/>
      <c r="X130" s="8"/>
      <c r="Y130" s="8"/>
      <c r="Z130" s="8"/>
      <c r="AC130" s="11"/>
    </row>
    <row r="131" spans="1:29" ht="15.75" x14ac:dyDescent="0.25">
      <c r="A131" s="4">
        <v>44324</v>
      </c>
      <c r="B131" s="8">
        <v>251594.7475</v>
      </c>
      <c r="C131" s="8">
        <v>124230.78999999998</v>
      </c>
      <c r="D131" s="8">
        <v>20062713</v>
      </c>
      <c r="E131" s="8">
        <v>1372</v>
      </c>
      <c r="F131" s="8">
        <v>535133.39</v>
      </c>
      <c r="G131" s="8">
        <v>1735651.64</v>
      </c>
      <c r="H131" s="8">
        <v>1978861.1500000004</v>
      </c>
      <c r="I131" s="8">
        <v>63460.39499999999</v>
      </c>
      <c r="J131" s="8">
        <v>3821379.5225</v>
      </c>
      <c r="K131" s="8">
        <v>194654.45</v>
      </c>
      <c r="L131" s="8"/>
      <c r="M131" s="8"/>
      <c r="N131" s="8"/>
      <c r="O131" s="8">
        <v>4885072.5</v>
      </c>
      <c r="P131" s="8"/>
      <c r="Q131" s="8">
        <v>556532.13</v>
      </c>
      <c r="R131" s="8"/>
      <c r="S131" s="8">
        <v>1364398.25</v>
      </c>
      <c r="T131" s="8">
        <v>507022.47</v>
      </c>
      <c r="U131" s="8">
        <v>145046</v>
      </c>
      <c r="V131" s="8"/>
      <c r="W131" s="8"/>
      <c r="X131" s="8"/>
      <c r="Y131" s="8"/>
      <c r="Z131" s="8"/>
      <c r="AC131" s="11"/>
    </row>
    <row r="132" spans="1:29" ht="15.75" x14ac:dyDescent="0.25">
      <c r="A132" s="4">
        <v>44325</v>
      </c>
      <c r="B132" s="8">
        <v>251942</v>
      </c>
      <c r="C132" s="8">
        <v>124333</v>
      </c>
      <c r="D132" s="8">
        <v>20069655</v>
      </c>
      <c r="E132" s="8">
        <v>1374</v>
      </c>
      <c r="F132" s="8">
        <v>535133.39</v>
      </c>
      <c r="G132" s="8">
        <v>1735651.64</v>
      </c>
      <c r="H132" s="8">
        <v>1979595</v>
      </c>
      <c r="I132" s="8">
        <v>63670</v>
      </c>
      <c r="J132" s="8">
        <v>3821379.5225</v>
      </c>
      <c r="K132" s="8">
        <v>194654.45</v>
      </c>
      <c r="L132" s="8"/>
      <c r="M132" s="8"/>
      <c r="N132" s="8"/>
      <c r="O132" s="8">
        <v>4887169</v>
      </c>
      <c r="P132" s="8"/>
      <c r="Q132" s="8">
        <v>556532.13</v>
      </c>
      <c r="R132" s="8"/>
      <c r="S132" s="8">
        <v>1365333</v>
      </c>
      <c r="T132" s="8">
        <v>507273.42</v>
      </c>
      <c r="U132" s="8">
        <v>145046</v>
      </c>
      <c r="V132" s="8"/>
      <c r="W132" s="8"/>
      <c r="X132" s="8"/>
      <c r="Y132" s="8"/>
      <c r="Z132" s="8"/>
    </row>
    <row r="133" spans="1:29" ht="15.75" x14ac:dyDescent="0.25">
      <c r="A133" s="4">
        <v>44326</v>
      </c>
      <c r="B133" s="8">
        <v>252268.89</v>
      </c>
      <c r="C133" s="8">
        <v>124459.64</v>
      </c>
      <c r="D133" s="8">
        <v>20077235</v>
      </c>
      <c r="E133" s="8">
        <v>1375</v>
      </c>
      <c r="F133" s="8">
        <v>535133.39</v>
      </c>
      <c r="G133" s="8">
        <v>1735671.86</v>
      </c>
      <c r="H133" s="8">
        <v>1980223</v>
      </c>
      <c r="I133" s="8">
        <v>63875.839999999997</v>
      </c>
      <c r="J133" s="8">
        <v>3821708.54</v>
      </c>
      <c r="K133" s="8">
        <v>195247.55</v>
      </c>
      <c r="L133" s="8"/>
      <c r="M133" s="8"/>
      <c r="N133" s="8"/>
      <c r="O133" s="8">
        <v>4889274</v>
      </c>
      <c r="P133" s="8"/>
      <c r="Q133" s="8">
        <v>556743</v>
      </c>
      <c r="R133" s="8"/>
      <c r="S133" s="8">
        <v>1366261</v>
      </c>
      <c r="T133" s="8">
        <v>507488.16</v>
      </c>
      <c r="U133" s="8">
        <v>145129</v>
      </c>
      <c r="V133" s="8"/>
      <c r="W133" s="8"/>
      <c r="X133" s="8"/>
      <c r="Y133" s="8"/>
      <c r="Z133" s="8"/>
    </row>
    <row r="134" spans="1:29" ht="15.75" x14ac:dyDescent="0.25">
      <c r="A134" s="4">
        <v>44327</v>
      </c>
      <c r="B134" s="8">
        <v>252638.54</v>
      </c>
      <c r="C134" s="8">
        <v>124687.61</v>
      </c>
      <c r="D134" s="8">
        <v>20087578</v>
      </c>
      <c r="E134" s="8">
        <v>1377</v>
      </c>
      <c r="F134" s="8">
        <v>535133.39</v>
      </c>
      <c r="G134" s="8">
        <v>1736506.79</v>
      </c>
      <c r="H134" s="8">
        <v>1980955.8</v>
      </c>
      <c r="I134" s="8">
        <v>64177.43</v>
      </c>
      <c r="J134" s="8">
        <v>3826355.26</v>
      </c>
      <c r="K134" s="8">
        <v>195878.43</v>
      </c>
      <c r="L134" s="8"/>
      <c r="M134" s="8"/>
      <c r="N134" s="8"/>
      <c r="O134" s="8">
        <v>4891785</v>
      </c>
      <c r="P134" s="8"/>
      <c r="Q134" s="8">
        <v>558627.98</v>
      </c>
      <c r="R134" s="8"/>
      <c r="S134" s="8">
        <v>1367903</v>
      </c>
      <c r="T134" s="8">
        <v>507725.97</v>
      </c>
      <c r="U134" s="8">
        <v>145192</v>
      </c>
      <c r="V134" s="8"/>
      <c r="W134" s="8"/>
      <c r="X134" s="8"/>
      <c r="Y134" s="8"/>
      <c r="Z134" s="8"/>
    </row>
    <row r="135" spans="1:29" ht="15.75" x14ac:dyDescent="0.25">
      <c r="A135" s="4">
        <v>44328</v>
      </c>
      <c r="B135" s="8">
        <v>253053.02</v>
      </c>
      <c r="C135" s="8">
        <v>124891.69</v>
      </c>
      <c r="D135" s="8">
        <v>20097908</v>
      </c>
      <c r="E135" s="8">
        <v>1378</v>
      </c>
      <c r="F135" s="8">
        <v>535133.39</v>
      </c>
      <c r="G135" s="8">
        <v>1737537.24</v>
      </c>
      <c r="H135" s="8">
        <v>1981680.2</v>
      </c>
      <c r="I135" s="8">
        <v>64489.57</v>
      </c>
      <c r="J135" s="8">
        <v>3831945.14</v>
      </c>
      <c r="K135" s="8">
        <v>196441.76</v>
      </c>
      <c r="L135" s="8"/>
      <c r="M135" s="8"/>
      <c r="N135" s="8"/>
      <c r="O135" s="8">
        <v>4894037</v>
      </c>
      <c r="P135" s="8"/>
      <c r="Q135" s="8">
        <v>560832.21</v>
      </c>
      <c r="R135" s="8"/>
      <c r="S135" s="8">
        <v>1369590</v>
      </c>
      <c r="T135" s="8">
        <v>507978.37</v>
      </c>
      <c r="U135" s="8">
        <v>145192</v>
      </c>
      <c r="V135" s="8"/>
      <c r="W135" s="8"/>
      <c r="X135" s="8"/>
      <c r="Y135" s="8"/>
      <c r="Z135" s="8"/>
    </row>
    <row r="136" spans="1:29" ht="15.75" x14ac:dyDescent="0.25">
      <c r="A136" s="4">
        <v>44329</v>
      </c>
      <c r="B136" s="8">
        <v>253461.95</v>
      </c>
      <c r="C136" s="8">
        <v>125129.24</v>
      </c>
      <c r="D136" s="8">
        <v>20109132</v>
      </c>
      <c r="E136" s="8">
        <v>1379</v>
      </c>
      <c r="F136" s="8">
        <v>535133.39</v>
      </c>
      <c r="G136" s="8">
        <v>1738536.61</v>
      </c>
      <c r="H136" s="8">
        <v>1982436.8</v>
      </c>
      <c r="I136" s="8">
        <v>64860.4</v>
      </c>
      <c r="J136" s="8">
        <v>3837462.91</v>
      </c>
      <c r="K136" s="8">
        <v>196989.91</v>
      </c>
      <c r="L136" s="8"/>
      <c r="M136" s="8"/>
      <c r="N136" s="8"/>
      <c r="O136" s="8">
        <v>4897302</v>
      </c>
      <c r="P136" s="8"/>
      <c r="Q136" s="8">
        <v>563051.46</v>
      </c>
      <c r="R136" s="8"/>
      <c r="S136" s="8">
        <v>1371279</v>
      </c>
      <c r="T136" s="8">
        <v>508256.66</v>
      </c>
      <c r="U136" s="8">
        <v>145216</v>
      </c>
      <c r="V136" s="8"/>
      <c r="W136" s="8"/>
      <c r="X136" s="8"/>
      <c r="Y136" s="8"/>
      <c r="Z136" s="8"/>
    </row>
    <row r="137" spans="1:29" ht="15.75" x14ac:dyDescent="0.25">
      <c r="A137" s="4">
        <v>44330</v>
      </c>
      <c r="B137" s="8">
        <v>253895.57</v>
      </c>
      <c r="C137" s="8">
        <v>125381.43</v>
      </c>
      <c r="D137" s="8">
        <v>20121563</v>
      </c>
      <c r="E137" s="8">
        <v>1381</v>
      </c>
      <c r="F137" s="8">
        <v>535133.39</v>
      </c>
      <c r="G137" s="8">
        <v>1739489.27</v>
      </c>
      <c r="H137" s="8">
        <v>1983243.6</v>
      </c>
      <c r="I137" s="8">
        <v>65108.83</v>
      </c>
      <c r="J137" s="8">
        <v>3842779.06</v>
      </c>
      <c r="K137" s="8">
        <v>197322.75</v>
      </c>
      <c r="L137" s="8"/>
      <c r="M137" s="8"/>
      <c r="N137" s="8"/>
      <c r="O137" s="8">
        <v>4899671</v>
      </c>
      <c r="P137" s="8"/>
      <c r="Q137" s="8">
        <v>565207.04000000004</v>
      </c>
      <c r="R137" s="8"/>
      <c r="S137" s="8">
        <v>1373165</v>
      </c>
      <c r="T137" s="8">
        <v>508572.36</v>
      </c>
      <c r="U137" s="8">
        <v>145239</v>
      </c>
      <c r="V137" s="8"/>
      <c r="W137" s="8"/>
      <c r="X137" s="8"/>
      <c r="Y137" s="8"/>
      <c r="Z137" s="8"/>
    </row>
    <row r="138" spans="1:29" ht="15.75" x14ac:dyDescent="0.25">
      <c r="A138" s="4">
        <v>44331</v>
      </c>
      <c r="B138" s="8">
        <v>254261.16</v>
      </c>
      <c r="C138" s="8">
        <v>125507.94</v>
      </c>
      <c r="D138" s="8">
        <v>20132118</v>
      </c>
      <c r="E138" s="8">
        <v>1381</v>
      </c>
      <c r="F138" s="8">
        <v>535133.39</v>
      </c>
      <c r="G138" s="8">
        <v>1739492.08</v>
      </c>
      <c r="H138" s="8">
        <v>1984103.8</v>
      </c>
      <c r="I138" s="8">
        <v>65232.72</v>
      </c>
      <c r="J138" s="8">
        <v>3842840.57</v>
      </c>
      <c r="K138" s="8">
        <v>197442.57</v>
      </c>
      <c r="L138" s="8"/>
      <c r="M138" s="8"/>
      <c r="N138" s="8"/>
      <c r="O138" s="8">
        <v>4902659</v>
      </c>
      <c r="P138" s="8"/>
      <c r="Q138" s="8">
        <v>565207.04000000004</v>
      </c>
      <c r="R138" s="8"/>
      <c r="S138" s="8">
        <v>1374065</v>
      </c>
      <c r="T138" s="8">
        <v>508582.45</v>
      </c>
      <c r="U138" s="8">
        <v>145246</v>
      </c>
      <c r="V138" s="8"/>
      <c r="W138" s="8"/>
      <c r="X138" s="8"/>
      <c r="Y138" s="8"/>
      <c r="Z138" s="8"/>
    </row>
    <row r="139" spans="1:29" ht="15.75" x14ac:dyDescent="0.25">
      <c r="A139" s="4">
        <v>44332</v>
      </c>
      <c r="B139" s="8">
        <v>254547.15</v>
      </c>
      <c r="C139" s="8">
        <v>125522.52</v>
      </c>
      <c r="D139" s="8">
        <v>20138501</v>
      </c>
      <c r="E139" s="8">
        <v>1381</v>
      </c>
      <c r="F139" s="8">
        <v>535133.39</v>
      </c>
      <c r="G139" s="8">
        <v>1739492.08</v>
      </c>
      <c r="H139" s="8">
        <v>1984106.2</v>
      </c>
      <c r="I139" s="8">
        <v>65307.51</v>
      </c>
      <c r="J139" s="8">
        <v>3842849.03</v>
      </c>
      <c r="K139" s="8">
        <v>197482.79</v>
      </c>
      <c r="L139" s="8"/>
      <c r="M139" s="8"/>
      <c r="N139" s="8"/>
      <c r="O139" s="8">
        <v>4904086</v>
      </c>
      <c r="P139" s="8"/>
      <c r="Q139" s="8">
        <v>565207.04000000004</v>
      </c>
      <c r="R139" s="8"/>
      <c r="S139" s="8">
        <v>1374587</v>
      </c>
      <c r="T139" s="8">
        <v>509045.41</v>
      </c>
      <c r="U139" s="8">
        <v>145253</v>
      </c>
      <c r="V139" s="8"/>
      <c r="W139" s="8"/>
      <c r="X139" s="8"/>
      <c r="Y139" s="8"/>
      <c r="Z139" s="8"/>
    </row>
    <row r="140" spans="1:29" ht="15.75" x14ac:dyDescent="0.25">
      <c r="A140" s="4">
        <v>44333</v>
      </c>
      <c r="B140" s="8">
        <v>254862.71</v>
      </c>
      <c r="C140" s="8">
        <v>125660.43</v>
      </c>
      <c r="D140" s="8">
        <v>20143343</v>
      </c>
      <c r="E140" s="8">
        <v>1381</v>
      </c>
      <c r="F140" s="8">
        <v>535133.39</v>
      </c>
      <c r="G140" s="8">
        <v>1739492.08</v>
      </c>
      <c r="H140" s="8">
        <v>1985394.6</v>
      </c>
      <c r="I140" s="8">
        <v>65398.91</v>
      </c>
      <c r="J140" s="8">
        <v>3842898.8</v>
      </c>
      <c r="K140" s="8">
        <v>197557.25</v>
      </c>
      <c r="L140" s="8"/>
      <c r="M140" s="8"/>
      <c r="N140" s="8"/>
      <c r="O140" s="8">
        <v>4905012</v>
      </c>
      <c r="P140" s="8"/>
      <c r="Q140" s="8">
        <v>565228.57999999996</v>
      </c>
      <c r="R140" s="8"/>
      <c r="S140" s="8">
        <v>1375226</v>
      </c>
      <c r="T140" s="8">
        <v>509382.45</v>
      </c>
      <c r="U140" s="8">
        <v>145259</v>
      </c>
      <c r="V140" s="8"/>
      <c r="W140" s="8"/>
      <c r="X140" s="8"/>
      <c r="Y140" s="8"/>
      <c r="Z140" s="8"/>
    </row>
    <row r="141" spans="1:29" ht="15.75" x14ac:dyDescent="0.25">
      <c r="A141" s="4">
        <v>44334</v>
      </c>
      <c r="B141" s="8">
        <v>255262.05</v>
      </c>
      <c r="C141" s="8">
        <v>125701.87</v>
      </c>
      <c r="D141" s="8">
        <v>20149840</v>
      </c>
      <c r="E141" s="8">
        <v>1381</v>
      </c>
      <c r="F141" s="8">
        <v>535133.39</v>
      </c>
      <c r="G141" s="8">
        <v>1739492.09</v>
      </c>
      <c r="H141" s="8">
        <v>1986244.2</v>
      </c>
      <c r="I141" s="8">
        <v>65512.07</v>
      </c>
      <c r="J141" s="8">
        <v>3842907.21</v>
      </c>
      <c r="K141" s="8">
        <v>197603.69</v>
      </c>
      <c r="L141" s="8"/>
      <c r="M141" s="8"/>
      <c r="N141" s="8"/>
      <c r="O141" s="8">
        <v>4907416</v>
      </c>
      <c r="P141" s="8"/>
      <c r="Q141" s="8">
        <v>565228.57999999996</v>
      </c>
      <c r="R141" s="8"/>
      <c r="S141" s="8">
        <v>1375894</v>
      </c>
      <c r="T141" s="8">
        <v>509382.45</v>
      </c>
      <c r="U141" s="8">
        <v>145265</v>
      </c>
      <c r="V141" s="8"/>
      <c r="W141" s="8"/>
      <c r="X141" s="8"/>
      <c r="Y141" s="8"/>
      <c r="Z141" s="8"/>
    </row>
    <row r="142" spans="1:29" ht="15.75" x14ac:dyDescent="0.25">
      <c r="A142" s="4">
        <v>44335</v>
      </c>
      <c r="B142" s="8">
        <v>255664.02</v>
      </c>
      <c r="C142" s="8">
        <v>125895.41</v>
      </c>
      <c r="D142" s="8">
        <v>20158235</v>
      </c>
      <c r="E142" s="8">
        <v>1382</v>
      </c>
      <c r="F142" s="8">
        <v>535133.39</v>
      </c>
      <c r="G142" s="8">
        <v>1740069.15</v>
      </c>
      <c r="H142" s="8">
        <v>1987009.4</v>
      </c>
      <c r="I142" s="8">
        <v>65759.92</v>
      </c>
      <c r="J142" s="8">
        <v>3845817.82</v>
      </c>
      <c r="K142" s="8">
        <v>198122.1</v>
      </c>
      <c r="L142" s="8"/>
      <c r="M142" s="8"/>
      <c r="N142" s="8"/>
      <c r="O142" s="8">
        <v>4909640</v>
      </c>
      <c r="P142" s="8"/>
      <c r="Q142" s="8">
        <v>566341.29</v>
      </c>
      <c r="R142" s="8"/>
      <c r="S142" s="8">
        <v>1377168</v>
      </c>
      <c r="T142" s="8">
        <v>509382.45</v>
      </c>
      <c r="U142" s="8">
        <v>145275</v>
      </c>
      <c r="V142" s="8"/>
      <c r="W142" s="8"/>
      <c r="X142" s="8"/>
      <c r="Y142" s="8"/>
      <c r="Z142" s="8"/>
    </row>
    <row r="143" spans="1:29" ht="15.75" x14ac:dyDescent="0.25">
      <c r="A143" s="4">
        <v>44336</v>
      </c>
      <c r="B143" s="8">
        <v>256007.73</v>
      </c>
      <c r="C143" s="8">
        <v>126087.94</v>
      </c>
      <c r="D143" s="8">
        <v>20165141</v>
      </c>
      <c r="E143" s="8">
        <v>1383</v>
      </c>
      <c r="F143" s="8">
        <v>535133.39</v>
      </c>
      <c r="G143" s="8">
        <v>1740844.36</v>
      </c>
      <c r="H143" s="8">
        <v>1987581</v>
      </c>
      <c r="I143" s="8">
        <v>66004.12</v>
      </c>
      <c r="J143" s="8">
        <v>3849904.69</v>
      </c>
      <c r="K143" s="8">
        <v>198528.89</v>
      </c>
      <c r="L143" s="8"/>
      <c r="M143" s="8"/>
      <c r="N143" s="8"/>
      <c r="O143" s="8">
        <v>4911884</v>
      </c>
      <c r="P143" s="8"/>
      <c r="Q143" s="8">
        <v>567996.66</v>
      </c>
      <c r="R143" s="8"/>
      <c r="S143" s="8">
        <v>1378486</v>
      </c>
      <c r="T143" s="8">
        <v>509904.45</v>
      </c>
      <c r="U143" s="8">
        <v>145356</v>
      </c>
      <c r="V143" s="8"/>
      <c r="W143" s="8"/>
      <c r="X143" s="8"/>
      <c r="Y143" s="8"/>
      <c r="Z143" s="8"/>
    </row>
    <row r="144" spans="1:29" s="36" customFormat="1" ht="15.75" x14ac:dyDescent="0.25">
      <c r="A144" s="4">
        <v>44337</v>
      </c>
      <c r="B144" s="37">
        <v>256460.4</v>
      </c>
      <c r="C144" s="37">
        <v>126316.29</v>
      </c>
      <c r="D144" s="38">
        <v>20175816</v>
      </c>
      <c r="E144" s="38">
        <v>1384</v>
      </c>
      <c r="F144" s="8">
        <v>535133.39</v>
      </c>
      <c r="G144" s="38">
        <v>1741820.23</v>
      </c>
      <c r="H144" s="38">
        <v>1988316.6</v>
      </c>
      <c r="I144" s="38">
        <v>66250.36</v>
      </c>
      <c r="J144" s="38">
        <v>3855307.73</v>
      </c>
      <c r="K144" s="39">
        <v>198826.84</v>
      </c>
      <c r="L144" s="38"/>
      <c r="M144" s="35"/>
      <c r="N144" s="35"/>
      <c r="O144" s="39">
        <v>4914580</v>
      </c>
      <c r="P144" s="35"/>
      <c r="Q144" s="39">
        <v>570160.54</v>
      </c>
      <c r="R144" s="35"/>
      <c r="S144" s="39">
        <v>1380212</v>
      </c>
      <c r="T144" s="39">
        <v>510162.32</v>
      </c>
      <c r="U144" s="39">
        <v>145382</v>
      </c>
      <c r="V144" s="35"/>
      <c r="W144" s="35"/>
      <c r="X144" s="35"/>
      <c r="Y144" s="35"/>
      <c r="Z144" s="35"/>
    </row>
    <row r="145" spans="1:26" ht="15.75" x14ac:dyDescent="0.25">
      <c r="A145" s="4">
        <v>44338</v>
      </c>
      <c r="B145" s="8">
        <v>256860.77</v>
      </c>
      <c r="C145" s="8">
        <v>126461.58</v>
      </c>
      <c r="D145" s="8">
        <v>20186051</v>
      </c>
      <c r="E145" s="8">
        <v>1384</v>
      </c>
      <c r="F145" s="8">
        <v>535133.39</v>
      </c>
      <c r="G145" s="8" t="s">
        <v>148</v>
      </c>
      <c r="H145" s="8">
        <v>1989070.2</v>
      </c>
      <c r="I145" s="8">
        <v>66338.34</v>
      </c>
      <c r="J145" s="8">
        <v>3856825.27</v>
      </c>
      <c r="K145" s="8">
        <v>198935.58</v>
      </c>
      <c r="L145" s="8"/>
      <c r="M145" s="8"/>
      <c r="N145" s="8"/>
      <c r="O145" s="8">
        <v>4917550</v>
      </c>
      <c r="P145" s="8"/>
      <c r="Q145" s="39">
        <v>570160.54</v>
      </c>
      <c r="R145" s="8"/>
      <c r="S145" s="8">
        <v>1381289</v>
      </c>
      <c r="T145" s="8">
        <v>510475.87</v>
      </c>
      <c r="U145" s="8">
        <v>145387</v>
      </c>
      <c r="V145" s="8"/>
      <c r="W145" s="8"/>
      <c r="X145" s="8"/>
      <c r="Y145" s="8"/>
      <c r="Z145" s="8"/>
    </row>
    <row r="146" spans="1:26" ht="15.75" x14ac:dyDescent="0.25">
      <c r="A146" s="4">
        <v>44339</v>
      </c>
      <c r="B146" s="8">
        <v>257224.45</v>
      </c>
      <c r="C146" s="8">
        <v>126497.66</v>
      </c>
      <c r="D146" s="8">
        <v>20194238</v>
      </c>
      <c r="E146" s="8">
        <v>1384</v>
      </c>
      <c r="F146" s="8">
        <v>535133.39</v>
      </c>
      <c r="G146" s="8">
        <v>1742058.78</v>
      </c>
      <c r="H146" s="8">
        <v>1989788.2</v>
      </c>
      <c r="I146" s="8">
        <v>66402.559999999998</v>
      </c>
      <c r="J146" s="8">
        <v>3856845.39</v>
      </c>
      <c r="K146" s="8">
        <v>198982.68</v>
      </c>
      <c r="L146" s="8"/>
      <c r="M146" s="8"/>
      <c r="N146" s="8"/>
      <c r="O146" s="8">
        <v>4919777</v>
      </c>
      <c r="P146" s="8"/>
      <c r="Q146" s="39">
        <v>570160.54</v>
      </c>
      <c r="R146" s="8"/>
      <c r="S146" s="8">
        <v>1382052</v>
      </c>
      <c r="T146" s="8">
        <v>510768.72</v>
      </c>
      <c r="U146" s="8">
        <v>145397</v>
      </c>
      <c r="V146" s="8"/>
      <c r="W146" s="8"/>
      <c r="X146" s="8"/>
      <c r="Y146" s="8"/>
      <c r="Z146" s="8"/>
    </row>
    <row r="147" spans="1:26" ht="15.75" x14ac:dyDescent="0.25">
      <c r="A147" s="4">
        <v>44340</v>
      </c>
      <c r="B147" s="8">
        <v>257671.19</v>
      </c>
      <c r="C147" s="8">
        <v>126697.41</v>
      </c>
      <c r="D147" s="8">
        <v>20203915</v>
      </c>
      <c r="E147" s="8">
        <v>1385</v>
      </c>
      <c r="F147" s="8">
        <v>535133.39</v>
      </c>
      <c r="G147" s="8">
        <v>1742921.26</v>
      </c>
      <c r="H147" s="8">
        <v>1990381.4</v>
      </c>
      <c r="I147" s="8">
        <v>66645.81</v>
      </c>
      <c r="J147" s="8">
        <v>3860765.88</v>
      </c>
      <c r="K147" s="8">
        <v>199685.72</v>
      </c>
      <c r="L147" s="8"/>
      <c r="M147" s="8"/>
      <c r="N147" s="8"/>
      <c r="O147" s="8">
        <v>4922250</v>
      </c>
      <c r="P147" s="8"/>
      <c r="Q147" s="8">
        <v>572357.6</v>
      </c>
      <c r="R147" s="8"/>
      <c r="S147" s="8">
        <v>1383571</v>
      </c>
      <c r="T147" s="8">
        <v>510940.53</v>
      </c>
      <c r="U147" s="8">
        <v>145435</v>
      </c>
      <c r="V147" s="8"/>
      <c r="W147" s="8"/>
      <c r="X147" s="8"/>
      <c r="Y147" s="8"/>
      <c r="Z147" s="8"/>
    </row>
    <row r="148" spans="1:26" ht="15.75" x14ac:dyDescent="0.25">
      <c r="A148" s="4">
        <v>44341</v>
      </c>
      <c r="B148" s="8">
        <v>258112.23</v>
      </c>
      <c r="C148" s="8">
        <v>126933.75</v>
      </c>
      <c r="D148" s="8">
        <v>20214238</v>
      </c>
      <c r="E148" s="8">
        <v>1386</v>
      </c>
      <c r="F148" s="8">
        <v>535133.39</v>
      </c>
      <c r="G148" s="8">
        <v>1744022.6</v>
      </c>
      <c r="H148" s="8">
        <v>1991102.2</v>
      </c>
      <c r="I148" s="8">
        <v>66957.81</v>
      </c>
      <c r="J148" s="8">
        <v>3866817.15</v>
      </c>
      <c r="K148" s="8">
        <v>200446.32</v>
      </c>
      <c r="L148" s="8"/>
      <c r="M148" s="8"/>
      <c r="N148" s="8"/>
      <c r="O148" s="8">
        <v>4924996</v>
      </c>
      <c r="P148" s="8"/>
      <c r="Q148" s="8">
        <v>574706.72</v>
      </c>
      <c r="R148" s="8"/>
      <c r="S148" s="8">
        <v>1385204</v>
      </c>
      <c r="T148" s="8">
        <v>511300.61</v>
      </c>
      <c r="U148" s="8">
        <v>145470</v>
      </c>
      <c r="V148" s="8"/>
      <c r="W148" s="8"/>
      <c r="X148" s="8"/>
      <c r="Y148" s="8"/>
      <c r="Z148" s="8"/>
    </row>
    <row r="149" spans="1:26" ht="15.75" x14ac:dyDescent="0.25">
      <c r="A149" s="4">
        <v>44342</v>
      </c>
      <c r="B149" s="8">
        <v>258608.65</v>
      </c>
      <c r="C149" s="8">
        <v>127196.76</v>
      </c>
      <c r="D149" s="8">
        <v>20227245</v>
      </c>
      <c r="E149" s="8">
        <v>1388</v>
      </c>
      <c r="F149" s="8">
        <v>535133.39</v>
      </c>
      <c r="G149" s="8">
        <v>1746684.31</v>
      </c>
      <c r="H149" s="8">
        <v>1991935.2</v>
      </c>
      <c r="I149" s="8">
        <v>67198.03</v>
      </c>
      <c r="J149" s="8">
        <v>3872014.02</v>
      </c>
      <c r="K149" s="8">
        <v>201222.92</v>
      </c>
      <c r="L149" s="8"/>
      <c r="M149" s="8"/>
      <c r="N149" s="8"/>
      <c r="O149" s="8">
        <v>4927196</v>
      </c>
      <c r="P149" s="8"/>
      <c r="Q149" s="8">
        <v>576684.31000000006</v>
      </c>
      <c r="R149" s="8"/>
      <c r="S149" s="8">
        <v>1387513</v>
      </c>
      <c r="T149" s="8">
        <v>511493.35</v>
      </c>
      <c r="U149" s="8">
        <v>145497</v>
      </c>
      <c r="V149" s="8"/>
      <c r="W149" s="8"/>
      <c r="X149" s="8"/>
      <c r="Y149" s="8"/>
      <c r="Z149" s="8"/>
    </row>
    <row r="150" spans="1:26" ht="15.75" x14ac:dyDescent="0.25">
      <c r="A150" s="4">
        <v>44343</v>
      </c>
      <c r="B150" s="8">
        <v>259100.17</v>
      </c>
      <c r="C150" s="8">
        <v>127489.17</v>
      </c>
      <c r="D150" s="8">
        <v>20241088</v>
      </c>
      <c r="E150" s="8">
        <v>1389</v>
      </c>
      <c r="F150" s="8">
        <v>535133.39</v>
      </c>
      <c r="G150" s="8">
        <v>1746684.31</v>
      </c>
      <c r="H150" s="8">
        <v>1992799</v>
      </c>
      <c r="I150" s="8">
        <v>67507.37</v>
      </c>
      <c r="J150" s="8">
        <v>3878539.26</v>
      </c>
      <c r="K150" s="8">
        <v>201617.48</v>
      </c>
      <c r="L150" s="8"/>
      <c r="M150" s="8"/>
      <c r="N150" s="8"/>
      <c r="O150" s="8">
        <v>4929652</v>
      </c>
      <c r="P150" s="8"/>
      <c r="Q150" s="8">
        <v>579213.48</v>
      </c>
      <c r="R150" s="8"/>
      <c r="S150" s="8">
        <v>1389776</v>
      </c>
      <c r="T150" s="8">
        <v>511916.31</v>
      </c>
      <c r="U150" s="8">
        <v>145537</v>
      </c>
      <c r="V150" s="8"/>
      <c r="W150" s="8"/>
      <c r="X150" s="8"/>
      <c r="Y150" s="8"/>
      <c r="Z150" s="8"/>
    </row>
    <row r="151" spans="1:26" ht="15.75" x14ac:dyDescent="0.25">
      <c r="A151" s="4">
        <v>44344</v>
      </c>
      <c r="B151" s="8">
        <v>259493.76000000001</v>
      </c>
      <c r="C151" s="8">
        <v>127681.44</v>
      </c>
      <c r="D151" s="8">
        <v>20251994</v>
      </c>
      <c r="E151" s="8">
        <v>1390</v>
      </c>
      <c r="F151" s="8">
        <v>535133.39</v>
      </c>
      <c r="G151" s="8">
        <v>1746974.77</v>
      </c>
      <c r="H151" s="8">
        <v>1993404.6</v>
      </c>
      <c r="I151" s="8">
        <v>67746.77</v>
      </c>
      <c r="J151" s="8">
        <v>3883017.46</v>
      </c>
      <c r="K151" s="8">
        <v>201965.77</v>
      </c>
      <c r="L151" s="8"/>
      <c r="M151" s="8"/>
      <c r="N151" s="8"/>
      <c r="O151" s="8">
        <v>4932516</v>
      </c>
      <c r="P151" s="8"/>
      <c r="Q151" s="8">
        <v>580972.54</v>
      </c>
      <c r="R151" s="8"/>
      <c r="S151" s="8">
        <v>1391259</v>
      </c>
      <c r="T151" s="8">
        <v>512178.72</v>
      </c>
      <c r="U151" s="8">
        <v>145581</v>
      </c>
      <c r="V151" s="8"/>
      <c r="W151" s="8"/>
      <c r="X151" s="8"/>
      <c r="Y151" s="8"/>
      <c r="Z151" s="8"/>
    </row>
    <row r="152" spans="1:26" ht="15.75" x14ac:dyDescent="0.25">
      <c r="A152" s="4">
        <v>44345</v>
      </c>
      <c r="B152" s="8">
        <v>259945.43</v>
      </c>
      <c r="C152" s="8">
        <v>127803.34</v>
      </c>
      <c r="D152" s="8">
        <v>20264214</v>
      </c>
      <c r="E152" s="8">
        <v>1390</v>
      </c>
      <c r="F152" s="8">
        <v>535133.39</v>
      </c>
      <c r="G152" s="8">
        <v>1746974.77</v>
      </c>
      <c r="H152" s="8">
        <v>1994265.4</v>
      </c>
      <c r="I152" s="8">
        <v>67842.52</v>
      </c>
      <c r="J152" s="8">
        <v>3886080.3</v>
      </c>
      <c r="K152" s="8">
        <v>202076.83</v>
      </c>
      <c r="L152" s="8"/>
      <c r="M152" s="8"/>
      <c r="N152" s="8"/>
      <c r="O152" s="8">
        <v>4935504</v>
      </c>
      <c r="P152" s="8"/>
      <c r="Q152" s="8">
        <v>580972.54</v>
      </c>
      <c r="R152" s="8"/>
      <c r="S152" s="8">
        <v>1392461</v>
      </c>
      <c r="T152" s="8">
        <v>512465.42</v>
      </c>
      <c r="U152" s="8">
        <v>145619</v>
      </c>
      <c r="V152" s="8"/>
      <c r="W152" s="8"/>
      <c r="X152" s="8"/>
      <c r="Y152" s="8"/>
      <c r="Z152" s="8"/>
    </row>
    <row r="153" spans="1:26" ht="15.75" x14ac:dyDescent="0.25">
      <c r="A153" s="4">
        <v>44346</v>
      </c>
      <c r="B153" s="8">
        <v>260203.51999999999</v>
      </c>
      <c r="C153" s="8">
        <v>127816.61</v>
      </c>
      <c r="D153" s="8">
        <v>20270717</v>
      </c>
      <c r="E153" s="8">
        <v>1390</v>
      </c>
      <c r="F153" s="8">
        <v>535133.39</v>
      </c>
      <c r="G153" s="8">
        <v>1746974.77</v>
      </c>
      <c r="H153" s="8">
        <v>1994848.2</v>
      </c>
      <c r="I153" s="8">
        <v>67881.48</v>
      </c>
      <c r="J153" s="8">
        <v>3886087.18</v>
      </c>
      <c r="K153" s="8">
        <v>202086.83</v>
      </c>
      <c r="L153" s="8"/>
      <c r="M153" s="8"/>
      <c r="N153" s="8"/>
      <c r="O153" s="8">
        <v>4936976</v>
      </c>
      <c r="P153" s="8"/>
      <c r="Q153" s="8">
        <v>580972.54</v>
      </c>
      <c r="R153" s="8"/>
      <c r="S153" s="8">
        <v>1392892</v>
      </c>
      <c r="T153" s="8">
        <v>512736.01</v>
      </c>
      <c r="U153" s="8">
        <v>145622</v>
      </c>
      <c r="V153" s="8"/>
      <c r="W153" s="8"/>
      <c r="X153" s="8"/>
      <c r="Y153" s="8"/>
      <c r="Z153" s="8"/>
    </row>
    <row r="154" spans="1:26" ht="15.75" x14ac:dyDescent="0.25">
      <c r="A154" s="4">
        <v>44347</v>
      </c>
      <c r="B154" s="8">
        <v>260632.84</v>
      </c>
      <c r="C154" s="8">
        <v>127972.61</v>
      </c>
      <c r="D154" s="8">
        <v>20276788</v>
      </c>
      <c r="E154" s="8">
        <v>1390</v>
      </c>
      <c r="F154" s="8">
        <v>535133.39</v>
      </c>
      <c r="G154" s="8">
        <v>1747524.24</v>
      </c>
      <c r="H154" s="8">
        <v>1995558.8</v>
      </c>
      <c r="I154" s="8">
        <v>67949.22</v>
      </c>
      <c r="J154" s="8">
        <v>3886132.66</v>
      </c>
      <c r="K154" s="8">
        <v>202185.87</v>
      </c>
      <c r="L154" s="8"/>
      <c r="M154" s="8"/>
      <c r="N154" s="8"/>
      <c r="O154" s="8">
        <v>4937708</v>
      </c>
      <c r="P154" s="8"/>
      <c r="Q154" s="8">
        <v>580972.54</v>
      </c>
      <c r="R154" s="8"/>
      <c r="S154" s="8">
        <v>1393549</v>
      </c>
      <c r="T154" s="8">
        <v>512946.97</v>
      </c>
      <c r="U154" s="8">
        <v>145637</v>
      </c>
      <c r="V154" s="8"/>
      <c r="W154" s="8"/>
      <c r="X154" s="8"/>
      <c r="Y154" s="8"/>
      <c r="Z154" s="8"/>
    </row>
    <row r="155" spans="1:26" ht="15.75" x14ac:dyDescent="0.25">
      <c r="A155" s="4">
        <v>44348</v>
      </c>
      <c r="B155" s="8">
        <v>261049.1</v>
      </c>
      <c r="C155" s="8">
        <v>128128.08</v>
      </c>
      <c r="D155" s="8">
        <v>20282426</v>
      </c>
      <c r="E155" s="8">
        <v>1390</v>
      </c>
      <c r="F155" s="8">
        <v>535133.39</v>
      </c>
      <c r="G155" s="8">
        <v>1747524.24</v>
      </c>
      <c r="H155" s="8">
        <v>1996205.4</v>
      </c>
      <c r="I155" s="8">
        <v>68058.33</v>
      </c>
      <c r="J155" s="8">
        <v>3886167.95</v>
      </c>
      <c r="K155" s="8">
        <v>202185.87</v>
      </c>
      <c r="L155" s="8"/>
      <c r="M155" s="8"/>
      <c r="N155" s="8"/>
      <c r="O155" s="8">
        <v>4939744</v>
      </c>
      <c r="P155" s="8"/>
      <c r="Q155" s="8">
        <v>580972.54</v>
      </c>
      <c r="R155" s="8"/>
      <c r="S155" s="8">
        <v>1394385</v>
      </c>
      <c r="T155" s="8">
        <v>513180.47</v>
      </c>
      <c r="U155" s="8">
        <v>145640</v>
      </c>
      <c r="V155" s="8"/>
      <c r="W155" s="8"/>
      <c r="X155" s="8"/>
      <c r="Y155" s="8"/>
      <c r="Z155" s="8"/>
    </row>
    <row r="156" spans="1:26" ht="15.75" x14ac:dyDescent="0.25">
      <c r="A156" s="4">
        <v>44349</v>
      </c>
      <c r="B156" s="8">
        <v>261456.2</v>
      </c>
      <c r="C156" s="8">
        <v>128249.13</v>
      </c>
      <c r="D156" s="8">
        <v>20288246</v>
      </c>
      <c r="E156" s="8">
        <v>1390</v>
      </c>
      <c r="F156" s="8">
        <v>535133.39</v>
      </c>
      <c r="G156" s="8">
        <v>1747524.24</v>
      </c>
      <c r="H156" s="8">
        <v>1996934.2</v>
      </c>
      <c r="I156" s="8">
        <v>68151.25</v>
      </c>
      <c r="J156" s="8">
        <v>3886194.55</v>
      </c>
      <c r="K156" s="8">
        <v>202185.87</v>
      </c>
      <c r="L156" s="8"/>
      <c r="M156" s="8"/>
      <c r="N156" s="8"/>
      <c r="O156" s="8">
        <v>4984426</v>
      </c>
      <c r="P156" s="8"/>
      <c r="Q156" s="8">
        <v>580972.54</v>
      </c>
      <c r="R156" s="8"/>
      <c r="S156" s="8">
        <v>1394888</v>
      </c>
      <c r="T156" s="8">
        <v>513400.74</v>
      </c>
      <c r="U156" s="8">
        <v>145648</v>
      </c>
      <c r="V156" s="8"/>
      <c r="W156" s="8"/>
      <c r="X156" s="8"/>
      <c r="Y156" s="8"/>
      <c r="Z156" s="8"/>
    </row>
    <row r="157" spans="1:26" ht="15.75" x14ac:dyDescent="0.25">
      <c r="A157" s="4">
        <v>44350</v>
      </c>
      <c r="B157" s="8">
        <v>261729.69</v>
      </c>
      <c r="C157" s="8">
        <v>128266.07</v>
      </c>
      <c r="D157" s="8">
        <v>20293113</v>
      </c>
      <c r="E157" s="8">
        <v>1390</v>
      </c>
      <c r="F157" s="8">
        <v>535133.39</v>
      </c>
      <c r="G157" s="8">
        <v>1747524.24</v>
      </c>
      <c r="H157" s="8">
        <v>1997631.8</v>
      </c>
      <c r="I157" s="8">
        <v>68235.45</v>
      </c>
      <c r="J157" s="8">
        <v>3886248.81</v>
      </c>
      <c r="K157" s="8">
        <v>202185.87</v>
      </c>
      <c r="L157" s="8"/>
      <c r="M157" s="8"/>
      <c r="N157" s="8"/>
      <c r="O157" s="8">
        <v>4986646</v>
      </c>
      <c r="P157" s="8"/>
      <c r="Q157" s="8">
        <v>580972.54</v>
      </c>
      <c r="R157" s="8"/>
      <c r="S157" s="8">
        <v>1395541</v>
      </c>
      <c r="T157" s="8">
        <v>513621.5</v>
      </c>
      <c r="U157" s="8">
        <v>145651</v>
      </c>
      <c r="V157" s="8"/>
      <c r="W157" s="8"/>
      <c r="X157" s="8"/>
      <c r="Y157" s="8"/>
      <c r="Z157" s="8"/>
    </row>
    <row r="158" spans="1:26" ht="15.75" x14ac:dyDescent="0.25">
      <c r="A158" s="4">
        <v>44351</v>
      </c>
      <c r="B158" s="8">
        <v>262091.39</v>
      </c>
      <c r="C158" s="8">
        <v>128401.59</v>
      </c>
      <c r="D158" s="8">
        <v>20298113</v>
      </c>
      <c r="E158" s="8">
        <v>1390</v>
      </c>
      <c r="F158" s="8">
        <v>535133.39</v>
      </c>
      <c r="G158" s="8">
        <v>1747524.24</v>
      </c>
      <c r="H158" s="8">
        <v>1998352.2</v>
      </c>
      <c r="I158" s="8">
        <v>68324.710000000006</v>
      </c>
      <c r="J158" s="8">
        <v>3886317.74</v>
      </c>
      <c r="K158" s="8">
        <v>202185.87</v>
      </c>
      <c r="L158" s="8"/>
      <c r="M158" s="8"/>
      <c r="N158" s="8"/>
      <c r="O158" s="8">
        <v>4788751</v>
      </c>
      <c r="P158" s="8"/>
      <c r="Q158" s="8">
        <v>580972.54</v>
      </c>
      <c r="R158" s="8"/>
      <c r="S158" s="8">
        <v>1396219</v>
      </c>
      <c r="T158" s="8">
        <v>513842.68</v>
      </c>
      <c r="U158" s="8">
        <v>145656</v>
      </c>
      <c r="V158" s="8"/>
      <c r="W158" s="8"/>
      <c r="X158" s="8"/>
      <c r="Y158" s="8"/>
      <c r="Z158" s="8"/>
    </row>
    <row r="159" spans="1:26" ht="15.75" x14ac:dyDescent="0.25">
      <c r="A159" s="4">
        <v>44352</v>
      </c>
      <c r="B159" s="8">
        <v>262399.46000000002</v>
      </c>
      <c r="C159" s="8">
        <v>128450.83</v>
      </c>
      <c r="D159" s="8">
        <v>20303418</v>
      </c>
      <c r="E159" s="8">
        <v>1390</v>
      </c>
      <c r="F159" s="8">
        <v>535133.39</v>
      </c>
      <c r="G159" s="8">
        <v>1747524.24</v>
      </c>
      <c r="H159" s="8">
        <v>1999068.6</v>
      </c>
      <c r="I159" s="8">
        <v>68385.429999999993</v>
      </c>
      <c r="J159" s="8">
        <v>3886357.4</v>
      </c>
      <c r="K159" s="8">
        <v>202185.87</v>
      </c>
      <c r="L159" s="8"/>
      <c r="M159" s="8"/>
      <c r="N159" s="8"/>
      <c r="O159" s="8">
        <v>4791184</v>
      </c>
      <c r="P159" s="8"/>
      <c r="Q159" s="8">
        <v>580972.54</v>
      </c>
      <c r="R159" s="8"/>
      <c r="S159" s="8">
        <v>1396911</v>
      </c>
      <c r="T159" s="8">
        <v>514066</v>
      </c>
      <c r="U159" s="8">
        <v>145662</v>
      </c>
      <c r="V159" s="8"/>
      <c r="W159" s="8"/>
      <c r="X159" s="8"/>
      <c r="Y159" s="8"/>
      <c r="Z159" s="8"/>
    </row>
    <row r="160" spans="1:26" ht="15.75" x14ac:dyDescent="0.25">
      <c r="A160" s="4">
        <v>44353</v>
      </c>
      <c r="B160" s="8">
        <v>262656.32</v>
      </c>
      <c r="C160" s="8">
        <v>128486.74</v>
      </c>
      <c r="D160" s="8">
        <v>20308211</v>
      </c>
      <c r="E160" s="8">
        <v>1390</v>
      </c>
      <c r="F160" s="8">
        <v>535133.39</v>
      </c>
      <c r="G160" s="8">
        <v>1747524.24</v>
      </c>
      <c r="H160" s="8">
        <v>1999799.8</v>
      </c>
      <c r="I160" s="8">
        <v>68428.27</v>
      </c>
      <c r="J160" s="8">
        <v>3886374.69</v>
      </c>
      <c r="K160" s="8">
        <v>202185.87</v>
      </c>
      <c r="L160" s="8"/>
      <c r="M160" s="8"/>
      <c r="N160" s="8"/>
      <c r="O160" s="8">
        <v>4793263</v>
      </c>
      <c r="P160" s="8"/>
      <c r="Q160" s="8">
        <v>580972.54</v>
      </c>
      <c r="R160" s="8"/>
      <c r="S160" s="8">
        <v>1397565</v>
      </c>
      <c r="T160" s="8">
        <v>514322.26</v>
      </c>
      <c r="U160" s="8">
        <v>145670</v>
      </c>
      <c r="V160" s="8"/>
      <c r="W160" s="8"/>
      <c r="X160" s="8"/>
      <c r="Y160" s="8"/>
      <c r="Z160" s="8"/>
    </row>
    <row r="161" spans="1:26" ht="15.75" x14ac:dyDescent="0.25">
      <c r="A161" s="4">
        <v>44354</v>
      </c>
      <c r="B161" s="8">
        <v>263056.24</v>
      </c>
      <c r="C161" s="8">
        <v>128676.97</v>
      </c>
      <c r="D161" s="8">
        <v>20315260</v>
      </c>
      <c r="E161" s="8">
        <v>1391</v>
      </c>
      <c r="F161" s="8">
        <v>535133.39</v>
      </c>
      <c r="G161" s="8">
        <v>1747819.18</v>
      </c>
      <c r="H161" s="8">
        <v>2000644.2</v>
      </c>
      <c r="I161" s="8">
        <v>68646.98</v>
      </c>
      <c r="J161" s="8">
        <v>3888272.86</v>
      </c>
      <c r="K161" s="8">
        <v>203024.15</v>
      </c>
      <c r="L161" s="8"/>
      <c r="M161" s="8"/>
      <c r="N161" s="8"/>
      <c r="O161" s="8">
        <v>4794721</v>
      </c>
      <c r="P161" s="8"/>
      <c r="Q161" s="8">
        <v>583170.52</v>
      </c>
      <c r="R161" s="8"/>
      <c r="S161" s="8">
        <v>1398721</v>
      </c>
      <c r="T161" s="8">
        <v>514605.66</v>
      </c>
      <c r="U161" s="8">
        <v>145694</v>
      </c>
      <c r="V161" s="8"/>
      <c r="W161" s="8"/>
      <c r="X161" s="8"/>
      <c r="Y161" s="8"/>
      <c r="Z161" s="8"/>
    </row>
    <row r="162" spans="1:26" ht="15.75" x14ac:dyDescent="0.25">
      <c r="A162" s="4">
        <v>44355</v>
      </c>
      <c r="B162" s="8">
        <v>263462.61</v>
      </c>
      <c r="C162" s="8">
        <v>128917.19</v>
      </c>
      <c r="D162" s="8">
        <v>20323749</v>
      </c>
      <c r="E162" s="8">
        <v>1393</v>
      </c>
      <c r="F162" s="8">
        <v>535133.39</v>
      </c>
      <c r="G162" s="8">
        <v>1748812.92</v>
      </c>
      <c r="H162" s="8">
        <v>2001408.6</v>
      </c>
      <c r="I162" s="8">
        <v>68959.320000000007</v>
      </c>
      <c r="J162" s="8">
        <v>3893685.28</v>
      </c>
      <c r="K162" s="8">
        <v>203515.95</v>
      </c>
      <c r="L162" s="8"/>
      <c r="M162" s="8"/>
      <c r="N162" s="8"/>
      <c r="O162" s="8">
        <v>4796395</v>
      </c>
      <c r="P162" s="8"/>
      <c r="Q162" s="8">
        <v>585332.25</v>
      </c>
      <c r="R162" s="8"/>
      <c r="S162" s="8">
        <v>1400416</v>
      </c>
      <c r="T162" s="8">
        <v>514905.32</v>
      </c>
      <c r="U162" s="8">
        <v>145722</v>
      </c>
      <c r="V162" s="8"/>
      <c r="W162" s="8"/>
      <c r="X162" s="8"/>
      <c r="Y162" s="8"/>
      <c r="Z162" s="8"/>
    </row>
    <row r="163" spans="1:26" ht="15.75" x14ac:dyDescent="0.25">
      <c r="A163" s="4">
        <v>44356</v>
      </c>
      <c r="B163" s="8">
        <v>263854.12</v>
      </c>
      <c r="C163" s="8">
        <v>129144.98</v>
      </c>
      <c r="D163" s="8">
        <v>20334252</v>
      </c>
      <c r="E163" s="8">
        <v>1394</v>
      </c>
      <c r="F163" s="8">
        <v>535133.39</v>
      </c>
      <c r="G163" s="8">
        <v>1749772.45</v>
      </c>
      <c r="H163" s="8">
        <v>2002151.8</v>
      </c>
      <c r="I163" s="8">
        <v>69219.91</v>
      </c>
      <c r="J163" s="8">
        <v>3898981.67</v>
      </c>
      <c r="K163" s="8">
        <v>203992.51</v>
      </c>
      <c r="L163" s="8"/>
      <c r="M163" s="8"/>
      <c r="N163" s="8"/>
      <c r="O163" s="8">
        <v>4798516</v>
      </c>
      <c r="P163" s="8"/>
      <c r="Q163" s="8">
        <v>587419.25</v>
      </c>
      <c r="R163" s="8"/>
      <c r="S163" s="8">
        <v>1402198</v>
      </c>
      <c r="T163" s="8">
        <v>515224.53</v>
      </c>
      <c r="U163" s="8">
        <v>145755</v>
      </c>
      <c r="V163" s="8"/>
      <c r="W163" s="8"/>
      <c r="X163" s="8"/>
      <c r="Y163" s="8"/>
      <c r="Z163" s="8"/>
    </row>
    <row r="164" spans="1:26" ht="15.75" x14ac:dyDescent="0.25">
      <c r="A164" s="4">
        <v>44357</v>
      </c>
      <c r="B164" s="8">
        <v>264280.37</v>
      </c>
      <c r="C164" s="8">
        <v>129428.74</v>
      </c>
      <c r="D164" s="8">
        <v>20347902</v>
      </c>
      <c r="E164" s="8">
        <v>1396</v>
      </c>
      <c r="F164" s="8">
        <v>535133.39</v>
      </c>
      <c r="G164" s="8">
        <v>1750794.28</v>
      </c>
      <c r="H164" s="8">
        <v>2003045.6</v>
      </c>
      <c r="I164" s="8">
        <v>69504.59</v>
      </c>
      <c r="J164" s="8">
        <v>3904562.56</v>
      </c>
      <c r="K164" s="8">
        <v>204645.66</v>
      </c>
      <c r="L164" s="8"/>
      <c r="M164" s="8"/>
      <c r="N164" s="8"/>
      <c r="O164" s="8">
        <v>4801181</v>
      </c>
      <c r="P164" s="8"/>
      <c r="Q164" s="8">
        <v>589627.94999999995</v>
      </c>
      <c r="R164" s="8"/>
      <c r="S164" s="8">
        <v>1404250</v>
      </c>
      <c r="T164" s="8">
        <v>515685.07</v>
      </c>
      <c r="U164" s="8">
        <v>145785</v>
      </c>
      <c r="V164" s="8"/>
      <c r="W164" s="8"/>
      <c r="X164" s="8"/>
      <c r="Y164" s="8"/>
      <c r="Z164" s="8"/>
    </row>
    <row r="165" spans="1:26" ht="15.75" x14ac:dyDescent="0.25">
      <c r="A165" s="4">
        <v>44358</v>
      </c>
      <c r="B165" s="8">
        <v>264638.96000000002</v>
      </c>
      <c r="C165" s="8">
        <v>129654.28</v>
      </c>
      <c r="D165" s="8">
        <v>20358130</v>
      </c>
      <c r="E165" s="8">
        <v>1396</v>
      </c>
      <c r="F165" s="8">
        <v>535133.39</v>
      </c>
      <c r="G165" s="8">
        <v>1751954.33</v>
      </c>
      <c r="H165" s="8">
        <v>2003764.6</v>
      </c>
      <c r="I165" s="8">
        <v>69674.19</v>
      </c>
      <c r="J165" s="8">
        <v>3910887.35</v>
      </c>
      <c r="K165" s="8">
        <v>205009.11</v>
      </c>
      <c r="L165" s="8"/>
      <c r="M165" s="8"/>
      <c r="N165" s="8"/>
      <c r="O165" s="8">
        <v>4803321</v>
      </c>
      <c r="P165" s="8"/>
      <c r="Q165" s="8">
        <v>592104.89</v>
      </c>
      <c r="R165" s="8"/>
      <c r="S165" s="8">
        <v>1405758</v>
      </c>
      <c r="T165" s="8">
        <v>515982.63</v>
      </c>
      <c r="U165" s="8">
        <v>145813</v>
      </c>
      <c r="V165" s="8"/>
      <c r="W165" s="8"/>
      <c r="X165" s="8"/>
      <c r="Y165" s="8"/>
      <c r="Z165" s="8"/>
    </row>
    <row r="166" spans="1:26" ht="15.75" x14ac:dyDescent="0.25">
      <c r="A166" s="4">
        <v>44359</v>
      </c>
      <c r="B166" s="8">
        <v>264936.27</v>
      </c>
      <c r="C166" s="8">
        <v>129791.66</v>
      </c>
      <c r="D166" s="8">
        <v>20367996</v>
      </c>
      <c r="E166" s="8">
        <v>1396</v>
      </c>
      <c r="F166" s="8">
        <v>535133.39</v>
      </c>
      <c r="G166" s="8">
        <v>1752252.12</v>
      </c>
      <c r="H166" s="8">
        <v>2004579.4</v>
      </c>
      <c r="I166" s="8">
        <v>69776.95</v>
      </c>
      <c r="J166" s="8">
        <v>3912645.88</v>
      </c>
      <c r="K166" s="8">
        <v>205216.66</v>
      </c>
      <c r="L166" s="8"/>
      <c r="M166" s="8"/>
      <c r="N166" s="8"/>
      <c r="O166" s="8">
        <v>4805569</v>
      </c>
      <c r="P166" s="8"/>
      <c r="Q166" s="8">
        <v>592807.55000000005</v>
      </c>
      <c r="R166" s="8"/>
      <c r="S166" s="8">
        <v>1406779</v>
      </c>
      <c r="T166" s="8">
        <v>516345.95</v>
      </c>
      <c r="U166" s="8">
        <v>145823</v>
      </c>
      <c r="V166" s="8"/>
      <c r="W166" s="8"/>
      <c r="X166" s="8"/>
      <c r="Y166" s="8"/>
      <c r="Z166" s="8"/>
    </row>
    <row r="167" spans="1:26" ht="15.75" x14ac:dyDescent="0.25">
      <c r="A167" s="4">
        <v>44360</v>
      </c>
      <c r="B167" s="8">
        <v>265164.82</v>
      </c>
      <c r="C167" s="8">
        <v>129801.42</v>
      </c>
      <c r="D167" s="8">
        <v>20373599</v>
      </c>
      <c r="E167" s="8">
        <v>1396</v>
      </c>
      <c r="F167" s="8">
        <v>535133.39</v>
      </c>
      <c r="G167" s="8">
        <v>1752252.12</v>
      </c>
      <c r="H167" s="8">
        <v>2005164.6</v>
      </c>
      <c r="I167" s="8">
        <v>69833.929999999993</v>
      </c>
      <c r="J167" s="8">
        <v>3912664.65</v>
      </c>
      <c r="K167" s="8">
        <v>205296.04</v>
      </c>
      <c r="L167" s="8"/>
      <c r="M167" s="8"/>
      <c r="N167" s="8"/>
      <c r="O167" s="8">
        <v>4806649</v>
      </c>
      <c r="P167" s="8"/>
      <c r="Q167" s="8">
        <v>592807.55000000005</v>
      </c>
      <c r="R167" s="8"/>
      <c r="S167" s="8">
        <v>1407193</v>
      </c>
      <c r="T167" s="8">
        <v>516658.91</v>
      </c>
      <c r="U167" s="8">
        <v>145830</v>
      </c>
      <c r="V167" s="8"/>
      <c r="W167" s="8"/>
      <c r="X167" s="8"/>
      <c r="Y167" s="8"/>
      <c r="Z167" s="8"/>
    </row>
    <row r="168" spans="1:26" ht="15.75" x14ac:dyDescent="0.25">
      <c r="A168" s="4">
        <v>44361</v>
      </c>
      <c r="B168" s="8">
        <v>265565.98</v>
      </c>
      <c r="C168" s="8">
        <v>130015.54</v>
      </c>
      <c r="D168" s="8">
        <v>20382506</v>
      </c>
      <c r="E168" s="8">
        <v>1396</v>
      </c>
      <c r="F168" s="8">
        <v>535133.39</v>
      </c>
      <c r="G168" s="8">
        <v>1752797.63</v>
      </c>
      <c r="H168" s="8">
        <v>2005906.6</v>
      </c>
      <c r="I168" s="8">
        <v>69936.800000000003</v>
      </c>
      <c r="J168" s="8">
        <v>3915851.98</v>
      </c>
      <c r="K168" s="8">
        <v>205644.17</v>
      </c>
      <c r="L168" s="8"/>
      <c r="M168" s="8"/>
      <c r="N168" s="8"/>
      <c r="O168" s="8">
        <v>4809054</v>
      </c>
      <c r="P168" s="8"/>
      <c r="Q168" s="8">
        <v>594168.06999999995</v>
      </c>
      <c r="R168" s="8"/>
      <c r="S168" s="8">
        <v>1408171</v>
      </c>
      <c r="T168" s="8">
        <v>516948.45</v>
      </c>
      <c r="U168" s="8">
        <v>145835</v>
      </c>
      <c r="V168" s="8"/>
      <c r="W168" s="8"/>
      <c r="X168" s="8"/>
      <c r="Y168" s="8"/>
      <c r="Z168" s="8"/>
    </row>
    <row r="169" spans="1:26" ht="15.75" x14ac:dyDescent="0.25">
      <c r="A169" s="4">
        <v>44362</v>
      </c>
      <c r="B169" s="8">
        <v>265951.33</v>
      </c>
      <c r="C169" s="8">
        <v>130234.51</v>
      </c>
      <c r="D169" s="8">
        <v>20391068</v>
      </c>
      <c r="E169" s="8">
        <v>1396</v>
      </c>
      <c r="F169" s="8">
        <v>535133.39</v>
      </c>
      <c r="G169" s="8">
        <v>1753624.94</v>
      </c>
      <c r="H169" s="8">
        <v>2006637.8</v>
      </c>
      <c r="I169" s="8">
        <v>70051.600000000006</v>
      </c>
      <c r="J169" s="8">
        <v>3920479.37</v>
      </c>
      <c r="K169" s="8">
        <v>206126.18</v>
      </c>
      <c r="L169" s="8"/>
      <c r="M169" s="8"/>
      <c r="N169" s="8"/>
      <c r="O169" s="8">
        <v>4811104</v>
      </c>
      <c r="P169" s="8"/>
      <c r="Q169" s="8">
        <v>596033.71</v>
      </c>
      <c r="R169" s="8"/>
      <c r="S169" s="8">
        <v>1409473</v>
      </c>
      <c r="T169" s="8">
        <v>517316.25</v>
      </c>
      <c r="U169" s="8">
        <v>145849</v>
      </c>
      <c r="V169" s="8"/>
      <c r="W169" s="8"/>
      <c r="X169" s="8"/>
      <c r="Y169" s="8"/>
      <c r="Z169" s="8"/>
    </row>
    <row r="170" spans="1:26" ht="15.75" x14ac:dyDescent="0.25">
      <c r="A170" s="4">
        <v>44363</v>
      </c>
      <c r="B170" s="8">
        <v>266343.74</v>
      </c>
      <c r="C170" s="8">
        <v>130463.14</v>
      </c>
      <c r="D170" s="8">
        <v>20399591</v>
      </c>
      <c r="E170" s="8">
        <v>1396</v>
      </c>
      <c r="F170" s="8">
        <v>535133.39</v>
      </c>
      <c r="G170" s="8">
        <v>1754645.98</v>
      </c>
      <c r="H170" s="8">
        <v>2007382.2</v>
      </c>
      <c r="I170" s="8">
        <v>70179.31</v>
      </c>
      <c r="J170" s="8">
        <v>3926059.61</v>
      </c>
      <c r="K170" s="8">
        <v>206965.12</v>
      </c>
      <c r="L170" s="8"/>
      <c r="M170" s="8"/>
      <c r="N170" s="8"/>
      <c r="O170" s="8">
        <v>4813582</v>
      </c>
      <c r="P170" s="8"/>
      <c r="Q170" s="8">
        <v>598186.64</v>
      </c>
      <c r="R170" s="8"/>
      <c r="S170" s="8">
        <v>1411221</v>
      </c>
      <c r="T170" s="8">
        <v>516728.13</v>
      </c>
      <c r="U170" s="8">
        <v>145862</v>
      </c>
      <c r="V170" s="8"/>
      <c r="W170" s="8"/>
      <c r="X170" s="8"/>
      <c r="Y170" s="8"/>
      <c r="Z170" s="8"/>
    </row>
    <row r="171" spans="1:26" ht="15.75" x14ac:dyDescent="0.25">
      <c r="A171" s="4">
        <v>44364</v>
      </c>
      <c r="B171" s="8">
        <v>266741.38</v>
      </c>
      <c r="C171" s="8">
        <v>130713.13</v>
      </c>
      <c r="D171" s="8">
        <v>20408832</v>
      </c>
      <c r="E171" s="8">
        <v>1396</v>
      </c>
      <c r="F171" s="8">
        <v>535133.39</v>
      </c>
      <c r="G171" s="8">
        <v>1755673.43</v>
      </c>
      <c r="H171" s="8">
        <v>2008189.8</v>
      </c>
      <c r="I171" s="8">
        <v>70269.429999999993</v>
      </c>
      <c r="J171" s="8">
        <v>3931715.98</v>
      </c>
      <c r="K171" s="8">
        <v>207322.66</v>
      </c>
      <c r="L171" s="8"/>
      <c r="M171" s="8"/>
      <c r="N171" s="8"/>
      <c r="O171" s="8">
        <v>4815013</v>
      </c>
      <c r="P171" s="8"/>
      <c r="Q171" s="8">
        <v>600358.79</v>
      </c>
      <c r="R171" s="8"/>
      <c r="S171" s="8">
        <v>1412373</v>
      </c>
      <c r="T171" s="8">
        <v>518052.03</v>
      </c>
      <c r="U171" s="8">
        <v>145875</v>
      </c>
      <c r="V171" s="8"/>
      <c r="W171" s="8"/>
      <c r="X171" s="8"/>
      <c r="Y171" s="8"/>
      <c r="Z171" s="8"/>
    </row>
    <row r="172" spans="1:26" ht="15.75" x14ac:dyDescent="0.25">
      <c r="A172" s="4">
        <v>44365</v>
      </c>
      <c r="B172" s="8">
        <v>267146.8</v>
      </c>
      <c r="C172" s="8">
        <v>130949.43</v>
      </c>
      <c r="D172" s="8">
        <v>20416523</v>
      </c>
      <c r="E172" s="8">
        <v>1396</v>
      </c>
      <c r="F172" s="8">
        <v>535133.39</v>
      </c>
      <c r="G172" s="8">
        <v>1756733.2</v>
      </c>
      <c r="H172" s="8">
        <v>2008959</v>
      </c>
      <c r="I172" s="8">
        <v>70406</v>
      </c>
      <c r="J172" s="8">
        <v>3937567.6</v>
      </c>
      <c r="K172" s="8">
        <v>207832.77</v>
      </c>
      <c r="L172" s="8"/>
      <c r="M172" s="8"/>
      <c r="N172" s="8"/>
      <c r="O172" s="8">
        <v>4816863</v>
      </c>
      <c r="P172" s="8"/>
      <c r="Q172" s="8">
        <v>602639.73</v>
      </c>
      <c r="R172" s="8"/>
      <c r="S172" s="8">
        <v>1413836</v>
      </c>
      <c r="T172" s="8">
        <v>518399.35</v>
      </c>
      <c r="U172" s="8">
        <v>145884</v>
      </c>
      <c r="V172" s="8"/>
      <c r="W172" s="8"/>
      <c r="X172" s="8"/>
      <c r="Y172" s="8"/>
      <c r="Z172" s="8"/>
    </row>
    <row r="173" spans="1:26" ht="15.75" x14ac:dyDescent="0.25">
      <c r="A173" s="4">
        <v>44366</v>
      </c>
      <c r="B173" s="8">
        <v>267484.55</v>
      </c>
      <c r="C173" s="8">
        <v>131072.01999999999</v>
      </c>
      <c r="D173" s="8">
        <v>20422022</v>
      </c>
      <c r="E173" s="8">
        <v>1396</v>
      </c>
      <c r="F173" s="8">
        <v>535133.39</v>
      </c>
      <c r="G173" s="8">
        <v>1756733.2</v>
      </c>
      <c r="H173" s="8">
        <v>2009799.8</v>
      </c>
      <c r="I173" s="8">
        <v>70490.100000000006</v>
      </c>
      <c r="J173" s="8">
        <v>3938670.41</v>
      </c>
      <c r="K173" s="8">
        <v>208001.22</v>
      </c>
      <c r="L173" s="8"/>
      <c r="M173" s="8"/>
      <c r="N173" s="8"/>
      <c r="O173" s="8">
        <v>4818284</v>
      </c>
      <c r="P173" s="8"/>
      <c r="Q173" s="8">
        <v>602639.73</v>
      </c>
      <c r="R173" s="8"/>
      <c r="S173" s="8">
        <v>1414599</v>
      </c>
      <c r="T173" s="8">
        <v>518688.43</v>
      </c>
      <c r="U173" s="8">
        <v>145889</v>
      </c>
      <c r="V173" s="8"/>
      <c r="W173" s="8"/>
      <c r="X173" s="8"/>
      <c r="Y173" s="8"/>
      <c r="Z173" s="8"/>
    </row>
    <row r="174" spans="1:26" ht="15.75" x14ac:dyDescent="0.25">
      <c r="A174" s="4">
        <v>44367</v>
      </c>
      <c r="B174" s="8">
        <v>267722.42</v>
      </c>
      <c r="C174" s="8">
        <v>131087.34</v>
      </c>
      <c r="D174" s="8">
        <v>20425074</v>
      </c>
      <c r="E174" s="8">
        <v>1396</v>
      </c>
      <c r="F174" s="8">
        <v>535133.39</v>
      </c>
      <c r="G174" s="8">
        <v>1756733.2</v>
      </c>
      <c r="H174" s="8">
        <v>2010404.2</v>
      </c>
      <c r="I174" s="8">
        <v>70541.73</v>
      </c>
      <c r="J174" s="8">
        <v>3938670.41</v>
      </c>
      <c r="K174" s="8">
        <v>208022.41</v>
      </c>
      <c r="L174" s="8"/>
      <c r="M174" s="8"/>
      <c r="N174" s="8"/>
      <c r="O174" s="8">
        <v>4819017</v>
      </c>
      <c r="P174" s="8"/>
      <c r="Q174" s="8">
        <v>602639.73</v>
      </c>
      <c r="R174" s="8"/>
      <c r="S174" s="8">
        <v>1415057</v>
      </c>
      <c r="T174" s="8">
        <v>518688.43</v>
      </c>
      <c r="U174" s="8">
        <v>145895</v>
      </c>
      <c r="V174" s="8"/>
      <c r="W174" s="8"/>
      <c r="X174" s="8"/>
      <c r="Y174" s="8"/>
      <c r="Z174" s="8"/>
    </row>
    <row r="175" spans="1:26" ht="15.75" x14ac:dyDescent="0.25">
      <c r="A175" s="4">
        <v>44368</v>
      </c>
      <c r="B175" s="8">
        <v>268005.87</v>
      </c>
      <c r="C175" s="8">
        <v>131112.42000000001</v>
      </c>
      <c r="D175" s="8">
        <v>20427715</v>
      </c>
      <c r="E175" s="8">
        <v>1396</v>
      </c>
      <c r="F175" s="8">
        <v>535133.39</v>
      </c>
      <c r="G175" s="8">
        <v>1756733.2</v>
      </c>
      <c r="H175" s="8">
        <v>2011205.4</v>
      </c>
      <c r="I175" s="8">
        <v>70588.87</v>
      </c>
      <c r="J175" s="8">
        <v>3938670.41</v>
      </c>
      <c r="K175" s="8">
        <v>208047.91</v>
      </c>
      <c r="L175" s="8"/>
      <c r="M175" s="8"/>
      <c r="N175" s="8"/>
      <c r="O175" s="8">
        <v>4819175</v>
      </c>
      <c r="P175" s="8"/>
      <c r="Q175" s="8">
        <v>602639.73</v>
      </c>
      <c r="R175" s="8"/>
      <c r="S175" s="8">
        <v>1415762</v>
      </c>
      <c r="T175" s="8">
        <v>518935.46</v>
      </c>
      <c r="U175" s="8">
        <v>145899</v>
      </c>
      <c r="V175" s="8"/>
      <c r="W175" s="8"/>
      <c r="X175" s="8"/>
      <c r="Y175" s="8"/>
      <c r="Z175" s="8"/>
    </row>
    <row r="176" spans="1:26" ht="15.75" x14ac:dyDescent="0.25">
      <c r="A176" s="4">
        <v>44369</v>
      </c>
      <c r="B176" s="8">
        <v>268374.06</v>
      </c>
      <c r="C176" s="8">
        <v>131252.4</v>
      </c>
      <c r="D176" s="8">
        <v>20430300</v>
      </c>
      <c r="E176" s="8">
        <v>1396</v>
      </c>
      <c r="F176" s="8">
        <v>535133.39</v>
      </c>
      <c r="G176" s="8">
        <v>1756733.2</v>
      </c>
      <c r="H176" s="8">
        <v>2011760.2</v>
      </c>
      <c r="I176" s="8">
        <v>70725.25</v>
      </c>
      <c r="J176" s="8">
        <v>3938684.35</v>
      </c>
      <c r="K176" s="8">
        <v>208066.45</v>
      </c>
      <c r="L176" s="8"/>
      <c r="M176" s="8"/>
      <c r="N176" s="8"/>
      <c r="O176" s="8">
        <v>4819298</v>
      </c>
      <c r="P176" s="8"/>
      <c r="Q176" s="8">
        <v>602639.73</v>
      </c>
      <c r="R176" s="8"/>
      <c r="S176" s="8">
        <v>1416502</v>
      </c>
      <c r="T176" s="8">
        <v>518935.46</v>
      </c>
      <c r="U176" s="8">
        <v>145914</v>
      </c>
      <c r="V176" s="8"/>
      <c r="W176" s="8"/>
      <c r="X176" s="8"/>
      <c r="Y176" s="8"/>
      <c r="Z176" s="8"/>
    </row>
    <row r="177" spans="1:26" ht="15.75" x14ac:dyDescent="0.25">
      <c r="A177" s="4">
        <v>44370</v>
      </c>
      <c r="B177" s="8">
        <v>268775.81</v>
      </c>
      <c r="C177" s="8">
        <v>131400.51999999999</v>
      </c>
      <c r="D177" s="8">
        <v>20435974</v>
      </c>
      <c r="E177" s="8">
        <v>1397</v>
      </c>
      <c r="F177" s="8">
        <v>535133.39</v>
      </c>
      <c r="G177" s="8">
        <v>1756733.2</v>
      </c>
      <c r="H177" s="8">
        <v>2012534.8</v>
      </c>
      <c r="I177" s="8">
        <v>70992.03</v>
      </c>
      <c r="J177" s="8">
        <v>3938697.44</v>
      </c>
      <c r="K177" s="8">
        <v>208092.1</v>
      </c>
      <c r="L177" s="8"/>
      <c r="M177" s="8"/>
      <c r="N177" s="8"/>
      <c r="O177" s="8">
        <v>4820371</v>
      </c>
      <c r="P177" s="8"/>
      <c r="Q177" s="8">
        <v>602639.73</v>
      </c>
      <c r="R177" s="8"/>
      <c r="S177" s="8">
        <v>1417536</v>
      </c>
      <c r="T177" s="8">
        <v>518935.46</v>
      </c>
      <c r="U177" s="8">
        <v>145968</v>
      </c>
      <c r="V177" s="8"/>
      <c r="W177" s="8"/>
      <c r="X177" s="8"/>
      <c r="Y177" s="8"/>
      <c r="Z177" s="8"/>
    </row>
    <row r="178" spans="1:26" ht="15.75" x14ac:dyDescent="0.25">
      <c r="A178" s="4">
        <v>44371</v>
      </c>
      <c r="B178" s="8">
        <v>269233.33</v>
      </c>
      <c r="C178" s="8">
        <v>131524.97</v>
      </c>
      <c r="D178" s="8">
        <v>20442906</v>
      </c>
      <c r="E178" s="8">
        <v>1397</v>
      </c>
      <c r="F178" s="8">
        <v>535133.39</v>
      </c>
      <c r="G178" s="8">
        <v>1756733.2</v>
      </c>
      <c r="H178" s="8">
        <v>2013516.8</v>
      </c>
      <c r="I178" s="8">
        <v>71263.97</v>
      </c>
      <c r="J178" s="8">
        <v>3938778.73</v>
      </c>
      <c r="K178" s="8">
        <v>208105.22</v>
      </c>
      <c r="L178" s="8"/>
      <c r="M178" s="8"/>
      <c r="N178" s="8"/>
      <c r="O178" s="8">
        <v>4820910</v>
      </c>
      <c r="P178" s="8"/>
      <c r="Q178" s="8">
        <v>602639.73</v>
      </c>
      <c r="R178" s="8"/>
      <c r="S178" s="8">
        <v>1418640</v>
      </c>
      <c r="T178" s="8">
        <v>518984.25</v>
      </c>
      <c r="U178" s="8">
        <v>145982</v>
      </c>
      <c r="V178" s="8"/>
      <c r="W178" s="8"/>
      <c r="X178" s="8"/>
      <c r="Y178" s="8"/>
      <c r="Z178" s="8"/>
    </row>
    <row r="179" spans="1:26" ht="15.75" x14ac:dyDescent="0.25">
      <c r="A179" s="4">
        <v>44372</v>
      </c>
      <c r="B179" s="8">
        <v>269570.83</v>
      </c>
      <c r="C179" s="8">
        <v>131688.53</v>
      </c>
      <c r="D179" s="8">
        <v>20449198</v>
      </c>
      <c r="E179" s="8">
        <v>1398</v>
      </c>
      <c r="F179" s="8">
        <v>535133.39</v>
      </c>
      <c r="G179" s="8">
        <v>1756907.73</v>
      </c>
      <c r="H179" s="8">
        <v>2014105.4</v>
      </c>
      <c r="I179" s="8">
        <v>71474.720000000001</v>
      </c>
      <c r="J179" s="8">
        <v>3938808.22</v>
      </c>
      <c r="K179" s="8">
        <v>208119.6</v>
      </c>
      <c r="L179" s="8"/>
      <c r="M179" s="8"/>
      <c r="N179" s="8"/>
      <c r="O179" s="8">
        <v>4822009</v>
      </c>
      <c r="P179" s="8"/>
      <c r="Q179" s="8">
        <v>602639.73</v>
      </c>
      <c r="R179" s="8"/>
      <c r="S179" s="8">
        <v>1419328</v>
      </c>
      <c r="T179" s="8">
        <v>520032.39</v>
      </c>
      <c r="U179" s="8">
        <v>146015</v>
      </c>
      <c r="V179" s="8"/>
      <c r="W179" s="8"/>
      <c r="X179" s="8"/>
      <c r="Y179" s="8"/>
      <c r="Z179" s="8"/>
    </row>
    <row r="180" spans="1:26" ht="15.75" x14ac:dyDescent="0.25">
      <c r="A180" s="4">
        <v>44373</v>
      </c>
      <c r="B180" s="8">
        <v>269880.18</v>
      </c>
      <c r="C180" s="8">
        <v>131753.96</v>
      </c>
      <c r="D180" s="8">
        <v>20456596</v>
      </c>
      <c r="E180" s="8">
        <v>1398</v>
      </c>
      <c r="F180" s="8">
        <v>535133.39</v>
      </c>
      <c r="G180" s="8">
        <v>1756913.27</v>
      </c>
      <c r="H180" s="8">
        <v>2014874.2</v>
      </c>
      <c r="I180" s="8">
        <v>71589.5</v>
      </c>
      <c r="J180" s="8">
        <v>3938861.48</v>
      </c>
      <c r="K180" s="8">
        <v>208553.77</v>
      </c>
      <c r="L180" s="8"/>
      <c r="M180" s="8"/>
      <c r="N180" s="8"/>
      <c r="O180" s="8">
        <v>4823753</v>
      </c>
      <c r="P180" s="8"/>
      <c r="Q180" s="8">
        <v>602639.73</v>
      </c>
      <c r="R180" s="8"/>
      <c r="S180" s="8">
        <v>1420142</v>
      </c>
      <c r="T180" s="8">
        <v>520441.37</v>
      </c>
      <c r="U180" s="8">
        <v>146022</v>
      </c>
      <c r="V180" s="8"/>
      <c r="W180" s="8"/>
      <c r="X180" s="8"/>
      <c r="Y180" s="8"/>
      <c r="Z180" s="8"/>
    </row>
    <row r="181" spans="1:26" ht="15.75" x14ac:dyDescent="0.25">
      <c r="A181" s="4">
        <v>44374</v>
      </c>
      <c r="B181" s="8">
        <v>270160.87</v>
      </c>
      <c r="C181" s="8">
        <v>131779.15</v>
      </c>
      <c r="D181" s="8">
        <v>20462989</v>
      </c>
      <c r="E181" s="8">
        <v>1398</v>
      </c>
      <c r="F181" s="8">
        <v>535133.39</v>
      </c>
      <c r="G181" s="8">
        <v>1756913.27</v>
      </c>
      <c r="H181" s="8">
        <v>2015683.8</v>
      </c>
      <c r="I181" s="8">
        <v>71595.600000000006</v>
      </c>
      <c r="J181" s="8">
        <v>3938861.49</v>
      </c>
      <c r="K181" s="8">
        <v>208617.58</v>
      </c>
      <c r="L181" s="8"/>
      <c r="M181" s="8"/>
      <c r="N181" s="8"/>
      <c r="O181" s="8">
        <v>4824923</v>
      </c>
      <c r="P181" s="8"/>
      <c r="Q181" s="8">
        <v>602639.73</v>
      </c>
      <c r="R181" s="8"/>
      <c r="S181" s="8">
        <v>1420813</v>
      </c>
      <c r="T181" s="8">
        <v>520808.89</v>
      </c>
      <c r="U181" s="8">
        <v>146027</v>
      </c>
      <c r="V181" s="8"/>
      <c r="W181" s="8"/>
      <c r="X181" s="8"/>
      <c r="Y181" s="8"/>
      <c r="Z181" s="8"/>
    </row>
    <row r="182" spans="1:26" ht="15.75" x14ac:dyDescent="0.25">
      <c r="A182" s="4">
        <v>44375</v>
      </c>
      <c r="B182" s="8">
        <v>270539.76</v>
      </c>
      <c r="C182" s="8">
        <v>131992.44</v>
      </c>
      <c r="D182" s="8">
        <v>20471063</v>
      </c>
      <c r="E182" s="8">
        <v>1398</v>
      </c>
      <c r="F182" s="8">
        <v>535133.39</v>
      </c>
      <c r="G182" s="8">
        <v>1757316.5</v>
      </c>
      <c r="H182" s="8">
        <v>2016437.6</v>
      </c>
      <c r="I182" s="8">
        <v>71783.7</v>
      </c>
      <c r="J182" s="8">
        <v>3940771.66</v>
      </c>
      <c r="K182" s="8">
        <v>209010.61</v>
      </c>
      <c r="L182" s="8"/>
      <c r="M182" s="8"/>
      <c r="N182" s="8"/>
      <c r="O182" s="8">
        <v>4827007</v>
      </c>
      <c r="P182" s="8"/>
      <c r="Q182" s="8">
        <v>603745.15</v>
      </c>
      <c r="R182" s="8"/>
      <c r="S182" s="8">
        <v>1421734</v>
      </c>
      <c r="T182" s="8">
        <v>521155.59</v>
      </c>
      <c r="U182" s="8">
        <v>146040</v>
      </c>
      <c r="V182" s="8"/>
      <c r="W182" s="8"/>
      <c r="X182" s="8"/>
      <c r="Y182" s="8"/>
      <c r="Z182" s="8"/>
    </row>
    <row r="183" spans="1:26" ht="15.75" x14ac:dyDescent="0.25">
      <c r="A183" s="4">
        <v>44376</v>
      </c>
      <c r="B183" s="8">
        <v>270925.26</v>
      </c>
      <c r="C183" s="8">
        <v>132247.34</v>
      </c>
      <c r="D183" s="8">
        <v>20479661</v>
      </c>
      <c r="E183" s="8">
        <v>1398</v>
      </c>
      <c r="F183" s="8">
        <v>535133.39</v>
      </c>
      <c r="G183" s="8">
        <v>1758297.92</v>
      </c>
      <c r="H183" s="8">
        <v>2017140.2</v>
      </c>
      <c r="I183" s="8">
        <v>71906.92</v>
      </c>
      <c r="J183" s="8">
        <v>3946055.33</v>
      </c>
      <c r="K183" s="8">
        <v>209518.99</v>
      </c>
      <c r="L183" s="8"/>
      <c r="M183" s="8"/>
      <c r="N183" s="8"/>
      <c r="O183" s="8">
        <v>4828928</v>
      </c>
      <c r="P183" s="8"/>
      <c r="Q183" s="8">
        <v>606009.52</v>
      </c>
      <c r="R183" s="8"/>
      <c r="S183" s="8">
        <v>1423003</v>
      </c>
      <c r="T183" s="8">
        <v>521523.96</v>
      </c>
      <c r="U183" s="8">
        <v>146056</v>
      </c>
      <c r="V183" s="8"/>
      <c r="W183" s="8"/>
      <c r="X183" s="8"/>
      <c r="Y183" s="8"/>
      <c r="Z183" s="8"/>
    </row>
    <row r="184" spans="1:26" ht="15.75" x14ac:dyDescent="0.25">
      <c r="A184" s="4">
        <v>44377</v>
      </c>
      <c r="B184" s="8">
        <v>271364.09000000003</v>
      </c>
      <c r="C184" s="8">
        <v>132529.5</v>
      </c>
      <c r="D184" s="8">
        <v>20489804</v>
      </c>
      <c r="E184" s="8">
        <v>1398</v>
      </c>
      <c r="F184" s="8">
        <v>535133.39</v>
      </c>
      <c r="G184" s="8">
        <v>1759446.73</v>
      </c>
      <c r="H184" s="8">
        <v>2017940.2</v>
      </c>
      <c r="I184" s="8">
        <v>72109.039999999994</v>
      </c>
      <c r="J184" s="8">
        <v>3952206.88</v>
      </c>
      <c r="K184" s="8">
        <v>210087.94</v>
      </c>
      <c r="L184" s="8"/>
      <c r="M184" s="8"/>
      <c r="N184" s="8"/>
      <c r="O184" s="8">
        <v>4831271</v>
      </c>
      <c r="P184" s="8"/>
      <c r="Q184" s="8">
        <v>608332.81000000006</v>
      </c>
      <c r="R184" s="8"/>
      <c r="S184" s="8">
        <v>1424516</v>
      </c>
      <c r="T184" s="8">
        <v>521911.28</v>
      </c>
      <c r="U184" s="8">
        <v>146071</v>
      </c>
      <c r="V184" s="8"/>
      <c r="W184" s="8"/>
      <c r="X184" s="8"/>
      <c r="Y184" s="8"/>
      <c r="Z184" s="8"/>
    </row>
    <row r="185" spans="1:26" ht="15.75" x14ac:dyDescent="0.25">
      <c r="A185" s="4">
        <v>44378</v>
      </c>
      <c r="B185" s="8">
        <v>271820.62</v>
      </c>
      <c r="C185" s="8">
        <v>132796.19</v>
      </c>
      <c r="D185" s="8">
        <v>20500317</v>
      </c>
      <c r="E185" s="8">
        <v>1400</v>
      </c>
      <c r="F185" s="8">
        <v>535133.39</v>
      </c>
      <c r="G185" s="8">
        <v>1760552.63</v>
      </c>
      <c r="H185" s="8">
        <v>2018734.2</v>
      </c>
      <c r="I185" s="8">
        <v>72436.45</v>
      </c>
      <c r="J185" s="8">
        <v>3958192.65</v>
      </c>
      <c r="K185" s="8">
        <v>210545.47</v>
      </c>
      <c r="L185" s="8"/>
      <c r="M185" s="8"/>
      <c r="N185" s="8"/>
      <c r="O185" s="8">
        <v>4833700</v>
      </c>
      <c r="P185" s="8"/>
      <c r="Q185" s="8">
        <v>610650.94999999995</v>
      </c>
      <c r="R185" s="8"/>
      <c r="S185" s="8">
        <v>1426429</v>
      </c>
      <c r="T185" s="8">
        <v>522398.16</v>
      </c>
      <c r="U185" s="8">
        <v>146097</v>
      </c>
      <c r="V185" s="8"/>
      <c r="W185" s="8"/>
      <c r="X185" s="8"/>
      <c r="Y185" s="8"/>
      <c r="Z185" s="8"/>
    </row>
    <row r="186" spans="1:26" ht="15.75" x14ac:dyDescent="0.25">
      <c r="A186" s="4">
        <v>44379</v>
      </c>
      <c r="B186" s="8">
        <v>272188.42</v>
      </c>
      <c r="C186" s="8">
        <v>133005.66</v>
      </c>
      <c r="D186" s="8">
        <v>20508092</v>
      </c>
      <c r="E186" s="8">
        <v>1401</v>
      </c>
      <c r="F186" s="8">
        <v>535133.39</v>
      </c>
      <c r="G186" s="8">
        <v>1761312.47</v>
      </c>
      <c r="H186" s="8">
        <v>2019363.4</v>
      </c>
      <c r="I186" s="8">
        <v>72659.66</v>
      </c>
      <c r="J186" s="8">
        <v>3962480.85</v>
      </c>
      <c r="K186" s="8">
        <v>210903.78</v>
      </c>
      <c r="L186" s="8"/>
      <c r="M186" s="8"/>
      <c r="N186" s="8"/>
      <c r="O186" s="8">
        <v>4835273</v>
      </c>
      <c r="P186" s="8"/>
      <c r="Q186" s="8">
        <v>612509.98</v>
      </c>
      <c r="R186" s="8"/>
      <c r="S186" s="8">
        <v>1427925</v>
      </c>
      <c r="T186" s="8">
        <v>522783.11</v>
      </c>
      <c r="U186" s="8">
        <v>146128</v>
      </c>
      <c r="V186" s="8"/>
      <c r="W186" s="8"/>
      <c r="X186" s="8"/>
      <c r="Y186" s="8"/>
      <c r="Z186" s="8"/>
    </row>
    <row r="187" spans="1:26" ht="15.75" x14ac:dyDescent="0.25">
      <c r="A187" s="4">
        <v>44380</v>
      </c>
      <c r="B187" s="8">
        <v>272532.57</v>
      </c>
      <c r="C187" s="8">
        <v>133123.44</v>
      </c>
      <c r="D187" s="8">
        <v>20517452</v>
      </c>
      <c r="E187" s="8">
        <v>1401</v>
      </c>
      <c r="F187" s="8">
        <v>535133.39</v>
      </c>
      <c r="G187" s="8">
        <v>1761673.15</v>
      </c>
      <c r="H187" s="8">
        <v>2020190.6</v>
      </c>
      <c r="I187" s="8">
        <v>72746.14</v>
      </c>
      <c r="J187" s="8">
        <v>3965128.33</v>
      </c>
      <c r="K187" s="8">
        <v>211097.72</v>
      </c>
      <c r="L187" s="8"/>
      <c r="M187" s="8"/>
      <c r="N187" s="8"/>
      <c r="O187" s="8">
        <v>4836691</v>
      </c>
      <c r="P187" s="8"/>
      <c r="Q187" s="8">
        <v>613914.43000000005</v>
      </c>
      <c r="R187" s="8"/>
      <c r="S187" s="8">
        <v>1429061</v>
      </c>
      <c r="T187" s="8">
        <v>523119.17</v>
      </c>
      <c r="U187" s="8">
        <v>146144</v>
      </c>
      <c r="V187" s="8"/>
      <c r="W187" s="8"/>
      <c r="X187" s="8"/>
      <c r="Y187" s="8"/>
      <c r="Z187" s="8"/>
    </row>
    <row r="188" spans="1:26" ht="15.75" x14ac:dyDescent="0.25">
      <c r="A188" s="4">
        <v>44381</v>
      </c>
      <c r="B188" s="8">
        <v>272803.15999999997</v>
      </c>
      <c r="C188" s="8">
        <v>133159.91</v>
      </c>
      <c r="D188" s="8">
        <v>20524752</v>
      </c>
      <c r="E188" s="8">
        <v>1401</v>
      </c>
      <c r="F188" s="8">
        <v>535133.39</v>
      </c>
      <c r="G188" s="8">
        <v>1761673.16</v>
      </c>
      <c r="H188" s="8">
        <v>2020901.8</v>
      </c>
      <c r="I188" s="8">
        <v>72822.740000000005</v>
      </c>
      <c r="J188" s="8">
        <v>3965140.14</v>
      </c>
      <c r="K188" s="8">
        <v>211172.98</v>
      </c>
      <c r="L188" s="8"/>
      <c r="M188" s="8"/>
      <c r="N188" s="8"/>
      <c r="O188" s="8">
        <v>4838745</v>
      </c>
      <c r="P188" s="8"/>
      <c r="Q188" s="8">
        <v>613914.43000000005</v>
      </c>
      <c r="R188" s="8"/>
      <c r="S188" s="8">
        <v>1429731</v>
      </c>
      <c r="T188" s="8">
        <v>523310.92</v>
      </c>
      <c r="U188" s="8">
        <v>146150</v>
      </c>
      <c r="V188" s="8"/>
      <c r="W188" s="8"/>
      <c r="X188" s="8"/>
      <c r="Y188" s="8"/>
      <c r="Z188" s="8"/>
    </row>
    <row r="189" spans="1:26" ht="15.75" x14ac:dyDescent="0.25">
      <c r="A189" s="4">
        <v>44382</v>
      </c>
      <c r="B189" s="8">
        <v>273184.64000000001</v>
      </c>
      <c r="C189" s="8">
        <v>133318.94</v>
      </c>
      <c r="D189" s="8">
        <v>20530820</v>
      </c>
      <c r="E189" s="8">
        <v>1402</v>
      </c>
      <c r="F189" s="8">
        <v>535133.39</v>
      </c>
      <c r="G189" s="8">
        <v>1761673.16</v>
      </c>
      <c r="H189" s="8">
        <v>2021485.8</v>
      </c>
      <c r="I189" s="8">
        <v>73024.72</v>
      </c>
      <c r="J189" s="8">
        <v>3965170.72</v>
      </c>
      <c r="K189" s="8">
        <v>211295.44</v>
      </c>
      <c r="L189" s="8"/>
      <c r="M189" s="8"/>
      <c r="N189" s="8"/>
      <c r="O189" s="8">
        <v>4840025</v>
      </c>
      <c r="P189" s="8"/>
      <c r="Q189" s="8">
        <v>613914.43000000005</v>
      </c>
      <c r="R189" s="8"/>
      <c r="S189" s="8">
        <v>1430534</v>
      </c>
      <c r="T189" s="8">
        <v>523649.17</v>
      </c>
      <c r="U189" s="8">
        <v>146169</v>
      </c>
      <c r="V189" s="8"/>
      <c r="W189" s="8"/>
      <c r="X189" s="8"/>
      <c r="Y189" s="8"/>
      <c r="Z189" s="8"/>
    </row>
    <row r="190" spans="1:26" ht="15.75" x14ac:dyDescent="0.25">
      <c r="A190" s="4">
        <v>44383</v>
      </c>
      <c r="B190" s="8">
        <v>273683.46999999997</v>
      </c>
      <c r="C190" s="8">
        <v>133448.28</v>
      </c>
      <c r="D190" s="8">
        <v>20539129</v>
      </c>
      <c r="E190" s="8">
        <v>1403</v>
      </c>
      <c r="F190" s="8">
        <v>535133.39</v>
      </c>
      <c r="G190" s="8">
        <v>1761673.16</v>
      </c>
      <c r="H190" s="8">
        <v>2022331.4</v>
      </c>
      <c r="I190" s="8">
        <v>73395.27</v>
      </c>
      <c r="J190" s="8">
        <v>3965209.63</v>
      </c>
      <c r="K190" s="8">
        <v>211418.23</v>
      </c>
      <c r="L190" s="8"/>
      <c r="M190" s="8"/>
      <c r="N190" s="8"/>
      <c r="O190" s="8">
        <v>4841552</v>
      </c>
      <c r="P190" s="8"/>
      <c r="Q190" s="8">
        <v>613914.43000000005</v>
      </c>
      <c r="R190" s="8"/>
      <c r="S190" s="8">
        <v>1431805</v>
      </c>
      <c r="T190" s="8">
        <v>523860.15</v>
      </c>
      <c r="U190" s="8">
        <v>146194</v>
      </c>
      <c r="V190" s="8"/>
      <c r="W190" s="8"/>
      <c r="X190" s="8"/>
      <c r="Y190" s="8"/>
      <c r="Z190" s="8"/>
    </row>
    <row r="191" spans="1:26" ht="15.75" x14ac:dyDescent="0.25">
      <c r="A191" s="46">
        <v>44384</v>
      </c>
      <c r="B191" s="8">
        <v>274101.40999999997</v>
      </c>
      <c r="C191" s="8">
        <v>133599.67999999999</v>
      </c>
      <c r="D191" s="8">
        <v>20545435</v>
      </c>
      <c r="E191" s="8">
        <v>1404</v>
      </c>
      <c r="F191" s="8">
        <v>535133.39</v>
      </c>
      <c r="G191" s="8">
        <v>1761676.07</v>
      </c>
      <c r="H191" s="8">
        <v>2022921.8</v>
      </c>
      <c r="I191" s="8">
        <v>73658.47</v>
      </c>
      <c r="J191" s="8">
        <v>3965228.76</v>
      </c>
      <c r="K191" s="8">
        <v>211517.47</v>
      </c>
      <c r="L191" s="8"/>
      <c r="M191" s="8"/>
      <c r="N191" s="8"/>
      <c r="O191" s="8">
        <v>4842754</v>
      </c>
      <c r="P191" s="8"/>
      <c r="Q191" s="8">
        <v>613914.43000000005</v>
      </c>
      <c r="R191" s="8"/>
      <c r="S191" s="8">
        <v>1432667</v>
      </c>
      <c r="T191" s="8">
        <v>524138.35</v>
      </c>
      <c r="U191" s="8">
        <v>146215</v>
      </c>
      <c r="V191" s="8"/>
      <c r="W191" s="8"/>
      <c r="X191" s="8"/>
      <c r="Y191" s="8"/>
      <c r="Z191" s="8"/>
    </row>
    <row r="192" spans="1:26" ht="15.75" x14ac:dyDescent="0.25">
      <c r="A192" s="46">
        <v>44385</v>
      </c>
      <c r="B192" s="8">
        <v>274582.53000000003</v>
      </c>
      <c r="C192" s="8">
        <v>133758.41</v>
      </c>
      <c r="D192" s="8">
        <v>20554234</v>
      </c>
      <c r="E192" s="8">
        <v>1406</v>
      </c>
      <c r="F192" s="8">
        <v>535133.39</v>
      </c>
      <c r="G192" s="8">
        <v>1761676.07</v>
      </c>
      <c r="H192" s="8">
        <v>2023653.4</v>
      </c>
      <c r="I192" s="8">
        <v>73910.89</v>
      </c>
      <c r="J192" s="8">
        <v>3965262.87</v>
      </c>
      <c r="K192" s="8">
        <v>211619.57</v>
      </c>
      <c r="L192" s="8"/>
      <c r="M192" s="8"/>
      <c r="N192" s="8"/>
      <c r="O192" s="8">
        <v>4844408</v>
      </c>
      <c r="P192" s="8"/>
      <c r="Q192" s="8">
        <v>613914.43000000005</v>
      </c>
      <c r="R192" s="8"/>
      <c r="S192" s="8">
        <v>1433742</v>
      </c>
      <c r="T192" s="8">
        <v>524400.31999999995</v>
      </c>
      <c r="U192" s="8">
        <v>146236</v>
      </c>
      <c r="V192" s="8"/>
      <c r="W192" s="8"/>
      <c r="X192" s="8"/>
      <c r="Y192" s="8"/>
      <c r="Z192" s="8"/>
    </row>
    <row r="193" spans="1:26" ht="15.75" x14ac:dyDescent="0.25">
      <c r="A193" s="46">
        <v>44386</v>
      </c>
      <c r="B193" s="8">
        <v>275014.96999999997</v>
      </c>
      <c r="C193" s="8">
        <v>133863.16</v>
      </c>
      <c r="D193" s="8">
        <v>20563521</v>
      </c>
      <c r="E193" s="8">
        <v>1407</v>
      </c>
      <c r="F193" s="8">
        <v>535133.4</v>
      </c>
      <c r="G193" s="8">
        <v>1761676.07</v>
      </c>
      <c r="H193" s="8">
        <v>2024330.6</v>
      </c>
      <c r="I193" s="8">
        <v>74168.97</v>
      </c>
      <c r="J193" s="8">
        <v>3965395.72</v>
      </c>
      <c r="K193" s="8">
        <v>211749.23</v>
      </c>
      <c r="L193" s="8"/>
      <c r="M193" s="8"/>
      <c r="N193" s="8"/>
      <c r="O193" s="8">
        <v>4847362</v>
      </c>
      <c r="P193" s="8"/>
      <c r="Q193" s="8">
        <v>613914.43000000005</v>
      </c>
      <c r="R193" s="8"/>
      <c r="S193" s="8">
        <v>1434882</v>
      </c>
      <c r="T193" s="8">
        <v>524684.9</v>
      </c>
      <c r="U193" s="8">
        <v>146258</v>
      </c>
      <c r="V193" s="8"/>
      <c r="W193" s="8"/>
      <c r="X193" s="8"/>
      <c r="Y193" s="8"/>
      <c r="Z193" s="8"/>
    </row>
    <row r="194" spans="1:26" ht="15.75" x14ac:dyDescent="0.25">
      <c r="A194" s="46">
        <v>44387</v>
      </c>
      <c r="B194" s="8">
        <v>275381.27</v>
      </c>
      <c r="C194" s="8">
        <v>134049.18</v>
      </c>
      <c r="D194" s="8">
        <v>20573495</v>
      </c>
      <c r="E194" s="8">
        <v>1407</v>
      </c>
      <c r="F194" s="8">
        <v>535133.4</v>
      </c>
      <c r="G194" s="8">
        <v>1761676.07</v>
      </c>
      <c r="H194" s="8">
        <v>2025230.6</v>
      </c>
      <c r="I194" s="8">
        <v>74261.84</v>
      </c>
      <c r="J194" s="8">
        <v>3965443.11</v>
      </c>
      <c r="K194" s="8">
        <v>211858.68</v>
      </c>
      <c r="L194" s="8"/>
      <c r="M194" s="8"/>
      <c r="N194" s="8"/>
      <c r="O194" s="8">
        <v>4850505</v>
      </c>
      <c r="P194" s="8"/>
      <c r="Q194" s="8">
        <v>613914.43000000005</v>
      </c>
      <c r="R194" s="8"/>
      <c r="S194" s="8">
        <v>1435804</v>
      </c>
      <c r="T194" s="8">
        <v>524947.92000000004</v>
      </c>
      <c r="U194" s="8">
        <v>146266</v>
      </c>
      <c r="V194" s="8"/>
      <c r="W194" s="8"/>
      <c r="X194" s="8"/>
      <c r="Y194" s="8"/>
      <c r="Z194" s="8"/>
    </row>
    <row r="195" spans="1:26" ht="15.75" x14ac:dyDescent="0.25">
      <c r="A195" s="46">
        <v>44388</v>
      </c>
      <c r="B195" s="8">
        <v>275594.89</v>
      </c>
      <c r="C195" s="8">
        <v>134169.38</v>
      </c>
      <c r="D195" s="8">
        <v>20578606</v>
      </c>
      <c r="E195" s="8">
        <v>1407</v>
      </c>
      <c r="F195" s="8">
        <v>535133.4</v>
      </c>
      <c r="G195" s="8">
        <v>1761676.07</v>
      </c>
      <c r="H195" s="8">
        <v>2025784.2</v>
      </c>
      <c r="I195" s="8">
        <v>74307.37</v>
      </c>
      <c r="J195" s="8">
        <v>3965450.66</v>
      </c>
      <c r="K195" s="8">
        <v>211908.76</v>
      </c>
      <c r="L195" s="8"/>
      <c r="M195" s="8"/>
      <c r="N195" s="8"/>
      <c r="O195" s="8">
        <v>4851511</v>
      </c>
      <c r="P195" s="8"/>
      <c r="Q195" s="8">
        <v>613914.43000000005</v>
      </c>
      <c r="R195" s="8"/>
      <c r="S195" s="8">
        <v>1436328</v>
      </c>
      <c r="T195" s="8">
        <v>525114.52</v>
      </c>
      <c r="U195" s="8">
        <v>146272</v>
      </c>
      <c r="V195" s="8"/>
      <c r="W195" s="8"/>
      <c r="X195" s="8"/>
      <c r="Y195" s="8"/>
      <c r="Z195" s="8"/>
    </row>
    <row r="196" spans="1:26" ht="15.75" x14ac:dyDescent="0.25">
      <c r="A196" s="46">
        <v>44389</v>
      </c>
      <c r="B196" s="8">
        <v>276038.39</v>
      </c>
      <c r="C196" s="8">
        <v>134415.38</v>
      </c>
      <c r="D196" s="8">
        <v>20586955</v>
      </c>
      <c r="E196" s="8">
        <v>1408</v>
      </c>
      <c r="F196" s="8">
        <v>535379.04</v>
      </c>
      <c r="G196" s="8">
        <v>1762021.83</v>
      </c>
      <c r="H196" s="8">
        <v>2026577.4</v>
      </c>
      <c r="I196" s="8">
        <v>74543.039999999994</v>
      </c>
      <c r="J196" s="8">
        <v>3967110.22</v>
      </c>
      <c r="K196" s="8">
        <v>212330.77</v>
      </c>
      <c r="L196" s="8"/>
      <c r="M196" s="8"/>
      <c r="N196" s="8"/>
      <c r="O196" s="8">
        <v>4852529</v>
      </c>
      <c r="P196" s="8"/>
      <c r="Q196" s="8">
        <v>614667.19999999995</v>
      </c>
      <c r="R196" s="8"/>
      <c r="S196" s="8">
        <v>1437513</v>
      </c>
      <c r="T196" s="8">
        <v>525346.57999999996</v>
      </c>
      <c r="U196" s="8">
        <v>146298</v>
      </c>
      <c r="V196" s="8"/>
      <c r="W196" s="8"/>
      <c r="X196" s="8"/>
      <c r="Y196" s="8"/>
      <c r="Z196" s="8"/>
    </row>
    <row r="197" spans="1:26" ht="15.75" x14ac:dyDescent="0.25">
      <c r="A197" s="4">
        <v>44390</v>
      </c>
      <c r="B197" s="8">
        <v>276437.84999999998</v>
      </c>
      <c r="C197" s="8">
        <v>134670.44</v>
      </c>
      <c r="D197" s="8">
        <v>20595535</v>
      </c>
      <c r="E197" s="8">
        <v>1409</v>
      </c>
      <c r="F197" s="8">
        <v>535379.04</v>
      </c>
      <c r="G197" s="8">
        <v>1762966.89</v>
      </c>
      <c r="H197" s="8">
        <v>2027272.6</v>
      </c>
      <c r="I197" s="8">
        <v>74826.95</v>
      </c>
      <c r="J197" s="8">
        <v>3972254.11</v>
      </c>
      <c r="K197" s="8">
        <v>212350.48</v>
      </c>
      <c r="L197" s="8"/>
      <c r="M197" s="8"/>
      <c r="N197" s="8"/>
      <c r="O197" s="8">
        <v>4854326</v>
      </c>
      <c r="P197" s="8"/>
      <c r="Q197" s="8">
        <v>616682.56000000006</v>
      </c>
      <c r="R197" s="8"/>
      <c r="S197" s="8">
        <v>1439026</v>
      </c>
      <c r="T197" s="8">
        <v>525618.4</v>
      </c>
      <c r="U197" s="8">
        <v>146315</v>
      </c>
      <c r="V197" s="8"/>
      <c r="W197" s="8"/>
      <c r="X197" s="8"/>
      <c r="Y197" s="8"/>
      <c r="Z197" s="8"/>
    </row>
    <row r="198" spans="1:26" ht="15.75" x14ac:dyDescent="0.25">
      <c r="A198" s="4">
        <v>44391</v>
      </c>
      <c r="B198" s="8">
        <v>276904.34000000003</v>
      </c>
      <c r="C198" s="8">
        <v>134987.87</v>
      </c>
      <c r="D198" s="8">
        <v>20607332</v>
      </c>
      <c r="E198" s="8">
        <v>1410</v>
      </c>
      <c r="F198" s="8">
        <v>535379.04</v>
      </c>
      <c r="G198" s="8">
        <v>1764000.37</v>
      </c>
      <c r="H198" s="8">
        <v>2028110.2</v>
      </c>
      <c r="I198" s="8">
        <v>75143.38</v>
      </c>
      <c r="J198" s="8">
        <v>3977906.05</v>
      </c>
      <c r="K198" s="8">
        <v>213320.05</v>
      </c>
      <c r="L198" s="8"/>
      <c r="M198" s="8"/>
      <c r="N198" s="8"/>
      <c r="O198" s="8">
        <v>4857397</v>
      </c>
      <c r="P198" s="8"/>
      <c r="Q198" s="8">
        <v>618930.55000000005</v>
      </c>
      <c r="R198" s="8"/>
      <c r="S198" s="8">
        <v>1441032</v>
      </c>
      <c r="T198" s="8">
        <v>525868.76</v>
      </c>
      <c r="U198" s="8">
        <v>146373</v>
      </c>
      <c r="V198" s="8"/>
      <c r="W198" s="8"/>
      <c r="X198" s="8"/>
      <c r="Y198" s="8"/>
      <c r="Z198" s="8"/>
    </row>
    <row r="199" spans="1:26" ht="15.75" x14ac:dyDescent="0.25">
      <c r="A199" s="4">
        <v>44392</v>
      </c>
      <c r="B199" s="8">
        <v>277312.81</v>
      </c>
      <c r="C199" s="8">
        <v>135213.63</v>
      </c>
      <c r="D199" s="8">
        <v>20616033</v>
      </c>
      <c r="E199" s="8">
        <v>1411</v>
      </c>
      <c r="F199" s="8">
        <v>535379.04</v>
      </c>
      <c r="G199" s="8">
        <v>1764000.37</v>
      </c>
      <c r="H199" s="8">
        <v>2028745.2</v>
      </c>
      <c r="I199" s="8">
        <v>75334.31</v>
      </c>
      <c r="J199" s="8">
        <v>3982415.55</v>
      </c>
      <c r="K199" s="8">
        <v>213654.08</v>
      </c>
      <c r="L199" s="8"/>
      <c r="M199" s="8"/>
      <c r="N199" s="8"/>
      <c r="O199" s="8">
        <v>4859628</v>
      </c>
      <c r="P199" s="8"/>
      <c r="Q199" s="8">
        <v>618930.55000000005</v>
      </c>
      <c r="R199" s="8"/>
      <c r="S199" s="8">
        <v>1442402</v>
      </c>
      <c r="T199" s="8">
        <v>526251.80000000005</v>
      </c>
      <c r="U199" s="8">
        <v>146414</v>
      </c>
      <c r="V199" s="8"/>
      <c r="W199" s="8"/>
      <c r="X199" s="8"/>
      <c r="Y199" s="8"/>
      <c r="Z199" s="8"/>
    </row>
    <row r="200" spans="1:26" ht="15.75" x14ac:dyDescent="0.25">
      <c r="A200" s="4">
        <v>44393</v>
      </c>
      <c r="B200" s="8">
        <v>277668.96999999997</v>
      </c>
      <c r="C200" s="8">
        <v>135276.91</v>
      </c>
      <c r="D200" s="8">
        <v>20623262</v>
      </c>
      <c r="E200" s="8">
        <v>1411</v>
      </c>
      <c r="F200" s="8">
        <v>535379.04</v>
      </c>
      <c r="G200" s="8">
        <v>1764000.37</v>
      </c>
      <c r="H200" s="8">
        <v>2029444.8</v>
      </c>
      <c r="I200" s="8">
        <v>75391.38</v>
      </c>
      <c r="J200" s="8">
        <v>3982455.12</v>
      </c>
      <c r="K200" s="8">
        <v>213951.2</v>
      </c>
      <c r="L200" s="8"/>
      <c r="M200" s="8"/>
      <c r="N200" s="8"/>
      <c r="O200" s="8">
        <v>4861810</v>
      </c>
      <c r="P200" s="8"/>
      <c r="Q200" s="8">
        <v>618930.55000000005</v>
      </c>
      <c r="R200" s="8"/>
      <c r="S200" s="8">
        <v>1443053</v>
      </c>
      <c r="T200" s="8">
        <v>526461.25</v>
      </c>
      <c r="U200" s="8">
        <v>146419</v>
      </c>
      <c r="V200" s="8"/>
      <c r="W200" s="8"/>
      <c r="X200" s="8"/>
      <c r="Y200" s="8"/>
      <c r="Z200" s="8"/>
    </row>
    <row r="201" spans="1:26" ht="15.75" x14ac:dyDescent="0.25">
      <c r="A201" s="4">
        <v>44394</v>
      </c>
      <c r="B201" s="8">
        <v>278019.92</v>
      </c>
      <c r="C201" s="8">
        <v>135423.57999999999</v>
      </c>
      <c r="D201" s="8">
        <v>20631810</v>
      </c>
      <c r="E201" s="8">
        <v>1411</v>
      </c>
      <c r="F201" s="8">
        <v>535379.04</v>
      </c>
      <c r="G201" s="8">
        <v>1764783.96</v>
      </c>
      <c r="H201" s="8">
        <v>2030196.2</v>
      </c>
      <c r="I201" s="8">
        <v>75466.16</v>
      </c>
      <c r="J201" s="8">
        <v>3982493.62</v>
      </c>
      <c r="K201" s="8">
        <v>214115.65</v>
      </c>
      <c r="L201" s="8"/>
      <c r="M201" s="8"/>
      <c r="N201" s="8"/>
      <c r="O201" s="8">
        <v>4864499</v>
      </c>
      <c r="P201" s="8"/>
      <c r="Q201" s="8">
        <v>618930.55000000005</v>
      </c>
      <c r="R201" s="8"/>
      <c r="S201" s="8">
        <v>1443700</v>
      </c>
      <c r="T201" s="8">
        <v>526665.41</v>
      </c>
      <c r="U201" s="8">
        <v>146425</v>
      </c>
      <c r="V201" s="8"/>
      <c r="W201" s="8"/>
      <c r="X201" s="8"/>
      <c r="Y201" s="8"/>
      <c r="Z201" s="8"/>
    </row>
    <row r="202" spans="1:26" ht="15.75" x14ac:dyDescent="0.25">
      <c r="A202" s="4">
        <v>44395</v>
      </c>
      <c r="B202" s="8">
        <v>278351.33</v>
      </c>
      <c r="C202" s="8">
        <v>135505.66</v>
      </c>
      <c r="D202" s="8">
        <v>20639000</v>
      </c>
      <c r="E202" s="8">
        <v>1411</v>
      </c>
      <c r="F202" s="8">
        <v>535379.04</v>
      </c>
      <c r="G202" s="8">
        <v>1764783.96</v>
      </c>
      <c r="H202" s="8">
        <v>2030930.2</v>
      </c>
      <c r="I202" s="8">
        <v>75551.539999999994</v>
      </c>
      <c r="J202" s="8">
        <v>3982502.28</v>
      </c>
      <c r="K202" s="8">
        <v>214357.33</v>
      </c>
      <c r="L202" s="8"/>
      <c r="M202" s="8"/>
      <c r="N202" s="8"/>
      <c r="O202" s="8">
        <v>4866746</v>
      </c>
      <c r="P202" s="8"/>
      <c r="Q202" s="8">
        <v>618930.55000000005</v>
      </c>
      <c r="R202" s="8"/>
      <c r="S202" s="8">
        <v>1444411</v>
      </c>
      <c r="T202" s="8">
        <v>526665.41</v>
      </c>
      <c r="U202" s="8">
        <v>146433</v>
      </c>
      <c r="V202" s="8"/>
      <c r="W202" s="8"/>
      <c r="X202" s="8"/>
      <c r="Y202" s="8"/>
      <c r="Z202" s="8"/>
    </row>
    <row r="203" spans="1:26" ht="15.75" x14ac:dyDescent="0.25">
      <c r="A203" s="4">
        <v>44396</v>
      </c>
      <c r="B203" s="8">
        <v>278714.39</v>
      </c>
      <c r="C203" s="8">
        <v>135692.72</v>
      </c>
      <c r="D203" s="8">
        <v>20646235</v>
      </c>
      <c r="E203" s="8">
        <v>1412</v>
      </c>
      <c r="F203" s="8">
        <v>535379.04</v>
      </c>
      <c r="G203" s="8">
        <v>1765068.56</v>
      </c>
      <c r="H203" s="8">
        <v>2031543</v>
      </c>
      <c r="I203" s="8">
        <v>75704.03</v>
      </c>
      <c r="J203" s="8">
        <v>3983935</v>
      </c>
      <c r="K203" s="8">
        <v>215124.53</v>
      </c>
      <c r="L203" s="8"/>
      <c r="M203" s="8"/>
      <c r="N203" s="8"/>
      <c r="O203" s="8">
        <v>4868387</v>
      </c>
      <c r="P203" s="8"/>
      <c r="Q203" s="8">
        <v>621409.69999999995</v>
      </c>
      <c r="R203" s="8"/>
      <c r="S203" s="8">
        <v>1445350</v>
      </c>
      <c r="T203" s="8">
        <v>527197.4</v>
      </c>
      <c r="U203" s="8">
        <v>146459</v>
      </c>
      <c r="V203" s="8"/>
      <c r="W203" s="8"/>
      <c r="X203" s="8"/>
      <c r="Y203" s="8"/>
      <c r="Z203" s="8"/>
    </row>
    <row r="204" spans="1:26" ht="15.75" x14ac:dyDescent="0.25">
      <c r="A204" s="4">
        <v>44397</v>
      </c>
      <c r="B204" s="8">
        <v>279188.5</v>
      </c>
      <c r="C204" s="8">
        <v>136000.25</v>
      </c>
      <c r="D204" s="8">
        <v>20657818</v>
      </c>
      <c r="E204" s="8">
        <v>1413</v>
      </c>
      <c r="F204" s="8">
        <v>535379.04</v>
      </c>
      <c r="G204" s="8">
        <v>1766057.62</v>
      </c>
      <c r="H204" s="8">
        <v>2032424.2</v>
      </c>
      <c r="I204" s="8">
        <v>76033.5</v>
      </c>
      <c r="J204" s="8">
        <v>3989860.32</v>
      </c>
      <c r="K204" s="8">
        <v>215727.99</v>
      </c>
      <c r="L204" s="8"/>
      <c r="M204" s="8"/>
      <c r="N204" s="8"/>
      <c r="O204" s="8">
        <v>4876990</v>
      </c>
      <c r="P204" s="8"/>
      <c r="Q204" s="8">
        <v>624049.88</v>
      </c>
      <c r="R204" s="8"/>
      <c r="S204" s="8">
        <v>1447312</v>
      </c>
      <c r="T204" s="8">
        <v>527579.57999999996</v>
      </c>
      <c r="U204" s="8">
        <v>146459</v>
      </c>
      <c r="V204" s="8"/>
      <c r="W204" s="8"/>
      <c r="X204" s="8"/>
      <c r="Y204" s="8"/>
      <c r="Z204" s="8"/>
    </row>
    <row r="205" spans="1:26" ht="15.75" x14ac:dyDescent="0.25">
      <c r="A205" s="4">
        <v>44398</v>
      </c>
      <c r="B205" s="8">
        <v>279580.28000000003</v>
      </c>
      <c r="C205" s="8">
        <v>136221.72</v>
      </c>
      <c r="D205" s="8">
        <v>20666921</v>
      </c>
      <c r="E205" s="8">
        <v>1414</v>
      </c>
      <c r="F205" s="8">
        <v>540096.31000000006</v>
      </c>
      <c r="G205" s="8">
        <v>1766950.51</v>
      </c>
      <c r="H205" s="8">
        <v>2033079.4</v>
      </c>
      <c r="I205" s="8">
        <v>76291.69</v>
      </c>
      <c r="J205" s="8">
        <v>3994957.61</v>
      </c>
      <c r="K205" s="8">
        <v>216123.01</v>
      </c>
      <c r="L205" s="8"/>
      <c r="M205" s="8"/>
      <c r="N205" s="8"/>
      <c r="O205" s="8">
        <v>4883010</v>
      </c>
      <c r="P205" s="8"/>
      <c r="Q205" s="8">
        <v>626087.21</v>
      </c>
      <c r="R205" s="8"/>
      <c r="S205" s="8">
        <v>1448849</v>
      </c>
      <c r="T205" s="8">
        <v>527966.9</v>
      </c>
      <c r="U205" s="8">
        <v>146510</v>
      </c>
      <c r="V205" s="8"/>
      <c r="W205" s="8"/>
      <c r="X205" s="8"/>
      <c r="Y205" s="8"/>
      <c r="Z205" s="8"/>
    </row>
    <row r="206" spans="1:26" ht="15.75" x14ac:dyDescent="0.25">
      <c r="A206" s="4">
        <v>44399</v>
      </c>
      <c r="B206" s="8">
        <v>280050.62</v>
      </c>
      <c r="C206" s="8">
        <v>136467.01</v>
      </c>
      <c r="D206" s="8">
        <v>20679092</v>
      </c>
      <c r="E206" s="8">
        <v>1416</v>
      </c>
      <c r="F206" s="8">
        <v>541055.68000000005</v>
      </c>
      <c r="G206" s="8">
        <v>1767843.21</v>
      </c>
      <c r="H206" s="8">
        <v>2033868.2</v>
      </c>
      <c r="I206" s="8">
        <v>76897.42</v>
      </c>
      <c r="J206" s="8">
        <v>4000150.89</v>
      </c>
      <c r="K206" s="8">
        <v>216123.38</v>
      </c>
      <c r="L206" s="8"/>
      <c r="M206" s="8"/>
      <c r="N206" s="8"/>
      <c r="O206" s="8">
        <v>4886037</v>
      </c>
      <c r="P206" s="8"/>
      <c r="Q206" s="8">
        <v>628279.87</v>
      </c>
      <c r="R206" s="8"/>
      <c r="S206" s="8">
        <v>1450645</v>
      </c>
      <c r="T206" s="8">
        <v>528365.46</v>
      </c>
      <c r="U206" s="8">
        <v>146510</v>
      </c>
      <c r="V206" s="8"/>
      <c r="W206" s="8"/>
      <c r="X206" s="8"/>
      <c r="Y206" s="8"/>
      <c r="Z206" s="8"/>
    </row>
    <row r="207" spans="1:26" ht="15.75" x14ac:dyDescent="0.25">
      <c r="A207" s="4">
        <v>44400</v>
      </c>
      <c r="B207" s="8">
        <v>280484.03999999998</v>
      </c>
      <c r="C207" s="8">
        <v>136688.67000000001</v>
      </c>
      <c r="D207" s="8">
        <v>20690369</v>
      </c>
      <c r="E207" s="8">
        <v>1417</v>
      </c>
      <c r="F207" s="8">
        <v>541853.42000000004</v>
      </c>
      <c r="G207" s="8">
        <v>1768785.64</v>
      </c>
      <c r="H207" s="8">
        <v>2034585</v>
      </c>
      <c r="I207" s="8">
        <v>76937.48</v>
      </c>
      <c r="J207" s="8">
        <v>4005684.21</v>
      </c>
      <c r="K207" s="8">
        <v>216127.17</v>
      </c>
      <c r="L207" s="8"/>
      <c r="M207" s="8"/>
      <c r="N207" s="8"/>
      <c r="O207" s="8">
        <v>4888071</v>
      </c>
      <c r="P207" s="8"/>
      <c r="Q207" s="8">
        <v>630589.94999999995</v>
      </c>
      <c r="R207" s="8"/>
      <c r="S207" s="8">
        <v>1452201</v>
      </c>
      <c r="T207" s="8">
        <v>528773.11</v>
      </c>
      <c r="U207" s="8">
        <v>146553</v>
      </c>
      <c r="V207" s="8"/>
      <c r="W207" s="8"/>
      <c r="X207" s="8"/>
      <c r="Y207" s="8"/>
      <c r="Z207" s="8"/>
    </row>
    <row r="208" spans="1:26" ht="15.75" x14ac:dyDescent="0.25">
      <c r="A208" s="4">
        <v>44401</v>
      </c>
      <c r="B208" s="8">
        <v>280826.15000000002</v>
      </c>
      <c r="C208" s="8">
        <v>136882.85999999999</v>
      </c>
      <c r="D208" s="8">
        <v>20699507</v>
      </c>
      <c r="E208" s="8">
        <v>1417</v>
      </c>
      <c r="F208" s="8">
        <v>542626.76</v>
      </c>
      <c r="G208" s="8">
        <v>1769579.71</v>
      </c>
      <c r="H208" s="8">
        <v>2035280.6</v>
      </c>
      <c r="I208" s="8">
        <v>76946.92</v>
      </c>
      <c r="J208" s="8">
        <v>4010411.9</v>
      </c>
      <c r="K208" s="8">
        <v>216127.17</v>
      </c>
      <c r="L208" s="8"/>
      <c r="M208" s="8"/>
      <c r="N208" s="8"/>
      <c r="O208" s="8">
        <v>4888092</v>
      </c>
      <c r="P208" s="8"/>
      <c r="Q208" s="8">
        <v>632566.56999999995</v>
      </c>
      <c r="R208" s="8"/>
      <c r="S208" s="8">
        <v>1453460</v>
      </c>
      <c r="T208" s="8">
        <v>529174.54</v>
      </c>
      <c r="U208" s="8">
        <v>146560</v>
      </c>
      <c r="V208" s="8"/>
      <c r="W208" s="8"/>
      <c r="X208" s="8"/>
      <c r="Y208" s="8"/>
      <c r="Z208" s="8"/>
    </row>
    <row r="209" spans="1:26" ht="15.75" x14ac:dyDescent="0.25">
      <c r="A209" s="4">
        <v>44402</v>
      </c>
      <c r="B209" s="8">
        <v>281113.61</v>
      </c>
      <c r="C209" s="8">
        <v>136944.06</v>
      </c>
      <c r="D209" s="8">
        <v>20707960</v>
      </c>
      <c r="E209" s="8">
        <v>1417</v>
      </c>
      <c r="F209" s="8">
        <v>542656.72</v>
      </c>
      <c r="G209" s="8">
        <v>1769588.33</v>
      </c>
      <c r="H209" s="8">
        <v>2036079.8</v>
      </c>
      <c r="I209" s="8">
        <v>77050.850000000006</v>
      </c>
      <c r="J209" s="8">
        <v>4010495.79</v>
      </c>
      <c r="K209" s="8">
        <v>216343.25</v>
      </c>
      <c r="L209" s="8"/>
      <c r="M209" s="8"/>
      <c r="N209" s="8"/>
      <c r="O209" s="8">
        <v>4893283</v>
      </c>
      <c r="P209" s="8"/>
      <c r="Q209" s="8">
        <v>632566.59</v>
      </c>
      <c r="R209" s="8"/>
      <c r="S209" s="8">
        <v>1454180</v>
      </c>
      <c r="T209" s="8">
        <v>529350.35</v>
      </c>
      <c r="U209" s="8">
        <v>146567</v>
      </c>
      <c r="V209" s="8"/>
      <c r="W209" s="8"/>
      <c r="X209" s="8"/>
      <c r="Y209" s="8"/>
      <c r="Z209" s="8"/>
    </row>
    <row r="210" spans="1:26" ht="15.75" x14ac:dyDescent="0.25">
      <c r="A210" s="4">
        <v>44403</v>
      </c>
      <c r="B210" s="8">
        <v>281509.40999999997</v>
      </c>
      <c r="C210" s="8">
        <v>137162.49</v>
      </c>
      <c r="D210" s="8">
        <v>20716997</v>
      </c>
      <c r="E210" s="8">
        <v>1417</v>
      </c>
      <c r="F210" s="8">
        <v>543426.97</v>
      </c>
      <c r="G210" s="8">
        <v>1770339.11</v>
      </c>
      <c r="H210" s="8">
        <v>2036817.8</v>
      </c>
      <c r="I210" s="8">
        <v>77207.55</v>
      </c>
      <c r="J210" s="8">
        <v>4015453.58</v>
      </c>
      <c r="K210" s="8">
        <v>216883.11</v>
      </c>
      <c r="L210" s="8"/>
      <c r="M210" s="8"/>
      <c r="N210" s="8"/>
      <c r="O210" s="8">
        <v>4894944</v>
      </c>
      <c r="P210" s="8"/>
      <c r="Q210" s="8">
        <v>634151.35</v>
      </c>
      <c r="R210" s="8"/>
      <c r="S210" s="8">
        <v>1455360</v>
      </c>
      <c r="T210" s="8">
        <v>529636.47</v>
      </c>
      <c r="U210" s="8">
        <v>146577</v>
      </c>
      <c r="V210" s="8"/>
      <c r="W210" s="8"/>
      <c r="X210" s="8"/>
      <c r="Y210" s="8"/>
      <c r="Z210" s="8"/>
    </row>
    <row r="211" spans="1:26" ht="15.75" x14ac:dyDescent="0.25">
      <c r="A211" s="4">
        <v>44404</v>
      </c>
      <c r="B211" s="8">
        <v>281944.89</v>
      </c>
      <c r="C211" s="8">
        <v>137392.4</v>
      </c>
      <c r="D211" s="8">
        <v>20725105</v>
      </c>
      <c r="E211" s="8">
        <v>1417</v>
      </c>
      <c r="F211" s="8">
        <v>544343.71</v>
      </c>
      <c r="G211" s="8">
        <v>1771325.15</v>
      </c>
      <c r="H211" s="8">
        <v>2037551.4</v>
      </c>
      <c r="I211" s="8">
        <v>77335.62</v>
      </c>
      <c r="J211" s="8">
        <v>4020067.37</v>
      </c>
      <c r="K211" s="8">
        <v>217331.48</v>
      </c>
      <c r="L211" s="8"/>
      <c r="M211" s="8"/>
      <c r="N211" s="8"/>
      <c r="O211" s="8">
        <v>4896782</v>
      </c>
      <c r="P211" s="8"/>
      <c r="Q211" s="8">
        <v>636325.75</v>
      </c>
      <c r="R211" s="8"/>
      <c r="S211" s="8">
        <v>1456683</v>
      </c>
      <c r="T211" s="8"/>
      <c r="U211" s="8">
        <v>146587</v>
      </c>
      <c r="V211" s="8"/>
      <c r="W211" s="8"/>
      <c r="X211" s="8"/>
      <c r="Y211" s="8"/>
      <c r="Z211" s="8"/>
    </row>
    <row r="212" spans="1:26" ht="15.75" x14ac:dyDescent="0.25">
      <c r="A212" s="4">
        <v>44405</v>
      </c>
      <c r="B212" s="8">
        <v>282401.34000000003</v>
      </c>
      <c r="C212" s="8">
        <v>137680.62</v>
      </c>
      <c r="D212" s="8">
        <v>20733751</v>
      </c>
      <c r="E212" s="8">
        <v>1417</v>
      </c>
      <c r="F212" s="8">
        <v>545438.14</v>
      </c>
      <c r="G212" s="8">
        <v>1772516.46</v>
      </c>
      <c r="H212" s="8">
        <v>2038313.6</v>
      </c>
      <c r="I212" s="8">
        <v>77487.75</v>
      </c>
      <c r="J212" s="8">
        <v>4026651.52</v>
      </c>
      <c r="K212" s="8">
        <v>217951.45</v>
      </c>
      <c r="L212" s="8"/>
      <c r="M212" s="8"/>
      <c r="N212" s="8"/>
      <c r="O212" s="8">
        <v>4784283</v>
      </c>
      <c r="P212" s="8"/>
      <c r="Q212" s="8">
        <v>638954.15</v>
      </c>
      <c r="R212" s="8"/>
      <c r="S212" s="8">
        <v>1458215</v>
      </c>
      <c r="T212" s="8">
        <v>530282.84</v>
      </c>
      <c r="U212" s="8"/>
      <c r="V212" s="8"/>
      <c r="W212" s="8"/>
      <c r="X212" s="8"/>
      <c r="Y212" s="8"/>
      <c r="Z212" s="8"/>
    </row>
    <row r="213" spans="1:26" ht="15.75" x14ac:dyDescent="0.25">
      <c r="A213" s="4">
        <v>44406</v>
      </c>
      <c r="B213" s="8">
        <v>282804.39</v>
      </c>
      <c r="C213" s="8">
        <v>137893.18</v>
      </c>
      <c r="D213" s="8">
        <v>20739463</v>
      </c>
      <c r="E213" s="8">
        <v>1417</v>
      </c>
      <c r="F213" s="8">
        <v>546207.17000000004</v>
      </c>
      <c r="G213" s="8">
        <v>1773313.51</v>
      </c>
      <c r="H213" s="8">
        <v>2038925.6</v>
      </c>
      <c r="I213" s="8">
        <v>77567.98</v>
      </c>
      <c r="J213" s="8">
        <v>4031422.43</v>
      </c>
      <c r="K213" s="8">
        <v>218387.29</v>
      </c>
      <c r="L213" s="8"/>
      <c r="M213" s="8"/>
      <c r="N213" s="8"/>
      <c r="O213" s="8">
        <v>4785988</v>
      </c>
      <c r="P213" s="8"/>
      <c r="Q213" s="8">
        <v>640905.74</v>
      </c>
      <c r="R213" s="8"/>
      <c r="S213" s="8">
        <v>1459331</v>
      </c>
      <c r="T213" s="8"/>
      <c r="U213" s="8">
        <v>146609</v>
      </c>
      <c r="V213" s="8"/>
      <c r="W213" s="8"/>
      <c r="X213" s="8"/>
      <c r="Y213" s="8"/>
      <c r="Z213" s="8"/>
    </row>
    <row r="214" spans="1:26" ht="15.75" x14ac:dyDescent="0.25">
      <c r="A214" s="4">
        <v>44407</v>
      </c>
      <c r="B214" s="8">
        <v>283293.28999999998</v>
      </c>
      <c r="C214" s="8">
        <v>138203.25</v>
      </c>
      <c r="D214" s="8">
        <v>20747859</v>
      </c>
      <c r="E214" s="8">
        <v>1417</v>
      </c>
      <c r="F214" s="8">
        <v>547370.11</v>
      </c>
      <c r="G214" s="8">
        <v>1774450.39</v>
      </c>
      <c r="H214" s="8">
        <v>2039778.2</v>
      </c>
      <c r="I214" s="8">
        <v>77722.77</v>
      </c>
      <c r="J214" s="8">
        <v>4037817.85</v>
      </c>
      <c r="K214" s="8">
        <v>218765.24</v>
      </c>
      <c r="L214" s="8"/>
      <c r="M214" s="8"/>
      <c r="N214" s="8"/>
      <c r="O214" s="8">
        <v>4788434</v>
      </c>
      <c r="P214" s="8"/>
      <c r="Q214" s="8">
        <v>643451.98</v>
      </c>
      <c r="R214" s="8"/>
      <c r="S214" s="8">
        <v>1460939</v>
      </c>
      <c r="T214" s="8">
        <v>530962.48</v>
      </c>
      <c r="U214" s="8">
        <v>146623</v>
      </c>
      <c r="V214" s="8"/>
      <c r="W214" s="8"/>
      <c r="X214" s="8"/>
      <c r="Y214" s="8"/>
      <c r="Z214" s="8"/>
    </row>
    <row r="215" spans="1:26" ht="15.75" x14ac:dyDescent="0.25">
      <c r="A215" s="46">
        <v>44408</v>
      </c>
      <c r="B215" s="8">
        <v>283576.95</v>
      </c>
      <c r="C215" s="8">
        <v>138331.47</v>
      </c>
      <c r="D215" s="8">
        <v>20752756</v>
      </c>
      <c r="E215" s="8">
        <v>1417</v>
      </c>
      <c r="F215" s="8">
        <v>547714.89</v>
      </c>
      <c r="G215" s="8" t="s">
        <v>157</v>
      </c>
      <c r="H215" s="8">
        <v>2040403.2</v>
      </c>
      <c r="I215" s="8">
        <v>77797.820000000007</v>
      </c>
      <c r="J215" s="8">
        <v>4040122.38</v>
      </c>
      <c r="K215" s="8">
        <v>218902.31</v>
      </c>
      <c r="L215" s="8"/>
      <c r="M215" s="8"/>
      <c r="N215" s="8"/>
      <c r="O215" s="8">
        <v>4789933</v>
      </c>
      <c r="P215" s="8"/>
      <c r="Q215" s="8" t="s">
        <v>157</v>
      </c>
      <c r="R215" s="8"/>
      <c r="S215" s="8">
        <v>1461830</v>
      </c>
      <c r="T215" s="8">
        <v>531266.77</v>
      </c>
      <c r="U215" s="8">
        <v>146630</v>
      </c>
      <c r="V215" s="8"/>
      <c r="W215" s="8"/>
      <c r="X215" s="8"/>
      <c r="Y215" s="8"/>
      <c r="Z215" s="8"/>
    </row>
    <row r="216" spans="1:26" ht="15.75" x14ac:dyDescent="0.25">
      <c r="A216" s="46">
        <v>44409</v>
      </c>
      <c r="B216" s="8">
        <v>283850.36</v>
      </c>
      <c r="C216" s="8">
        <v>138382.39999999999</v>
      </c>
      <c r="D216" s="8">
        <v>20756276</v>
      </c>
      <c r="E216" s="8">
        <v>1417</v>
      </c>
      <c r="F216" s="8">
        <v>547776.35</v>
      </c>
      <c r="G216" s="8" t="s">
        <v>157</v>
      </c>
      <c r="H216" s="8">
        <v>2041058.8</v>
      </c>
      <c r="I216" s="8">
        <v>77857.38</v>
      </c>
      <c r="J216" s="8">
        <v>4040130.06</v>
      </c>
      <c r="K216" s="8">
        <v>218942.82</v>
      </c>
      <c r="L216" s="8"/>
      <c r="M216" s="8"/>
      <c r="N216" s="8"/>
      <c r="O216" s="8">
        <v>4790773</v>
      </c>
      <c r="P216" s="8"/>
      <c r="Q216" s="8" t="s">
        <v>157</v>
      </c>
      <c r="R216" s="8"/>
      <c r="S216" s="8">
        <v>1462486</v>
      </c>
      <c r="T216" s="8">
        <v>531569.49</v>
      </c>
      <c r="U216" s="8">
        <v>146635</v>
      </c>
      <c r="V216" s="8"/>
      <c r="W216" s="8"/>
      <c r="X216" s="8"/>
      <c r="Y216" s="8"/>
      <c r="Z216" s="8"/>
    </row>
    <row r="217" spans="1:26" ht="15.75" x14ac:dyDescent="0.25">
      <c r="A217" s="46">
        <v>44410</v>
      </c>
      <c r="B217" s="8">
        <v>284282.59000000003</v>
      </c>
      <c r="C217" s="8">
        <v>138605.66</v>
      </c>
      <c r="D217" s="8">
        <v>20761868</v>
      </c>
      <c r="E217" s="8">
        <v>1417</v>
      </c>
      <c r="F217" s="8">
        <v>548101.62</v>
      </c>
      <c r="G217" s="8">
        <v>1775134.13</v>
      </c>
      <c r="H217" s="8">
        <v>2041783</v>
      </c>
      <c r="I217" s="8">
        <v>78030.070000000007</v>
      </c>
      <c r="J217" s="8">
        <v>4042083.45</v>
      </c>
      <c r="K217" s="8">
        <v>219265.59</v>
      </c>
      <c r="L217" s="8"/>
      <c r="M217" s="8"/>
      <c r="N217" s="8"/>
      <c r="O217" s="8">
        <v>4791653</v>
      </c>
      <c r="P217" s="8"/>
      <c r="Q217" s="8">
        <v>645469.21</v>
      </c>
      <c r="R217" s="8"/>
      <c r="S217" s="8">
        <v>1463567</v>
      </c>
      <c r="T217" s="8">
        <v>531896.48</v>
      </c>
      <c r="U217" s="8">
        <v>146656</v>
      </c>
      <c r="V217" s="8"/>
      <c r="W217" s="8"/>
      <c r="X217" s="8"/>
      <c r="Y217" s="8"/>
      <c r="Z217" s="8"/>
    </row>
    <row r="218" spans="1:26" ht="15.75" x14ac:dyDescent="0.25">
      <c r="A218" s="46">
        <v>44411</v>
      </c>
      <c r="B218" s="8">
        <v>284764.87</v>
      </c>
      <c r="C218" s="8">
        <v>138910.19</v>
      </c>
      <c r="D218" s="8">
        <v>20770487</v>
      </c>
      <c r="E218" s="8">
        <v>1419</v>
      </c>
      <c r="F218" s="8">
        <v>549089.97</v>
      </c>
      <c r="G218" s="8">
        <v>1776146.83</v>
      </c>
      <c r="H218" s="8">
        <v>2042535.8</v>
      </c>
      <c r="I218" s="8">
        <v>78349.64</v>
      </c>
      <c r="J218" s="8">
        <v>4047797.51</v>
      </c>
      <c r="K218" s="8">
        <v>219904.93</v>
      </c>
      <c r="L218" s="8"/>
      <c r="M218" s="8"/>
      <c r="N218" s="8"/>
      <c r="O218" s="8">
        <v>4793049</v>
      </c>
      <c r="P218" s="8"/>
      <c r="Q218" s="8">
        <v>647740.07999999996</v>
      </c>
      <c r="R218" s="8"/>
      <c r="S218" s="8">
        <v>1465327</v>
      </c>
      <c r="T218" s="8">
        <v>532228.64</v>
      </c>
      <c r="U218" s="8">
        <v>146691</v>
      </c>
      <c r="V218" s="8"/>
      <c r="W218" s="8"/>
      <c r="X218" s="8"/>
      <c r="Y218" s="8"/>
      <c r="Z218" s="8"/>
    </row>
    <row r="219" spans="1:26" ht="15.75" x14ac:dyDescent="0.25">
      <c r="A219" s="46">
        <v>44412</v>
      </c>
      <c r="B219" s="8">
        <v>285211.75</v>
      </c>
      <c r="C219" s="8">
        <v>139197.16</v>
      </c>
      <c r="D219" s="8">
        <v>20781091</v>
      </c>
      <c r="E219" s="8">
        <v>1420</v>
      </c>
      <c r="F219" s="8">
        <v>550032.97</v>
      </c>
      <c r="G219" s="8">
        <v>1777250.24</v>
      </c>
      <c r="H219" s="8">
        <v>2043269.6</v>
      </c>
      <c r="I219" s="8">
        <v>78676.160000000003</v>
      </c>
      <c r="J219" s="8">
        <v>4054057.15</v>
      </c>
      <c r="K219" s="8">
        <v>220323.3</v>
      </c>
      <c r="L219" s="8"/>
      <c r="M219" s="8"/>
      <c r="N219" s="8"/>
      <c r="O219" s="8">
        <v>4795374</v>
      </c>
      <c r="P219" s="8"/>
      <c r="Q219" s="8">
        <v>650139.92000000004</v>
      </c>
      <c r="R219" s="8"/>
      <c r="S219" s="8">
        <v>1467088</v>
      </c>
      <c r="T219" s="8">
        <v>532609.31000000006</v>
      </c>
      <c r="U219" s="8">
        <v>146728</v>
      </c>
      <c r="V219" s="8"/>
      <c r="W219" s="8"/>
      <c r="X219" s="8"/>
      <c r="Y219" s="8"/>
      <c r="Z219" s="8"/>
    </row>
    <row r="220" spans="1:26" ht="15.75" x14ac:dyDescent="0.25">
      <c r="A220" s="46">
        <v>44413</v>
      </c>
      <c r="B220" s="8">
        <v>285638.95</v>
      </c>
      <c r="C220" s="8">
        <v>139457.15</v>
      </c>
      <c r="D220" s="8">
        <v>20790656</v>
      </c>
      <c r="E220" s="8">
        <v>1421</v>
      </c>
      <c r="F220" s="8">
        <v>550812.12</v>
      </c>
      <c r="G220" s="8">
        <v>1778000.86</v>
      </c>
      <c r="H220" s="8">
        <v>2043968.2</v>
      </c>
      <c r="I220" s="8">
        <v>78870.33</v>
      </c>
      <c r="J220" s="8">
        <v>4058484.97</v>
      </c>
      <c r="K220" s="8">
        <v>220486.65</v>
      </c>
      <c r="L220" s="8"/>
      <c r="M220" s="8"/>
      <c r="N220" s="8"/>
      <c r="O220" s="8">
        <v>4797141</v>
      </c>
      <c r="P220" s="8"/>
      <c r="Q220" s="8">
        <v>651936.17000000004</v>
      </c>
      <c r="R220" s="8"/>
      <c r="S220" s="8">
        <v>1468619</v>
      </c>
      <c r="T220" s="8">
        <v>533005.41</v>
      </c>
      <c r="U220" s="8">
        <v>146757</v>
      </c>
      <c r="V220" s="8"/>
      <c r="W220" s="8"/>
      <c r="X220" s="8"/>
      <c r="Y220" s="8"/>
      <c r="Z220" s="8"/>
    </row>
    <row r="221" spans="1:26" ht="15.75" x14ac:dyDescent="0.25">
      <c r="A221" s="4">
        <v>44414</v>
      </c>
      <c r="B221" s="8">
        <v>285978</v>
      </c>
      <c r="C221" s="8">
        <v>139508.87</v>
      </c>
      <c r="D221" s="8">
        <v>20798458</v>
      </c>
      <c r="E221" s="8">
        <v>1421</v>
      </c>
      <c r="F221" s="8">
        <v>550812.12</v>
      </c>
      <c r="G221" s="8">
        <v>1778000.86</v>
      </c>
      <c r="H221" s="8">
        <v>2044705.8</v>
      </c>
      <c r="I221" s="8">
        <v>78948.28</v>
      </c>
      <c r="J221" s="8">
        <v>4058502.63</v>
      </c>
      <c r="K221" s="8">
        <v>220521.22</v>
      </c>
      <c r="L221" s="8"/>
      <c r="M221" s="8"/>
      <c r="N221" s="8"/>
      <c r="O221" s="8">
        <v>4799005</v>
      </c>
      <c r="P221" s="8"/>
      <c r="Q221" s="8">
        <v>651936.17000000004</v>
      </c>
      <c r="R221" s="8"/>
      <c r="S221" s="8">
        <v>1469302</v>
      </c>
      <c r="T221" s="8">
        <v>533511.24</v>
      </c>
      <c r="U221" s="8">
        <v>146762</v>
      </c>
      <c r="V221" s="8"/>
      <c r="W221" s="8"/>
      <c r="X221" s="8"/>
      <c r="Y221" s="8"/>
      <c r="Z221" s="8"/>
    </row>
    <row r="222" spans="1:26" ht="15.75" x14ac:dyDescent="0.25">
      <c r="A222" s="4">
        <v>44415</v>
      </c>
      <c r="B222" s="8">
        <v>286361.32</v>
      </c>
      <c r="C222" s="8">
        <v>139614.54</v>
      </c>
      <c r="D222" s="8">
        <v>20806666</v>
      </c>
      <c r="E222" s="8">
        <v>1421</v>
      </c>
      <c r="F222" s="8">
        <v>550812.12</v>
      </c>
      <c r="G222" s="8">
        <v>1778000.86</v>
      </c>
      <c r="H222" s="8">
        <v>2045569.4</v>
      </c>
      <c r="I222" s="8">
        <v>79062.37</v>
      </c>
      <c r="J222" s="8">
        <v>4058556</v>
      </c>
      <c r="K222" s="8">
        <v>220650.11</v>
      </c>
      <c r="L222" s="8"/>
      <c r="M222" s="8"/>
      <c r="N222" s="8"/>
      <c r="O222" s="8">
        <v>4800863</v>
      </c>
      <c r="P222" s="8"/>
      <c r="Q222" s="8">
        <v>651936.17000000004</v>
      </c>
      <c r="R222" s="8"/>
      <c r="S222" s="8">
        <v>1470116</v>
      </c>
      <c r="T222" s="8">
        <v>533523.59</v>
      </c>
      <c r="U222" s="8">
        <v>146767</v>
      </c>
      <c r="V222" s="8"/>
      <c r="W222" s="8"/>
      <c r="X222" s="8"/>
      <c r="Y222" s="8"/>
      <c r="Z222" s="8"/>
    </row>
    <row r="223" spans="1:26" ht="15.75" x14ac:dyDescent="0.25">
      <c r="A223" s="4">
        <v>44416</v>
      </c>
      <c r="B223" s="8">
        <v>286576.86</v>
      </c>
      <c r="C223" s="8">
        <v>139643.1</v>
      </c>
      <c r="D223" s="8">
        <v>20811293</v>
      </c>
      <c r="E223" s="8">
        <v>1421</v>
      </c>
      <c r="F223" s="8">
        <v>550812.12</v>
      </c>
      <c r="G223" s="8">
        <v>1778000.86</v>
      </c>
      <c r="H223" s="8">
        <v>2046165</v>
      </c>
      <c r="I223" s="8">
        <v>79106.570000000007</v>
      </c>
      <c r="J223" s="8">
        <v>4058562.38</v>
      </c>
      <c r="K223" s="8">
        <v>220711.54</v>
      </c>
      <c r="L223" s="8"/>
      <c r="M223" s="8"/>
      <c r="N223" s="8"/>
      <c r="O223" s="8">
        <v>4801878</v>
      </c>
      <c r="P223" s="8"/>
      <c r="Q223" s="8">
        <v>651936.17000000004</v>
      </c>
      <c r="R223" s="8"/>
      <c r="S223" s="8">
        <v>1470647</v>
      </c>
      <c r="T223" s="8">
        <v>533710.64</v>
      </c>
      <c r="U223" s="8">
        <v>146772</v>
      </c>
      <c r="V223" s="8"/>
      <c r="W223" s="8"/>
      <c r="X223" s="8"/>
      <c r="Y223" s="8"/>
      <c r="Z223" s="8"/>
    </row>
    <row r="224" spans="1:26" ht="15.75" x14ac:dyDescent="0.25">
      <c r="A224" s="4">
        <v>44417</v>
      </c>
      <c r="B224" s="8">
        <v>286909.93</v>
      </c>
      <c r="C224" s="8">
        <v>139843.15</v>
      </c>
      <c r="D224" s="8">
        <v>20818987</v>
      </c>
      <c r="E224" s="8">
        <v>1422</v>
      </c>
      <c r="F224" s="8">
        <v>560214.44999999995</v>
      </c>
      <c r="G224" s="8">
        <v>1778477.64</v>
      </c>
      <c r="H224" s="8">
        <v>2046881.6</v>
      </c>
      <c r="I224" s="8">
        <v>79334.509999999995</v>
      </c>
      <c r="J224" s="8">
        <v>4060746.56</v>
      </c>
      <c r="K224" s="8">
        <v>220991.61</v>
      </c>
      <c r="L224" s="8"/>
      <c r="M224" s="8"/>
      <c r="N224" s="8"/>
      <c r="O224" s="8">
        <v>4803258</v>
      </c>
      <c r="P224" s="8"/>
      <c r="Q224" s="8">
        <v>652884.59</v>
      </c>
      <c r="R224" s="8"/>
      <c r="S224" s="8">
        <v>1471815</v>
      </c>
      <c r="T224" s="8">
        <v>533710.64</v>
      </c>
      <c r="U224" s="8">
        <v>146774</v>
      </c>
      <c r="V224" s="8"/>
      <c r="W224" s="8"/>
      <c r="X224" s="8"/>
      <c r="Y224" s="8"/>
      <c r="Z224" s="8"/>
    </row>
    <row r="225" spans="1:26" ht="15.75" x14ac:dyDescent="0.25">
      <c r="A225" s="4">
        <v>44418</v>
      </c>
      <c r="B225" s="8">
        <v>287375.69</v>
      </c>
      <c r="C225" s="8">
        <v>140098.67000000001</v>
      </c>
      <c r="D225" s="8">
        <v>20828549</v>
      </c>
      <c r="E225" s="8">
        <v>1423</v>
      </c>
      <c r="F225" s="8">
        <v>560214.44999999995</v>
      </c>
      <c r="G225" s="8">
        <v>1779413.27</v>
      </c>
      <c r="H225" s="8">
        <v>2047632.2</v>
      </c>
      <c r="I225" s="8">
        <v>79680.67</v>
      </c>
      <c r="J225" s="8">
        <v>4066399.72</v>
      </c>
      <c r="K225" s="8">
        <v>221548.11</v>
      </c>
      <c r="L225" s="8"/>
      <c r="M225" s="8"/>
      <c r="N225" s="8"/>
      <c r="O225" s="8">
        <v>4804982</v>
      </c>
      <c r="P225" s="8"/>
      <c r="Q225" s="8">
        <v>655137.65</v>
      </c>
      <c r="R225" s="8"/>
      <c r="S225" s="8">
        <v>1473670</v>
      </c>
      <c r="T225" s="8">
        <v>534271.41</v>
      </c>
      <c r="U225" s="8">
        <v>146828</v>
      </c>
      <c r="V225" s="8"/>
      <c r="W225" s="8"/>
      <c r="X225" s="8"/>
      <c r="Y225" s="8"/>
      <c r="Z225" s="8"/>
    </row>
    <row r="226" spans="1:26" ht="15.75" x14ac:dyDescent="0.25">
      <c r="A226" s="4">
        <v>44419</v>
      </c>
      <c r="B226" s="8">
        <v>287802.92</v>
      </c>
      <c r="C226" s="8">
        <v>140358.22</v>
      </c>
      <c r="D226" s="8">
        <v>20839580</v>
      </c>
      <c r="E226" s="8">
        <v>1424</v>
      </c>
      <c r="F226" s="8">
        <v>560214.44999999995</v>
      </c>
      <c r="G226" s="8">
        <v>1780432.24</v>
      </c>
      <c r="H226" s="8">
        <v>2048391.4</v>
      </c>
      <c r="I226" s="8">
        <v>80007.72</v>
      </c>
      <c r="J226" s="8">
        <v>4072124.64</v>
      </c>
      <c r="K226" s="8">
        <v>221955.77</v>
      </c>
      <c r="L226" s="8"/>
      <c r="M226" s="8"/>
      <c r="N226" s="8"/>
      <c r="O226" s="8">
        <v>4807544</v>
      </c>
      <c r="P226" s="8"/>
      <c r="Q226" s="8">
        <v>657380.02</v>
      </c>
      <c r="R226" s="8"/>
      <c r="S226" s="8">
        <v>1475600</v>
      </c>
      <c r="T226" s="8">
        <v>534584.82999999996</v>
      </c>
      <c r="U226" s="8">
        <v>146851</v>
      </c>
      <c r="V226" s="8"/>
      <c r="W226" s="8"/>
      <c r="X226" s="8"/>
      <c r="Y226" s="8"/>
      <c r="Z226" s="8"/>
    </row>
    <row r="227" spans="1:26" ht="15.75" x14ac:dyDescent="0.25">
      <c r="A227" s="4">
        <v>44420</v>
      </c>
      <c r="B227" s="8">
        <v>288198.67</v>
      </c>
      <c r="C227" s="8">
        <v>140545.07</v>
      </c>
      <c r="D227" s="8">
        <v>20849089</v>
      </c>
      <c r="E227" s="8">
        <v>1425</v>
      </c>
      <c r="F227" s="8">
        <v>563863.06999999995</v>
      </c>
      <c r="G227" s="8">
        <v>1781064.18</v>
      </c>
      <c r="H227" s="8">
        <v>2049044.8</v>
      </c>
      <c r="I227" s="8">
        <v>80242.240000000005</v>
      </c>
      <c r="J227" s="8">
        <v>4075830.09</v>
      </c>
      <c r="K227" s="8">
        <v>221955.77</v>
      </c>
      <c r="L227" s="8"/>
      <c r="M227" s="8"/>
      <c r="N227" s="8"/>
      <c r="O227" s="8">
        <v>4818190</v>
      </c>
      <c r="P227" s="8"/>
      <c r="Q227" s="8">
        <v>658851.63</v>
      </c>
      <c r="R227" s="8"/>
      <c r="S227" s="8">
        <v>1476974</v>
      </c>
      <c r="T227" s="8">
        <v>534903.89</v>
      </c>
      <c r="U227" s="8">
        <v>146879</v>
      </c>
      <c r="V227" s="8"/>
      <c r="W227" s="8"/>
      <c r="X227" s="8"/>
      <c r="Y227" s="8"/>
      <c r="Z227" s="8"/>
    </row>
    <row r="228" spans="1:26" ht="15.75" x14ac:dyDescent="0.25">
      <c r="A228" s="4">
        <v>44421</v>
      </c>
      <c r="B228" s="8">
        <v>288630.28999999998</v>
      </c>
      <c r="C228" s="8">
        <v>140701.24</v>
      </c>
      <c r="D228" s="8">
        <v>20859503</v>
      </c>
      <c r="E228" s="8">
        <v>1427</v>
      </c>
      <c r="F228" s="8">
        <v>563892.18999999994</v>
      </c>
      <c r="G228" s="8">
        <v>1781064.18</v>
      </c>
      <c r="H228" s="8">
        <v>2049755.2</v>
      </c>
      <c r="I228" s="8">
        <v>80575.39</v>
      </c>
      <c r="J228" s="8">
        <v>4075897.39</v>
      </c>
      <c r="K228" s="8">
        <v>221955.77</v>
      </c>
      <c r="L228" s="8"/>
      <c r="M228" s="8"/>
      <c r="N228" s="8"/>
      <c r="O228" s="8">
        <v>4821143</v>
      </c>
      <c r="P228" s="8"/>
      <c r="Q228" s="8">
        <v>658851.63</v>
      </c>
      <c r="R228" s="8"/>
      <c r="S228" s="8">
        <v>1478140</v>
      </c>
      <c r="T228" s="8">
        <v>535167.42000000004</v>
      </c>
      <c r="U228" s="8">
        <v>146902</v>
      </c>
      <c r="V228" s="8"/>
      <c r="W228" s="8"/>
      <c r="X228" s="8"/>
      <c r="Y228" s="8"/>
      <c r="Z228" s="8"/>
    </row>
    <row r="229" spans="1:26" ht="15.75" x14ac:dyDescent="0.25">
      <c r="A229" s="4">
        <v>44422</v>
      </c>
      <c r="B229" s="8">
        <v>288949.84999999998</v>
      </c>
      <c r="C229" s="8">
        <v>140861.89000000001</v>
      </c>
      <c r="D229" s="8">
        <v>20868042</v>
      </c>
      <c r="E229" s="8">
        <v>1427</v>
      </c>
      <c r="F229" s="8">
        <v>563892.18999999994</v>
      </c>
      <c r="G229" s="8">
        <v>1781064.18</v>
      </c>
      <c r="H229" s="8">
        <v>2050136.2</v>
      </c>
      <c r="I229" s="8">
        <v>80817.81</v>
      </c>
      <c r="J229" s="8">
        <v>4075926.75</v>
      </c>
      <c r="K229" s="8">
        <v>221955.77</v>
      </c>
      <c r="L229" s="8"/>
      <c r="M229" s="8"/>
      <c r="N229" s="8"/>
      <c r="O229" s="8">
        <v>4823042</v>
      </c>
      <c r="P229" s="8"/>
      <c r="Q229" s="8">
        <v>658851.63</v>
      </c>
      <c r="R229" s="8"/>
      <c r="S229" s="8">
        <v>1479320</v>
      </c>
      <c r="T229" s="8">
        <v>535293.77</v>
      </c>
      <c r="U229" s="8">
        <v>289226.53999999998</v>
      </c>
      <c r="V229" s="8"/>
      <c r="W229" s="8"/>
      <c r="X229" s="8"/>
      <c r="Y229" s="8"/>
      <c r="Z229" s="8"/>
    </row>
    <row r="230" spans="1:26" ht="15.75" x14ac:dyDescent="0.25">
      <c r="A230" s="4">
        <v>44423</v>
      </c>
      <c r="B230" s="8">
        <v>289226.53999999998</v>
      </c>
      <c r="C230" s="8">
        <v>141028.49</v>
      </c>
      <c r="D230" s="8">
        <v>20877166</v>
      </c>
      <c r="E230" s="8">
        <v>1428</v>
      </c>
      <c r="F230" s="8">
        <v>563892.18999999994</v>
      </c>
      <c r="G230" s="8">
        <v>1781064.18</v>
      </c>
      <c r="H230" s="8">
        <v>2050542.6</v>
      </c>
      <c r="I230" s="8">
        <v>81037.009999999995</v>
      </c>
      <c r="J230" s="8">
        <v>4075943.77</v>
      </c>
      <c r="K230" s="8">
        <v>221955.77</v>
      </c>
      <c r="L230" s="8"/>
      <c r="M230" s="8"/>
      <c r="N230" s="8"/>
      <c r="O230" s="8">
        <v>4825087</v>
      </c>
      <c r="P230" s="8"/>
      <c r="Q230" s="8">
        <v>658851.63</v>
      </c>
      <c r="R230" s="8"/>
      <c r="S230" s="8">
        <v>1480386</v>
      </c>
      <c r="T230" s="8">
        <v>535415.65</v>
      </c>
      <c r="U230" s="8">
        <v>289226.53999999998</v>
      </c>
      <c r="V230" s="8"/>
      <c r="W230" s="8"/>
      <c r="X230" s="8"/>
      <c r="Y230" s="8"/>
      <c r="Z230" s="8"/>
    </row>
    <row r="231" spans="1:26" ht="15.75" x14ac:dyDescent="0.25">
      <c r="A231" s="4">
        <v>44424</v>
      </c>
      <c r="B231" s="8">
        <v>289640.14</v>
      </c>
      <c r="C231" s="8">
        <v>141212.60999999999</v>
      </c>
      <c r="D231" s="8">
        <v>20885973</v>
      </c>
      <c r="E231" s="8">
        <v>1429</v>
      </c>
      <c r="F231" s="8">
        <v>563892.18999999994</v>
      </c>
      <c r="G231" s="8">
        <v>1781072.2</v>
      </c>
      <c r="H231" s="8">
        <v>2050934.8</v>
      </c>
      <c r="I231" s="8">
        <v>81285.960000000006</v>
      </c>
      <c r="J231" s="8">
        <v>4075977.49</v>
      </c>
      <c r="K231" s="8">
        <v>222353.32</v>
      </c>
      <c r="L231" s="8"/>
      <c r="M231" s="8"/>
      <c r="N231" s="8"/>
      <c r="O231" s="8">
        <v>4827567</v>
      </c>
      <c r="P231" s="8"/>
      <c r="Q231" s="8">
        <v>658919.37</v>
      </c>
      <c r="R231" s="8"/>
      <c r="S231" s="8">
        <v>1481222</v>
      </c>
      <c r="T231" s="8">
        <v>535537.18999999994</v>
      </c>
      <c r="U231" s="8">
        <v>146959</v>
      </c>
      <c r="V231" s="8"/>
      <c r="W231" s="8"/>
      <c r="X231" s="8"/>
      <c r="Y231" s="8"/>
      <c r="Z231" s="8"/>
    </row>
    <row r="232" spans="1:26" ht="15.75" x14ac:dyDescent="0.25">
      <c r="A232" s="4">
        <v>44425</v>
      </c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x14ac:dyDescent="0.25">
      <c r="A233" s="4">
        <v>44426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x14ac:dyDescent="0.25">
      <c r="A234" s="4">
        <v>44427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x14ac:dyDescent="0.25">
      <c r="A235" s="4">
        <v>44428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x14ac:dyDescent="0.25">
      <c r="A236" s="4">
        <v>44429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x14ac:dyDescent="0.25">
      <c r="A237" s="4">
        <v>44430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x14ac:dyDescent="0.25">
      <c r="A238" s="4">
        <v>44431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x14ac:dyDescent="0.25">
      <c r="A239" s="4">
        <v>44432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x14ac:dyDescent="0.25">
      <c r="A240" s="4">
        <v>44433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x14ac:dyDescent="0.25">
      <c r="A241" s="4">
        <v>44434</v>
      </c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x14ac:dyDescent="0.25">
      <c r="A242" s="4">
        <v>44435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x14ac:dyDescent="0.25">
      <c r="A243" s="4">
        <v>44436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x14ac:dyDescent="0.25">
      <c r="A244" s="4">
        <v>44437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x14ac:dyDescent="0.25">
      <c r="A245" s="4">
        <v>44438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x14ac:dyDescent="0.25">
      <c r="A246" s="4">
        <v>44439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x14ac:dyDescent="0.25">
      <c r="A247" s="4">
        <v>44440</v>
      </c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x14ac:dyDescent="0.25">
      <c r="A248" s="4">
        <v>44441</v>
      </c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x14ac:dyDescent="0.25">
      <c r="A249" s="4">
        <v>44442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x14ac:dyDescent="0.25">
      <c r="A250" s="4">
        <v>44443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x14ac:dyDescent="0.25">
      <c r="A251" s="4">
        <v>44444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x14ac:dyDescent="0.25">
      <c r="A252" s="4">
        <v>44445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x14ac:dyDescent="0.25">
      <c r="A253" s="4">
        <v>44446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x14ac:dyDescent="0.25">
      <c r="A254" s="4">
        <v>44447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x14ac:dyDescent="0.25">
      <c r="A255" s="4">
        <v>44448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x14ac:dyDescent="0.25">
      <c r="A256" s="4">
        <v>44449</v>
      </c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x14ac:dyDescent="0.25">
      <c r="A257" s="4">
        <v>44450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x14ac:dyDescent="0.25">
      <c r="A258" s="4">
        <v>44451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x14ac:dyDescent="0.25">
      <c r="A259" s="4">
        <v>44452</v>
      </c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x14ac:dyDescent="0.25">
      <c r="A260" s="4">
        <v>44453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x14ac:dyDescent="0.25">
      <c r="A261" s="4">
        <v>44454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x14ac:dyDescent="0.25">
      <c r="A262" s="4">
        <v>44455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x14ac:dyDescent="0.25">
      <c r="A263" s="4">
        <v>44456</v>
      </c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x14ac:dyDescent="0.25">
      <c r="A264" s="4">
        <v>44457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x14ac:dyDescent="0.25">
      <c r="A265" s="4">
        <v>44458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x14ac:dyDescent="0.25">
      <c r="A266" s="4">
        <v>44459</v>
      </c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x14ac:dyDescent="0.25">
      <c r="A267" s="4">
        <v>44460</v>
      </c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x14ac:dyDescent="0.25">
      <c r="A268" s="4">
        <v>44461</v>
      </c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x14ac:dyDescent="0.25">
      <c r="A269" s="4">
        <v>44462</v>
      </c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x14ac:dyDescent="0.25">
      <c r="A270" s="4">
        <v>44463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x14ac:dyDescent="0.25">
      <c r="A271" s="4">
        <v>44464</v>
      </c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x14ac:dyDescent="0.25">
      <c r="A272" s="4">
        <v>44465</v>
      </c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x14ac:dyDescent="0.25">
      <c r="A273" s="4">
        <v>44466</v>
      </c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x14ac:dyDescent="0.25">
      <c r="A274" s="4">
        <v>44467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x14ac:dyDescent="0.25">
      <c r="A275" s="4">
        <v>44468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x14ac:dyDescent="0.25">
      <c r="A276" s="4">
        <v>44469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x14ac:dyDescent="0.25">
      <c r="A277" s="4">
        <v>44470</v>
      </c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x14ac:dyDescent="0.25">
      <c r="A278" s="4">
        <v>44471</v>
      </c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x14ac:dyDescent="0.25">
      <c r="A279" s="4">
        <v>44472</v>
      </c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x14ac:dyDescent="0.25">
      <c r="A280" s="4">
        <v>44473</v>
      </c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x14ac:dyDescent="0.25">
      <c r="A281" s="4">
        <v>44474</v>
      </c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x14ac:dyDescent="0.25">
      <c r="A282" s="4">
        <v>44475</v>
      </c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x14ac:dyDescent="0.25">
      <c r="A283" s="4">
        <v>44476</v>
      </c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x14ac:dyDescent="0.25">
      <c r="A284" s="4">
        <v>44477</v>
      </c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x14ac:dyDescent="0.25">
      <c r="A285" s="4">
        <v>44478</v>
      </c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x14ac:dyDescent="0.25">
      <c r="A286" s="4">
        <v>44479</v>
      </c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x14ac:dyDescent="0.25">
      <c r="A287" s="4">
        <v>44480</v>
      </c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x14ac:dyDescent="0.25">
      <c r="A288" s="4">
        <v>44481</v>
      </c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x14ac:dyDescent="0.25">
      <c r="A289" s="4">
        <v>44482</v>
      </c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x14ac:dyDescent="0.25">
      <c r="A290" s="4">
        <v>44483</v>
      </c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x14ac:dyDescent="0.25">
      <c r="A291" s="4">
        <v>44484</v>
      </c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x14ac:dyDescent="0.25">
      <c r="A292" s="4">
        <v>44485</v>
      </c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x14ac:dyDescent="0.25">
      <c r="A293" s="4">
        <v>44486</v>
      </c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x14ac:dyDescent="0.25">
      <c r="A294" s="4">
        <v>44487</v>
      </c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x14ac:dyDescent="0.25">
      <c r="A295" s="4">
        <v>44488</v>
      </c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x14ac:dyDescent="0.25">
      <c r="A296" s="4">
        <v>44489</v>
      </c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x14ac:dyDescent="0.25">
      <c r="A297" s="4">
        <v>44490</v>
      </c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x14ac:dyDescent="0.25">
      <c r="A298" s="4">
        <v>44491</v>
      </c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x14ac:dyDescent="0.25">
      <c r="A299" s="4">
        <v>44492</v>
      </c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x14ac:dyDescent="0.25">
      <c r="A300" s="4">
        <v>44493</v>
      </c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x14ac:dyDescent="0.25">
      <c r="A301" s="4">
        <v>44494</v>
      </c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x14ac:dyDescent="0.25">
      <c r="A302" s="4">
        <v>44495</v>
      </c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x14ac:dyDescent="0.25">
      <c r="A303" s="4">
        <v>44496</v>
      </c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x14ac:dyDescent="0.25">
      <c r="A304" s="4">
        <v>44497</v>
      </c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x14ac:dyDescent="0.25">
      <c r="A305" s="4">
        <v>44498</v>
      </c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x14ac:dyDescent="0.25">
      <c r="A306" s="4">
        <v>44499</v>
      </c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x14ac:dyDescent="0.25">
      <c r="A307" s="4">
        <v>44500</v>
      </c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x14ac:dyDescent="0.25">
      <c r="A308" s="4">
        <v>44501</v>
      </c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x14ac:dyDescent="0.25">
      <c r="A309" s="4">
        <v>44502</v>
      </c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x14ac:dyDescent="0.25">
      <c r="A310" s="4">
        <v>44503</v>
      </c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x14ac:dyDescent="0.25">
      <c r="A311" s="4">
        <v>44504</v>
      </c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x14ac:dyDescent="0.25">
      <c r="A312" s="4">
        <v>44505</v>
      </c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x14ac:dyDescent="0.25">
      <c r="A313" s="4">
        <v>44506</v>
      </c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x14ac:dyDescent="0.25">
      <c r="A314" s="4">
        <v>44507</v>
      </c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x14ac:dyDescent="0.25">
      <c r="A315" s="4">
        <v>44508</v>
      </c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x14ac:dyDescent="0.25">
      <c r="A316" s="4">
        <v>44509</v>
      </c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x14ac:dyDescent="0.25">
      <c r="A317" s="4">
        <v>44510</v>
      </c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x14ac:dyDescent="0.25">
      <c r="A318" s="4">
        <v>44511</v>
      </c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x14ac:dyDescent="0.25">
      <c r="A319" s="4">
        <v>44512</v>
      </c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x14ac:dyDescent="0.25">
      <c r="A320" s="4">
        <v>44513</v>
      </c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x14ac:dyDescent="0.25">
      <c r="A321" s="4">
        <v>44514</v>
      </c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x14ac:dyDescent="0.25">
      <c r="A322" s="4">
        <v>44515</v>
      </c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x14ac:dyDescent="0.25">
      <c r="A323" s="4">
        <v>44516</v>
      </c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x14ac:dyDescent="0.25">
      <c r="A324" s="4">
        <v>44517</v>
      </c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x14ac:dyDescent="0.25">
      <c r="A325" s="4">
        <v>44518</v>
      </c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x14ac:dyDescent="0.25">
      <c r="A326" s="4">
        <v>44519</v>
      </c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x14ac:dyDescent="0.25">
      <c r="A327" s="4">
        <v>44520</v>
      </c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x14ac:dyDescent="0.25">
      <c r="A328" s="4">
        <v>44521</v>
      </c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x14ac:dyDescent="0.25">
      <c r="A329" s="4">
        <v>44522</v>
      </c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x14ac:dyDescent="0.25">
      <c r="A330" s="4">
        <v>44523</v>
      </c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x14ac:dyDescent="0.25">
      <c r="A331" s="4">
        <v>44524</v>
      </c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x14ac:dyDescent="0.25">
      <c r="A332" s="4">
        <v>44525</v>
      </c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x14ac:dyDescent="0.25">
      <c r="A333" s="4">
        <v>44526</v>
      </c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x14ac:dyDescent="0.25">
      <c r="A334" s="4">
        <v>44527</v>
      </c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x14ac:dyDescent="0.25">
      <c r="A335" s="4">
        <v>44528</v>
      </c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x14ac:dyDescent="0.25">
      <c r="A336" s="4">
        <v>44529</v>
      </c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x14ac:dyDescent="0.25">
      <c r="A337" s="4">
        <v>44530</v>
      </c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x14ac:dyDescent="0.25">
      <c r="A338" s="4">
        <v>44531</v>
      </c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x14ac:dyDescent="0.25">
      <c r="A339" s="4">
        <v>44532</v>
      </c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x14ac:dyDescent="0.25">
      <c r="A340" s="4">
        <v>44533</v>
      </c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x14ac:dyDescent="0.25">
      <c r="A341" s="4">
        <v>44534</v>
      </c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x14ac:dyDescent="0.25">
      <c r="A342" s="4">
        <v>44535</v>
      </c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x14ac:dyDescent="0.25">
      <c r="A343" s="4">
        <v>44536</v>
      </c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x14ac:dyDescent="0.25">
      <c r="A344" s="4">
        <v>44537</v>
      </c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x14ac:dyDescent="0.25">
      <c r="A345" s="4">
        <v>44538</v>
      </c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x14ac:dyDescent="0.25">
      <c r="A346" s="4">
        <v>44539</v>
      </c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x14ac:dyDescent="0.25">
      <c r="A347" s="4">
        <v>44540</v>
      </c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x14ac:dyDescent="0.25">
      <c r="A348" s="4">
        <v>44541</v>
      </c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x14ac:dyDescent="0.25">
      <c r="A349" s="4">
        <v>44542</v>
      </c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x14ac:dyDescent="0.25">
      <c r="A350" s="4">
        <v>44543</v>
      </c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x14ac:dyDescent="0.25">
      <c r="A351" s="4">
        <v>44544</v>
      </c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x14ac:dyDescent="0.25">
      <c r="A352" s="4">
        <v>44545</v>
      </c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x14ac:dyDescent="0.25">
      <c r="A353" s="4">
        <v>44546</v>
      </c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x14ac:dyDescent="0.25">
      <c r="A354" s="4">
        <v>44547</v>
      </c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x14ac:dyDescent="0.25">
      <c r="A355" s="4">
        <v>44548</v>
      </c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x14ac:dyDescent="0.25">
      <c r="A356" s="4">
        <v>44549</v>
      </c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x14ac:dyDescent="0.25">
      <c r="A357" s="4">
        <v>44550</v>
      </c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x14ac:dyDescent="0.25">
      <c r="A358" s="4">
        <v>44551</v>
      </c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x14ac:dyDescent="0.25">
      <c r="A359" s="4">
        <v>44552</v>
      </c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x14ac:dyDescent="0.25">
      <c r="A360" s="4">
        <v>44553</v>
      </c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x14ac:dyDescent="0.25">
      <c r="A361" s="4">
        <v>44554</v>
      </c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x14ac:dyDescent="0.25">
      <c r="A362" s="4">
        <v>44555</v>
      </c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x14ac:dyDescent="0.25">
      <c r="A363" s="4">
        <v>44556</v>
      </c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x14ac:dyDescent="0.25">
      <c r="A364" s="4">
        <v>44557</v>
      </c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x14ac:dyDescent="0.25">
      <c r="A365" s="4">
        <v>44558</v>
      </c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x14ac:dyDescent="0.25">
      <c r="A366" s="4">
        <v>44559</v>
      </c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x14ac:dyDescent="0.25">
      <c r="A367" s="4">
        <v>44560</v>
      </c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x14ac:dyDescent="0.25">
      <c r="A368" s="4">
        <v>44561</v>
      </c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</sheetData>
  <mergeCells count="1">
    <mergeCell ref="K1:N1"/>
  </mergeCells>
  <conditionalFormatting sqref="A3:A368">
    <cfRule type="cellIs" dxfId="5" priority="1" operator="equal">
      <formula>TODAY()-1</formula>
    </cfRule>
  </conditionalFormatting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D846-288C-422D-B1FF-054252197FF7}">
  <sheetPr codeName="Hoja4"/>
  <dimension ref="A1:L371"/>
  <sheetViews>
    <sheetView showGridLines="0" topLeftCell="A189" workbookViewId="0">
      <selection activeCell="H202" sqref="H202"/>
    </sheetView>
  </sheetViews>
  <sheetFormatPr defaultColWidth="11.42578125" defaultRowHeight="15" x14ac:dyDescent="0.25"/>
  <cols>
    <col min="1" max="1" width="12.85546875" customWidth="1"/>
    <col min="2" max="2" width="12.85546875" bestFit="1" customWidth="1"/>
    <col min="3" max="3" width="12.42578125" bestFit="1" customWidth="1"/>
    <col min="4" max="4" width="15.7109375" bestFit="1" customWidth="1"/>
    <col min="5" max="5" width="10" bestFit="1" customWidth="1"/>
    <col min="6" max="6" width="16.28515625" bestFit="1" customWidth="1"/>
    <col min="7" max="9" width="11.42578125" style="2"/>
    <col min="10" max="10" width="19" style="2" bestFit="1" customWidth="1"/>
    <col min="11" max="12" width="19" style="40" bestFit="1" customWidth="1"/>
  </cols>
  <sheetData>
    <row r="1" spans="1:12" x14ac:dyDescent="0.25">
      <c r="A1" s="3"/>
      <c r="B1" s="10"/>
    </row>
    <row r="3" spans="1:12" x14ac:dyDescent="0.25">
      <c r="C3" s="19"/>
      <c r="D3" s="19"/>
      <c r="E3" s="19"/>
      <c r="F3" s="19"/>
    </row>
    <row r="4" spans="1:12" ht="38.25" thickBot="1" x14ac:dyDescent="0.3">
      <c r="A4" s="15" t="s">
        <v>0</v>
      </c>
      <c r="B4" s="16" t="s">
        <v>1</v>
      </c>
      <c r="C4" s="17" t="s">
        <v>27</v>
      </c>
      <c r="D4" s="18" t="s">
        <v>26</v>
      </c>
      <c r="E4" s="18" t="s">
        <v>28</v>
      </c>
      <c r="F4" s="17" t="s">
        <v>25</v>
      </c>
      <c r="G4" s="16" t="s">
        <v>149</v>
      </c>
      <c r="H4" s="16" t="s">
        <v>150</v>
      </c>
      <c r="I4" s="16" t="s">
        <v>151</v>
      </c>
      <c r="J4" s="16" t="s">
        <v>152</v>
      </c>
      <c r="K4" s="16" t="s">
        <v>153</v>
      </c>
      <c r="L4" s="16" t="s">
        <v>154</v>
      </c>
    </row>
    <row r="5" spans="1:12" ht="16.5" thickTop="1" x14ac:dyDescent="0.25">
      <c r="A5" s="3">
        <v>44196</v>
      </c>
      <c r="B5" s="10">
        <v>0</v>
      </c>
      <c r="C5" s="3">
        <f>+db_ConsumoDiario[[#This Row],[Fecha]]-1</f>
        <v>44195</v>
      </c>
      <c r="D5" s="8">
        <f>+SUMIFS(db_LecMedPrinc[1],db_LecMedPrinc[Fecha],db_ConsumoDiario[[#This Row],[Fecha]],db_LecMedPrinc[Hora],db_ConsumoDiario[[#This Row],[Hora]])</f>
        <v>45745.36</v>
      </c>
      <c r="E5" s="9">
        <f>+SUMIFS(db_LecMedPrinc[fdp],db_LecMedPrinc[Fecha],db_ConsumoDiario[[#This Row],[Fecha]],db_LecMedPrinc[Hora],db_ConsumoDiario[[#This Row],[Hora]])</f>
        <v>1</v>
      </c>
      <c r="F5" s="14">
        <f>+IFERROR(IF(db_ConsumoDiario[[#This Row],[Lectura 
Medidor]]-$D4&gt;0,db_ConsumoDiario[[#This Row],[Lectura 
Medidor]]-$D4,0)*2400,0)</f>
        <v>0</v>
      </c>
      <c r="G5" s="8">
        <f>+SUMIFS(db_LecMedPrinc[4],db_LecMedPrinc[Fecha],db_ConsumoDiario[[#This Row],[Fecha]],db_LecMedPrinc[Hora],db_ConsumoDiario[[#This Row],[Hora]])</f>
        <v>0</v>
      </c>
      <c r="H5" s="8">
        <f>+SUMIFS(db_LecMedPrinc[5],db_LecMedPrinc[Fecha],db_ConsumoDiario[[#This Row],[Fecha]],db_LecMedPrinc[Hora],db_ConsumoDiario[[#This Row],[Hora]])</f>
        <v>0</v>
      </c>
      <c r="I5" s="8">
        <f>+SUMIFS(db_LecMedPrinc[6],db_LecMedPrinc[Fecha],db_ConsumoDiario[[#This Row],[Fecha]],db_LecMedPrinc[Hora],db_ConsumoDiario[[#This Row],[Hora]])</f>
        <v>0</v>
      </c>
      <c r="J5" s="14">
        <f>+IFERROR(IF(db_ConsumoDiario[[#This Row],[Bloque_4]]-$G4&gt;0,db_ConsumoDiario[[#This Row],[Bloque_4]]-$G4,0)*2400,0)</f>
        <v>0</v>
      </c>
      <c r="K5" s="14">
        <f>+IFERROR(IF(db_ConsumoDiario[[#This Row],[Bloque_5]]-$H4&gt;0,db_ConsumoDiario[[#This Row],[Bloque_5]]-$H4,0)*2400,0)</f>
        <v>0</v>
      </c>
      <c r="L5" s="14">
        <f>+IFERROR(IF(db_ConsumoDiario[[#This Row],[Bloque_6]]-$I4&gt;0,db_ConsumoDiario[[#This Row],[Bloque_6]]-$I4,0)*2400,0)</f>
        <v>0</v>
      </c>
    </row>
    <row r="6" spans="1:12" ht="15.75" x14ac:dyDescent="0.25">
      <c r="A6" s="3">
        <v>44197</v>
      </c>
      <c r="B6" s="10">
        <v>0</v>
      </c>
      <c r="C6" s="13">
        <f>+db_ConsumoDiario[[#This Row],[Fecha]]-1</f>
        <v>44196</v>
      </c>
      <c r="D6" s="8">
        <f>+SUMIFS(db_LecMedPrinc[1],db_LecMedPrinc[Fecha],db_ConsumoDiario[[#This Row],[Fecha]],db_LecMedPrinc[Hora],db_ConsumoDiario[[#This Row],[Hora]])</f>
        <v>45754.905833333331</v>
      </c>
      <c r="E6" s="9">
        <f>+SUMIFS(db_LecMedPrinc[fdp],db_LecMedPrinc[Fecha],db_ConsumoDiario[[#This Row],[Fecha]],db_LecMedPrinc[Hora],db_ConsumoDiario[[#This Row],[Hora]])</f>
        <v>1</v>
      </c>
      <c r="F6" s="14">
        <f>+IFERROR(IF(db_ConsumoDiario[[#This Row],[Lectura 
Medidor]]-$D5&gt;0,db_ConsumoDiario[[#This Row],[Lectura 
Medidor]]-$D5,0)*2400,0)</f>
        <v>22909.999999991851</v>
      </c>
      <c r="G6" s="8">
        <f>+SUMIFS(db_LecMedPrinc[4],db_LecMedPrinc[Fecha],db_ConsumoDiario[[#This Row],[Fecha]],db_LecMedPrinc[Hora],db_ConsumoDiario[[#This Row],[Hora]])</f>
        <v>0</v>
      </c>
      <c r="H6" s="41">
        <f>+SUMIFS(db_LecMedPrinc[5],db_LecMedPrinc[Fecha],db_ConsumoDiario[[#This Row],[Fecha]],db_LecMedPrinc[Hora],db_ConsumoDiario[[#This Row],[Hora]])</f>
        <v>0</v>
      </c>
      <c r="I6" s="42">
        <f>+SUMIFS(db_LecMedPrinc[6],db_LecMedPrinc[Fecha],db_ConsumoDiario[[#This Row],[Fecha]],db_LecMedPrinc[Hora],db_ConsumoDiario[[#This Row],[Hora]])</f>
        <v>0</v>
      </c>
      <c r="J6" s="14">
        <f>+IFERROR(IF(db_ConsumoDiario[[#This Row],[Bloque_4]]-$G5&gt;0,db_ConsumoDiario[[#This Row],[Bloque_4]]-$G5,0)*2400,0)</f>
        <v>0</v>
      </c>
      <c r="K6" s="44">
        <f>+IFERROR(IF(db_ConsumoDiario[[#This Row],[Bloque_5]]-$H5&gt;0,db_ConsumoDiario[[#This Row],[Bloque_5]]-$H5,0)*2400,0)</f>
        <v>0</v>
      </c>
      <c r="L6" s="44">
        <f>+IFERROR(IF(db_ConsumoDiario[[#This Row],[Bloque_6]]-$I5&gt;0,db_ConsumoDiario[[#This Row],[Bloque_6]]-$I5,0)*2400,0)</f>
        <v>0</v>
      </c>
    </row>
    <row r="7" spans="1:12" ht="15.75" x14ac:dyDescent="0.25">
      <c r="A7" s="3">
        <v>44198</v>
      </c>
      <c r="B7" s="10">
        <v>0</v>
      </c>
      <c r="C7" s="13">
        <f>+db_ConsumoDiario[[#This Row],[Fecha]]-1</f>
        <v>44197</v>
      </c>
      <c r="D7" s="8">
        <f>+SUMIFS(db_LecMedPrinc[1],db_LecMedPrinc[Fecha],db_ConsumoDiario[[#This Row],[Fecha]],db_LecMedPrinc[Hora],db_ConsumoDiario[[#This Row],[Hora]])</f>
        <v>45759.519999999997</v>
      </c>
      <c r="E7" s="9">
        <f>+SUMIFS(db_LecMedPrinc[fdp],db_LecMedPrinc[Fecha],db_ConsumoDiario[[#This Row],[Fecha]],db_LecMedPrinc[Hora],db_ConsumoDiario[[#This Row],[Hora]])</f>
        <v>0.90392431786003158</v>
      </c>
      <c r="F7" s="14">
        <f>+IFERROR(IF(db_ConsumoDiario[[#This Row],[Lectura 
Medidor]]-$D6&gt;0,db_ConsumoDiario[[#This Row],[Lectura 
Medidor]]-$D6,0)*2400,0)</f>
        <v>11073.999999999069</v>
      </c>
      <c r="G7" s="8">
        <f>+SUMIFS(db_LecMedPrinc[4],db_LecMedPrinc[Fecha],db_ConsumoDiario[[#This Row],[Fecha]],db_LecMedPrinc[Hora],db_ConsumoDiario[[#This Row],[Hora]])</f>
        <v>13117.26</v>
      </c>
      <c r="H7" s="41">
        <f>+SUMIFS(db_LecMedPrinc[5],db_LecMedPrinc[Fecha],db_ConsumoDiario[[#This Row],[Fecha]],db_LecMedPrinc[Hora],db_ConsumoDiario[[#This Row],[Hora]])</f>
        <v>22924.3</v>
      </c>
      <c r="I7" s="42">
        <f>+SUMIFS(db_LecMedPrinc[6],db_LecMedPrinc[Fecha],db_ConsumoDiario[[#This Row],[Fecha]],db_LecMedPrinc[Hora],db_ConsumoDiario[[#This Row],[Hora]])</f>
        <v>9717.9599999999991</v>
      </c>
      <c r="J7" s="14">
        <f>+IFERROR(IF(db_ConsumoDiario[[#This Row],[Bloque_4]]-$G6&gt;0,db_ConsumoDiario[[#This Row],[Bloque_4]]-$G6,0)*2400,0)</f>
        <v>31481424</v>
      </c>
      <c r="K7" s="44">
        <f>+IFERROR(IF(db_ConsumoDiario[[#This Row],[Bloque_5]]-$H6&gt;0,db_ConsumoDiario[[#This Row],[Bloque_5]]-$H6,0)*2400,0)</f>
        <v>55018320</v>
      </c>
      <c r="L7" s="44">
        <f>+IFERROR(IF(db_ConsumoDiario[[#This Row],[Bloque_6]]-$I6&gt;0,db_ConsumoDiario[[#This Row],[Bloque_6]]-$I6,0)*2400,0)</f>
        <v>23323103.999999996</v>
      </c>
    </row>
    <row r="8" spans="1:12" ht="15.75" x14ac:dyDescent="0.25">
      <c r="A8" s="3">
        <v>44199</v>
      </c>
      <c r="B8" s="10">
        <v>0</v>
      </c>
      <c r="C8" s="13">
        <f>+db_ConsumoDiario[[#This Row],[Fecha]]-1</f>
        <v>44198</v>
      </c>
      <c r="D8" s="8">
        <f>+SUMIFS(db_LecMedPrinc[1],db_LecMedPrinc[Fecha],db_ConsumoDiario[[#This Row],[Fecha]],db_LecMedPrinc[Hora],db_ConsumoDiario[[#This Row],[Hora]])</f>
        <v>45766.71</v>
      </c>
      <c r="E8" s="9">
        <f>+SUMIFS(db_LecMedPrinc[fdp],db_LecMedPrinc[Fecha],db_ConsumoDiario[[#This Row],[Fecha]],db_LecMedPrinc[Hora],db_ConsumoDiario[[#This Row],[Hora]])</f>
        <v>0.90392257657413555</v>
      </c>
      <c r="F8" s="14">
        <f>+IFERROR(IF(db_ConsumoDiario[[#This Row],[Lectura 
Medidor]]-$D7&gt;0,db_ConsumoDiario[[#This Row],[Lectura 
Medidor]]-$D7,0)*2400,0)</f>
        <v>17256.000000005588</v>
      </c>
      <c r="G8" s="8">
        <f>+SUMIFS(db_LecMedPrinc[4],db_LecMedPrinc[Fecha],db_ConsumoDiario[[#This Row],[Fecha]],db_LecMedPrinc[Hora],db_ConsumoDiario[[#This Row],[Hora]])</f>
        <v>13118.8</v>
      </c>
      <c r="H8" s="41">
        <f>+SUMIFS(db_LecMedPrinc[5],db_LecMedPrinc[Fecha],db_ConsumoDiario[[#This Row],[Fecha]],db_LecMedPrinc[Hora],db_ConsumoDiario[[#This Row],[Hora]])</f>
        <v>22928.26</v>
      </c>
      <c r="I8" s="42">
        <f>+SUMIFS(db_LecMedPrinc[6],db_LecMedPrinc[Fecha],db_ConsumoDiario[[#This Row],[Fecha]],db_LecMedPrinc[Hora],db_ConsumoDiario[[#This Row],[Hora]])</f>
        <v>9719.64</v>
      </c>
      <c r="J8" s="14">
        <f>+IFERROR(IF(db_ConsumoDiario[[#This Row],[Bloque_4]]-$G7&gt;0,db_ConsumoDiario[[#This Row],[Bloque_4]]-$G7,0)*2400,0)</f>
        <v>3695.9999999977299</v>
      </c>
      <c r="K8" s="44">
        <f>+IFERROR(IF(db_ConsumoDiario[[#This Row],[Bloque_5]]-$H7&gt;0,db_ConsumoDiario[[#This Row],[Bloque_5]]-$H7,0)*2400,0)</f>
        <v>9503.9999999979045</v>
      </c>
      <c r="L8" s="44">
        <f>+IFERROR(IF(db_ConsumoDiario[[#This Row],[Bloque_6]]-$I7&gt;0,db_ConsumoDiario[[#This Row],[Bloque_6]]-$I7,0)*2400,0)</f>
        <v>4032.0000000006985</v>
      </c>
    </row>
    <row r="9" spans="1:12" ht="15.75" x14ac:dyDescent="0.25">
      <c r="A9" s="3">
        <v>44200</v>
      </c>
      <c r="B9" s="10">
        <v>0</v>
      </c>
      <c r="C9" s="13">
        <f>+db_ConsumoDiario[[#This Row],[Fecha]]-1</f>
        <v>44199</v>
      </c>
      <c r="D9" s="8">
        <f>+SUMIFS(db_LecMedPrinc[1],db_LecMedPrinc[Fecha],db_ConsumoDiario[[#This Row],[Fecha]],db_LecMedPrinc[Hora],db_ConsumoDiario[[#This Row],[Hora]])</f>
        <v>45772.24</v>
      </c>
      <c r="E9" s="9">
        <f>+SUMIFS(db_LecMedPrinc[fdp],db_LecMedPrinc[Fecha],db_ConsumoDiario[[#This Row],[Fecha]],db_LecMedPrinc[Hora],db_ConsumoDiario[[#This Row],[Hora]])</f>
        <v>0.90392094693820391</v>
      </c>
      <c r="F9" s="14">
        <f>+IFERROR(IF(db_ConsumoDiario[[#This Row],[Lectura 
Medidor]]-$D8&gt;0,db_ConsumoDiario[[#This Row],[Lectura 
Medidor]]-$D8,0)*2400,0)</f>
        <v>13271.999999997206</v>
      </c>
      <c r="G9" s="8">
        <f>+SUMIFS(db_LecMedPrinc[4],db_LecMedPrinc[Fecha],db_ConsumoDiario[[#This Row],[Fecha]],db_LecMedPrinc[Hora],db_ConsumoDiario[[#This Row],[Hora]])</f>
        <v>13120.49</v>
      </c>
      <c r="H9" s="41">
        <f>+SUMIFS(db_LecMedPrinc[5],db_LecMedPrinc[Fecha],db_ConsumoDiario[[#This Row],[Fecha]],db_LecMedPrinc[Hora],db_ConsumoDiario[[#This Row],[Hora]])</f>
        <v>22931.42</v>
      </c>
      <c r="I9" s="42">
        <f>+SUMIFS(db_LecMedPrinc[6],db_LecMedPrinc[Fecha],db_ConsumoDiario[[#This Row],[Fecha]],db_LecMedPrinc[Hora],db_ConsumoDiario[[#This Row],[Hora]])</f>
        <v>9720.31</v>
      </c>
      <c r="J9" s="14">
        <f>+IFERROR(IF(db_ConsumoDiario[[#This Row],[Bloque_4]]-$G8&gt;0,db_ConsumoDiario[[#This Row],[Bloque_4]]-$G8,0)*2400,0)</f>
        <v>4056.0000000012224</v>
      </c>
      <c r="K9" s="44">
        <f>+IFERROR(IF(db_ConsumoDiario[[#This Row],[Bloque_5]]-$H8&gt;0,db_ConsumoDiario[[#This Row],[Bloque_5]]-$H8,0)*2400,0)</f>
        <v>7583.9999999996508</v>
      </c>
      <c r="L9" s="44">
        <f>+IFERROR(IF(db_ConsumoDiario[[#This Row],[Bloque_6]]-$I8&gt;0,db_ConsumoDiario[[#This Row],[Bloque_6]]-$I8,0)*2400,0)</f>
        <v>1608.0000000001746</v>
      </c>
    </row>
    <row r="10" spans="1:12" ht="15.75" x14ac:dyDescent="0.25">
      <c r="A10" s="3">
        <v>44201</v>
      </c>
      <c r="B10" s="10">
        <v>0</v>
      </c>
      <c r="C10" s="13">
        <f>+db_ConsumoDiario[[#This Row],[Fecha]]-1</f>
        <v>44200</v>
      </c>
      <c r="D10" s="8">
        <f>+SUMIFS(db_LecMedPrinc[1],db_LecMedPrinc[Fecha],db_ConsumoDiario[[#This Row],[Fecha]],db_LecMedPrinc[Hora],db_ConsumoDiario[[#This Row],[Hora]])</f>
        <v>45777.49</v>
      </c>
      <c r="E10" s="9">
        <f>+SUMIFS(db_LecMedPrinc[fdp],db_LecMedPrinc[Fecha],db_ConsumoDiario[[#This Row],[Fecha]],db_LecMedPrinc[Hora],db_ConsumoDiario[[#This Row],[Hora]])</f>
        <v>0.90391815361384953</v>
      </c>
      <c r="F10" s="14">
        <f>+IFERROR(IF(db_ConsumoDiario[[#This Row],[Lectura 
Medidor]]-$D9&gt;0,db_ConsumoDiario[[#This Row],[Lectura 
Medidor]]-$D9,0)*2400,0)</f>
        <v>12600</v>
      </c>
      <c r="G10" s="8">
        <f>+SUMIFS(db_LecMedPrinc[4],db_LecMedPrinc[Fecha],db_ConsumoDiario[[#This Row],[Fecha]],db_LecMedPrinc[Hora],db_ConsumoDiario[[#This Row],[Hora]])</f>
        <v>13121.57</v>
      </c>
      <c r="H10" s="41">
        <f>+SUMIFS(db_LecMedPrinc[5],db_LecMedPrinc[Fecha],db_ConsumoDiario[[#This Row],[Fecha]],db_LecMedPrinc[Hora],db_ConsumoDiario[[#This Row],[Hora]])</f>
        <v>22933.95</v>
      </c>
      <c r="I10" s="42">
        <f>+SUMIFS(db_LecMedPrinc[6],db_LecMedPrinc[Fecha],db_ConsumoDiario[[#This Row],[Fecha]],db_LecMedPrinc[Hora],db_ConsumoDiario[[#This Row],[Hora]])</f>
        <v>9721.9500000000007</v>
      </c>
      <c r="J10" s="14">
        <f>+IFERROR(IF(db_ConsumoDiario[[#This Row],[Bloque_4]]-$G9&gt;0,db_ConsumoDiario[[#This Row],[Bloque_4]]-$G9,0)*2400,0)</f>
        <v>2591.9999999998254</v>
      </c>
      <c r="K10" s="44">
        <f>+IFERROR(IF(db_ConsumoDiario[[#This Row],[Bloque_5]]-$H9&gt;0,db_ConsumoDiario[[#This Row],[Bloque_5]]-$H9,0)*2400,0)</f>
        <v>6072.0000000059372</v>
      </c>
      <c r="L10" s="44">
        <f>+IFERROR(IF(db_ConsumoDiario[[#This Row],[Bloque_6]]-$I9&gt;0,db_ConsumoDiario[[#This Row],[Bloque_6]]-$I9,0)*2400,0)</f>
        <v>3936.0000000029686</v>
      </c>
    </row>
    <row r="11" spans="1:12" ht="15.75" x14ac:dyDescent="0.25">
      <c r="A11" s="3">
        <v>44202</v>
      </c>
      <c r="B11" s="10">
        <v>0</v>
      </c>
      <c r="C11" s="13">
        <f>+db_ConsumoDiario[[#This Row],[Fecha]]-1</f>
        <v>44201</v>
      </c>
      <c r="D11" s="8">
        <f>+SUMIFS(db_LecMedPrinc[1],db_LecMedPrinc[Fecha],db_ConsumoDiario[[#This Row],[Fecha]],db_LecMedPrinc[Hora],db_ConsumoDiario[[#This Row],[Hora]])</f>
        <v>45785.89</v>
      </c>
      <c r="E11" s="9">
        <f>+SUMIFS(db_LecMedPrinc[fdp],db_LecMedPrinc[Fecha],db_ConsumoDiario[[#This Row],[Fecha]],db_LecMedPrinc[Hora],db_ConsumoDiario[[#This Row],[Hora]])</f>
        <v>0.90391215904525613</v>
      </c>
      <c r="F11" s="14">
        <f>+IFERROR(IF(db_ConsumoDiario[[#This Row],[Lectura 
Medidor]]-$D10&gt;0,db_ConsumoDiario[[#This Row],[Lectura 
Medidor]]-$D10,0)*2400,0)</f>
        <v>20160.000000003492</v>
      </c>
      <c r="G11" s="8">
        <f>+SUMIFS(db_LecMedPrinc[4],db_LecMedPrinc[Fecha],db_ConsumoDiario[[#This Row],[Fecha]],db_LecMedPrinc[Hora],db_ConsumoDiario[[#This Row],[Hora]])</f>
        <v>13123.94</v>
      </c>
      <c r="H11" s="41">
        <f>+SUMIFS(db_LecMedPrinc[5],db_LecMedPrinc[Fecha],db_ConsumoDiario[[#This Row],[Fecha]],db_LecMedPrinc[Hora],db_ConsumoDiario[[#This Row],[Hora]])</f>
        <v>22938.11</v>
      </c>
      <c r="I11" s="42">
        <f>+SUMIFS(db_LecMedPrinc[6],db_LecMedPrinc[Fecha],db_ConsumoDiario[[#This Row],[Fecha]],db_LecMedPrinc[Hora],db_ConsumoDiario[[#This Row],[Hora]])</f>
        <v>9723.82</v>
      </c>
      <c r="J11" s="14">
        <f>+IFERROR(IF(db_ConsumoDiario[[#This Row],[Bloque_4]]-$G10&gt;0,db_ConsumoDiario[[#This Row],[Bloque_4]]-$G10,0)*2400,0)</f>
        <v>5688.0000000019209</v>
      </c>
      <c r="K11" s="44">
        <f>+IFERROR(IF(db_ConsumoDiario[[#This Row],[Bloque_5]]-$H10&gt;0,db_ConsumoDiario[[#This Row],[Bloque_5]]-$H10,0)*2400,0)</f>
        <v>9983.9999999996508</v>
      </c>
      <c r="L11" s="44">
        <f>+IFERROR(IF(db_ConsumoDiario[[#This Row],[Bloque_6]]-$I10&gt;0,db_ConsumoDiario[[#This Row],[Bloque_6]]-$I10,0)*2400,0)</f>
        <v>4487.9999999975553</v>
      </c>
    </row>
    <row r="12" spans="1:12" ht="15.75" x14ac:dyDescent="0.25">
      <c r="A12" s="3">
        <v>44203</v>
      </c>
      <c r="B12" s="10">
        <v>0</v>
      </c>
      <c r="C12" s="13">
        <f>+db_ConsumoDiario[[#This Row],[Fecha]]-1</f>
        <v>44202</v>
      </c>
      <c r="D12" s="8">
        <f>+SUMIFS(db_LecMedPrinc[1],db_LecMedPrinc[Fecha],db_ConsumoDiario[[#This Row],[Fecha]],db_LecMedPrinc[Hora],db_ConsumoDiario[[#This Row],[Hora]])</f>
        <v>45795.77</v>
      </c>
      <c r="E12" s="9">
        <f>+SUMIFS(db_LecMedPrinc[fdp],db_LecMedPrinc[Fecha],db_ConsumoDiario[[#This Row],[Fecha]],db_LecMedPrinc[Hora],db_ConsumoDiario[[#This Row],[Hora]])</f>
        <v>0.90390761909385964</v>
      </c>
      <c r="F12" s="14">
        <f>+IFERROR(IF(db_ConsumoDiario[[#This Row],[Lectura 
Medidor]]-$D11&gt;0,db_ConsumoDiario[[#This Row],[Lectura 
Medidor]]-$D11,0)*2400,0)</f>
        <v>23711.999999993714</v>
      </c>
      <c r="G12" s="8">
        <f>+SUMIFS(db_LecMedPrinc[4],db_LecMedPrinc[Fecha],db_ConsumoDiario[[#This Row],[Fecha]],db_LecMedPrinc[Hora],db_ConsumoDiario[[#This Row],[Hora]])</f>
        <v>13126.97</v>
      </c>
      <c r="H12" s="41">
        <f>+SUMIFS(db_LecMedPrinc[5],db_LecMedPrinc[Fecha],db_ConsumoDiario[[#This Row],[Fecha]],db_LecMedPrinc[Hora],db_ConsumoDiario[[#This Row],[Hora]])</f>
        <v>22942.86</v>
      </c>
      <c r="I12" s="42">
        <f>+SUMIFS(db_LecMedPrinc[6],db_LecMedPrinc[Fecha],db_ConsumoDiario[[#This Row],[Fecha]],db_LecMedPrinc[Hora],db_ConsumoDiario[[#This Row],[Hora]])</f>
        <v>9725.93</v>
      </c>
      <c r="J12" s="14">
        <f>+IFERROR(IF(db_ConsumoDiario[[#This Row],[Bloque_4]]-$G11&gt;0,db_ConsumoDiario[[#This Row],[Bloque_4]]-$G11,0)*2400,0)</f>
        <v>7271.999999997206</v>
      </c>
      <c r="K12" s="44">
        <f>+IFERROR(IF(db_ConsumoDiario[[#This Row],[Bloque_5]]-$H11&gt;0,db_ConsumoDiario[[#This Row],[Bloque_5]]-$H11,0)*2400,0)</f>
        <v>11400</v>
      </c>
      <c r="L12" s="44">
        <f>+IFERROR(IF(db_ConsumoDiario[[#This Row],[Bloque_6]]-$I11&gt;0,db_ConsumoDiario[[#This Row],[Bloque_6]]-$I11,0)*2400,0)</f>
        <v>5064.000000001397</v>
      </c>
    </row>
    <row r="13" spans="1:12" ht="15.75" x14ac:dyDescent="0.25">
      <c r="A13" s="3">
        <v>44204</v>
      </c>
      <c r="B13" s="10">
        <v>0</v>
      </c>
      <c r="C13" s="13">
        <f>+db_ConsumoDiario[[#This Row],[Fecha]]-1</f>
        <v>44203</v>
      </c>
      <c r="D13" s="8">
        <f>+SUMIFS(db_LecMedPrinc[1],db_LecMedPrinc[Fecha],db_ConsumoDiario[[#This Row],[Fecha]],db_LecMedPrinc[Hora],db_ConsumoDiario[[#This Row],[Hora]])</f>
        <v>45805.14</v>
      </c>
      <c r="E13" s="9">
        <f>+SUMIFS(db_LecMedPrinc[fdp],db_LecMedPrinc[Fecha],db_ConsumoDiario[[#This Row],[Fecha]],db_LecMedPrinc[Hora],db_ConsumoDiario[[#This Row],[Hora]])</f>
        <v>0.90390322343098251</v>
      </c>
      <c r="F13" s="14">
        <f>+IFERROR(IF(db_ConsumoDiario[[#This Row],[Lectura 
Medidor]]-$D12&gt;0,db_ConsumoDiario[[#This Row],[Lectura 
Medidor]]-$D12,0)*2400,0)</f>
        <v>22488.000000006286</v>
      </c>
      <c r="G13" s="8">
        <f>+SUMIFS(db_LecMedPrinc[4],db_LecMedPrinc[Fecha],db_ConsumoDiario[[#This Row],[Fecha]],db_LecMedPrinc[Hora],db_ConsumoDiario[[#This Row],[Hora]])</f>
        <v>13129.81</v>
      </c>
      <c r="H13" s="41">
        <f>+SUMIFS(db_LecMedPrinc[5],db_LecMedPrinc[Fecha],db_ConsumoDiario[[#This Row],[Fecha]],db_LecMedPrinc[Hora],db_ConsumoDiario[[#This Row],[Hora]])</f>
        <v>22947.53</v>
      </c>
      <c r="I13" s="42">
        <f>+SUMIFS(db_LecMedPrinc[6],db_LecMedPrinc[Fecha],db_ConsumoDiario[[#This Row],[Fecha]],db_LecMedPrinc[Hora],db_ConsumoDiario[[#This Row],[Hora]])</f>
        <v>9727.7999999999993</v>
      </c>
      <c r="J13" s="14">
        <f>+IFERROR(IF(db_ConsumoDiario[[#This Row],[Bloque_4]]-$G12&gt;0,db_ConsumoDiario[[#This Row],[Bloque_4]]-$G12,0)*2400,0)</f>
        <v>6816.0000000003492</v>
      </c>
      <c r="K13" s="44">
        <f>+IFERROR(IF(db_ConsumoDiario[[#This Row],[Bloque_5]]-$H12&gt;0,db_ConsumoDiario[[#This Row],[Bloque_5]]-$H12,0)*2400,0)</f>
        <v>11207.999999995809</v>
      </c>
      <c r="L13" s="44">
        <f>+IFERROR(IF(db_ConsumoDiario[[#This Row],[Bloque_6]]-$I12&gt;0,db_ConsumoDiario[[#This Row],[Bloque_6]]-$I12,0)*2400,0)</f>
        <v>4487.9999999975553</v>
      </c>
    </row>
    <row r="14" spans="1:12" ht="15.75" x14ac:dyDescent="0.25">
      <c r="A14" s="3">
        <v>44205</v>
      </c>
      <c r="B14" s="10">
        <v>0</v>
      </c>
      <c r="C14" s="13">
        <f>+db_ConsumoDiario[[#This Row],[Fecha]]-1</f>
        <v>44204</v>
      </c>
      <c r="D14" s="8">
        <f>+SUMIFS(db_LecMedPrinc[1],db_LecMedPrinc[Fecha],db_ConsumoDiario[[#This Row],[Fecha]],db_LecMedPrinc[Hora],db_ConsumoDiario[[#This Row],[Hora]])</f>
        <v>45815.08</v>
      </c>
      <c r="E14" s="9">
        <f>+SUMIFS(db_LecMedPrinc[fdp],db_LecMedPrinc[Fecha],db_ConsumoDiario[[#This Row],[Fecha]],db_LecMedPrinc[Hora],db_ConsumoDiario[[#This Row],[Hora]])</f>
        <v>0.90389806469822109</v>
      </c>
      <c r="F14" s="14">
        <f>+IFERROR(IF(db_ConsumoDiario[[#This Row],[Lectura 
Medidor]]-$D13&gt;0,db_ConsumoDiario[[#This Row],[Lectura 
Medidor]]-$D13,0)*2400,0)</f>
        <v>23856.000000005588</v>
      </c>
      <c r="G14" s="8">
        <f>+SUMIFS(db_LecMedPrinc[4],db_LecMedPrinc[Fecha],db_ConsumoDiario[[#This Row],[Fecha]],db_LecMedPrinc[Hora],db_ConsumoDiario[[#This Row],[Hora]])</f>
        <v>13132.76</v>
      </c>
      <c r="H14" s="41">
        <f>+SUMIFS(db_LecMedPrinc[5],db_LecMedPrinc[Fecha],db_ConsumoDiario[[#This Row],[Fecha]],db_LecMedPrinc[Hora],db_ConsumoDiario[[#This Row],[Hora]])</f>
        <v>22952.44</v>
      </c>
      <c r="I14" s="42">
        <f>+SUMIFS(db_LecMedPrinc[6],db_LecMedPrinc[Fecha],db_ConsumoDiario[[#This Row],[Fecha]],db_LecMedPrinc[Hora],db_ConsumoDiario[[#This Row],[Hora]])</f>
        <v>9729.8700000000008</v>
      </c>
      <c r="J14" s="14">
        <f>+IFERROR(IF(db_ConsumoDiario[[#This Row],[Bloque_4]]-$G13&gt;0,db_ConsumoDiario[[#This Row],[Bloque_4]]-$G13,0)*2400,0)</f>
        <v>7080.0000000017462</v>
      </c>
      <c r="K14" s="44">
        <f>+IFERROR(IF(db_ConsumoDiario[[#This Row],[Bloque_5]]-$H13&gt;0,db_ConsumoDiario[[#This Row],[Bloque_5]]-$H13,0)*2400,0)</f>
        <v>11783.999999999651</v>
      </c>
      <c r="L14" s="44">
        <f>+IFERROR(IF(db_ConsumoDiario[[#This Row],[Bloque_6]]-$I13&gt;0,db_ConsumoDiario[[#This Row],[Bloque_6]]-$I13,0)*2400,0)</f>
        <v>4968.0000000036671</v>
      </c>
    </row>
    <row r="15" spans="1:12" ht="15.75" x14ac:dyDescent="0.25">
      <c r="A15" s="3">
        <v>44206</v>
      </c>
      <c r="B15" s="10">
        <v>0</v>
      </c>
      <c r="C15" s="13">
        <f>+db_ConsumoDiario[[#This Row],[Fecha]]-1</f>
        <v>44205</v>
      </c>
      <c r="D15" s="8">
        <f>+SUMIFS(db_LecMedPrinc[1],db_LecMedPrinc[Fecha],db_ConsumoDiario[[#This Row],[Fecha]],db_LecMedPrinc[Hora],db_ConsumoDiario[[#This Row],[Hora]])</f>
        <v>45822.19</v>
      </c>
      <c r="E15" s="9">
        <f>+SUMIFS(db_LecMedPrinc[fdp],db_LecMedPrinc[Fecha],db_ConsumoDiario[[#This Row],[Fecha]],db_LecMedPrinc[Hora],db_ConsumoDiario[[#This Row],[Hora]])</f>
        <v>0.90389405774879827</v>
      </c>
      <c r="F15" s="14">
        <f>+IFERROR(IF(db_ConsumoDiario[[#This Row],[Lectura 
Medidor]]-$D14&gt;0,db_ConsumoDiario[[#This Row],[Lectura 
Medidor]]-$D14,0)*2400,0)</f>
        <v>17064.000000001397</v>
      </c>
      <c r="G15" s="8">
        <f>+SUMIFS(db_LecMedPrinc[4],db_LecMedPrinc[Fecha],db_ConsumoDiario[[#This Row],[Fecha]],db_LecMedPrinc[Hora],db_ConsumoDiario[[#This Row],[Hora]])</f>
        <v>13134.89</v>
      </c>
      <c r="H15" s="41">
        <f>+SUMIFS(db_LecMedPrinc[5],db_LecMedPrinc[Fecha],db_ConsumoDiario[[#This Row],[Fecha]],db_LecMedPrinc[Hora],db_ConsumoDiario[[#This Row],[Hora]])</f>
        <v>22956.15</v>
      </c>
      <c r="I15" s="42">
        <f>+SUMIFS(db_LecMedPrinc[6],db_LecMedPrinc[Fecha],db_ConsumoDiario[[#This Row],[Fecha]],db_LecMedPrinc[Hora],db_ConsumoDiario[[#This Row],[Hora]])</f>
        <v>9731.15</v>
      </c>
      <c r="J15" s="14">
        <f>+IFERROR(IF(db_ConsumoDiario[[#This Row],[Bloque_4]]-$G14&gt;0,db_ConsumoDiario[[#This Row],[Bloque_4]]-$G14,0)*2400,0)</f>
        <v>5111.9999999980791</v>
      </c>
      <c r="K15" s="44">
        <f>+IFERROR(IF(db_ConsumoDiario[[#This Row],[Bloque_5]]-$H14&gt;0,db_ConsumoDiario[[#This Row],[Bloque_5]]-$H14,0)*2400,0)</f>
        <v>8904.0000000066357</v>
      </c>
      <c r="L15" s="44">
        <f>+IFERROR(IF(db_ConsumoDiario[[#This Row],[Bloque_6]]-$I14&gt;0,db_ConsumoDiario[[#This Row],[Bloque_6]]-$I14,0)*2400,0)</f>
        <v>3071.999999997206</v>
      </c>
    </row>
    <row r="16" spans="1:12" ht="15.75" x14ac:dyDescent="0.25">
      <c r="A16" s="3">
        <v>44207</v>
      </c>
      <c r="B16" s="10">
        <v>0</v>
      </c>
      <c r="C16" s="13">
        <f>+db_ConsumoDiario[[#This Row],[Fecha]]-1</f>
        <v>44206</v>
      </c>
      <c r="D16" s="8">
        <f>+SUMIFS(db_LecMedPrinc[1],db_LecMedPrinc[Fecha],db_ConsumoDiario[[#This Row],[Fecha]],db_LecMedPrinc[Hora],db_ConsumoDiario[[#This Row],[Hora]])</f>
        <v>45826.720000000001</v>
      </c>
      <c r="E16" s="9">
        <f>+SUMIFS(db_LecMedPrinc[fdp],db_LecMedPrinc[Fecha],db_ConsumoDiario[[#This Row],[Fecha]],db_LecMedPrinc[Hora],db_ConsumoDiario[[#This Row],[Hora]])</f>
        <v>0.90389408646190361</v>
      </c>
      <c r="F16" s="14">
        <f>+IFERROR(IF(db_ConsumoDiario[[#This Row],[Lectura 
Medidor]]-$D15&gt;0,db_ConsumoDiario[[#This Row],[Lectura 
Medidor]]-$D15,0)*2400,0)</f>
        <v>10871.999999997206</v>
      </c>
      <c r="G16" s="8">
        <f>+SUMIFS(db_LecMedPrinc[4],db_LecMedPrinc[Fecha],db_ConsumoDiario[[#This Row],[Fecha]],db_LecMedPrinc[Hora],db_ConsumoDiario[[#This Row],[Hora]])</f>
        <v>13136.39</v>
      </c>
      <c r="H16" s="41">
        <f>+SUMIFS(db_LecMedPrinc[5],db_LecMedPrinc[Fecha],db_ConsumoDiario[[#This Row],[Fecha]],db_LecMedPrinc[Hora],db_ConsumoDiario[[#This Row],[Hora]])</f>
        <v>22958.12</v>
      </c>
      <c r="I16" s="42">
        <f>+SUMIFS(db_LecMedPrinc[6],db_LecMedPrinc[Fecha],db_ConsumoDiario[[#This Row],[Fecha]],db_LecMedPrinc[Hora],db_ConsumoDiario[[#This Row],[Hora]])</f>
        <v>9732.2000000000007</v>
      </c>
      <c r="J16" s="14">
        <f>+IFERROR(IF(db_ConsumoDiario[[#This Row],[Bloque_4]]-$G15&gt;0,db_ConsumoDiario[[#This Row],[Bloque_4]]-$G15,0)*2400,0)</f>
        <v>3600</v>
      </c>
      <c r="K16" s="44">
        <f>+IFERROR(IF(db_ConsumoDiario[[#This Row],[Bloque_5]]-$H15&gt;0,db_ConsumoDiario[[#This Row],[Bloque_5]]-$H15,0)*2400,0)</f>
        <v>4727.9999999940628</v>
      </c>
      <c r="L16" s="44">
        <f>+IFERROR(IF(db_ConsumoDiario[[#This Row],[Bloque_6]]-$I15&gt;0,db_ConsumoDiario[[#This Row],[Bloque_6]]-$I15,0)*2400,0)</f>
        <v>2520.0000000026193</v>
      </c>
    </row>
    <row r="17" spans="1:12" ht="15.75" x14ac:dyDescent="0.25">
      <c r="A17" s="3">
        <v>44208</v>
      </c>
      <c r="B17" s="10">
        <v>0</v>
      </c>
      <c r="C17" s="13">
        <f>+db_ConsumoDiario[[#This Row],[Fecha]]-1</f>
        <v>44207</v>
      </c>
      <c r="D17" s="8">
        <f>+SUMIFS(db_LecMedPrinc[1],db_LecMedPrinc[Fecha],db_ConsumoDiario[[#This Row],[Fecha]],db_LecMedPrinc[Hora],db_ConsumoDiario[[#This Row],[Hora]])</f>
        <v>45832.67</v>
      </c>
      <c r="E17" s="9">
        <f>+SUMIFS(db_LecMedPrinc[fdp],db_LecMedPrinc[Fecha],db_ConsumoDiario[[#This Row],[Fecha]],db_LecMedPrinc[Hora],db_ConsumoDiario[[#This Row],[Hora]])</f>
        <v>0.90389138528067625</v>
      </c>
      <c r="F17" s="14">
        <f>+IFERROR(IF(db_ConsumoDiario[[#This Row],[Lectura 
Medidor]]-$D16&gt;0,db_ConsumoDiario[[#This Row],[Lectura 
Medidor]]-$D16,0)*2400,0)</f>
        <v>14279.999999993015</v>
      </c>
      <c r="G17" s="8">
        <f>+SUMIFS(db_LecMedPrinc[4],db_LecMedPrinc[Fecha],db_ConsumoDiario[[#This Row],[Fecha]],db_LecMedPrinc[Hora],db_ConsumoDiario[[#This Row],[Hora]])</f>
        <v>13137.54</v>
      </c>
      <c r="H17" s="41">
        <f>+SUMIFS(db_LecMedPrinc[5],db_LecMedPrinc[Fecha],db_ConsumoDiario[[#This Row],[Fecha]],db_LecMedPrinc[Hora],db_ConsumoDiario[[#This Row],[Hora]])</f>
        <v>22961.07</v>
      </c>
      <c r="I17" s="42">
        <f>+SUMIFS(db_LecMedPrinc[6],db_LecMedPrinc[Fecha],db_ConsumoDiario[[#This Row],[Fecha]],db_LecMedPrinc[Hora],db_ConsumoDiario[[#This Row],[Hora]])</f>
        <v>9734.0300000000007</v>
      </c>
      <c r="J17" s="14">
        <f>+IFERROR(IF(db_ConsumoDiario[[#This Row],[Bloque_4]]-$G16&gt;0,db_ConsumoDiario[[#This Row],[Bloque_4]]-$G16,0)*2400,0)</f>
        <v>2760.0000000034925</v>
      </c>
      <c r="K17" s="44">
        <f>+IFERROR(IF(db_ConsumoDiario[[#This Row],[Bloque_5]]-$H16&gt;0,db_ConsumoDiario[[#This Row],[Bloque_5]]-$H16,0)*2400,0)</f>
        <v>7080.0000000017462</v>
      </c>
      <c r="L17" s="44">
        <f>+IFERROR(IF(db_ConsumoDiario[[#This Row],[Bloque_6]]-$I16&gt;0,db_ConsumoDiario[[#This Row],[Bloque_6]]-$I16,0)*2400,0)</f>
        <v>4391.9999999998254</v>
      </c>
    </row>
    <row r="18" spans="1:12" ht="15.75" x14ac:dyDescent="0.25">
      <c r="A18" s="3">
        <v>44209</v>
      </c>
      <c r="B18" s="10">
        <v>0</v>
      </c>
      <c r="C18" s="13">
        <f>+db_ConsumoDiario[[#This Row],[Fecha]]-1</f>
        <v>44208</v>
      </c>
      <c r="D18" s="8">
        <f>+SUMIFS(db_LecMedPrinc[1],db_LecMedPrinc[Fecha],db_ConsumoDiario[[#This Row],[Fecha]],db_LecMedPrinc[Hora],db_ConsumoDiario[[#This Row],[Hora]])</f>
        <v>45842.18</v>
      </c>
      <c r="E18" s="9">
        <f>+SUMIFS(db_LecMedPrinc[fdp],db_LecMedPrinc[Fecha],db_ConsumoDiario[[#This Row],[Fecha]],db_LecMedPrinc[Hora],db_ConsumoDiario[[#This Row],[Hora]])</f>
        <v>0.90388597663385184</v>
      </c>
      <c r="F18" s="14">
        <f>+IFERROR(IF(db_ConsumoDiario[[#This Row],[Lectura 
Medidor]]-$D17&gt;0,db_ConsumoDiario[[#This Row],[Lectura 
Medidor]]-$D17,0)*2400,0)</f>
        <v>22824.000000004889</v>
      </c>
      <c r="G18" s="8">
        <f>+SUMIFS(db_LecMedPrinc[4],db_LecMedPrinc[Fecha],db_ConsumoDiario[[#This Row],[Fecha]],db_LecMedPrinc[Hora],db_ConsumoDiario[[#This Row],[Hora]])</f>
        <v>13140.05</v>
      </c>
      <c r="H18" s="41">
        <f>+SUMIFS(db_LecMedPrinc[5],db_LecMedPrinc[Fecha],db_ConsumoDiario[[#This Row],[Fecha]],db_LecMedPrinc[Hora],db_ConsumoDiario[[#This Row],[Hora]])</f>
        <v>22966.14</v>
      </c>
      <c r="I18" s="42">
        <f>+SUMIFS(db_LecMedPrinc[6],db_LecMedPrinc[Fecha],db_ConsumoDiario[[#This Row],[Fecha]],db_LecMedPrinc[Hora],db_ConsumoDiario[[#This Row],[Hora]])</f>
        <v>9735.9699999999993</v>
      </c>
      <c r="J18" s="14">
        <f>+IFERROR(IF(db_ConsumoDiario[[#This Row],[Bloque_4]]-$G17&gt;0,db_ConsumoDiario[[#This Row],[Bloque_4]]-$G17,0)*2400,0)</f>
        <v>6023.9999999961583</v>
      </c>
      <c r="K18" s="44">
        <f>+IFERROR(IF(db_ConsumoDiario[[#This Row],[Bloque_5]]-$H17&gt;0,db_ConsumoDiario[[#This Row],[Bloque_5]]-$H17,0)*2400,0)</f>
        <v>12167.999999999302</v>
      </c>
      <c r="L18" s="44">
        <f>+IFERROR(IF(db_ConsumoDiario[[#This Row],[Bloque_6]]-$I17&gt;0,db_ConsumoDiario[[#This Row],[Bloque_6]]-$I17,0)*2400,0)</f>
        <v>4655.9999999968568</v>
      </c>
    </row>
    <row r="19" spans="1:12" ht="15.75" x14ac:dyDescent="0.25">
      <c r="A19" s="3">
        <v>44210</v>
      </c>
      <c r="B19" s="10">
        <v>0</v>
      </c>
      <c r="C19" s="13">
        <f>+db_ConsumoDiario[[#This Row],[Fecha]]-1</f>
        <v>44209</v>
      </c>
      <c r="D19" s="8">
        <f>+SUMIFS(db_LecMedPrinc[1],db_LecMedPrinc[Fecha],db_ConsumoDiario[[#This Row],[Fecha]],db_LecMedPrinc[Hora],db_ConsumoDiario[[#This Row],[Hora]])</f>
        <v>45851.37</v>
      </c>
      <c r="E19" s="9">
        <f>+SUMIFS(db_LecMedPrinc[fdp],db_LecMedPrinc[Fecha],db_ConsumoDiario[[#This Row],[Fecha]],db_LecMedPrinc[Hora],db_ConsumoDiario[[#This Row],[Hora]])</f>
        <v>0.9038820073762045</v>
      </c>
      <c r="F19" s="14">
        <f>+IFERROR(IF(db_ConsumoDiario[[#This Row],[Lectura 
Medidor]]-$D18&gt;0,db_ConsumoDiario[[#This Row],[Lectura 
Medidor]]-$D18,0)*2400,0)</f>
        <v>22056.000000005588</v>
      </c>
      <c r="G19" s="8">
        <f>+SUMIFS(db_LecMedPrinc[4],db_LecMedPrinc[Fecha],db_ConsumoDiario[[#This Row],[Fecha]],db_LecMedPrinc[Hora],db_ConsumoDiario[[#This Row],[Hora]])</f>
        <v>13143.43</v>
      </c>
      <c r="H19" s="41">
        <f>+SUMIFS(db_LecMedPrinc[5],db_LecMedPrinc[Fecha],db_ConsumoDiario[[#This Row],[Fecha]],db_LecMedPrinc[Hora],db_ConsumoDiario[[#This Row],[Hora]])</f>
        <v>22970.05</v>
      </c>
      <c r="I19" s="42">
        <f>+SUMIFS(db_LecMedPrinc[6],db_LecMedPrinc[Fecha],db_ConsumoDiario[[#This Row],[Fecha]],db_LecMedPrinc[Hora],db_ConsumoDiario[[#This Row],[Hora]])</f>
        <v>9737.8799999999992</v>
      </c>
      <c r="J19" s="14">
        <f>+IFERROR(IF(db_ConsumoDiario[[#This Row],[Bloque_4]]-$G18&gt;0,db_ConsumoDiario[[#This Row],[Bloque_4]]-$G18,0)*2400,0)</f>
        <v>8112.0000000024447</v>
      </c>
      <c r="K19" s="44">
        <f>+IFERROR(IF(db_ConsumoDiario[[#This Row],[Bloque_5]]-$H18&gt;0,db_ConsumoDiario[[#This Row],[Bloque_5]]-$H18,0)*2400,0)</f>
        <v>9383.9999999996508</v>
      </c>
      <c r="L19" s="44">
        <f>+IFERROR(IF(db_ConsumoDiario[[#This Row],[Bloque_6]]-$I18&gt;0,db_ConsumoDiario[[#This Row],[Bloque_6]]-$I18,0)*2400,0)</f>
        <v>4583.9999999996508</v>
      </c>
    </row>
    <row r="20" spans="1:12" ht="15.75" x14ac:dyDescent="0.25">
      <c r="A20" s="3">
        <v>44211</v>
      </c>
      <c r="B20" s="10">
        <v>0</v>
      </c>
      <c r="C20" s="13">
        <f>+db_ConsumoDiario[[#This Row],[Fecha]]-1</f>
        <v>44210</v>
      </c>
      <c r="D20" s="8">
        <f>+SUMIFS(db_LecMedPrinc[1],db_LecMedPrinc[Fecha],db_ConsumoDiario[[#This Row],[Fecha]],db_LecMedPrinc[Hora],db_ConsumoDiario[[#This Row],[Hora]])</f>
        <v>45860.05</v>
      </c>
      <c r="E20" s="9">
        <f>+SUMIFS(db_LecMedPrinc[fdp],db_LecMedPrinc[Fecha],db_ConsumoDiario[[#This Row],[Fecha]],db_LecMedPrinc[Hora],db_ConsumoDiario[[#This Row],[Hora]])</f>
        <v>0.903878486455998</v>
      </c>
      <c r="F20" s="14">
        <f>+IFERROR(IF(db_ConsumoDiario[[#This Row],[Lectura 
Medidor]]-$D19&gt;0,db_ConsumoDiario[[#This Row],[Lectura 
Medidor]]-$D19,0)*2400,0)</f>
        <v>20832.000000000698</v>
      </c>
      <c r="G20" s="8">
        <f>+SUMIFS(db_LecMedPrinc[4],db_LecMedPrinc[Fecha],db_ConsumoDiario[[#This Row],[Fecha]],db_LecMedPrinc[Hora],db_ConsumoDiario[[#This Row],[Hora]])</f>
        <v>13146.01</v>
      </c>
      <c r="H20" s="41">
        <f>+SUMIFS(db_LecMedPrinc[5],db_LecMedPrinc[Fecha],db_ConsumoDiario[[#This Row],[Fecha]],db_LecMedPrinc[Hora],db_ConsumoDiario[[#This Row],[Hora]])</f>
        <v>22974.34</v>
      </c>
      <c r="I20" s="42">
        <f>+SUMIFS(db_LecMedPrinc[6],db_LecMedPrinc[Fecha],db_ConsumoDiario[[#This Row],[Fecha]],db_LecMedPrinc[Hora],db_ConsumoDiario[[#This Row],[Hora]])</f>
        <v>9739.69</v>
      </c>
      <c r="J20" s="14">
        <f>+IFERROR(IF(db_ConsumoDiario[[#This Row],[Bloque_4]]-$G19&gt;0,db_ConsumoDiario[[#This Row],[Bloque_4]]-$G19,0)*2400,0)</f>
        <v>6191.9999999998254</v>
      </c>
      <c r="K20" s="44">
        <f>+IFERROR(IF(db_ConsumoDiario[[#This Row],[Bloque_5]]-$H19&gt;0,db_ConsumoDiario[[#This Row],[Bloque_5]]-$H19,0)*2400,0)</f>
        <v>10296.000000002095</v>
      </c>
      <c r="L20" s="44">
        <f>+IFERROR(IF(db_ConsumoDiario[[#This Row],[Bloque_6]]-$I19&gt;0,db_ConsumoDiario[[#This Row],[Bloque_6]]-$I19,0)*2400,0)</f>
        <v>4344.0000000031432</v>
      </c>
    </row>
    <row r="21" spans="1:12" ht="15.75" x14ac:dyDescent="0.25">
      <c r="A21" s="3">
        <v>44212</v>
      </c>
      <c r="B21" s="10">
        <v>0</v>
      </c>
      <c r="C21" s="13">
        <f>+db_ConsumoDiario[[#This Row],[Fecha]]-1</f>
        <v>44211</v>
      </c>
      <c r="D21" s="8">
        <f>+SUMIFS(db_LecMedPrinc[1],db_LecMedPrinc[Fecha],db_ConsumoDiario[[#This Row],[Fecha]],db_LecMedPrinc[Hora],db_ConsumoDiario[[#This Row],[Hora]])</f>
        <v>45867.68</v>
      </c>
      <c r="E21" s="9">
        <f>+SUMIFS(db_LecMedPrinc[fdp],db_LecMedPrinc[Fecha],db_ConsumoDiario[[#This Row],[Fecha]],db_LecMedPrinc[Hora],db_ConsumoDiario[[#This Row],[Hora]])</f>
        <v>0.90387514242270195</v>
      </c>
      <c r="F21" s="14">
        <f>+IFERROR(IF(db_ConsumoDiario[[#This Row],[Lectura 
Medidor]]-$D20&gt;0,db_ConsumoDiario[[#This Row],[Lectura 
Medidor]]-$D20,0)*2400,0)</f>
        <v>18311.999999993714</v>
      </c>
      <c r="G21" s="8">
        <f>+SUMIFS(db_LecMedPrinc[4],db_LecMedPrinc[Fecha],db_ConsumoDiario[[#This Row],[Fecha]],db_LecMedPrinc[Hora],db_ConsumoDiario[[#This Row],[Hora]])</f>
        <v>13147.69</v>
      </c>
      <c r="H21" s="41">
        <f>+SUMIFS(db_LecMedPrinc[5],db_LecMedPrinc[Fecha],db_ConsumoDiario[[#This Row],[Fecha]],db_LecMedPrinc[Hora],db_ConsumoDiario[[#This Row],[Hora]])</f>
        <v>22978.5</v>
      </c>
      <c r="I21" s="42">
        <f>+SUMIFS(db_LecMedPrinc[6],db_LecMedPrinc[Fecha],db_ConsumoDiario[[#This Row],[Fecha]],db_LecMedPrinc[Hora],db_ConsumoDiario[[#This Row],[Hora]])</f>
        <v>9741.48</v>
      </c>
      <c r="J21" s="14">
        <f>+IFERROR(IF(db_ConsumoDiario[[#This Row],[Bloque_4]]-$G20&gt;0,db_ConsumoDiario[[#This Row],[Bloque_4]]-$G20,0)*2400,0)</f>
        <v>4032.0000000006985</v>
      </c>
      <c r="K21" s="44">
        <f>+IFERROR(IF(db_ConsumoDiario[[#This Row],[Bloque_5]]-$H20&gt;0,db_ConsumoDiario[[#This Row],[Bloque_5]]-$H20,0)*2400,0)</f>
        <v>9983.9999999996508</v>
      </c>
      <c r="L21" s="44">
        <f>+IFERROR(IF(db_ConsumoDiario[[#This Row],[Bloque_6]]-$I20&gt;0,db_ConsumoDiario[[#This Row],[Bloque_6]]-$I20,0)*2400,0)</f>
        <v>4295.9999999977299</v>
      </c>
    </row>
    <row r="22" spans="1:12" ht="15.75" x14ac:dyDescent="0.25">
      <c r="A22" s="3">
        <v>44213</v>
      </c>
      <c r="B22" s="10">
        <v>0</v>
      </c>
      <c r="C22" s="13">
        <f>+db_ConsumoDiario[[#This Row],[Fecha]]-1</f>
        <v>44212</v>
      </c>
      <c r="D22" s="8">
        <f>+SUMIFS(db_LecMedPrinc[1],db_LecMedPrinc[Fecha],db_ConsumoDiario[[#This Row],[Fecha]],db_LecMedPrinc[Hora],db_ConsumoDiario[[#This Row],[Hora]])</f>
        <v>45873.48</v>
      </c>
      <c r="E22" s="9">
        <f>+SUMIFS(db_LecMedPrinc[fdp],db_LecMedPrinc[Fecha],db_ConsumoDiario[[#This Row],[Fecha]],db_LecMedPrinc[Hora],db_ConsumoDiario[[#This Row],[Hora]])</f>
        <v>0.90387495263822548</v>
      </c>
      <c r="F22" s="14">
        <f>+IFERROR(IF(db_ConsumoDiario[[#This Row],[Lectura 
Medidor]]-$D21&gt;0,db_ConsumoDiario[[#This Row],[Lectura 
Medidor]]-$D21,0)*2400,0)</f>
        <v>13920.000000006985</v>
      </c>
      <c r="G22" s="8">
        <f>+SUMIFS(db_LecMedPrinc[4],db_LecMedPrinc[Fecha],db_ConsumoDiario[[#This Row],[Fecha]],db_LecMedPrinc[Hora],db_ConsumoDiario[[#This Row],[Hora]])</f>
        <v>13149.52</v>
      </c>
      <c r="H22" s="41">
        <f>+SUMIFS(db_LecMedPrinc[5],db_LecMedPrinc[Fecha],db_ConsumoDiario[[#This Row],[Fecha]],db_LecMedPrinc[Hora],db_ConsumoDiario[[#This Row],[Hora]])</f>
        <v>22981.4</v>
      </c>
      <c r="I22" s="42">
        <f>+SUMIFS(db_LecMedPrinc[6],db_LecMedPrinc[Fecha],db_ConsumoDiario[[#This Row],[Fecha]],db_LecMedPrinc[Hora],db_ConsumoDiario[[#This Row],[Hora]])</f>
        <v>9742.5400000000009</v>
      </c>
      <c r="J22" s="14">
        <f>+IFERROR(IF(db_ConsumoDiario[[#This Row],[Bloque_4]]-$G21&gt;0,db_ConsumoDiario[[#This Row],[Bloque_4]]-$G21,0)*2400,0)</f>
        <v>4391.9999999998254</v>
      </c>
      <c r="K22" s="44">
        <f>+IFERROR(IF(db_ConsumoDiario[[#This Row],[Bloque_5]]-$H21&gt;0,db_ConsumoDiario[[#This Row],[Bloque_5]]-$H21,0)*2400,0)</f>
        <v>6960.0000000034925</v>
      </c>
      <c r="L22" s="44">
        <f>+IFERROR(IF(db_ConsumoDiario[[#This Row],[Bloque_6]]-$I21&gt;0,db_ConsumoDiario[[#This Row],[Bloque_6]]-$I21,0)*2400,0)</f>
        <v>2544.0000000031432</v>
      </c>
    </row>
    <row r="23" spans="1:12" ht="15.75" x14ac:dyDescent="0.25">
      <c r="A23" s="3">
        <v>44214</v>
      </c>
      <c r="B23" s="10">
        <v>0</v>
      </c>
      <c r="C23" s="13">
        <f>+db_ConsumoDiario[[#This Row],[Fecha]]-1</f>
        <v>44213</v>
      </c>
      <c r="D23" s="8">
        <f>+SUMIFS(db_LecMedPrinc[1],db_LecMedPrinc[Fecha],db_ConsumoDiario[[#This Row],[Fecha]],db_LecMedPrinc[Hora],db_ConsumoDiario[[#This Row],[Hora]])</f>
        <v>45877.9</v>
      </c>
      <c r="E23" s="9">
        <f>+SUMIFS(db_LecMedPrinc[fdp],db_LecMedPrinc[Fecha],db_ConsumoDiario[[#This Row],[Fecha]],db_LecMedPrinc[Hora],db_ConsumoDiario[[#This Row],[Hora]])</f>
        <v>0.90387550076922729</v>
      </c>
      <c r="F23" s="14">
        <f>+IFERROR(IF(db_ConsumoDiario[[#This Row],[Lectura 
Medidor]]-$D22&gt;0,db_ConsumoDiario[[#This Row],[Lectura 
Medidor]]-$D22,0)*2400,0)</f>
        <v>10607.999999995809</v>
      </c>
      <c r="G23" s="8">
        <f>+SUMIFS(db_LecMedPrinc[4],db_LecMedPrinc[Fecha],db_ConsumoDiario[[#This Row],[Fecha]],db_LecMedPrinc[Hora],db_ConsumoDiario[[#This Row],[Hora]])</f>
        <v>13151.06</v>
      </c>
      <c r="H23" s="41">
        <f>+SUMIFS(db_LecMedPrinc[5],db_LecMedPrinc[Fecha],db_ConsumoDiario[[#This Row],[Fecha]],db_LecMedPrinc[Hora],db_ConsumoDiario[[#This Row],[Hora]])</f>
        <v>22983.49</v>
      </c>
      <c r="I23" s="42">
        <f>+SUMIFS(db_LecMedPrinc[6],db_LecMedPrinc[Fecha],db_ConsumoDiario[[#This Row],[Fecha]],db_LecMedPrinc[Hora],db_ConsumoDiario[[#This Row],[Hora]])</f>
        <v>9743.34</v>
      </c>
      <c r="J23" s="14">
        <f>+IFERROR(IF(db_ConsumoDiario[[#This Row],[Bloque_4]]-$G22&gt;0,db_ConsumoDiario[[#This Row],[Bloque_4]]-$G22,0)*2400,0)</f>
        <v>3695.9999999977299</v>
      </c>
      <c r="K23" s="44">
        <f>+IFERROR(IF(db_ConsumoDiario[[#This Row],[Bloque_5]]-$H22&gt;0,db_ConsumoDiario[[#This Row],[Bloque_5]]-$H22,0)*2400,0)</f>
        <v>5016.0000000003492</v>
      </c>
      <c r="L23" s="44">
        <f>+IFERROR(IF(db_ConsumoDiario[[#This Row],[Bloque_6]]-$I22&gt;0,db_ConsumoDiario[[#This Row],[Bloque_6]]-$I22,0)*2400,0)</f>
        <v>1919.9999999982538</v>
      </c>
    </row>
    <row r="24" spans="1:12" ht="15.75" x14ac:dyDescent="0.25">
      <c r="A24" s="3">
        <v>44215</v>
      </c>
      <c r="B24" s="10">
        <v>0</v>
      </c>
      <c r="C24" s="13">
        <f>+db_ConsumoDiario[[#This Row],[Fecha]]-1</f>
        <v>44214</v>
      </c>
      <c r="D24" s="8">
        <f>+SUMIFS(db_LecMedPrinc[1],db_LecMedPrinc[Fecha],db_ConsumoDiario[[#This Row],[Fecha]],db_LecMedPrinc[Hora],db_ConsumoDiario[[#This Row],[Hora]])</f>
        <v>45884.03</v>
      </c>
      <c r="E24" s="9">
        <f>+SUMIFS(db_LecMedPrinc[fdp],db_LecMedPrinc[Fecha],db_ConsumoDiario[[#This Row],[Fecha]],db_LecMedPrinc[Hora],db_ConsumoDiario[[#This Row],[Hora]])</f>
        <v>0.90387383466972115</v>
      </c>
      <c r="F24" s="14">
        <f>+IFERROR(IF(db_ConsumoDiario[[#This Row],[Lectura 
Medidor]]-$D23&gt;0,db_ConsumoDiario[[#This Row],[Lectura 
Medidor]]-$D23,0)*2400,0)</f>
        <v>14711.999999993714</v>
      </c>
      <c r="G24" s="8">
        <f>+SUMIFS(db_LecMedPrinc[4],db_LecMedPrinc[Fecha],db_ConsumoDiario[[#This Row],[Fecha]],db_LecMedPrinc[Hora],db_ConsumoDiario[[#This Row],[Hora]])</f>
        <v>13152.37</v>
      </c>
      <c r="H24" s="41">
        <f>+SUMIFS(db_LecMedPrinc[5],db_LecMedPrinc[Fecha],db_ConsumoDiario[[#This Row],[Fecha]],db_LecMedPrinc[Hora],db_ConsumoDiario[[#This Row],[Hora]])</f>
        <v>22986.53</v>
      </c>
      <c r="I24" s="42">
        <f>+SUMIFS(db_LecMedPrinc[6],db_LecMedPrinc[Fecha],db_ConsumoDiario[[#This Row],[Fecha]],db_LecMedPrinc[Hora],db_ConsumoDiario[[#This Row],[Hora]])</f>
        <v>9745.1200000000008</v>
      </c>
      <c r="J24" s="14">
        <f>+IFERROR(IF(db_ConsumoDiario[[#This Row],[Bloque_4]]-$G23&gt;0,db_ConsumoDiario[[#This Row],[Bloque_4]]-$G23,0)*2400,0)</f>
        <v>3144.0000000031432</v>
      </c>
      <c r="K24" s="44">
        <f>+IFERROR(IF(db_ConsumoDiario[[#This Row],[Bloque_5]]-$H23&gt;0,db_ConsumoDiario[[#This Row],[Bloque_5]]-$H23,0)*2400,0)</f>
        <v>7295.9999999933643</v>
      </c>
      <c r="L24" s="44">
        <f>+IFERROR(IF(db_ConsumoDiario[[#This Row],[Bloque_6]]-$I23&gt;0,db_ConsumoDiario[[#This Row],[Bloque_6]]-$I23,0)*2400,0)</f>
        <v>4272.0000000015716</v>
      </c>
    </row>
    <row r="25" spans="1:12" ht="15.75" x14ac:dyDescent="0.25">
      <c r="A25" s="3">
        <v>44216</v>
      </c>
      <c r="B25" s="10">
        <v>0</v>
      </c>
      <c r="C25" s="13">
        <f>+db_ConsumoDiario[[#This Row],[Fecha]]-1</f>
        <v>44215</v>
      </c>
      <c r="D25" s="8">
        <f>+SUMIFS(db_LecMedPrinc[1],db_LecMedPrinc[Fecha],db_ConsumoDiario[[#This Row],[Fecha]],db_LecMedPrinc[Hora],db_ConsumoDiario[[#This Row],[Hora]])</f>
        <v>45892</v>
      </c>
      <c r="E25" s="9">
        <f>+SUMIFS(db_LecMedPrinc[fdp],db_LecMedPrinc[Fecha],db_ConsumoDiario[[#This Row],[Fecha]],db_LecMedPrinc[Hora],db_ConsumoDiario[[#This Row],[Hora]])</f>
        <v>0.90386973855600283</v>
      </c>
      <c r="F25" s="14">
        <f>+IFERROR(IF(db_ConsumoDiario[[#This Row],[Lectura 
Medidor]]-$D24&gt;0,db_ConsumoDiario[[#This Row],[Lectura 
Medidor]]-$D24,0)*2400,0)</f>
        <v>19128.000000002794</v>
      </c>
      <c r="G25" s="8">
        <f>+SUMIFS(db_LecMedPrinc[4],db_LecMedPrinc[Fecha],db_ConsumoDiario[[#This Row],[Fecha]],db_LecMedPrinc[Hora],db_ConsumoDiario[[#This Row],[Hora]])</f>
        <v>13154</v>
      </c>
      <c r="H25" s="41">
        <f>+SUMIFS(db_LecMedPrinc[5],db_LecMedPrinc[Fecha],db_ConsumoDiario[[#This Row],[Fecha]],db_LecMedPrinc[Hora],db_ConsumoDiario[[#This Row],[Hora]])</f>
        <v>22990</v>
      </c>
      <c r="I25" s="42">
        <f>+SUMIFS(db_LecMedPrinc[6],db_LecMedPrinc[Fecha],db_ConsumoDiario[[#This Row],[Fecha]],db_LecMedPrinc[Hora],db_ConsumoDiario[[#This Row],[Hora]])</f>
        <v>9747</v>
      </c>
      <c r="J25" s="14">
        <f>+IFERROR(IF(db_ConsumoDiario[[#This Row],[Bloque_4]]-$G24&gt;0,db_ConsumoDiario[[#This Row],[Bloque_4]]-$G24,0)*2400,0)</f>
        <v>3911.9999999980791</v>
      </c>
      <c r="K25" s="44">
        <f>+IFERROR(IF(db_ConsumoDiario[[#This Row],[Bloque_5]]-$H24&gt;0,db_ConsumoDiario[[#This Row],[Bloque_5]]-$H24,0)*2400,0)</f>
        <v>8328.000000002794</v>
      </c>
      <c r="L25" s="44">
        <f>+IFERROR(IF(db_ConsumoDiario[[#This Row],[Bloque_6]]-$I24&gt;0,db_ConsumoDiario[[#This Row],[Bloque_6]]-$I24,0)*2400,0)</f>
        <v>4511.9999999980791</v>
      </c>
    </row>
    <row r="26" spans="1:12" ht="15.75" x14ac:dyDescent="0.25">
      <c r="A26" s="3">
        <v>44217</v>
      </c>
      <c r="B26" s="10">
        <v>0</v>
      </c>
      <c r="C26" s="13">
        <f>+db_ConsumoDiario[[#This Row],[Fecha]]-1</f>
        <v>44216</v>
      </c>
      <c r="D26" s="8">
        <f>+SUMIFS(db_LecMedPrinc[1],db_LecMedPrinc[Fecha],db_ConsumoDiario[[#This Row],[Fecha]],db_LecMedPrinc[Hora],db_ConsumoDiario[[#This Row],[Hora]])</f>
        <v>45902.36</v>
      </c>
      <c r="E26" s="9">
        <f>+SUMIFS(db_LecMedPrinc[fdp],db_LecMedPrinc[Fecha],db_ConsumoDiario[[#This Row],[Fecha]],db_LecMedPrinc[Hora],db_ConsumoDiario[[#This Row],[Hora]])</f>
        <v>0.90386489176474949</v>
      </c>
      <c r="F26" s="14">
        <f>+IFERROR(IF(db_ConsumoDiario[[#This Row],[Lectura 
Medidor]]-$D25&gt;0,db_ConsumoDiario[[#This Row],[Lectura 
Medidor]]-$D25,0)*2400,0)</f>
        <v>24864.000000001397</v>
      </c>
      <c r="G26" s="8">
        <f>+SUMIFS(db_LecMedPrinc[4],db_LecMedPrinc[Fecha],db_ConsumoDiario[[#This Row],[Fecha]],db_LecMedPrinc[Hora],db_ConsumoDiario[[#This Row],[Hora]])</f>
        <v>13157.57</v>
      </c>
      <c r="H26" s="41">
        <f>+SUMIFS(db_LecMedPrinc[5],db_LecMedPrinc[Fecha],db_ConsumoDiario[[#This Row],[Fecha]],db_LecMedPrinc[Hora],db_ConsumoDiario[[#This Row],[Hora]])</f>
        <v>22995.65</v>
      </c>
      <c r="I26" s="42">
        <f>+SUMIFS(db_LecMedPrinc[6],db_LecMedPrinc[Fecha],db_ConsumoDiario[[#This Row],[Fecha]],db_LecMedPrinc[Hora],db_ConsumoDiario[[#This Row],[Hora]])</f>
        <v>9749.1299999999992</v>
      </c>
      <c r="J26" s="14">
        <f>+IFERROR(IF(db_ConsumoDiario[[#This Row],[Bloque_4]]-$G25&gt;0,db_ConsumoDiario[[#This Row],[Bloque_4]]-$G25,0)*2400,0)</f>
        <v>8567.9999999993015</v>
      </c>
      <c r="K26" s="44">
        <f>+IFERROR(IF(db_ConsumoDiario[[#This Row],[Bloque_5]]-$H25&gt;0,db_ConsumoDiario[[#This Row],[Bloque_5]]-$H25,0)*2400,0)</f>
        <v>13560.000000003492</v>
      </c>
      <c r="L26" s="44">
        <f>+IFERROR(IF(db_ConsumoDiario[[#This Row],[Bloque_6]]-$I25&gt;0,db_ConsumoDiario[[#This Row],[Bloque_6]]-$I25,0)*2400,0)</f>
        <v>5111.9999999980791</v>
      </c>
    </row>
    <row r="27" spans="1:12" ht="15.75" x14ac:dyDescent="0.25">
      <c r="A27" s="3">
        <v>44218</v>
      </c>
      <c r="B27" s="10">
        <v>0</v>
      </c>
      <c r="C27" s="13">
        <f>+db_ConsumoDiario[[#This Row],[Fecha]]-1</f>
        <v>44217</v>
      </c>
      <c r="D27" s="8">
        <f>+SUMIFS(db_LecMedPrinc[1],db_LecMedPrinc[Fecha],db_ConsumoDiario[[#This Row],[Fecha]],db_LecMedPrinc[Hora],db_ConsumoDiario[[#This Row],[Hora]])</f>
        <v>45911.59</v>
      </c>
      <c r="E27" s="9">
        <f>+SUMIFS(db_LecMedPrinc[fdp],db_LecMedPrinc[Fecha],db_ConsumoDiario[[#This Row],[Fecha]],db_LecMedPrinc[Hora],db_ConsumoDiario[[#This Row],[Hora]])</f>
        <v>0.90386115196805261</v>
      </c>
      <c r="F27" s="14">
        <f>+IFERROR(IF(db_ConsumoDiario[[#This Row],[Lectura 
Medidor]]-$D26&gt;0,db_ConsumoDiario[[#This Row],[Lectura 
Medidor]]-$D26,0)*2400,0)</f>
        <v>22151.999999990221</v>
      </c>
      <c r="G27" s="8">
        <f>+SUMIFS(db_LecMedPrinc[4],db_LecMedPrinc[Fecha],db_ConsumoDiario[[#This Row],[Fecha]],db_LecMedPrinc[Hora],db_ConsumoDiario[[#This Row],[Hora]])</f>
        <v>13160.11</v>
      </c>
      <c r="H27" s="41">
        <f>+SUMIFS(db_LecMedPrinc[5],db_LecMedPrinc[Fecha],db_ConsumoDiario[[#This Row],[Fecha]],db_LecMedPrinc[Hora],db_ConsumoDiario[[#This Row],[Hora]])</f>
        <v>23000.46</v>
      </c>
      <c r="I27" s="42">
        <f>+SUMIFS(db_LecMedPrinc[6],db_LecMedPrinc[Fecha],db_ConsumoDiario[[#This Row],[Fecha]],db_LecMedPrinc[Hora],db_ConsumoDiario[[#This Row],[Hora]])</f>
        <v>9751.01</v>
      </c>
      <c r="J27" s="14">
        <f>+IFERROR(IF(db_ConsumoDiario[[#This Row],[Bloque_4]]-$G26&gt;0,db_ConsumoDiario[[#This Row],[Bloque_4]]-$G26,0)*2400,0)</f>
        <v>6096.0000000020955</v>
      </c>
      <c r="K27" s="44">
        <f>+IFERROR(IF(db_ConsumoDiario[[#This Row],[Bloque_5]]-$H26&gt;0,db_ConsumoDiario[[#This Row],[Bloque_5]]-$H26,0)*2400,0)</f>
        <v>11543.999999994412</v>
      </c>
      <c r="L27" s="44">
        <f>+IFERROR(IF(db_ConsumoDiario[[#This Row],[Bloque_6]]-$I26&gt;0,db_ConsumoDiario[[#This Row],[Bloque_6]]-$I26,0)*2400,0)</f>
        <v>4512.0000000024447</v>
      </c>
    </row>
    <row r="28" spans="1:12" ht="15.75" x14ac:dyDescent="0.25">
      <c r="A28" s="3">
        <v>44219</v>
      </c>
      <c r="B28" s="10">
        <v>0</v>
      </c>
      <c r="C28" s="13">
        <f>+db_ConsumoDiario[[#This Row],[Fecha]]-1</f>
        <v>44218</v>
      </c>
      <c r="D28" s="8">
        <f>+SUMIFS(db_LecMedPrinc[1],db_LecMedPrinc[Fecha],db_ConsumoDiario[[#This Row],[Fecha]],db_LecMedPrinc[Hora],db_ConsumoDiario[[#This Row],[Hora]])</f>
        <v>45920.04</v>
      </c>
      <c r="E28" s="9">
        <f>+SUMIFS(db_LecMedPrinc[fdp],db_LecMedPrinc[Fecha],db_ConsumoDiario[[#This Row],[Fecha]],db_LecMedPrinc[Hora],db_ConsumoDiario[[#This Row],[Hora]])</f>
        <v>0.90385673463399852</v>
      </c>
      <c r="F28" s="14">
        <f>+IFERROR(IF(db_ConsumoDiario[[#This Row],[Lectura 
Medidor]]-$D27&gt;0,db_ConsumoDiario[[#This Row],[Lectura 
Medidor]]-$D27,0)*2400,0)</f>
        <v>20280.000000010477</v>
      </c>
      <c r="G28" s="8">
        <f>+SUMIFS(db_LecMedPrinc[4],db_LecMedPrinc[Fecha],db_ConsumoDiario[[#This Row],[Fecha]],db_LecMedPrinc[Hora],db_ConsumoDiario[[#This Row],[Hora]])</f>
        <v>13162.54</v>
      </c>
      <c r="H28" s="41">
        <f>+SUMIFS(db_LecMedPrinc[5],db_LecMedPrinc[Fecha],db_ConsumoDiario[[#This Row],[Fecha]],db_LecMedPrinc[Hora],db_ConsumoDiario[[#This Row],[Hora]])</f>
        <v>23004.59</v>
      </c>
      <c r="I28" s="42">
        <f>+SUMIFS(db_LecMedPrinc[6],db_LecMedPrinc[Fecha],db_ConsumoDiario[[#This Row],[Fecha]],db_LecMedPrinc[Hora],db_ConsumoDiario[[#This Row],[Hora]])</f>
        <v>9752.9</v>
      </c>
      <c r="J28" s="14">
        <f>+IFERROR(IF(db_ConsumoDiario[[#This Row],[Bloque_4]]-$G27&gt;0,db_ConsumoDiario[[#This Row],[Bloque_4]]-$G27,0)*2400,0)</f>
        <v>5832.0000000006985</v>
      </c>
      <c r="K28" s="44">
        <f>+IFERROR(IF(db_ConsumoDiario[[#This Row],[Bloque_5]]-$H27&gt;0,db_ConsumoDiario[[#This Row],[Bloque_5]]-$H27,0)*2400,0)</f>
        <v>9912.0000000024447</v>
      </c>
      <c r="L28" s="44">
        <f>+IFERROR(IF(db_ConsumoDiario[[#This Row],[Bloque_6]]-$I27&gt;0,db_ConsumoDiario[[#This Row],[Bloque_6]]-$I27,0)*2400,0)</f>
        <v>4535.999999998603</v>
      </c>
    </row>
    <row r="29" spans="1:12" ht="15.75" x14ac:dyDescent="0.25">
      <c r="A29" s="3">
        <v>44220</v>
      </c>
      <c r="B29" s="10">
        <v>0</v>
      </c>
      <c r="C29" s="13">
        <f>+db_ConsumoDiario[[#This Row],[Fecha]]-1</f>
        <v>44219</v>
      </c>
      <c r="D29" s="8">
        <f>+SUMIFS(db_LecMedPrinc[1],db_LecMedPrinc[Fecha],db_ConsumoDiario[[#This Row],[Fecha]],db_LecMedPrinc[Hora],db_ConsumoDiario[[#This Row],[Hora]])</f>
        <v>45927.07</v>
      </c>
      <c r="E29" s="9">
        <f>+SUMIFS(db_LecMedPrinc[fdp],db_LecMedPrinc[Fecha],db_ConsumoDiario[[#This Row],[Fecha]],db_LecMedPrinc[Hora],db_ConsumoDiario[[#This Row],[Hora]])</f>
        <v>0.90385664033378832</v>
      </c>
      <c r="F29" s="14">
        <f>+IFERROR(IF(db_ConsumoDiario[[#This Row],[Lectura 
Medidor]]-$D28&gt;0,db_ConsumoDiario[[#This Row],[Lectura 
Medidor]]-$D28,0)*2400,0)</f>
        <v>16871.999999997206</v>
      </c>
      <c r="G29" s="8">
        <f>+SUMIFS(db_LecMedPrinc[4],db_LecMedPrinc[Fecha],db_ConsumoDiario[[#This Row],[Fecha]],db_LecMedPrinc[Hora],db_ConsumoDiario[[#This Row],[Hora]])</f>
        <v>13164.91</v>
      </c>
      <c r="H29" s="41">
        <f>+SUMIFS(db_LecMedPrinc[5],db_LecMedPrinc[Fecha],db_ConsumoDiario[[#This Row],[Fecha]],db_LecMedPrinc[Hora],db_ConsumoDiario[[#This Row],[Hora]])</f>
        <v>23008.14</v>
      </c>
      <c r="I29" s="42">
        <f>+SUMIFS(db_LecMedPrinc[6],db_LecMedPrinc[Fecha],db_ConsumoDiario[[#This Row],[Fecha]],db_LecMedPrinc[Hora],db_ConsumoDiario[[#This Row],[Hora]])</f>
        <v>9754.01</v>
      </c>
      <c r="J29" s="14">
        <f>+IFERROR(IF(db_ConsumoDiario[[#This Row],[Bloque_4]]-$G28&gt;0,db_ConsumoDiario[[#This Row],[Bloque_4]]-$G28,0)*2400,0)</f>
        <v>5687.9999999975553</v>
      </c>
      <c r="K29" s="44">
        <f>+IFERROR(IF(db_ConsumoDiario[[#This Row],[Bloque_5]]-$H28&gt;0,db_ConsumoDiario[[#This Row],[Bloque_5]]-$H28,0)*2400,0)</f>
        <v>8519.9999999982538</v>
      </c>
      <c r="L29" s="44">
        <f>+IFERROR(IF(db_ConsumoDiario[[#This Row],[Bloque_6]]-$I28&gt;0,db_ConsumoDiario[[#This Row],[Bloque_6]]-$I28,0)*2400,0)</f>
        <v>2664.000000001397</v>
      </c>
    </row>
    <row r="30" spans="1:12" ht="15.75" x14ac:dyDescent="0.25">
      <c r="A30" s="3">
        <v>44221</v>
      </c>
      <c r="B30" s="10">
        <v>0</v>
      </c>
      <c r="C30" s="13">
        <f>+db_ConsumoDiario[[#This Row],[Fecha]]-1</f>
        <v>44220</v>
      </c>
      <c r="D30" s="8">
        <f>+SUMIFS(db_LecMedPrinc[1],db_LecMedPrinc[Fecha],db_ConsumoDiario[[#This Row],[Fecha]],db_LecMedPrinc[Hora],db_ConsumoDiario[[#This Row],[Hora]])</f>
        <v>45931.03</v>
      </c>
      <c r="E30" s="9">
        <f>+SUMIFS(db_LecMedPrinc[fdp],db_LecMedPrinc[Fecha],db_ConsumoDiario[[#This Row],[Fecha]],db_LecMedPrinc[Hora],db_ConsumoDiario[[#This Row],[Hora]])</f>
        <v>0.90385994632154809</v>
      </c>
      <c r="F30" s="14">
        <f>+IFERROR(IF(db_ConsumoDiario[[#This Row],[Lectura 
Medidor]]-$D29&gt;0,db_ConsumoDiario[[#This Row],[Lectura 
Medidor]]-$D29,0)*2400,0)</f>
        <v>9503.9999999979045</v>
      </c>
      <c r="G30" s="8">
        <f>+SUMIFS(db_LecMedPrinc[4],db_LecMedPrinc[Fecha],db_ConsumoDiario[[#This Row],[Fecha]],db_LecMedPrinc[Hora],db_ConsumoDiario[[#This Row],[Hora]])</f>
        <v>13166.17</v>
      </c>
      <c r="H30" s="41">
        <f>+SUMIFS(db_LecMedPrinc[5],db_LecMedPrinc[Fecha],db_ConsumoDiario[[#This Row],[Fecha]],db_LecMedPrinc[Hora],db_ConsumoDiario[[#This Row],[Hora]])</f>
        <v>23010.01</v>
      </c>
      <c r="I30" s="42">
        <f>+SUMIFS(db_LecMedPrinc[6],db_LecMedPrinc[Fecha],db_ConsumoDiario[[#This Row],[Fecha]],db_LecMedPrinc[Hora],db_ConsumoDiario[[#This Row],[Hora]])</f>
        <v>9754.84</v>
      </c>
      <c r="J30" s="14">
        <f>+IFERROR(IF(db_ConsumoDiario[[#This Row],[Bloque_4]]-$G29&gt;0,db_ConsumoDiario[[#This Row],[Bloque_4]]-$G29,0)*2400,0)</f>
        <v>3024.0000000005239</v>
      </c>
      <c r="K30" s="44">
        <f>+IFERROR(IF(db_ConsumoDiario[[#This Row],[Bloque_5]]-$H29&gt;0,db_ConsumoDiario[[#This Row],[Bloque_5]]-$H29,0)*2400,0)</f>
        <v>4487.9999999975553</v>
      </c>
      <c r="L30" s="44">
        <f>+IFERROR(IF(db_ConsumoDiario[[#This Row],[Bloque_6]]-$I29&gt;0,db_ConsumoDiario[[#This Row],[Bloque_6]]-$I29,0)*2400,0)</f>
        <v>1991.9999999998254</v>
      </c>
    </row>
    <row r="31" spans="1:12" ht="15.75" x14ac:dyDescent="0.25">
      <c r="A31" s="3">
        <v>44222</v>
      </c>
      <c r="B31" s="10">
        <v>0</v>
      </c>
      <c r="C31" s="13">
        <f>+db_ConsumoDiario[[#This Row],[Fecha]]-1</f>
        <v>44221</v>
      </c>
      <c r="D31" s="8">
        <f>+SUMIFS(db_LecMedPrinc[1],db_LecMedPrinc[Fecha],db_ConsumoDiario[[#This Row],[Fecha]],db_LecMedPrinc[Hora],db_ConsumoDiario[[#This Row],[Hora]])</f>
        <v>45936.39</v>
      </c>
      <c r="E31" s="9">
        <f>+SUMIFS(db_LecMedPrinc[fdp],db_LecMedPrinc[Fecha],db_ConsumoDiario[[#This Row],[Fecha]],db_LecMedPrinc[Hora],db_ConsumoDiario[[#This Row],[Hora]])</f>
        <v>0.90347913580310346</v>
      </c>
      <c r="F31" s="14">
        <f>+IFERROR(IF(db_ConsumoDiario[[#This Row],[Lectura 
Medidor]]-$D30&gt;0,db_ConsumoDiario[[#This Row],[Lectura 
Medidor]]-$D30,0)*2400,0)</f>
        <v>12864.000000001397</v>
      </c>
      <c r="G31" s="8">
        <f>+SUMIFS(db_LecMedPrinc[4],db_LecMedPrinc[Fecha],db_ConsumoDiario[[#This Row],[Fecha]],db_LecMedPrinc[Hora],db_ConsumoDiario[[#This Row],[Hora]])</f>
        <v>13167.14</v>
      </c>
      <c r="H31" s="41">
        <f>+SUMIFS(db_LecMedPrinc[5],db_LecMedPrinc[Fecha],db_ConsumoDiario[[#This Row],[Fecha]],db_LecMedPrinc[Hora],db_ConsumoDiario[[#This Row],[Hora]])</f>
        <v>23012.79</v>
      </c>
      <c r="I31" s="42">
        <f>+SUMIFS(db_LecMedPrinc[6],db_LecMedPrinc[Fecha],db_ConsumoDiario[[#This Row],[Fecha]],db_LecMedPrinc[Hora],db_ConsumoDiario[[#This Row],[Hora]])</f>
        <v>9756.44</v>
      </c>
      <c r="J31" s="14">
        <f>+IFERROR(IF(db_ConsumoDiario[[#This Row],[Bloque_4]]-$G30&gt;0,db_ConsumoDiario[[#This Row],[Bloque_4]]-$G30,0)*2400,0)</f>
        <v>2327.9999999984284</v>
      </c>
      <c r="K31" s="44">
        <f>+IFERROR(IF(db_ConsumoDiario[[#This Row],[Bloque_5]]-$H30&gt;0,db_ConsumoDiario[[#This Row],[Bloque_5]]-$H30,0)*2400,0)</f>
        <v>6672.0000000059372</v>
      </c>
      <c r="L31" s="44">
        <f>+IFERROR(IF(db_ConsumoDiario[[#This Row],[Bloque_6]]-$I30&gt;0,db_ConsumoDiario[[#This Row],[Bloque_6]]-$I30,0)*2400,0)</f>
        <v>3840.0000000008731</v>
      </c>
    </row>
    <row r="32" spans="1:12" ht="15.75" x14ac:dyDescent="0.25">
      <c r="A32" s="3">
        <v>44223</v>
      </c>
      <c r="B32" s="10">
        <v>0</v>
      </c>
      <c r="C32" s="13">
        <f>+db_ConsumoDiario[[#This Row],[Fecha]]-1</f>
        <v>44222</v>
      </c>
      <c r="D32" s="8">
        <f>+SUMIFS(db_LecMedPrinc[1],db_LecMedPrinc[Fecha],db_ConsumoDiario[[#This Row],[Fecha]],db_LecMedPrinc[Hora],db_ConsumoDiario[[#This Row],[Hora]])</f>
        <v>45945.54</v>
      </c>
      <c r="E32" s="9">
        <f>+SUMIFS(db_LecMedPrinc[fdp],db_LecMedPrinc[Fecha],db_ConsumoDiario[[#This Row],[Fecha]],db_LecMedPrinc[Hora],db_ConsumoDiario[[#This Row],[Hora]])</f>
        <v>0.90385612813546035</v>
      </c>
      <c r="F32" s="14">
        <f>+IFERROR(IF(db_ConsumoDiario[[#This Row],[Lectura 
Medidor]]-$D31&gt;0,db_ConsumoDiario[[#This Row],[Lectura 
Medidor]]-$D31,0)*2400,0)</f>
        <v>21960.000000003492</v>
      </c>
      <c r="G32" s="8">
        <f>+SUMIFS(db_LecMedPrinc[4],db_LecMedPrinc[Fecha],db_ConsumoDiario[[#This Row],[Fecha]],db_LecMedPrinc[Hora],db_ConsumoDiario[[#This Row],[Hora]])</f>
        <v>13169.86</v>
      </c>
      <c r="H32" s="41">
        <f>+SUMIFS(db_LecMedPrinc[5],db_LecMedPrinc[Fecha],db_ConsumoDiario[[#This Row],[Fecha]],db_LecMedPrinc[Hora],db_ConsumoDiario[[#This Row],[Hora]])</f>
        <v>23017.24</v>
      </c>
      <c r="I32" s="42">
        <f>+SUMIFS(db_LecMedPrinc[6],db_LecMedPrinc[Fecha],db_ConsumoDiario[[#This Row],[Fecha]],db_LecMedPrinc[Hora],db_ConsumoDiario[[#This Row],[Hora]])</f>
        <v>9758.42</v>
      </c>
      <c r="J32" s="14">
        <f>+IFERROR(IF(db_ConsumoDiario[[#This Row],[Bloque_4]]-$G31&gt;0,db_ConsumoDiario[[#This Row],[Bloque_4]]-$G31,0)*2400,0)</f>
        <v>6528.000000002794</v>
      </c>
      <c r="K32" s="44">
        <f>+IFERROR(IF(db_ConsumoDiario[[#This Row],[Bloque_5]]-$H31&gt;0,db_ConsumoDiario[[#This Row],[Bloque_5]]-$H31,0)*2400,0)</f>
        <v>10680.000000001746</v>
      </c>
      <c r="L32" s="44">
        <f>+IFERROR(IF(db_ConsumoDiario[[#This Row],[Bloque_6]]-$I31&gt;0,db_ConsumoDiario[[#This Row],[Bloque_6]]-$I31,0)*2400,0)</f>
        <v>4751.9999999989523</v>
      </c>
    </row>
    <row r="33" spans="1:12" ht="15.75" x14ac:dyDescent="0.25">
      <c r="A33" s="3">
        <v>44224</v>
      </c>
      <c r="B33" s="10">
        <v>0</v>
      </c>
      <c r="C33" s="13">
        <f>+db_ConsumoDiario[[#This Row],[Fecha]]-1</f>
        <v>44223</v>
      </c>
      <c r="D33" s="8">
        <f>+SUMIFS(db_LecMedPrinc[1],db_LecMedPrinc[Fecha],db_ConsumoDiario[[#This Row],[Fecha]],db_LecMedPrinc[Hora],db_ConsumoDiario[[#This Row],[Hora]])</f>
        <v>45954.58</v>
      </c>
      <c r="E33" s="9">
        <f>+SUMIFS(db_LecMedPrinc[fdp],db_LecMedPrinc[Fecha],db_ConsumoDiario[[#This Row],[Fecha]],db_LecMedPrinc[Hora],db_ConsumoDiario[[#This Row],[Hora]])</f>
        <v>0.90385231793802656</v>
      </c>
      <c r="F33" s="14">
        <f>+IFERROR(IF(db_ConsumoDiario[[#This Row],[Lectura 
Medidor]]-$D32&gt;0,db_ConsumoDiario[[#This Row],[Lectura 
Medidor]]-$D32,0)*2400,0)</f>
        <v>21696.000000002095</v>
      </c>
      <c r="G33" s="8">
        <f>+SUMIFS(db_LecMedPrinc[4],db_LecMedPrinc[Fecha],db_ConsumoDiario[[#This Row],[Fecha]],db_LecMedPrinc[Hora],db_ConsumoDiario[[#This Row],[Hora]])</f>
        <v>13172.19</v>
      </c>
      <c r="H33" s="41">
        <f>+SUMIFS(db_LecMedPrinc[5],db_LecMedPrinc[Fecha],db_ConsumoDiario[[#This Row],[Fecha]],db_LecMedPrinc[Hora],db_ConsumoDiario[[#This Row],[Hora]])</f>
        <v>23021.8</v>
      </c>
      <c r="I33" s="42">
        <f>+SUMIFS(db_LecMedPrinc[6],db_LecMedPrinc[Fecha],db_ConsumoDiario[[#This Row],[Fecha]],db_LecMedPrinc[Hora],db_ConsumoDiario[[#This Row],[Hora]])</f>
        <v>9760.58</v>
      </c>
      <c r="J33" s="14">
        <f>+IFERROR(IF(db_ConsumoDiario[[#This Row],[Bloque_4]]-$G32&gt;0,db_ConsumoDiario[[#This Row],[Bloque_4]]-$G32,0)*2400,0)</f>
        <v>5591.9999999998254</v>
      </c>
      <c r="K33" s="44">
        <f>+IFERROR(IF(db_ConsumoDiario[[#This Row],[Bloque_5]]-$H32&gt;0,db_ConsumoDiario[[#This Row],[Bloque_5]]-$H32,0)*2400,0)</f>
        <v>10943.999999994412</v>
      </c>
      <c r="L33" s="44">
        <f>+IFERROR(IF(db_ConsumoDiario[[#This Row],[Bloque_6]]-$I32&gt;0,db_ConsumoDiario[[#This Row],[Bloque_6]]-$I32,0)*2400,0)</f>
        <v>5183.9999999996508</v>
      </c>
    </row>
    <row r="34" spans="1:12" ht="15.75" x14ac:dyDescent="0.25">
      <c r="A34" s="3">
        <v>44225</v>
      </c>
      <c r="B34" s="10">
        <v>0</v>
      </c>
      <c r="C34" s="13">
        <f>+db_ConsumoDiario[[#This Row],[Fecha]]-1</f>
        <v>44224</v>
      </c>
      <c r="D34" s="8">
        <f>+SUMIFS(db_LecMedPrinc[1],db_LecMedPrinc[Fecha],db_ConsumoDiario[[#This Row],[Fecha]],db_LecMedPrinc[Hora],db_ConsumoDiario[[#This Row],[Hora]])</f>
        <v>45964.11</v>
      </c>
      <c r="E34" s="9">
        <f>+SUMIFS(db_LecMedPrinc[fdp],db_LecMedPrinc[Fecha],db_ConsumoDiario[[#This Row],[Fecha]],db_LecMedPrinc[Hora],db_ConsumoDiario[[#This Row],[Hora]])</f>
        <v>0.90384867611807118</v>
      </c>
      <c r="F34" s="14">
        <f>+IFERROR(IF(db_ConsumoDiario[[#This Row],[Lectura 
Medidor]]-$D33&gt;0,db_ConsumoDiario[[#This Row],[Lectura 
Medidor]]-$D33,0)*2400,0)</f>
        <v>22871.999999997206</v>
      </c>
      <c r="G34" s="8">
        <f>+SUMIFS(db_LecMedPrinc[4],db_LecMedPrinc[Fecha],db_ConsumoDiario[[#This Row],[Fecha]],db_LecMedPrinc[Hora],db_ConsumoDiario[[#This Row],[Hora]])</f>
        <v>13174.97</v>
      </c>
      <c r="H34" s="41">
        <f>+SUMIFS(db_LecMedPrinc[5],db_LecMedPrinc[Fecha],db_ConsumoDiario[[#This Row],[Fecha]],db_LecMedPrinc[Hora],db_ConsumoDiario[[#This Row],[Hora]])</f>
        <v>23026.6</v>
      </c>
      <c r="I34" s="42">
        <f>+SUMIFS(db_LecMedPrinc[6],db_LecMedPrinc[Fecha],db_ConsumoDiario[[#This Row],[Fecha]],db_LecMedPrinc[Hora],db_ConsumoDiario[[#This Row],[Hora]])</f>
        <v>9762.52</v>
      </c>
      <c r="J34" s="14">
        <f>+IFERROR(IF(db_ConsumoDiario[[#This Row],[Bloque_4]]-$G33&gt;0,db_ConsumoDiario[[#This Row],[Bloque_4]]-$G33,0)*2400,0)</f>
        <v>6671.999999997206</v>
      </c>
      <c r="K34" s="44">
        <f>+IFERROR(IF(db_ConsumoDiario[[#This Row],[Bloque_5]]-$H33&gt;0,db_ConsumoDiario[[#This Row],[Bloque_5]]-$H33,0)*2400,0)</f>
        <v>11519.999999998254</v>
      </c>
      <c r="L34" s="44">
        <f>+IFERROR(IF(db_ConsumoDiario[[#This Row],[Bloque_6]]-$I33&gt;0,db_ConsumoDiario[[#This Row],[Bloque_6]]-$I33,0)*2400,0)</f>
        <v>4656.0000000012224</v>
      </c>
    </row>
    <row r="35" spans="1:12" ht="15.75" x14ac:dyDescent="0.25">
      <c r="A35" s="3">
        <v>44226</v>
      </c>
      <c r="B35" s="10">
        <v>0</v>
      </c>
      <c r="C35" s="13">
        <f>+db_ConsumoDiario[[#This Row],[Fecha]]-1</f>
        <v>44225</v>
      </c>
      <c r="D35" s="8">
        <f>+SUMIFS(db_LecMedPrinc[1],db_LecMedPrinc[Fecha],db_ConsumoDiario[[#This Row],[Fecha]],db_LecMedPrinc[Hora],db_ConsumoDiario[[#This Row],[Hora]])</f>
        <v>45973.86</v>
      </c>
      <c r="E35" s="9">
        <f>+SUMIFS(db_LecMedPrinc[fdp],db_LecMedPrinc[Fecha],db_ConsumoDiario[[#This Row],[Fecha]],db_LecMedPrinc[Hora],db_ConsumoDiario[[#This Row],[Hora]])</f>
        <v>0.90384453506855389</v>
      </c>
      <c r="F35" s="14">
        <f>+IFERROR(IF(db_ConsumoDiario[[#This Row],[Lectura 
Medidor]]-$D34&gt;0,db_ConsumoDiario[[#This Row],[Lectura 
Medidor]]-$D34,0)*2400,0)</f>
        <v>23400</v>
      </c>
      <c r="G35" s="8">
        <f>+SUMIFS(db_LecMedPrinc[4],db_LecMedPrinc[Fecha],db_ConsumoDiario[[#This Row],[Fecha]],db_LecMedPrinc[Hora],db_ConsumoDiario[[#This Row],[Hora]])</f>
        <v>13177.81</v>
      </c>
      <c r="H35" s="41">
        <f>+SUMIFS(db_LecMedPrinc[5],db_LecMedPrinc[Fecha],db_ConsumoDiario[[#This Row],[Fecha]],db_LecMedPrinc[Hora],db_ConsumoDiario[[#This Row],[Hora]])</f>
        <v>23031.52</v>
      </c>
      <c r="I35" s="42">
        <f>+SUMIFS(db_LecMedPrinc[6],db_LecMedPrinc[Fecha],db_ConsumoDiario[[#This Row],[Fecha]],db_LecMedPrinc[Hora],db_ConsumoDiario[[#This Row],[Hora]])</f>
        <v>9764.5300000000007</v>
      </c>
      <c r="J35" s="14">
        <f>+IFERROR(IF(db_ConsumoDiario[[#This Row],[Bloque_4]]-$G34&gt;0,db_ConsumoDiario[[#This Row],[Bloque_4]]-$G34,0)*2400,0)</f>
        <v>6816.0000000003492</v>
      </c>
      <c r="K35" s="44">
        <f>+IFERROR(IF(db_ConsumoDiario[[#This Row],[Bloque_5]]-$H34&gt;0,db_ConsumoDiario[[#This Row],[Bloque_5]]-$H34,0)*2400,0)</f>
        <v>11808.00000000454</v>
      </c>
      <c r="L35" s="44">
        <f>+IFERROR(IF(db_ConsumoDiario[[#This Row],[Bloque_6]]-$I34&gt;0,db_ConsumoDiario[[#This Row],[Bloque_6]]-$I34,0)*2400,0)</f>
        <v>4824.0000000005239</v>
      </c>
    </row>
    <row r="36" spans="1:12" ht="15.75" x14ac:dyDescent="0.25">
      <c r="A36" s="3">
        <v>44227</v>
      </c>
      <c r="B36" s="10">
        <v>0</v>
      </c>
      <c r="C36" s="13">
        <f>+db_ConsumoDiario[[#This Row],[Fecha]]-1</f>
        <v>44226</v>
      </c>
      <c r="D36" s="8">
        <f>+SUMIFS(db_LecMedPrinc[1],db_LecMedPrinc[Fecha],db_ConsumoDiario[[#This Row],[Fecha]],db_LecMedPrinc[Hora],db_ConsumoDiario[[#This Row],[Hora]])</f>
        <v>45980.73</v>
      </c>
      <c r="E36" s="9">
        <f>+SUMIFS(db_LecMedPrinc[fdp],db_LecMedPrinc[Fecha],db_ConsumoDiario[[#This Row],[Fecha]],db_LecMedPrinc[Hora],db_ConsumoDiario[[#This Row],[Hora]])</f>
        <v>0.90384523529479488</v>
      </c>
      <c r="F36" s="14">
        <f>+IFERROR(IF(db_ConsumoDiario[[#This Row],[Lectura 
Medidor]]-$D35&gt;0,db_ConsumoDiario[[#This Row],[Lectura 
Medidor]]-$D35,0)*2400,0)</f>
        <v>16488.000000006286</v>
      </c>
      <c r="G36" s="8">
        <f>+SUMIFS(db_LecMedPrinc[4],db_LecMedPrinc[Fecha],db_ConsumoDiario[[#This Row],[Fecha]],db_LecMedPrinc[Hora],db_ConsumoDiario[[#This Row],[Hora]])</f>
        <v>13180.67</v>
      </c>
      <c r="H36" s="41">
        <f>+SUMIFS(db_LecMedPrinc[5],db_LecMedPrinc[Fecha],db_ConsumoDiario[[#This Row],[Fecha]],db_LecMedPrinc[Hora],db_ConsumoDiario[[#This Row],[Hora]])</f>
        <v>23034.58</v>
      </c>
      <c r="I36" s="42">
        <f>+SUMIFS(db_LecMedPrinc[6],db_LecMedPrinc[Fecha],db_ConsumoDiario[[#This Row],[Fecha]],db_LecMedPrinc[Hora],db_ConsumoDiario[[#This Row],[Hora]])</f>
        <v>4765.47</v>
      </c>
      <c r="J36" s="14">
        <f>+IFERROR(IF(db_ConsumoDiario[[#This Row],[Bloque_4]]-$G35&gt;0,db_ConsumoDiario[[#This Row],[Bloque_4]]-$G35,0)*2400,0)</f>
        <v>6864.000000001397</v>
      </c>
      <c r="K36" s="44">
        <f>+IFERROR(IF(db_ConsumoDiario[[#This Row],[Bloque_5]]-$H35&gt;0,db_ConsumoDiario[[#This Row],[Bloque_5]]-$H35,0)*2400,0)</f>
        <v>7344.0000000031432</v>
      </c>
      <c r="L36" s="44">
        <f>+IFERROR(IF(db_ConsumoDiario[[#This Row],[Bloque_6]]-$I35&gt;0,db_ConsumoDiario[[#This Row],[Bloque_6]]-$I35,0)*2400,0)</f>
        <v>0</v>
      </c>
    </row>
    <row r="37" spans="1:12" ht="15.75" x14ac:dyDescent="0.25">
      <c r="A37" s="3">
        <v>44228</v>
      </c>
      <c r="B37" s="10">
        <v>0</v>
      </c>
      <c r="C37" s="13">
        <f>+db_ConsumoDiario[[#This Row],[Fecha]]-1</f>
        <v>44227</v>
      </c>
      <c r="D37" s="8">
        <f>+SUMIFS(db_LecMedPrinc[1],db_LecMedPrinc[Fecha],db_ConsumoDiario[[#This Row],[Fecha]],db_LecMedPrinc[Hora],db_ConsumoDiario[[#This Row],[Hora]])</f>
        <v>45984.07</v>
      </c>
      <c r="E37" s="9">
        <f>+SUMIFS(db_LecMedPrinc[fdp],db_LecMedPrinc[Fecha],db_ConsumoDiario[[#This Row],[Fecha]],db_LecMedPrinc[Hora],db_ConsumoDiario[[#This Row],[Hora]])</f>
        <v>0.90384813194110669</v>
      </c>
      <c r="F37" s="14">
        <f>+IFERROR(IF(db_ConsumoDiario[[#This Row],[Lectura 
Medidor]]-$D36&gt;0,db_ConsumoDiario[[#This Row],[Lectura 
Medidor]]-$D36,0)*2400,0)</f>
        <v>8015.9999999916181</v>
      </c>
      <c r="G37" s="8">
        <f>+SUMIFS(db_LecMedPrinc[4],db_LecMedPrinc[Fecha],db_ConsumoDiario[[#This Row],[Fecha]],db_LecMedPrinc[Hora],db_ConsumoDiario[[#This Row],[Hora]])</f>
        <v>13181.73</v>
      </c>
      <c r="H37" s="41">
        <f>+SUMIFS(db_LecMedPrinc[5],db_LecMedPrinc[Fecha],db_ConsumoDiario[[#This Row],[Fecha]],db_LecMedPrinc[Hora],db_ConsumoDiario[[#This Row],[Hora]])</f>
        <v>23036.46</v>
      </c>
      <c r="I37" s="42">
        <f>+SUMIFS(db_LecMedPrinc[6],db_LecMedPrinc[Fecha],db_ConsumoDiario[[#This Row],[Fecha]],db_LecMedPrinc[Hora],db_ConsumoDiario[[#This Row],[Hora]])</f>
        <v>9765.8700000000008</v>
      </c>
      <c r="J37" s="14">
        <f>+IFERROR(IF(db_ConsumoDiario[[#This Row],[Bloque_4]]-$G36&gt;0,db_ConsumoDiario[[#This Row],[Bloque_4]]-$G36,0)*2400,0)</f>
        <v>2543.9999999987776</v>
      </c>
      <c r="K37" s="44">
        <f>+IFERROR(IF(db_ConsumoDiario[[#This Row],[Bloque_5]]-$H36&gt;0,db_ConsumoDiario[[#This Row],[Bloque_5]]-$H36,0)*2400,0)</f>
        <v>4511.9999999937136</v>
      </c>
      <c r="L37" s="44">
        <f>+IFERROR(IF(db_ConsumoDiario[[#This Row],[Bloque_6]]-$I36&gt;0,db_ConsumoDiario[[#This Row],[Bloque_6]]-$I36,0)*2400,0)</f>
        <v>12000960.000000002</v>
      </c>
    </row>
    <row r="38" spans="1:12" ht="15.75" x14ac:dyDescent="0.25">
      <c r="A38" s="3">
        <v>44229</v>
      </c>
      <c r="B38" s="10">
        <v>0</v>
      </c>
      <c r="C38" s="13">
        <f>+db_ConsumoDiario[[#This Row],[Fecha]]-1</f>
        <v>44228</v>
      </c>
      <c r="D38" s="8">
        <f>+SUMIFS(db_LecMedPrinc[1],db_LecMedPrinc[Fecha],db_ConsumoDiario[[#This Row],[Fecha]],db_LecMedPrinc[Hora],db_ConsumoDiario[[#This Row],[Hora]])</f>
        <v>45989.05</v>
      </c>
      <c r="E38" s="9">
        <f>+SUMIFS(db_LecMedPrinc[fdp],db_LecMedPrinc[Fecha],db_ConsumoDiario[[#This Row],[Fecha]],db_LecMedPrinc[Hora],db_ConsumoDiario[[#This Row],[Hora]])</f>
        <v>0.90384826400555129</v>
      </c>
      <c r="F38" s="14">
        <f>+IFERROR(IF(db_ConsumoDiario[[#This Row],[Lectura 
Medidor]]-$D37&gt;0,db_ConsumoDiario[[#This Row],[Lectura 
Medidor]]-$D37,0)*2400,0)</f>
        <v>11952.000000007683</v>
      </c>
      <c r="G38" s="8">
        <f>+SUMIFS(db_LecMedPrinc[4],db_LecMedPrinc[Fecha],db_ConsumoDiario[[#This Row],[Fecha]],db_LecMedPrinc[Hora],db_ConsumoDiario[[#This Row],[Hora]])</f>
        <v>13182.51</v>
      </c>
      <c r="H38" s="41">
        <f>+SUMIFS(db_LecMedPrinc[5],db_LecMedPrinc[Fecha],db_ConsumoDiario[[#This Row],[Fecha]],db_LecMedPrinc[Hora],db_ConsumoDiario[[#This Row],[Hora]])</f>
        <v>23039.05</v>
      </c>
      <c r="I38" s="42">
        <f>+SUMIFS(db_LecMedPrinc[6],db_LecMedPrinc[Fecha],db_ConsumoDiario[[#This Row],[Fecha]],db_LecMedPrinc[Hora],db_ConsumoDiario[[#This Row],[Hora]])</f>
        <v>9767.43</v>
      </c>
      <c r="J38" s="14">
        <f>+IFERROR(IF(db_ConsumoDiario[[#This Row],[Bloque_4]]-$G37&gt;0,db_ConsumoDiario[[#This Row],[Bloque_4]]-$G37,0)*2400,0)</f>
        <v>1872.0000000015716</v>
      </c>
      <c r="K38" s="44">
        <f>+IFERROR(IF(db_ConsumoDiario[[#This Row],[Bloque_5]]-$H37&gt;0,db_ConsumoDiario[[#This Row],[Bloque_5]]-$H37,0)*2400,0)</f>
        <v>6216.0000000003492</v>
      </c>
      <c r="L38" s="44">
        <f>+IFERROR(IF(db_ConsumoDiario[[#This Row],[Bloque_6]]-$I37&gt;0,db_ConsumoDiario[[#This Row],[Bloque_6]]-$I37,0)*2400,0)</f>
        <v>3743.9999999987776</v>
      </c>
    </row>
    <row r="39" spans="1:12" ht="15.75" x14ac:dyDescent="0.25">
      <c r="A39" s="3">
        <v>44230</v>
      </c>
      <c r="B39" s="10">
        <v>0</v>
      </c>
      <c r="C39" s="13">
        <f>+db_ConsumoDiario[[#This Row],[Fecha]]-1</f>
        <v>44229</v>
      </c>
      <c r="D39" s="8">
        <f>+SUMIFS(db_LecMedPrinc[1],db_LecMedPrinc[Fecha],db_ConsumoDiario[[#This Row],[Fecha]],db_LecMedPrinc[Hora],db_ConsumoDiario[[#This Row],[Hora]])</f>
        <v>45996.34</v>
      </c>
      <c r="E39" s="9">
        <f>+SUMIFS(db_LecMedPrinc[fdp],db_LecMedPrinc[Fecha],db_ConsumoDiario[[#This Row],[Fecha]],db_LecMedPrinc[Hora],db_ConsumoDiario[[#This Row],[Hora]])</f>
        <v>0.90384591477355758</v>
      </c>
      <c r="F39" s="14">
        <f>+IFERROR(IF(db_ConsumoDiario[[#This Row],[Lectura 
Medidor]]-$D38&gt;0,db_ConsumoDiario[[#This Row],[Lectura 
Medidor]]-$D38,0)*2400,0)</f>
        <v>17495.999999984633</v>
      </c>
      <c r="G39" s="8">
        <f>+SUMIFS(db_LecMedPrinc[4],db_LecMedPrinc[Fecha],db_ConsumoDiario[[#This Row],[Fecha]],db_LecMedPrinc[Hora],db_ConsumoDiario[[#This Row],[Hora]])</f>
        <v>13184.48</v>
      </c>
      <c r="H39" s="41">
        <f>+SUMIFS(db_LecMedPrinc[5],db_LecMedPrinc[Fecha],db_ConsumoDiario[[#This Row],[Fecha]],db_LecMedPrinc[Hora],db_ConsumoDiario[[#This Row],[Hora]])</f>
        <v>23042.7</v>
      </c>
      <c r="I39" s="42">
        <f>+SUMIFS(db_LecMedPrinc[6],db_LecMedPrinc[Fecha],db_ConsumoDiario[[#This Row],[Fecha]],db_LecMedPrinc[Hora],db_ConsumoDiario[[#This Row],[Hora]])</f>
        <v>9769.16</v>
      </c>
      <c r="J39" s="14">
        <f>+IFERROR(IF(db_ConsumoDiario[[#This Row],[Bloque_4]]-$G38&gt;0,db_ConsumoDiario[[#This Row],[Bloque_4]]-$G38,0)*2400,0)</f>
        <v>4727.9999999984284</v>
      </c>
      <c r="K39" s="44">
        <f>+IFERROR(IF(db_ConsumoDiario[[#This Row],[Bloque_5]]-$H38&gt;0,db_ConsumoDiario[[#This Row],[Bloque_5]]-$H38,0)*2400,0)</f>
        <v>8760.0000000034925</v>
      </c>
      <c r="L39" s="44">
        <f>+IFERROR(IF(db_ConsumoDiario[[#This Row],[Bloque_6]]-$I38&gt;0,db_ConsumoDiario[[#This Row],[Bloque_6]]-$I38,0)*2400,0)</f>
        <v>4151.9999999989523</v>
      </c>
    </row>
    <row r="40" spans="1:12" ht="15.75" x14ac:dyDescent="0.25">
      <c r="A40" s="3">
        <v>44231</v>
      </c>
      <c r="B40" s="10">
        <v>0</v>
      </c>
      <c r="C40" s="13">
        <f>+db_ConsumoDiario[[#This Row],[Fecha]]-1</f>
        <v>44230</v>
      </c>
      <c r="D40" s="8">
        <f>+SUMIFS(db_LecMedPrinc[1],db_LecMedPrinc[Fecha],db_ConsumoDiario[[#This Row],[Fecha]],db_LecMedPrinc[Hora],db_ConsumoDiario[[#This Row],[Hora]])</f>
        <v>46006.64</v>
      </c>
      <c r="E40" s="9">
        <f>+SUMIFS(db_LecMedPrinc[fdp],db_LecMedPrinc[Fecha],db_ConsumoDiario[[#This Row],[Fecha]],db_LecMedPrinc[Hora],db_ConsumoDiario[[#This Row],[Hora]])</f>
        <v>0.90384253968863304</v>
      </c>
      <c r="F40" s="14">
        <f>+IFERROR(IF(db_ConsumoDiario[[#This Row],[Lectura 
Medidor]]-$D39&gt;0,db_ConsumoDiario[[#This Row],[Lectura 
Medidor]]-$D39,0)*2400,0)</f>
        <v>24720.000000006985</v>
      </c>
      <c r="G40" s="8">
        <f>+SUMIFS(db_LecMedPrinc[4],db_LecMedPrinc[Fecha],db_ConsumoDiario[[#This Row],[Fecha]],db_LecMedPrinc[Hora],db_ConsumoDiario[[#This Row],[Hora]])</f>
        <v>13187.78</v>
      </c>
      <c r="H40" s="41">
        <f>+SUMIFS(db_LecMedPrinc[5],db_LecMedPrinc[Fecha],db_ConsumoDiario[[#This Row],[Fecha]],db_LecMedPrinc[Hora],db_ConsumoDiario[[#This Row],[Hora]])</f>
        <v>23047.66</v>
      </c>
      <c r="I40" s="42">
        <f>+SUMIFS(db_LecMedPrinc[6],db_LecMedPrinc[Fecha],db_ConsumoDiario[[#This Row],[Fecha]],db_LecMedPrinc[Hora],db_ConsumoDiario[[#This Row],[Hora]])</f>
        <v>9771.19</v>
      </c>
      <c r="J40" s="14">
        <f>+IFERROR(IF(db_ConsumoDiario[[#This Row],[Bloque_4]]-$G39&gt;0,db_ConsumoDiario[[#This Row],[Bloque_4]]-$G39,0)*2400,0)</f>
        <v>7920.0000000026193</v>
      </c>
      <c r="K40" s="44">
        <f>+IFERROR(IF(db_ConsumoDiario[[#This Row],[Bloque_5]]-$H39&gt;0,db_ConsumoDiario[[#This Row],[Bloque_5]]-$H39,0)*2400,0)</f>
        <v>11903.999999997905</v>
      </c>
      <c r="L40" s="44">
        <f>+IFERROR(IF(db_ConsumoDiario[[#This Row],[Bloque_6]]-$I39&gt;0,db_ConsumoDiario[[#This Row],[Bloque_6]]-$I39,0)*2400,0)</f>
        <v>4872.0000000015716</v>
      </c>
    </row>
    <row r="41" spans="1:12" ht="15.75" x14ac:dyDescent="0.25">
      <c r="A41" s="3">
        <v>44232</v>
      </c>
      <c r="B41" s="10">
        <v>0</v>
      </c>
      <c r="C41" s="13">
        <f>+db_ConsumoDiario[[#This Row],[Fecha]]-1</f>
        <v>44231</v>
      </c>
      <c r="D41" s="8">
        <f>+SUMIFS(db_LecMedPrinc[1],db_LecMedPrinc[Fecha],db_ConsumoDiario[[#This Row],[Fecha]],db_LecMedPrinc[Hora],db_ConsumoDiario[[#This Row],[Hora]])</f>
        <v>46016.26</v>
      </c>
      <c r="E41" s="9">
        <f>+SUMIFS(db_LecMedPrinc[fdp],db_LecMedPrinc[Fecha],db_ConsumoDiario[[#This Row],[Fecha]],db_LecMedPrinc[Hora],db_ConsumoDiario[[#This Row],[Hora]])</f>
        <v>0.90384036694795844</v>
      </c>
      <c r="F41" s="14">
        <f>+IFERROR(IF(db_ConsumoDiario[[#This Row],[Lectura 
Medidor]]-$D40&gt;0,db_ConsumoDiario[[#This Row],[Lectura 
Medidor]]-$D40,0)*2400,0)</f>
        <v>23088.000000006286</v>
      </c>
      <c r="G41" s="8">
        <f>+SUMIFS(db_LecMedPrinc[4],db_LecMedPrinc[Fecha],db_ConsumoDiario[[#This Row],[Fecha]],db_LecMedPrinc[Hora],db_ConsumoDiario[[#This Row],[Hora]])</f>
        <v>13190.53</v>
      </c>
      <c r="H41" s="41">
        <f>+SUMIFS(db_LecMedPrinc[5],db_LecMedPrinc[Fecha],db_ConsumoDiario[[#This Row],[Fecha]],db_LecMedPrinc[Hora],db_ConsumoDiario[[#This Row],[Hora]])</f>
        <v>23052.51</v>
      </c>
      <c r="I41" s="42">
        <f>+SUMIFS(db_LecMedPrinc[6],db_LecMedPrinc[Fecha],db_ConsumoDiario[[#This Row],[Fecha]],db_LecMedPrinc[Hora],db_ConsumoDiario[[#This Row],[Hora]])</f>
        <v>9773.2099999999991</v>
      </c>
      <c r="J41" s="14">
        <f>+IFERROR(IF(db_ConsumoDiario[[#This Row],[Bloque_4]]-$G40&gt;0,db_ConsumoDiario[[#This Row],[Bloque_4]]-$G40,0)*2400,0)</f>
        <v>6600</v>
      </c>
      <c r="K41" s="44">
        <f>+IFERROR(IF(db_ConsumoDiario[[#This Row],[Bloque_5]]-$H40&gt;0,db_ConsumoDiario[[#This Row],[Bloque_5]]-$H40,0)*2400,0)</f>
        <v>11639.999999996508</v>
      </c>
      <c r="L41" s="44">
        <f>+IFERROR(IF(db_ConsumoDiario[[#This Row],[Bloque_6]]-$I40&gt;0,db_ConsumoDiario[[#This Row],[Bloque_6]]-$I40,0)*2400,0)</f>
        <v>4847.9999999966822</v>
      </c>
    </row>
    <row r="42" spans="1:12" ht="15.75" x14ac:dyDescent="0.25">
      <c r="A42" s="3">
        <v>44233</v>
      </c>
      <c r="B42" s="10">
        <v>0</v>
      </c>
      <c r="C42" s="13">
        <f>+db_ConsumoDiario[[#This Row],[Fecha]]-1</f>
        <v>44232</v>
      </c>
      <c r="D42" s="8">
        <f>+SUMIFS(db_LecMedPrinc[1],db_LecMedPrinc[Fecha],db_ConsumoDiario[[#This Row],[Fecha]],db_LecMedPrinc[Hora],db_ConsumoDiario[[#This Row],[Hora]])</f>
        <v>46024.34</v>
      </c>
      <c r="E42" s="9">
        <f>+SUMIFS(db_LecMedPrinc[fdp],db_LecMedPrinc[Fecha],db_ConsumoDiario[[#This Row],[Fecha]],db_LecMedPrinc[Hora],db_ConsumoDiario[[#This Row],[Hora]])</f>
        <v>0.90384199978339841</v>
      </c>
      <c r="F42" s="14">
        <f>+IFERROR(IF(db_ConsumoDiario[[#This Row],[Lectura 
Medidor]]-$D41&gt;0,db_ConsumoDiario[[#This Row],[Lectura 
Medidor]]-$D41,0)*2400,0)</f>
        <v>19391.999999986729</v>
      </c>
      <c r="G42" s="8">
        <f>+SUMIFS(db_LecMedPrinc[4],db_LecMedPrinc[Fecha],db_ConsumoDiario[[#This Row],[Fecha]],db_LecMedPrinc[Hora],db_ConsumoDiario[[#This Row],[Hora]])</f>
        <v>13193.63</v>
      </c>
      <c r="H42" s="41">
        <f>+SUMIFS(db_LecMedPrinc[5],db_LecMedPrinc[Fecha],db_ConsumoDiario[[#This Row],[Fecha]],db_LecMedPrinc[Hora],db_ConsumoDiario[[#This Row],[Hora]])</f>
        <v>23056.67</v>
      </c>
      <c r="I42" s="42">
        <f>+SUMIFS(db_LecMedPrinc[6],db_LecMedPrinc[Fecha],db_ConsumoDiario[[#This Row],[Fecha]],db_LecMedPrinc[Hora],db_ConsumoDiario[[#This Row],[Hora]])</f>
        <v>9775.0300000000007</v>
      </c>
      <c r="J42" s="14">
        <f>+IFERROR(IF(db_ConsumoDiario[[#This Row],[Bloque_4]]-$G41&gt;0,db_ConsumoDiario[[#This Row],[Bloque_4]]-$G41,0)*2400,0)</f>
        <v>7439.9999999965075</v>
      </c>
      <c r="K42" s="44">
        <f>+IFERROR(IF(db_ConsumoDiario[[#This Row],[Bloque_5]]-$H41&gt;0,db_ConsumoDiario[[#This Row],[Bloque_5]]-$H41,0)*2400,0)</f>
        <v>9983.9999999996508</v>
      </c>
      <c r="L42" s="44">
        <f>+IFERROR(IF(db_ConsumoDiario[[#This Row],[Bloque_6]]-$I41&gt;0,db_ConsumoDiario[[#This Row],[Bloque_6]]-$I41,0)*2400,0)</f>
        <v>4368.0000000036671</v>
      </c>
    </row>
    <row r="43" spans="1:12" ht="15.75" x14ac:dyDescent="0.25">
      <c r="A43" s="3">
        <v>44234</v>
      </c>
      <c r="B43" s="10">
        <v>0</v>
      </c>
      <c r="C43" s="13">
        <f>+db_ConsumoDiario[[#This Row],[Fecha]]-1</f>
        <v>44233</v>
      </c>
      <c r="D43" s="8">
        <f>+SUMIFS(db_LecMedPrinc[1],db_LecMedPrinc[Fecha],db_ConsumoDiario[[#This Row],[Fecha]],db_LecMedPrinc[Hora],db_ConsumoDiario[[#This Row],[Hora]])</f>
        <v>46032.04</v>
      </c>
      <c r="E43" s="9">
        <f>+SUMIFS(db_LecMedPrinc[fdp],db_LecMedPrinc[Fecha],db_ConsumoDiario[[#This Row],[Fecha]],db_LecMedPrinc[Hora],db_ConsumoDiario[[#This Row],[Hora]])</f>
        <v>0.90383976030379964</v>
      </c>
      <c r="F43" s="14">
        <f>+IFERROR(IF(db_ConsumoDiario[[#This Row],[Lectura 
Medidor]]-$D42&gt;0,db_ConsumoDiario[[#This Row],[Lectura 
Medidor]]-$D42,0)*2400,0)</f>
        <v>18480.000000010477</v>
      </c>
      <c r="G43" s="8">
        <f>+SUMIFS(db_LecMedPrinc[4],db_LecMedPrinc[Fecha],db_ConsumoDiario[[#This Row],[Fecha]],db_LecMedPrinc[Hora],db_ConsumoDiario[[#This Row],[Hora]])</f>
        <v>13195.77</v>
      </c>
      <c r="H43" s="41">
        <f>+SUMIFS(db_LecMedPrinc[5],db_LecMedPrinc[Fecha],db_ConsumoDiario[[#This Row],[Fecha]],db_LecMedPrinc[Hora],db_ConsumoDiario[[#This Row],[Hora]])</f>
        <v>23060.13</v>
      </c>
      <c r="I43" s="42">
        <f>+SUMIFS(db_LecMedPrinc[6],db_LecMedPrinc[Fecha],db_ConsumoDiario[[#This Row],[Fecha]],db_LecMedPrinc[Hora],db_ConsumoDiario[[#This Row],[Hora]])</f>
        <v>9776.1299999999992</v>
      </c>
      <c r="J43" s="14">
        <f>+IFERROR(IF(db_ConsumoDiario[[#This Row],[Bloque_4]]-$G42&gt;0,db_ConsumoDiario[[#This Row],[Bloque_4]]-$G42,0)*2400,0)</f>
        <v>5136.0000000029686</v>
      </c>
      <c r="K43" s="44">
        <f>+IFERROR(IF(db_ConsumoDiario[[#This Row],[Bloque_5]]-$H42&gt;0,db_ConsumoDiario[[#This Row],[Bloque_5]]-$H42,0)*2400,0)</f>
        <v>8304.0000000066357</v>
      </c>
      <c r="L43" s="44">
        <f>+IFERROR(IF(db_ConsumoDiario[[#This Row],[Bloque_6]]-$I42&gt;0,db_ConsumoDiario[[#This Row],[Bloque_6]]-$I42,0)*2400,0)</f>
        <v>2639.9999999965075</v>
      </c>
    </row>
    <row r="44" spans="1:12" ht="15.75" x14ac:dyDescent="0.25">
      <c r="A44" s="3">
        <v>44235</v>
      </c>
      <c r="B44" s="10">
        <v>0</v>
      </c>
      <c r="C44" s="13">
        <f>+db_ConsumoDiario[[#This Row],[Fecha]]-1</f>
        <v>44234</v>
      </c>
      <c r="D44" s="8">
        <f>+SUMIFS(db_LecMedPrinc[1],db_LecMedPrinc[Fecha],db_ConsumoDiario[[#This Row],[Fecha]],db_LecMedPrinc[Hora],db_ConsumoDiario[[#This Row],[Hora]])</f>
        <v>46035.98</v>
      </c>
      <c r="E44" s="9">
        <f>+SUMIFS(db_LecMedPrinc[fdp],db_LecMedPrinc[Fecha],db_ConsumoDiario[[#This Row],[Fecha]],db_LecMedPrinc[Hora],db_ConsumoDiario[[#This Row],[Hora]])</f>
        <v>0.90384351995891143</v>
      </c>
      <c r="F44" s="14">
        <f>+IFERROR(IF(db_ConsumoDiario[[#This Row],[Lectura 
Medidor]]-$D43&gt;0,db_ConsumoDiario[[#This Row],[Lectura 
Medidor]]-$D43,0)*2400,0)</f>
        <v>9456.0000000055879</v>
      </c>
      <c r="G44" s="8">
        <f>+SUMIFS(db_LecMedPrinc[4],db_LecMedPrinc[Fecha],db_ConsumoDiario[[#This Row],[Fecha]],db_LecMedPrinc[Hora],db_ConsumoDiario[[#This Row],[Hora]])</f>
        <v>13196.82</v>
      </c>
      <c r="H44" s="41">
        <f>+SUMIFS(db_LecMedPrinc[5],db_LecMedPrinc[Fecha],db_ConsumoDiario[[#This Row],[Fecha]],db_LecMedPrinc[Hora],db_ConsumoDiario[[#This Row],[Hora]])</f>
        <v>23062.240000000002</v>
      </c>
      <c r="I44" s="42">
        <f>+SUMIFS(db_LecMedPrinc[6],db_LecMedPrinc[Fecha],db_ConsumoDiario[[#This Row],[Fecha]],db_LecMedPrinc[Hora],db_ConsumoDiario[[#This Row],[Hora]])</f>
        <v>9776.91</v>
      </c>
      <c r="J44" s="14">
        <f>+IFERROR(IF(db_ConsumoDiario[[#This Row],[Bloque_4]]-$G43&gt;0,db_ConsumoDiario[[#This Row],[Bloque_4]]-$G43,0)*2400,0)</f>
        <v>2519.9999999982538</v>
      </c>
      <c r="K44" s="44">
        <f>+IFERROR(IF(db_ConsumoDiario[[#This Row],[Bloque_5]]-$H43&gt;0,db_ConsumoDiario[[#This Row],[Bloque_5]]-$H43,0)*2400,0)</f>
        <v>5064.000000001397</v>
      </c>
      <c r="L44" s="44">
        <f>+IFERROR(IF(db_ConsumoDiario[[#This Row],[Bloque_6]]-$I43&gt;0,db_ConsumoDiario[[#This Row],[Bloque_6]]-$I43,0)*2400,0)</f>
        <v>1872.0000000015716</v>
      </c>
    </row>
    <row r="45" spans="1:12" ht="15.75" x14ac:dyDescent="0.25">
      <c r="A45" s="3">
        <v>44236</v>
      </c>
      <c r="B45" s="10">
        <v>0</v>
      </c>
      <c r="C45" s="13">
        <f>+db_ConsumoDiario[[#This Row],[Fecha]]-1</f>
        <v>44235</v>
      </c>
      <c r="D45" s="8">
        <f>+SUMIFS(db_LecMedPrinc[1],db_LecMedPrinc[Fecha],db_ConsumoDiario[[#This Row],[Fecha]],db_LecMedPrinc[Hora],db_ConsumoDiario[[#This Row],[Hora]])</f>
        <v>46040.69</v>
      </c>
      <c r="E45" s="9">
        <f>+SUMIFS(db_LecMedPrinc[fdp],db_LecMedPrinc[Fecha],db_ConsumoDiario[[#This Row],[Fecha]],db_LecMedPrinc[Hora],db_ConsumoDiario[[#This Row],[Hora]])</f>
        <v>0.90384609837224927</v>
      </c>
      <c r="F45" s="14">
        <f>+IFERROR(IF(db_ConsumoDiario[[#This Row],[Lectura 
Medidor]]-$D44&gt;0,db_ConsumoDiario[[#This Row],[Lectura 
Medidor]]-$D44,0)*2400,0)</f>
        <v>11303.999999997905</v>
      </c>
      <c r="G45" s="8">
        <f>+SUMIFS(db_LecMedPrinc[4],db_LecMedPrinc[Fecha],db_ConsumoDiario[[#This Row],[Fecha]],db_LecMedPrinc[Hora],db_ConsumoDiario[[#This Row],[Hora]])</f>
        <v>13197.61</v>
      </c>
      <c r="H45" s="41">
        <f>+SUMIFS(db_LecMedPrinc[5],db_LecMedPrinc[Fecha],db_ConsumoDiario[[#This Row],[Fecha]],db_LecMedPrinc[Hora],db_ConsumoDiario[[#This Row],[Hora]])</f>
        <v>23064.78</v>
      </c>
      <c r="I45" s="42">
        <f>+SUMIFS(db_LecMedPrinc[6],db_LecMedPrinc[Fecha],db_ConsumoDiario[[#This Row],[Fecha]],db_LecMedPrinc[Hora],db_ConsumoDiario[[#This Row],[Hora]])</f>
        <v>9778.2999999999993</v>
      </c>
      <c r="J45" s="14">
        <f>+IFERROR(IF(db_ConsumoDiario[[#This Row],[Bloque_4]]-$G44&gt;0,db_ConsumoDiario[[#This Row],[Bloque_4]]-$G44,0)*2400,0)</f>
        <v>1896.0000000020955</v>
      </c>
      <c r="K45" s="44">
        <f>+IFERROR(IF(db_ConsumoDiario[[#This Row],[Bloque_5]]-$H44&gt;0,db_ConsumoDiario[[#This Row],[Bloque_5]]-$H44,0)*2400,0)</f>
        <v>6095.9999999933643</v>
      </c>
      <c r="L45" s="44">
        <f>+IFERROR(IF(db_ConsumoDiario[[#This Row],[Bloque_6]]-$I44&gt;0,db_ConsumoDiario[[#This Row],[Bloque_6]]-$I44,0)*2400,0)</f>
        <v>3335.999999998603</v>
      </c>
    </row>
    <row r="46" spans="1:12" ht="15.75" x14ac:dyDescent="0.25">
      <c r="A46" s="3">
        <v>44237</v>
      </c>
      <c r="B46" s="10">
        <v>0</v>
      </c>
      <c r="C46" s="13">
        <f>+db_ConsumoDiario[[#This Row],[Fecha]]-1</f>
        <v>44236</v>
      </c>
      <c r="D46" s="8">
        <f>+SUMIFS(db_LecMedPrinc[1],db_LecMedPrinc[Fecha],db_ConsumoDiario[[#This Row],[Fecha]],db_LecMedPrinc[Hora],db_ConsumoDiario[[#This Row],[Hora]])</f>
        <v>46048.01</v>
      </c>
      <c r="E46" s="9">
        <f>+SUMIFS(db_LecMedPrinc[fdp],db_LecMedPrinc[Fecha],db_ConsumoDiario[[#This Row],[Fecha]],db_LecMedPrinc[Hora],db_ConsumoDiario[[#This Row],[Hora]])</f>
        <v>0.90384446715536171</v>
      </c>
      <c r="F46" s="14">
        <f>+IFERROR(IF(db_ConsumoDiario[[#This Row],[Lectura 
Medidor]]-$D45&gt;0,db_ConsumoDiario[[#This Row],[Lectura 
Medidor]]-$D45,0)*2400,0)</f>
        <v>17567.999999999302</v>
      </c>
      <c r="G46" s="8">
        <f>+SUMIFS(db_LecMedPrinc[4],db_LecMedPrinc[Fecha],db_ConsumoDiario[[#This Row],[Fecha]],db_LecMedPrinc[Hora],db_ConsumoDiario[[#This Row],[Hora]])</f>
        <v>13199.64</v>
      </c>
      <c r="H46" s="41">
        <f>+SUMIFS(db_LecMedPrinc[5],db_LecMedPrinc[Fecha],db_ConsumoDiario[[#This Row],[Fecha]],db_LecMedPrinc[Hora],db_ConsumoDiario[[#This Row],[Hora]])</f>
        <v>23068.42</v>
      </c>
      <c r="I46" s="42">
        <f>+SUMIFS(db_LecMedPrinc[6],db_LecMedPrinc[Fecha],db_ConsumoDiario[[#This Row],[Fecha]],db_LecMedPrinc[Hora],db_ConsumoDiario[[#This Row],[Hora]])</f>
        <v>9779.94</v>
      </c>
      <c r="J46" s="14">
        <f>+IFERROR(IF(db_ConsumoDiario[[#This Row],[Bloque_4]]-$G45&gt;0,db_ConsumoDiario[[#This Row],[Bloque_4]]-$G45,0)*2400,0)</f>
        <v>4871.999999997206</v>
      </c>
      <c r="K46" s="44">
        <f>+IFERROR(IF(db_ConsumoDiario[[#This Row],[Bloque_5]]-$H45&gt;0,db_ConsumoDiario[[#This Row],[Bloque_5]]-$H45,0)*2400,0)</f>
        <v>8735.999999998603</v>
      </c>
      <c r="L46" s="44">
        <f>+IFERROR(IF(db_ConsumoDiario[[#This Row],[Bloque_6]]-$I45&gt;0,db_ConsumoDiario[[#This Row],[Bloque_6]]-$I45,0)*2400,0)</f>
        <v>3936.0000000029686</v>
      </c>
    </row>
    <row r="47" spans="1:12" ht="15.75" x14ac:dyDescent="0.25">
      <c r="A47" s="3">
        <v>44238</v>
      </c>
      <c r="B47" s="10">
        <v>0</v>
      </c>
      <c r="C47" s="13">
        <f>+db_ConsumoDiario[[#This Row],[Fecha]]-1</f>
        <v>44237</v>
      </c>
      <c r="D47" s="8">
        <f>+SUMIFS(db_LecMedPrinc[1],db_LecMedPrinc[Fecha],db_ConsumoDiario[[#This Row],[Fecha]],db_LecMedPrinc[Hora],db_ConsumoDiario[[#This Row],[Hora]])</f>
        <v>46056.11</v>
      </c>
      <c r="E47" s="9">
        <f>+SUMIFS(db_LecMedPrinc[fdp],db_LecMedPrinc[Fecha],db_ConsumoDiario[[#This Row],[Fecha]],db_LecMedPrinc[Hora],db_ConsumoDiario[[#This Row],[Hora]])</f>
        <v>0.90384047796928413</v>
      </c>
      <c r="F47" s="14">
        <f>+IFERROR(IF(db_ConsumoDiario[[#This Row],[Lectura 
Medidor]]-$D46&gt;0,db_ConsumoDiario[[#This Row],[Lectura 
Medidor]]-$D46,0)*2400,0)</f>
        <v>19439.999999996508</v>
      </c>
      <c r="G47" s="8">
        <f>+SUMIFS(db_LecMedPrinc[4],db_LecMedPrinc[Fecha],db_ConsumoDiario[[#This Row],[Fecha]],db_LecMedPrinc[Hora],db_ConsumoDiario[[#This Row],[Hora]])</f>
        <v>13201.83</v>
      </c>
      <c r="H47" s="41">
        <f>+SUMIFS(db_LecMedPrinc[5],db_LecMedPrinc[Fecha],db_ConsumoDiario[[#This Row],[Fecha]],db_LecMedPrinc[Hora],db_ConsumoDiario[[#This Row],[Hora]])</f>
        <v>23072.720000000001</v>
      </c>
      <c r="I47" s="42">
        <f>+SUMIFS(db_LecMedPrinc[6],db_LecMedPrinc[Fecha],db_ConsumoDiario[[#This Row],[Fecha]],db_LecMedPrinc[Hora],db_ConsumoDiario[[#This Row],[Hora]])</f>
        <v>9781.5400000000009</v>
      </c>
      <c r="J47" s="14">
        <f>+IFERROR(IF(db_ConsumoDiario[[#This Row],[Bloque_4]]-$G46&gt;0,db_ConsumoDiario[[#This Row],[Bloque_4]]-$G46,0)*2400,0)</f>
        <v>5256.0000000012224</v>
      </c>
      <c r="K47" s="44">
        <f>+IFERROR(IF(db_ConsumoDiario[[#This Row],[Bloque_5]]-$H46&gt;0,db_ConsumoDiario[[#This Row],[Bloque_5]]-$H46,0)*2400,0)</f>
        <v>10320.000000006985</v>
      </c>
      <c r="L47" s="44">
        <f>+IFERROR(IF(db_ConsumoDiario[[#This Row],[Bloque_6]]-$I46&gt;0,db_ConsumoDiario[[#This Row],[Bloque_6]]-$I46,0)*2400,0)</f>
        <v>3840.0000000008731</v>
      </c>
    </row>
    <row r="48" spans="1:12" ht="15.75" x14ac:dyDescent="0.25">
      <c r="A48" s="3">
        <v>44239</v>
      </c>
      <c r="B48" s="10">
        <v>0</v>
      </c>
      <c r="C48" s="13">
        <f>+db_ConsumoDiario[[#This Row],[Fecha]]-1</f>
        <v>44238</v>
      </c>
      <c r="D48" s="8">
        <f>+SUMIFS(db_LecMedPrinc[1],db_LecMedPrinc[Fecha],db_ConsumoDiario[[#This Row],[Fecha]],db_LecMedPrinc[Hora],db_ConsumoDiario[[#This Row],[Hora]])</f>
        <v>46065.57</v>
      </c>
      <c r="E48" s="9">
        <f>+SUMIFS(db_LecMedPrinc[fdp],db_LecMedPrinc[Fecha],db_ConsumoDiario[[#This Row],[Fecha]],db_LecMedPrinc[Hora],db_ConsumoDiario[[#This Row],[Hora]])</f>
        <v>0.90383735385107078</v>
      </c>
      <c r="F48" s="14">
        <f>+IFERROR(IF(db_ConsumoDiario[[#This Row],[Lectura 
Medidor]]-$D47&gt;0,db_ConsumoDiario[[#This Row],[Lectura 
Medidor]]-$D47,0)*2400,0)</f>
        <v>22703.999999997905</v>
      </c>
      <c r="G48" s="8">
        <f>+SUMIFS(db_LecMedPrinc[4],db_LecMedPrinc[Fecha],db_ConsumoDiario[[#This Row],[Fecha]],db_LecMedPrinc[Hora],db_ConsumoDiario[[#This Row],[Hora]])</f>
        <v>13204.53</v>
      </c>
      <c r="H48" s="41">
        <f>+SUMIFS(db_LecMedPrinc[5],db_LecMedPrinc[Fecha],db_ConsumoDiario[[#This Row],[Fecha]],db_LecMedPrinc[Hora],db_ConsumoDiario[[#This Row],[Hora]])</f>
        <v>23077.1</v>
      </c>
      <c r="I48" s="42">
        <f>+SUMIFS(db_LecMedPrinc[6],db_LecMedPrinc[Fecha],db_ConsumoDiario[[#This Row],[Fecha]],db_LecMedPrinc[Hora],db_ConsumoDiario[[#This Row],[Hora]])</f>
        <v>9783.93</v>
      </c>
      <c r="J48" s="14">
        <f>+IFERROR(IF(db_ConsumoDiario[[#This Row],[Bloque_4]]-$G47&gt;0,db_ConsumoDiario[[#This Row],[Bloque_4]]-$G47,0)*2400,0)</f>
        <v>6480.0000000017462</v>
      </c>
      <c r="K48" s="44">
        <f>+IFERROR(IF(db_ConsumoDiario[[#This Row],[Bloque_5]]-$H47&gt;0,db_ConsumoDiario[[#This Row],[Bloque_5]]-$H47,0)*2400,0)</f>
        <v>10511.999999993714</v>
      </c>
      <c r="L48" s="44">
        <f>+IFERROR(IF(db_ConsumoDiario[[#This Row],[Bloque_6]]-$I47&gt;0,db_ConsumoDiario[[#This Row],[Bloque_6]]-$I47,0)*2400,0)</f>
        <v>5735.999999998603</v>
      </c>
    </row>
    <row r="49" spans="1:12" ht="15.75" x14ac:dyDescent="0.25">
      <c r="A49" s="3">
        <v>44240</v>
      </c>
      <c r="B49" s="10">
        <v>0</v>
      </c>
      <c r="C49" s="13">
        <f>+db_ConsumoDiario[[#This Row],[Fecha]]-1</f>
        <v>44239</v>
      </c>
      <c r="D49" s="8">
        <f>+SUMIFS(db_LecMedPrinc[1],db_LecMedPrinc[Fecha],db_ConsumoDiario[[#This Row],[Fecha]],db_LecMedPrinc[Hora],db_ConsumoDiario[[#This Row],[Hora]])</f>
        <v>46073.84</v>
      </c>
      <c r="E49" s="9">
        <f>+SUMIFS(db_LecMedPrinc[fdp],db_LecMedPrinc[Fecha],db_ConsumoDiario[[#This Row],[Fecha]],db_LecMedPrinc[Hora],db_ConsumoDiario[[#This Row],[Hora]])</f>
        <v>0.90383420552777183</v>
      </c>
      <c r="F49" s="14">
        <f>+IFERROR(IF(db_ConsumoDiario[[#This Row],[Lectura 
Medidor]]-$D48&gt;0,db_ConsumoDiario[[#This Row],[Lectura 
Medidor]]-$D48,0)*2400,0)</f>
        <v>19847.999999992317</v>
      </c>
      <c r="G49" s="8">
        <f>+SUMIFS(db_LecMedPrinc[4],db_LecMedPrinc[Fecha],db_ConsumoDiario[[#This Row],[Fecha]],db_LecMedPrinc[Hora],db_ConsumoDiario[[#This Row],[Hora]])</f>
        <v>13206.86</v>
      </c>
      <c r="H49" s="41">
        <f>+SUMIFS(db_LecMedPrinc[5],db_LecMedPrinc[Fecha],db_ConsumoDiario[[#This Row],[Fecha]],db_LecMedPrinc[Hora],db_ConsumoDiario[[#This Row],[Hora]])</f>
        <v>23081.16</v>
      </c>
      <c r="I49" s="42">
        <f>+SUMIFS(db_LecMedPrinc[6],db_LecMedPrinc[Fecha],db_ConsumoDiario[[#This Row],[Fecha]],db_LecMedPrinc[Hora],db_ConsumoDiario[[#This Row],[Hora]])</f>
        <v>9785.81</v>
      </c>
      <c r="J49" s="14">
        <f>+IFERROR(IF(db_ConsumoDiario[[#This Row],[Bloque_4]]-$G48&gt;0,db_ConsumoDiario[[#This Row],[Bloque_4]]-$G48,0)*2400,0)</f>
        <v>5591.9999999998254</v>
      </c>
      <c r="K49" s="44">
        <f>+IFERROR(IF(db_ConsumoDiario[[#This Row],[Bloque_5]]-$H48&gt;0,db_ConsumoDiario[[#This Row],[Bloque_5]]-$H48,0)*2400,0)</f>
        <v>9744.0000000031432</v>
      </c>
      <c r="L49" s="44">
        <f>+IFERROR(IF(db_ConsumoDiario[[#This Row],[Bloque_6]]-$I48&gt;0,db_ConsumoDiario[[#This Row],[Bloque_6]]-$I48,0)*2400,0)</f>
        <v>4511.9999999980791</v>
      </c>
    </row>
    <row r="50" spans="1:12" ht="15.75" x14ac:dyDescent="0.25">
      <c r="A50" s="3">
        <v>44241</v>
      </c>
      <c r="B50" s="10">
        <v>0</v>
      </c>
      <c r="C50" s="13">
        <f>+db_ConsumoDiario[[#This Row],[Fecha]]-1</f>
        <v>44240</v>
      </c>
      <c r="D50" s="8">
        <f>+SUMIFS(db_LecMedPrinc[1],db_LecMedPrinc[Fecha],db_ConsumoDiario[[#This Row],[Fecha]],db_LecMedPrinc[Hora],db_ConsumoDiario[[#This Row],[Hora]])</f>
        <v>46081.56</v>
      </c>
      <c r="E50" s="9">
        <f>+SUMIFS(db_LecMedPrinc[fdp],db_LecMedPrinc[Fecha],db_ConsumoDiario[[#This Row],[Fecha]],db_LecMedPrinc[Hora],db_ConsumoDiario[[#This Row],[Hora]])</f>
        <v>0.90383280006745581</v>
      </c>
      <c r="F50" s="14">
        <f>+IFERROR(IF(db_ConsumoDiario[[#This Row],[Lectura 
Medidor]]-$D49&gt;0,db_ConsumoDiario[[#This Row],[Lectura 
Medidor]]-$D49,0)*2400,0)</f>
        <v>18528.000000002794</v>
      </c>
      <c r="G50" s="8">
        <f>+SUMIFS(db_LecMedPrinc[4],db_LecMedPrinc[Fecha],db_ConsumoDiario[[#This Row],[Fecha]],db_LecMedPrinc[Hora],db_ConsumoDiario[[#This Row],[Hora]])</f>
        <v>13209.22</v>
      </c>
      <c r="H50" s="41">
        <f>+SUMIFS(db_LecMedPrinc[5],db_LecMedPrinc[Fecha],db_ConsumoDiario[[#This Row],[Fecha]],db_LecMedPrinc[Hora],db_ConsumoDiario[[#This Row],[Hora]])</f>
        <v>23085.200000000001</v>
      </c>
      <c r="I50" s="42">
        <f>+SUMIFS(db_LecMedPrinc[6],db_LecMedPrinc[Fecha],db_ConsumoDiario[[#This Row],[Fecha]],db_LecMedPrinc[Hora],db_ConsumoDiario[[#This Row],[Hora]])</f>
        <v>9787.1299999999992</v>
      </c>
      <c r="J50" s="14">
        <f>+IFERROR(IF(db_ConsumoDiario[[#This Row],[Bloque_4]]-$G49&gt;0,db_ConsumoDiario[[#This Row],[Bloque_4]]-$G49,0)*2400,0)</f>
        <v>5663.9999999970314</v>
      </c>
      <c r="K50" s="44">
        <f>+IFERROR(IF(db_ConsumoDiario[[#This Row],[Bloque_5]]-$H49&gt;0,db_ConsumoDiario[[#This Row],[Bloque_5]]-$H49,0)*2400,0)</f>
        <v>9696.0000000020955</v>
      </c>
      <c r="L50" s="44">
        <f>+IFERROR(IF(db_ConsumoDiario[[#This Row],[Bloque_6]]-$I49&gt;0,db_ConsumoDiario[[#This Row],[Bloque_6]]-$I49,0)*2400,0)</f>
        <v>3167.9999999993015</v>
      </c>
    </row>
    <row r="51" spans="1:12" ht="15.75" x14ac:dyDescent="0.25">
      <c r="A51" s="3">
        <v>44242</v>
      </c>
      <c r="B51" s="10">
        <v>0</v>
      </c>
      <c r="C51" s="13">
        <f>+db_ConsumoDiario[[#This Row],[Fecha]]-1</f>
        <v>44241</v>
      </c>
      <c r="D51" s="8">
        <f>+SUMIFS(db_LecMedPrinc[1],db_LecMedPrinc[Fecha],db_ConsumoDiario[[#This Row],[Fecha]],db_LecMedPrinc[Hora],db_ConsumoDiario[[#This Row],[Hora]])</f>
        <v>46085.45</v>
      </c>
      <c r="E51" s="9">
        <f>+SUMIFS(db_LecMedPrinc[fdp],db_LecMedPrinc[Fecha],db_ConsumoDiario[[#This Row],[Fecha]],db_LecMedPrinc[Hora],db_ConsumoDiario[[#This Row],[Hora]])</f>
        <v>0.90383546665937375</v>
      </c>
      <c r="F51" s="14">
        <f>+IFERROR(IF(db_ConsumoDiario[[#This Row],[Lectura 
Medidor]]-$D50&gt;0,db_ConsumoDiario[[#This Row],[Lectura 
Medidor]]-$D50,0)*2400,0)</f>
        <v>9335.999999998603</v>
      </c>
      <c r="G51" s="8">
        <f>+SUMIFS(db_LecMedPrinc[4],db_LecMedPrinc[Fecha],db_ConsumoDiario[[#This Row],[Fecha]],db_LecMedPrinc[Hora],db_ConsumoDiario[[#This Row],[Hora]])</f>
        <v>13210.38</v>
      </c>
      <c r="H51" s="41">
        <f>+SUMIFS(db_LecMedPrinc[5],db_LecMedPrinc[Fecha],db_ConsumoDiario[[#This Row],[Fecha]],db_LecMedPrinc[Hora],db_ConsumoDiario[[#This Row],[Hora]])</f>
        <v>23087.05</v>
      </c>
      <c r="I51" s="42">
        <f>+SUMIFS(db_LecMedPrinc[6],db_LecMedPrinc[Fecha],db_ConsumoDiario[[#This Row],[Fecha]],db_LecMedPrinc[Hora],db_ConsumoDiario[[#This Row],[Hora]])</f>
        <v>9788.01</v>
      </c>
      <c r="J51" s="14">
        <f>+IFERROR(IF(db_ConsumoDiario[[#This Row],[Bloque_4]]-$G50&gt;0,db_ConsumoDiario[[#This Row],[Bloque_4]]-$G50,0)*2400,0)</f>
        <v>2783.9999999996508</v>
      </c>
      <c r="K51" s="44">
        <f>+IFERROR(IF(db_ConsumoDiario[[#This Row],[Bloque_5]]-$H50&gt;0,db_ConsumoDiario[[#This Row],[Bloque_5]]-$H50,0)*2400,0)</f>
        <v>4439.9999999965075</v>
      </c>
      <c r="L51" s="44">
        <f>+IFERROR(IF(db_ConsumoDiario[[#This Row],[Bloque_6]]-$I50&gt;0,db_ConsumoDiario[[#This Row],[Bloque_6]]-$I50,0)*2400,0)</f>
        <v>2112.0000000024447</v>
      </c>
    </row>
    <row r="52" spans="1:12" ht="15.75" x14ac:dyDescent="0.25">
      <c r="A52" s="3">
        <v>44243</v>
      </c>
      <c r="B52" s="10">
        <v>0</v>
      </c>
      <c r="C52" s="13">
        <f>+db_ConsumoDiario[[#This Row],[Fecha]]-1</f>
        <v>44242</v>
      </c>
      <c r="D52" s="8">
        <f>+SUMIFS(db_LecMedPrinc[1],db_LecMedPrinc[Fecha],db_ConsumoDiario[[#This Row],[Fecha]],db_LecMedPrinc[Hora],db_ConsumoDiario[[#This Row],[Hora]])</f>
        <v>46089.06</v>
      </c>
      <c r="E52" s="9">
        <f>+SUMIFS(db_LecMedPrinc[fdp],db_LecMedPrinc[Fecha],db_ConsumoDiario[[#This Row],[Fecha]],db_LecMedPrinc[Hora],db_ConsumoDiario[[#This Row],[Hora]])</f>
        <v>0.90383849263427352</v>
      </c>
      <c r="F52" s="14">
        <f>+IFERROR(IF(db_ConsumoDiario[[#This Row],[Lectura 
Medidor]]-$D51&gt;0,db_ConsumoDiario[[#This Row],[Lectura 
Medidor]]-$D51,0)*2400,0)</f>
        <v>8664.000000001397</v>
      </c>
      <c r="G52" s="8">
        <f>+SUMIFS(db_LecMedPrinc[4],db_LecMedPrinc[Fecha],db_ConsumoDiario[[#This Row],[Fecha]],db_LecMedPrinc[Hora],db_ConsumoDiario[[#This Row],[Hora]])</f>
        <v>13211.49</v>
      </c>
      <c r="H52" s="41">
        <f>+SUMIFS(db_LecMedPrinc[5],db_LecMedPrinc[Fecha],db_ConsumoDiario[[#This Row],[Fecha]],db_LecMedPrinc[Hora],db_ConsumoDiario[[#This Row],[Hora]])</f>
        <v>23088.86</v>
      </c>
      <c r="I52" s="42">
        <f>+SUMIFS(db_LecMedPrinc[6],db_LecMedPrinc[Fecha],db_ConsumoDiario[[#This Row],[Fecha]],db_LecMedPrinc[Hora],db_ConsumoDiario[[#This Row],[Hora]])</f>
        <v>9788.7099999999991</v>
      </c>
      <c r="J52" s="14">
        <f>+IFERROR(IF(db_ConsumoDiario[[#This Row],[Bloque_4]]-$G51&gt;0,db_ConsumoDiario[[#This Row],[Bloque_4]]-$G51,0)*2400,0)</f>
        <v>2664.000000001397</v>
      </c>
      <c r="K52" s="44">
        <f>+IFERROR(IF(db_ConsumoDiario[[#This Row],[Bloque_5]]-$H51&gt;0,db_ConsumoDiario[[#This Row],[Bloque_5]]-$H51,0)*2400,0)</f>
        <v>4344.0000000031432</v>
      </c>
      <c r="L52" s="44">
        <f>+IFERROR(IF(db_ConsumoDiario[[#This Row],[Bloque_6]]-$I51&gt;0,db_ConsumoDiario[[#This Row],[Bloque_6]]-$I51,0)*2400,0)</f>
        <v>1679.9999999973807</v>
      </c>
    </row>
    <row r="53" spans="1:12" ht="15.75" x14ac:dyDescent="0.25">
      <c r="A53" s="3">
        <v>44244</v>
      </c>
      <c r="B53" s="10">
        <v>0</v>
      </c>
      <c r="C53" s="13">
        <f>+db_ConsumoDiario[[#This Row],[Fecha]]-1</f>
        <v>44243</v>
      </c>
      <c r="D53" s="8">
        <f>+SUMIFS(db_LecMedPrinc[1],db_LecMedPrinc[Fecha],db_ConsumoDiario[[#This Row],[Fecha]],db_LecMedPrinc[Hora],db_ConsumoDiario[[#This Row],[Hora]])</f>
        <v>46092</v>
      </c>
      <c r="E53" s="9">
        <f>+SUMIFS(db_LecMedPrinc[fdp],db_LecMedPrinc[Fecha],db_ConsumoDiario[[#This Row],[Fecha]],db_LecMedPrinc[Hora],db_ConsumoDiario[[#This Row],[Hora]])</f>
        <v>0.90384070539057138</v>
      </c>
      <c r="F53" s="14">
        <f>+IFERROR(IF(db_ConsumoDiario[[#This Row],[Lectura 
Medidor]]-$D52&gt;0,db_ConsumoDiario[[#This Row],[Lectura 
Medidor]]-$D52,0)*2400,0)</f>
        <v>7056.0000000055879</v>
      </c>
      <c r="G53" s="8">
        <f>+SUMIFS(db_LecMedPrinc[4],db_LecMedPrinc[Fecha],db_ConsumoDiario[[#This Row],[Fecha]],db_LecMedPrinc[Hora],db_ConsumoDiario[[#This Row],[Hora]])</f>
        <v>13212.56</v>
      </c>
      <c r="H53" s="41">
        <f>+SUMIFS(db_LecMedPrinc[5],db_LecMedPrinc[Fecha],db_ConsumoDiario[[#This Row],[Fecha]],db_LecMedPrinc[Hora],db_ConsumoDiario[[#This Row],[Hora]])</f>
        <v>23090.23</v>
      </c>
      <c r="I53" s="42">
        <f>+SUMIFS(db_LecMedPrinc[6],db_LecMedPrinc[Fecha],db_ConsumoDiario[[#This Row],[Fecha]],db_LecMedPrinc[Hora],db_ConsumoDiario[[#This Row],[Hora]])</f>
        <v>9789.19</v>
      </c>
      <c r="J53" s="14">
        <f>+IFERROR(IF(db_ConsumoDiario[[#This Row],[Bloque_4]]-$G52&gt;0,db_ConsumoDiario[[#This Row],[Bloque_4]]-$G52,0)*2400,0)</f>
        <v>2567.9999999993015</v>
      </c>
      <c r="K53" s="44">
        <f>+IFERROR(IF(db_ConsumoDiario[[#This Row],[Bloque_5]]-$H52&gt;0,db_ConsumoDiario[[#This Row],[Bloque_5]]-$H52,0)*2400,0)</f>
        <v>3287.9999999975553</v>
      </c>
      <c r="L53" s="44">
        <f>+IFERROR(IF(db_ConsumoDiario[[#This Row],[Bloque_6]]-$I52&gt;0,db_ConsumoDiario[[#This Row],[Bloque_6]]-$I52,0)*2400,0)</f>
        <v>1152.0000000033178</v>
      </c>
    </row>
    <row r="54" spans="1:12" ht="15.75" x14ac:dyDescent="0.25">
      <c r="A54" s="3">
        <v>44245</v>
      </c>
      <c r="B54" s="10">
        <v>0</v>
      </c>
      <c r="C54" s="13">
        <f>+db_ConsumoDiario[[#This Row],[Fecha]]-1</f>
        <v>44244</v>
      </c>
      <c r="D54" s="8">
        <f>+SUMIFS(db_LecMedPrinc[1],db_LecMedPrinc[Fecha],db_ConsumoDiario[[#This Row],[Fecha]],db_LecMedPrinc[Hora],db_ConsumoDiario[[#This Row],[Hora]])</f>
        <v>46096.6</v>
      </c>
      <c r="E54" s="9">
        <f>+SUMIFS(db_LecMedPrinc[fdp],db_LecMedPrinc[Fecha],db_ConsumoDiario[[#This Row],[Fecha]],db_LecMedPrinc[Hora],db_ConsumoDiario[[#This Row],[Hora]])</f>
        <v>0.90384114210888689</v>
      </c>
      <c r="F54" s="14">
        <f>+IFERROR(IF(db_ConsumoDiario[[#This Row],[Lectura 
Medidor]]-$D53&gt;0,db_ConsumoDiario[[#This Row],[Lectura 
Medidor]]-$D53,0)*2400,0)</f>
        <v>11039.999999996508</v>
      </c>
      <c r="G54" s="8">
        <f>+SUMIFS(db_LecMedPrinc[4],db_LecMedPrinc[Fecha],db_ConsumoDiario[[#This Row],[Fecha]],db_LecMedPrinc[Hora],db_ConsumoDiario[[#This Row],[Hora]])</f>
        <v>13213.62</v>
      </c>
      <c r="H54" s="41">
        <f>+SUMIFS(db_LecMedPrinc[5],db_LecMedPrinc[Fecha],db_ConsumoDiario[[#This Row],[Fecha]],db_LecMedPrinc[Hora],db_ConsumoDiario[[#This Row],[Hora]])</f>
        <v>23092.58</v>
      </c>
      <c r="I54" s="42">
        <f>+SUMIFS(db_LecMedPrinc[6],db_LecMedPrinc[Fecha],db_ConsumoDiario[[#This Row],[Fecha]],db_LecMedPrinc[Hora],db_ConsumoDiario[[#This Row],[Hora]])</f>
        <v>9790.4</v>
      </c>
      <c r="J54" s="14">
        <f>+IFERROR(IF(db_ConsumoDiario[[#This Row],[Bloque_4]]-$G53&gt;0,db_ConsumoDiario[[#This Row],[Bloque_4]]-$G53,0)*2400,0)</f>
        <v>2544.0000000031432</v>
      </c>
      <c r="K54" s="44">
        <f>+IFERROR(IF(db_ConsumoDiario[[#This Row],[Bloque_5]]-$H53&gt;0,db_ConsumoDiario[[#This Row],[Bloque_5]]-$H53,0)*2400,0)</f>
        <v>5640.0000000052387</v>
      </c>
      <c r="L54" s="44">
        <f>+IFERROR(IF(db_ConsumoDiario[[#This Row],[Bloque_6]]-$I53&gt;0,db_ConsumoDiario[[#This Row],[Bloque_6]]-$I53,0)*2400,0)</f>
        <v>2903.9999999979045</v>
      </c>
    </row>
    <row r="55" spans="1:12" ht="15.75" x14ac:dyDescent="0.25">
      <c r="A55" s="3">
        <v>44246</v>
      </c>
      <c r="B55" s="10">
        <v>0</v>
      </c>
      <c r="C55" s="13">
        <f>+db_ConsumoDiario[[#This Row],[Fecha]]-1</f>
        <v>44245</v>
      </c>
      <c r="D55" s="8">
        <f>+SUMIFS(db_LecMedPrinc[1],db_LecMedPrinc[Fecha],db_ConsumoDiario[[#This Row],[Fecha]],db_LecMedPrinc[Hora],db_ConsumoDiario[[#This Row],[Hora]])</f>
        <v>46105.58</v>
      </c>
      <c r="E55" s="9">
        <f>+SUMIFS(db_LecMedPrinc[fdp],db_LecMedPrinc[Fecha],db_ConsumoDiario[[#This Row],[Fecha]],db_LecMedPrinc[Hora],db_ConsumoDiario[[#This Row],[Hora]])</f>
        <v>0.9038388755407194</v>
      </c>
      <c r="F55" s="14">
        <f>+IFERROR(IF(db_ConsumoDiario[[#This Row],[Lectura 
Medidor]]-$D54&gt;0,db_ConsumoDiario[[#This Row],[Lectura 
Medidor]]-$D54,0)*2400,0)</f>
        <v>21552.000000007683</v>
      </c>
      <c r="G55" s="8">
        <f>+SUMIFS(db_LecMedPrinc[4],db_LecMedPrinc[Fecha],db_ConsumoDiario[[#This Row],[Fecha]],db_LecMedPrinc[Hora],db_ConsumoDiario[[#This Row],[Hora]])</f>
        <v>13216.6</v>
      </c>
      <c r="H55" s="41">
        <f>+SUMIFS(db_LecMedPrinc[5],db_LecMedPrinc[Fecha],db_ConsumoDiario[[#This Row],[Fecha]],db_LecMedPrinc[Hora],db_ConsumoDiario[[#This Row],[Hora]])</f>
        <v>23096.81</v>
      </c>
      <c r="I55" s="42">
        <f>+SUMIFS(db_LecMedPrinc[6],db_LecMedPrinc[Fecha],db_ConsumoDiario[[#This Row],[Fecha]],db_LecMedPrinc[Hora],db_ConsumoDiario[[#This Row],[Hora]])</f>
        <v>9792.16</v>
      </c>
      <c r="J55" s="14">
        <f>+IFERROR(IF(db_ConsumoDiario[[#This Row],[Bloque_4]]-$G54&gt;0,db_ConsumoDiario[[#This Row],[Bloque_4]]-$G54,0)*2400,0)</f>
        <v>7151.9999999989523</v>
      </c>
      <c r="K55" s="44">
        <f>+IFERROR(IF(db_ConsumoDiario[[#This Row],[Bloque_5]]-$H54&gt;0,db_ConsumoDiario[[#This Row],[Bloque_5]]-$H54,0)*2400,0)</f>
        <v>10151.999999998952</v>
      </c>
      <c r="L55" s="44">
        <f>+IFERROR(IF(db_ConsumoDiario[[#This Row],[Bloque_6]]-$I54&gt;0,db_ConsumoDiario[[#This Row],[Bloque_6]]-$I54,0)*2400,0)</f>
        <v>4224.0000000005239</v>
      </c>
    </row>
    <row r="56" spans="1:12" ht="15.75" x14ac:dyDescent="0.25">
      <c r="A56" s="3">
        <v>44247</v>
      </c>
      <c r="B56" s="10">
        <v>0</v>
      </c>
      <c r="C56" s="13">
        <f>+db_ConsumoDiario[[#This Row],[Fecha]]-1</f>
        <v>44246</v>
      </c>
      <c r="D56" s="8">
        <f>+SUMIFS(db_LecMedPrinc[1],db_LecMedPrinc[Fecha],db_ConsumoDiario[[#This Row],[Fecha]],db_LecMedPrinc[Hora],db_ConsumoDiario[[#This Row],[Hora]])</f>
        <v>46114.58</v>
      </c>
      <c r="E56" s="9">
        <f>+SUMIFS(db_LecMedPrinc[fdp],db_LecMedPrinc[Fecha],db_ConsumoDiario[[#This Row],[Fecha]],db_LecMedPrinc[Hora],db_ConsumoDiario[[#This Row],[Hora]])</f>
        <v>0.90384274544630849</v>
      </c>
      <c r="F56" s="14">
        <f>+IFERROR(IF(db_ConsumoDiario[[#This Row],[Lectura 
Medidor]]-$D55&gt;0,db_ConsumoDiario[[#This Row],[Lectura 
Medidor]]-$D55,0)*2400,0)</f>
        <v>21600</v>
      </c>
      <c r="G56" s="8">
        <f>+SUMIFS(db_LecMedPrinc[4],db_LecMedPrinc[Fecha],db_ConsumoDiario[[#This Row],[Fecha]],db_LecMedPrinc[Hora],db_ConsumoDiario[[#This Row],[Hora]])</f>
        <v>13218.04</v>
      </c>
      <c r="H56" s="43">
        <f>+SUMIFS(db_LecMedPrinc[5],db_LecMedPrinc[Fecha],db_ConsumoDiario[[#This Row],[Fecha]],db_LecMedPrinc[Hora],db_ConsumoDiario[[#This Row],[Hora]])</f>
        <v>23102.26</v>
      </c>
      <c r="I56" s="43">
        <f>+SUMIFS(db_LecMedPrinc[6],db_LecMedPrinc[Fecha],db_ConsumoDiario[[#This Row],[Fecha]],db_LecMedPrinc[Hora],db_ConsumoDiario[[#This Row],[Hora]])</f>
        <v>9792.26</v>
      </c>
      <c r="J56" s="14">
        <f>+IFERROR(IF(db_ConsumoDiario[[#This Row],[Bloque_4]]-$G55&gt;0,db_ConsumoDiario[[#This Row],[Bloque_4]]-$G55,0)*2400,0)</f>
        <v>3456.0000000012224</v>
      </c>
      <c r="K56" s="44">
        <f>+IFERROR(IF(db_ConsumoDiario[[#This Row],[Bloque_5]]-$H55&gt;0,db_ConsumoDiario[[#This Row],[Bloque_5]]-$H55,0)*2400,0)</f>
        <v>13079.999999993015</v>
      </c>
      <c r="L56" s="44">
        <f>+IFERROR(IF(db_ConsumoDiario[[#This Row],[Bloque_6]]-$I55&gt;0,db_ConsumoDiario[[#This Row],[Bloque_6]]-$I55,0)*2400,0)</f>
        <v>240.00000000087311</v>
      </c>
    </row>
    <row r="57" spans="1:12" ht="15.75" x14ac:dyDescent="0.25">
      <c r="A57" s="3">
        <v>44248</v>
      </c>
      <c r="B57" s="10">
        <v>0</v>
      </c>
      <c r="C57" s="13">
        <f>+db_ConsumoDiario[[#This Row],[Fecha]]-1</f>
        <v>44247</v>
      </c>
      <c r="D57" s="8">
        <f>+SUMIFS(db_LecMedPrinc[1],db_LecMedPrinc[Fecha],db_ConsumoDiario[[#This Row],[Fecha]],db_LecMedPrinc[Hora],db_ConsumoDiario[[#This Row],[Hora]])</f>
        <v>46120.65</v>
      </c>
      <c r="E57" s="9">
        <f>+SUMIFS(db_LecMedPrinc[fdp],db_LecMedPrinc[Fecha],db_ConsumoDiario[[#This Row],[Fecha]],db_LecMedPrinc[Hora],db_ConsumoDiario[[#This Row],[Hora]])</f>
        <v>0.90383769374021095</v>
      </c>
      <c r="F57" s="14">
        <f>+IFERROR(IF(db_ConsumoDiario[[#This Row],[Lectura 
Medidor]]-$D56&gt;0,db_ConsumoDiario[[#This Row],[Lectura 
Medidor]]-$D56,0)*2400,0)</f>
        <v>14567.999999999302</v>
      </c>
      <c r="G57" s="8">
        <f>+SUMIFS(db_LecMedPrinc[4],db_LecMedPrinc[Fecha],db_ConsumoDiario[[#This Row],[Fecha]],db_LecMedPrinc[Hora],db_ConsumoDiario[[#This Row],[Hora]])</f>
        <v>13220.49</v>
      </c>
      <c r="H57" s="43">
        <f>+SUMIFS(db_LecMedPrinc[5],db_LecMedPrinc[Fecha],db_ConsumoDiario[[#This Row],[Fecha]],db_LecMedPrinc[Hora],db_ConsumoDiario[[#This Row],[Hora]])</f>
        <v>23104.71</v>
      </c>
      <c r="I57" s="43">
        <f>+SUMIFS(db_LecMedPrinc[6],db_LecMedPrinc[Fecha],db_ConsumoDiario[[#This Row],[Fecha]],db_LecMedPrinc[Hora],db_ConsumoDiario[[#This Row],[Hora]])</f>
        <v>9795.44</v>
      </c>
      <c r="J57" s="14">
        <f>+IFERROR(IF(db_ConsumoDiario[[#This Row],[Bloque_4]]-$G56&gt;0,db_ConsumoDiario[[#This Row],[Bloque_4]]-$G56,0)*2400,0)</f>
        <v>5879.9999999973807</v>
      </c>
      <c r="K57" s="44">
        <f>+IFERROR(IF(db_ConsumoDiario[[#This Row],[Bloque_5]]-$H56&gt;0,db_ConsumoDiario[[#This Row],[Bloque_5]]-$H56,0)*2400,0)</f>
        <v>5880.0000000017462</v>
      </c>
      <c r="L57" s="44">
        <f>+IFERROR(IF(db_ConsumoDiario[[#This Row],[Bloque_6]]-$I56&gt;0,db_ConsumoDiario[[#This Row],[Bloque_6]]-$I56,0)*2400,0)</f>
        <v>7632.0000000006985</v>
      </c>
    </row>
    <row r="58" spans="1:12" ht="15.75" x14ac:dyDescent="0.25">
      <c r="A58" s="3">
        <v>44249</v>
      </c>
      <c r="B58" s="10">
        <v>0</v>
      </c>
      <c r="C58" s="13">
        <f>+db_ConsumoDiario[[#This Row],[Fecha]]-1</f>
        <v>44248</v>
      </c>
      <c r="D58" s="8">
        <f>+SUMIFS(db_LecMedPrinc[1],db_LecMedPrinc[Fecha],db_ConsumoDiario[[#This Row],[Fecha]],db_LecMedPrinc[Hora],db_ConsumoDiario[[#This Row],[Hora]])</f>
        <v>46124.01</v>
      </c>
      <c r="E58" s="9">
        <f>+SUMIFS(db_LecMedPrinc[fdp],db_LecMedPrinc[Fecha],db_ConsumoDiario[[#This Row],[Fecha]],db_LecMedPrinc[Hora],db_ConsumoDiario[[#This Row],[Hora]])</f>
        <v>0.90384133599405114</v>
      </c>
      <c r="F58" s="14">
        <f>+IFERROR(IF(db_ConsumoDiario[[#This Row],[Lectura 
Medidor]]-$D57&gt;0,db_ConsumoDiario[[#This Row],[Lectura 
Medidor]]-$D57,0)*2400,0)</f>
        <v>8064.000000001397</v>
      </c>
      <c r="G58" s="8">
        <f>+SUMIFS(db_LecMedPrinc[4],db_LecMedPrinc[Fecha],db_ConsumoDiario[[#This Row],[Fecha]],db_LecMedPrinc[Hora],db_ConsumoDiario[[#This Row],[Hora]])</f>
        <v>13221.44</v>
      </c>
      <c r="H58" s="43">
        <f>+SUMIFS(db_LecMedPrinc[5],db_LecMedPrinc[Fecha],db_ConsumoDiario[[#This Row],[Fecha]],db_LecMedPrinc[Hora],db_ConsumoDiario[[#This Row],[Hora]])</f>
        <v>23106.41</v>
      </c>
      <c r="I58" s="43">
        <f>+SUMIFS(db_LecMedPrinc[6],db_LecMedPrinc[Fecha],db_ConsumoDiario[[#This Row],[Fecha]],db_LecMedPrinc[Hora],db_ConsumoDiario[[#This Row],[Hora]])</f>
        <v>9796.14</v>
      </c>
      <c r="J58" s="14">
        <f>+IFERROR(IF(db_ConsumoDiario[[#This Row],[Bloque_4]]-$G57&gt;0,db_ConsumoDiario[[#This Row],[Bloque_4]]-$G57,0)*2400,0)</f>
        <v>2280.0000000017462</v>
      </c>
      <c r="K58" s="44">
        <f>+IFERROR(IF(db_ConsumoDiario[[#This Row],[Bloque_5]]-$H57&gt;0,db_ConsumoDiario[[#This Row],[Bloque_5]]-$H57,0)*2400,0)</f>
        <v>4080.0000000017462</v>
      </c>
      <c r="L58" s="44">
        <f>+IFERROR(IF(db_ConsumoDiario[[#This Row],[Bloque_6]]-$I57&gt;0,db_ConsumoDiario[[#This Row],[Bloque_6]]-$I57,0)*2400,0)</f>
        <v>1679.9999999973807</v>
      </c>
    </row>
    <row r="59" spans="1:12" ht="15.75" x14ac:dyDescent="0.25">
      <c r="A59" s="3">
        <v>44250</v>
      </c>
      <c r="B59" s="10">
        <v>0</v>
      </c>
      <c r="C59" s="13">
        <f>+db_ConsumoDiario[[#This Row],[Fecha]]-1</f>
        <v>44249</v>
      </c>
      <c r="D59" s="8">
        <f>+SUMIFS(db_LecMedPrinc[1],db_LecMedPrinc[Fecha],db_ConsumoDiario[[#This Row],[Fecha]],db_LecMedPrinc[Hora],db_ConsumoDiario[[#This Row],[Hora]])</f>
        <v>46129.01</v>
      </c>
      <c r="E59" s="9">
        <f>+SUMIFS(db_LecMedPrinc[fdp],db_LecMedPrinc[Fecha],db_ConsumoDiario[[#This Row],[Fecha]],db_LecMedPrinc[Hora],db_ConsumoDiario[[#This Row],[Hora]])</f>
        <v>0.90384237364675046</v>
      </c>
      <c r="F59" s="14">
        <f>+IFERROR(IF(db_ConsumoDiario[[#This Row],[Lectura 
Medidor]]-$D58&gt;0,db_ConsumoDiario[[#This Row],[Lectura 
Medidor]]-$D58,0)*2400,0)</f>
        <v>12000</v>
      </c>
      <c r="G59" s="8">
        <f>+SUMIFS(db_LecMedPrinc[4],db_LecMedPrinc[Fecha],db_ConsumoDiario[[#This Row],[Fecha]],db_LecMedPrinc[Hora],db_ConsumoDiario[[#This Row],[Hora]])</f>
        <v>13222.46</v>
      </c>
      <c r="H59" s="43">
        <f>+SUMIFS(db_LecMedPrinc[5],db_LecMedPrinc[Fecha],db_ConsumoDiario[[#This Row],[Fecha]],db_LecMedPrinc[Hora],db_ConsumoDiario[[#This Row],[Hora]])</f>
        <v>23109.09</v>
      </c>
      <c r="I59" s="43">
        <f>+SUMIFS(db_LecMedPrinc[6],db_LecMedPrinc[Fecha],db_ConsumoDiario[[#This Row],[Fecha]],db_LecMedPrinc[Hora],db_ConsumoDiario[[#This Row],[Hora]])</f>
        <v>9797.4500000000007</v>
      </c>
      <c r="J59" s="14">
        <f>+IFERROR(IF(db_ConsumoDiario[[#This Row],[Bloque_4]]-$G58&gt;0,db_ConsumoDiario[[#This Row],[Bloque_4]]-$G58,0)*2400,0)</f>
        <v>2447.9999999966822</v>
      </c>
      <c r="K59" s="44">
        <f>+IFERROR(IF(db_ConsumoDiario[[#This Row],[Bloque_5]]-$H58&gt;0,db_ConsumoDiario[[#This Row],[Bloque_5]]-$H58,0)*2400,0)</f>
        <v>6432.0000000006985</v>
      </c>
      <c r="L59" s="44">
        <f>+IFERROR(IF(db_ConsumoDiario[[#This Row],[Bloque_6]]-$I58&gt;0,db_ConsumoDiario[[#This Row],[Bloque_6]]-$I58,0)*2400,0)</f>
        <v>3144.0000000031432</v>
      </c>
    </row>
    <row r="60" spans="1:12" ht="15.75" x14ac:dyDescent="0.25">
      <c r="A60" s="3">
        <v>44251</v>
      </c>
      <c r="B60" s="10">
        <v>0</v>
      </c>
      <c r="C60" s="13">
        <f>+db_ConsumoDiario[[#This Row],[Fecha]]-1</f>
        <v>44250</v>
      </c>
      <c r="D60" s="8">
        <f>+SUMIFS(db_LecMedPrinc[1],db_LecMedPrinc[Fecha],db_ConsumoDiario[[#This Row],[Fecha]],db_LecMedPrinc[Hora],db_ConsumoDiario[[#This Row],[Hora]])</f>
        <v>46137.46</v>
      </c>
      <c r="E60" s="9">
        <f>+SUMIFS(db_LecMedPrinc[fdp],db_LecMedPrinc[Fecha],db_ConsumoDiario[[#This Row],[Fecha]],db_LecMedPrinc[Hora],db_ConsumoDiario[[#This Row],[Hora]])</f>
        <v>0.90383813186509654</v>
      </c>
      <c r="F60" s="14">
        <f>+IFERROR(IF(db_ConsumoDiario[[#This Row],[Lectura 
Medidor]]-$D59&gt;0,db_ConsumoDiario[[#This Row],[Lectura 
Medidor]]-$D59,0)*2400,0)</f>
        <v>20279.999999993015</v>
      </c>
      <c r="G60" s="8">
        <f>+SUMIFS(db_LecMedPrinc[4],db_LecMedPrinc[Fecha],db_ConsumoDiario[[#This Row],[Fecha]],db_LecMedPrinc[Hora],db_ConsumoDiario[[#This Row],[Hora]])</f>
        <v>13224.87</v>
      </c>
      <c r="H60" s="43">
        <f>+SUMIFS(db_LecMedPrinc[5],db_LecMedPrinc[Fecha],db_ConsumoDiario[[#This Row],[Fecha]],db_LecMedPrinc[Hora],db_ConsumoDiario[[#This Row],[Hora]])</f>
        <v>23113.39</v>
      </c>
      <c r="I60" s="43">
        <f>+SUMIFS(db_LecMedPrinc[6],db_LecMedPrinc[Fecha],db_ConsumoDiario[[#This Row],[Fecha]],db_LecMedPrinc[Hora],db_ConsumoDiario[[#This Row],[Hora]])</f>
        <v>9799.19</v>
      </c>
      <c r="J60" s="14">
        <f>+IFERROR(IF(db_ConsumoDiario[[#This Row],[Bloque_4]]-$G59&gt;0,db_ConsumoDiario[[#This Row],[Bloque_4]]-$G59,0)*2400,0)</f>
        <v>5784.0000000040163</v>
      </c>
      <c r="K60" s="44">
        <f>+IFERROR(IF(db_ConsumoDiario[[#This Row],[Bloque_5]]-$H59&gt;0,db_ConsumoDiario[[#This Row],[Bloque_5]]-$H59,0)*2400,0)</f>
        <v>10319.999999998254</v>
      </c>
      <c r="L60" s="44">
        <f>+IFERROR(IF(db_ConsumoDiario[[#This Row],[Bloque_6]]-$I59&gt;0,db_ConsumoDiario[[#This Row],[Bloque_6]]-$I59,0)*2400,0)</f>
        <v>4175.9999999994761</v>
      </c>
    </row>
    <row r="61" spans="1:12" ht="15.75" x14ac:dyDescent="0.25">
      <c r="A61" s="3">
        <v>44252</v>
      </c>
      <c r="B61" s="10">
        <v>0</v>
      </c>
      <c r="C61" s="13">
        <f>+db_ConsumoDiario[[#This Row],[Fecha]]-1</f>
        <v>44251</v>
      </c>
      <c r="D61" s="8">
        <f>+SUMIFS(db_LecMedPrinc[1],db_LecMedPrinc[Fecha],db_ConsumoDiario[[#This Row],[Fecha]],db_LecMedPrinc[Hora],db_ConsumoDiario[[#This Row],[Hora]])</f>
        <v>46145.98</v>
      </c>
      <c r="E61" s="9">
        <f>+SUMIFS(db_LecMedPrinc[fdp],db_LecMedPrinc[Fecha],db_ConsumoDiario[[#This Row],[Fecha]],db_LecMedPrinc[Hora],db_ConsumoDiario[[#This Row],[Hora]])</f>
        <v>0.90383376386729486</v>
      </c>
      <c r="F61" s="14">
        <f>+IFERROR(IF(db_ConsumoDiario[[#This Row],[Lectura 
Medidor]]-$D60&gt;0,db_ConsumoDiario[[#This Row],[Lectura 
Medidor]]-$D60,0)*2400,0)</f>
        <v>20448.000000009779</v>
      </c>
      <c r="G61" s="8">
        <f>+SUMIFS(db_LecMedPrinc[4],db_LecMedPrinc[Fecha],db_ConsumoDiario[[#This Row],[Fecha]],db_LecMedPrinc[Hora],db_ConsumoDiario[[#This Row],[Hora]])</f>
        <v>13227.38</v>
      </c>
      <c r="H61" s="43">
        <f>+SUMIFS(db_LecMedPrinc[5],db_LecMedPrinc[Fecha],db_ConsumoDiario[[#This Row],[Fecha]],db_LecMedPrinc[Hora],db_ConsumoDiario[[#This Row],[Hora]])</f>
        <v>23117.38</v>
      </c>
      <c r="I61" s="43">
        <f>+SUMIFS(db_LecMedPrinc[6],db_LecMedPrinc[Fecha],db_ConsumoDiario[[#This Row],[Fecha]],db_LecMedPrinc[Hora],db_ConsumoDiario[[#This Row],[Hora]])</f>
        <v>9800.9599999999991</v>
      </c>
      <c r="J61" s="14">
        <f>+IFERROR(IF(db_ConsumoDiario[[#This Row],[Bloque_4]]-$G60&gt;0,db_ConsumoDiario[[#This Row],[Bloque_4]]-$G60,0)*2400,0)</f>
        <v>6023.9999999961583</v>
      </c>
      <c r="K61" s="44">
        <f>+IFERROR(IF(db_ConsumoDiario[[#This Row],[Bloque_5]]-$H60&gt;0,db_ConsumoDiario[[#This Row],[Bloque_5]]-$H60,0)*2400,0)</f>
        <v>9576.0000000038417</v>
      </c>
      <c r="L61" s="44">
        <f>+IFERROR(IF(db_ConsumoDiario[[#This Row],[Bloque_6]]-$I60&gt;0,db_ConsumoDiario[[#This Row],[Bloque_6]]-$I60,0)*2400,0)</f>
        <v>4247.9999999966822</v>
      </c>
    </row>
    <row r="62" spans="1:12" ht="15.75" x14ac:dyDescent="0.25">
      <c r="A62" s="3">
        <v>44253</v>
      </c>
      <c r="B62" s="10">
        <v>0</v>
      </c>
      <c r="C62" s="13">
        <f>+db_ConsumoDiario[[#This Row],[Fecha]]-1</f>
        <v>44252</v>
      </c>
      <c r="D62" s="8">
        <f>+SUMIFS(db_LecMedPrinc[1],db_LecMedPrinc[Fecha],db_ConsumoDiario[[#This Row],[Fecha]],db_LecMedPrinc[Hora],db_ConsumoDiario[[#This Row],[Hora]])</f>
        <v>46154.66</v>
      </c>
      <c r="E62" s="9">
        <f>+SUMIFS(db_LecMedPrinc[fdp],db_LecMedPrinc[Fecha],db_ConsumoDiario[[#This Row],[Fecha]],db_LecMedPrinc[Hora],db_ConsumoDiario[[#This Row],[Hora]])</f>
        <v>0.90382989536439839</v>
      </c>
      <c r="F62" s="14">
        <f>+IFERROR(IF(db_ConsumoDiario[[#This Row],[Lectura 
Medidor]]-$D61&gt;0,db_ConsumoDiario[[#This Row],[Lectura 
Medidor]]-$D61,0)*2400,0)</f>
        <v>20832.000000000698</v>
      </c>
      <c r="G62" s="8">
        <f>+SUMIFS(db_LecMedPrinc[4],db_LecMedPrinc[Fecha],db_ConsumoDiario[[#This Row],[Fecha]],db_LecMedPrinc[Hora],db_ConsumoDiario[[#This Row],[Hora]])</f>
        <v>13230.06</v>
      </c>
      <c r="H62" s="43">
        <f>+SUMIFS(db_LecMedPrinc[5],db_LecMedPrinc[Fecha],db_ConsumoDiario[[#This Row],[Fecha]],db_LecMedPrinc[Hora],db_ConsumoDiario[[#This Row],[Hora]])</f>
        <v>23121.78</v>
      </c>
      <c r="I62" s="43">
        <f>+SUMIFS(db_LecMedPrinc[6],db_LecMedPrinc[Fecha],db_ConsumoDiario[[#This Row],[Fecha]],db_LecMedPrinc[Hora],db_ConsumoDiario[[#This Row],[Hora]])</f>
        <v>9802.82</v>
      </c>
      <c r="J62" s="14">
        <f>+IFERROR(IF(db_ConsumoDiario[[#This Row],[Bloque_4]]-$G61&gt;0,db_ConsumoDiario[[#This Row],[Bloque_4]]-$G61,0)*2400,0)</f>
        <v>6432.0000000006985</v>
      </c>
      <c r="K62" s="44">
        <f>+IFERROR(IF(db_ConsumoDiario[[#This Row],[Bloque_5]]-$H61&gt;0,db_ConsumoDiario[[#This Row],[Bloque_5]]-$H61,0)*2400,0)</f>
        <v>10559.999999994761</v>
      </c>
      <c r="L62" s="44">
        <f>+IFERROR(IF(db_ConsumoDiario[[#This Row],[Bloque_6]]-$I61&gt;0,db_ConsumoDiario[[#This Row],[Bloque_6]]-$I61,0)*2400,0)</f>
        <v>4464.000000001397</v>
      </c>
    </row>
    <row r="63" spans="1:12" ht="15.75" x14ac:dyDescent="0.25">
      <c r="A63" s="3">
        <v>44254</v>
      </c>
      <c r="B63" s="10">
        <v>0</v>
      </c>
      <c r="C63" s="13">
        <f>+db_ConsumoDiario[[#This Row],[Fecha]]-1</f>
        <v>44253</v>
      </c>
      <c r="D63" s="8">
        <f>+SUMIFS(db_LecMedPrinc[1],db_LecMedPrinc[Fecha],db_ConsumoDiario[[#This Row],[Fecha]],db_LecMedPrinc[Hora],db_ConsumoDiario[[#This Row],[Hora]])</f>
        <v>46162.93</v>
      </c>
      <c r="E63" s="9">
        <f>+SUMIFS(db_LecMedPrinc[fdp],db_LecMedPrinc[Fecha],db_ConsumoDiario[[#This Row],[Fecha]],db_LecMedPrinc[Hora],db_ConsumoDiario[[#This Row],[Hora]])</f>
        <v>0.90382849597444415</v>
      </c>
      <c r="F63" s="14">
        <f>+IFERROR(IF(db_ConsumoDiario[[#This Row],[Lectura 
Medidor]]-$D62&gt;0,db_ConsumoDiario[[#This Row],[Lectura 
Medidor]]-$D62,0)*2400,0)</f>
        <v>19847.999999992317</v>
      </c>
      <c r="G63" s="8">
        <f>+SUMIFS(db_LecMedPrinc[4],db_LecMedPrinc[Fecha],db_ConsumoDiario[[#This Row],[Fecha]],db_LecMedPrinc[Hora],db_ConsumoDiario[[#This Row],[Hora]])</f>
        <v>13232.54</v>
      </c>
      <c r="H63" s="43">
        <f>+SUMIFS(db_LecMedPrinc[5],db_LecMedPrinc[Fecha],db_ConsumoDiario[[#This Row],[Fecha]],db_LecMedPrinc[Hora],db_ConsumoDiario[[#This Row],[Hora]])</f>
        <v>23125.83</v>
      </c>
      <c r="I63" s="43">
        <f>+SUMIFS(db_LecMedPrinc[6],db_LecMedPrinc[Fecha],db_ConsumoDiario[[#This Row],[Fecha]],db_LecMedPrinc[Hora],db_ConsumoDiario[[#This Row],[Hora]])</f>
        <v>9804.5499999999993</v>
      </c>
      <c r="J63" s="14">
        <f>+IFERROR(IF(db_ConsumoDiario[[#This Row],[Bloque_4]]-$G62&gt;0,db_ConsumoDiario[[#This Row],[Bloque_4]]-$G62,0)*2400,0)</f>
        <v>5952.0000000033178</v>
      </c>
      <c r="K63" s="44">
        <f>+IFERROR(IF(db_ConsumoDiario[[#This Row],[Bloque_5]]-$H62&gt;0,db_ConsumoDiario[[#This Row],[Bloque_5]]-$H62,0)*2400,0)</f>
        <v>9720.0000000069849</v>
      </c>
      <c r="L63" s="44">
        <f>+IFERROR(IF(db_ConsumoDiario[[#This Row],[Bloque_6]]-$I62&gt;0,db_ConsumoDiario[[#This Row],[Bloque_6]]-$I62,0)*2400,0)</f>
        <v>4151.9999999989523</v>
      </c>
    </row>
    <row r="64" spans="1:12" ht="15.75" x14ac:dyDescent="0.25">
      <c r="A64" s="3">
        <v>44255</v>
      </c>
      <c r="B64" s="10">
        <v>0</v>
      </c>
      <c r="C64" s="13">
        <f>+db_ConsumoDiario[[#This Row],[Fecha]]-1</f>
        <v>44254</v>
      </c>
      <c r="D64" s="8">
        <f>+SUMIFS(db_LecMedPrinc[1],db_LecMedPrinc[Fecha],db_ConsumoDiario[[#This Row],[Fecha]],db_LecMedPrinc[Hora],db_ConsumoDiario[[#This Row],[Hora]])</f>
        <v>46168.5</v>
      </c>
      <c r="E64" s="9">
        <f>+SUMIFS(db_LecMedPrinc[fdp],db_LecMedPrinc[Fecha],db_ConsumoDiario[[#This Row],[Fecha]],db_LecMedPrinc[Hora],db_ConsumoDiario[[#This Row],[Hora]])</f>
        <v>0.90382976018192274</v>
      </c>
      <c r="F64" s="14">
        <f>+IFERROR(IF(db_ConsumoDiario[[#This Row],[Lectura 
Medidor]]-$D63&gt;0,db_ConsumoDiario[[#This Row],[Lectura 
Medidor]]-$D63,0)*2400,0)</f>
        <v>13367.999999999302</v>
      </c>
      <c r="G64" s="8">
        <f>+SUMIFS(db_LecMedPrinc[4],db_LecMedPrinc[Fecha],db_ConsumoDiario[[#This Row],[Fecha]],db_LecMedPrinc[Hora],db_ConsumoDiario[[#This Row],[Hora]])</f>
        <v>13234.75</v>
      </c>
      <c r="H64" s="43">
        <f>+SUMIFS(db_LecMedPrinc[5],db_LecMedPrinc[Fecha],db_ConsumoDiario[[#This Row],[Fecha]],db_LecMedPrinc[Hora],db_ConsumoDiario[[#This Row],[Hora]])</f>
        <v>23128.52</v>
      </c>
      <c r="I64" s="43">
        <f>+SUMIFS(db_LecMedPrinc[6],db_LecMedPrinc[Fecha],db_ConsumoDiario[[#This Row],[Fecha]],db_LecMedPrinc[Hora],db_ConsumoDiario[[#This Row],[Hora]])</f>
        <v>9805.2199999999993</v>
      </c>
      <c r="J64" s="14">
        <f>+IFERROR(IF(db_ConsumoDiario[[#This Row],[Bloque_4]]-$G63&gt;0,db_ConsumoDiario[[#This Row],[Bloque_4]]-$G63,0)*2400,0)</f>
        <v>5303.9999999979045</v>
      </c>
      <c r="K64" s="44">
        <f>+IFERROR(IF(db_ConsumoDiario[[#This Row],[Bloque_5]]-$H63&gt;0,db_ConsumoDiario[[#This Row],[Bloque_5]]-$H63,0)*2400,0)</f>
        <v>6455.9999999968568</v>
      </c>
      <c r="L64" s="44">
        <f>+IFERROR(IF(db_ConsumoDiario[[#This Row],[Bloque_6]]-$I63&gt;0,db_ConsumoDiario[[#This Row],[Bloque_6]]-$I63,0)*2400,0)</f>
        <v>1608.0000000001746</v>
      </c>
    </row>
    <row r="65" spans="1:12" ht="15.75" x14ac:dyDescent="0.25">
      <c r="A65" s="3">
        <v>44256</v>
      </c>
      <c r="B65" s="10">
        <v>0</v>
      </c>
      <c r="C65" s="13">
        <f>+db_ConsumoDiario[[#This Row],[Fecha]]-1</f>
        <v>44255</v>
      </c>
      <c r="D65" s="8">
        <f>+SUMIFS(db_LecMedPrinc[1],db_LecMedPrinc[Fecha],db_ConsumoDiario[[#This Row],[Fecha]],db_LecMedPrinc[Hora],db_ConsumoDiario[[#This Row],[Hora]])</f>
        <v>46171.21</v>
      </c>
      <c r="E65" s="9">
        <f>+SUMIFS(db_LecMedPrinc[fdp],db_LecMedPrinc[Fecha],db_ConsumoDiario[[#This Row],[Fecha]],db_LecMedPrinc[Hora],db_ConsumoDiario[[#This Row],[Hora]])</f>
        <v>0.90383250812353377</v>
      </c>
      <c r="F65" s="14">
        <f>+IFERROR(IF(db_ConsumoDiario[[#This Row],[Lectura 
Medidor]]-$D64&gt;0,db_ConsumoDiario[[#This Row],[Lectura 
Medidor]]-$D64,0)*2400,0)</f>
        <v>6503.9999999979045</v>
      </c>
      <c r="G65" s="8">
        <f>+SUMIFS(db_LecMedPrinc[4],db_LecMedPrinc[Fecha],db_ConsumoDiario[[#This Row],[Fecha]],db_LecMedPrinc[Hora],db_ConsumoDiario[[#This Row],[Hora]])</f>
        <v>13235.36</v>
      </c>
      <c r="H65" s="43">
        <f>+SUMIFS(db_LecMedPrinc[5],db_LecMedPrinc[Fecha],db_ConsumoDiario[[#This Row],[Fecha]],db_LecMedPrinc[Hora],db_ConsumoDiario[[#This Row],[Hora]])</f>
        <v>23130.02</v>
      </c>
      <c r="I65" s="43">
        <f>+SUMIFS(db_LecMedPrinc[6],db_LecMedPrinc[Fecha],db_ConsumoDiario[[#This Row],[Fecha]],db_LecMedPrinc[Hora],db_ConsumoDiario[[#This Row],[Hora]])</f>
        <v>9805.82</v>
      </c>
      <c r="J65" s="14">
        <f>+IFERROR(IF(db_ConsumoDiario[[#This Row],[Bloque_4]]-$G64&gt;0,db_ConsumoDiario[[#This Row],[Bloque_4]]-$G64,0)*2400,0)</f>
        <v>1464.000000001397</v>
      </c>
      <c r="K65" s="44">
        <f>+IFERROR(IF(db_ConsumoDiario[[#This Row],[Bloque_5]]-$H64&gt;0,db_ConsumoDiario[[#This Row],[Bloque_5]]-$H64,0)*2400,0)</f>
        <v>3600</v>
      </c>
      <c r="L65" s="44">
        <f>+IFERROR(IF(db_ConsumoDiario[[#This Row],[Bloque_6]]-$I64&gt;0,db_ConsumoDiario[[#This Row],[Bloque_6]]-$I64,0)*2400,0)</f>
        <v>1440.0000000008731</v>
      </c>
    </row>
    <row r="66" spans="1:12" ht="15.75" x14ac:dyDescent="0.25">
      <c r="A66" s="3">
        <v>44257</v>
      </c>
      <c r="B66" s="10">
        <v>0</v>
      </c>
      <c r="C66" s="13">
        <f>+db_ConsumoDiario[[#This Row],[Fecha]]-1</f>
        <v>44256</v>
      </c>
      <c r="D66" s="8">
        <f>+SUMIFS(db_LecMedPrinc[1],db_LecMedPrinc[Fecha],db_ConsumoDiario[[#This Row],[Fecha]],db_LecMedPrinc[Hora],db_ConsumoDiario[[#This Row],[Hora]])</f>
        <v>46174.26</v>
      </c>
      <c r="E66" s="9">
        <f>+SUMIFS(db_LecMedPrinc[fdp],db_LecMedPrinc[Fecha],db_ConsumoDiario[[#This Row],[Fecha]],db_LecMedPrinc[Hora],db_ConsumoDiario[[#This Row],[Hora]])</f>
        <v>0.90383564147777962</v>
      </c>
      <c r="F66" s="14">
        <f>+IFERROR(IF(db_ConsumoDiario[[#This Row],[Lectura 
Medidor]]-$D65&gt;0,db_ConsumoDiario[[#This Row],[Lectura 
Medidor]]-$D65,0)*2400,0)</f>
        <v>7320.0000000069849</v>
      </c>
      <c r="G66" s="8">
        <f>+SUMIFS(db_LecMedPrinc[4],db_LecMedPrinc[Fecha],db_ConsumoDiario[[#This Row],[Fecha]],db_LecMedPrinc[Hora],db_ConsumoDiario[[#This Row],[Hora]])</f>
        <v>13236.21</v>
      </c>
      <c r="H66" s="43">
        <f>+SUMIFS(db_LecMedPrinc[5],db_LecMedPrinc[Fecha],db_ConsumoDiario[[#This Row],[Fecha]],db_LecMedPrinc[Hora],db_ConsumoDiario[[#This Row],[Hora]])</f>
        <v>23131.65</v>
      </c>
      <c r="I66" s="43">
        <f>+SUMIFS(db_LecMedPrinc[6],db_LecMedPrinc[Fecha],db_ConsumoDiario[[#This Row],[Fecha]],db_LecMedPrinc[Hora],db_ConsumoDiario[[#This Row],[Hora]])</f>
        <v>9806.39</v>
      </c>
      <c r="J66" s="14">
        <f>+IFERROR(IF(db_ConsumoDiario[[#This Row],[Bloque_4]]-$G65&gt;0,db_ConsumoDiario[[#This Row],[Bloque_4]]-$G65,0)*2400,0)</f>
        <v>2039.9999999965075</v>
      </c>
      <c r="K66" s="44">
        <f>+IFERROR(IF(db_ConsumoDiario[[#This Row],[Bloque_5]]-$H65&gt;0,db_ConsumoDiario[[#This Row],[Bloque_5]]-$H65,0)*2400,0)</f>
        <v>3912.0000000024447</v>
      </c>
      <c r="L66" s="44">
        <f>+IFERROR(IF(db_ConsumoDiario[[#This Row],[Bloque_6]]-$I65&gt;0,db_ConsumoDiario[[#This Row],[Bloque_6]]-$I65,0)*2400,0)</f>
        <v>1367.9999999993015</v>
      </c>
    </row>
    <row r="67" spans="1:12" ht="15.75" x14ac:dyDescent="0.25">
      <c r="A67" s="3">
        <v>44258</v>
      </c>
      <c r="B67" s="10">
        <v>0</v>
      </c>
      <c r="C67" s="13">
        <f>+db_ConsumoDiario[[#This Row],[Fecha]]-1</f>
        <v>44257</v>
      </c>
      <c r="D67" s="8">
        <f>+SUMIFS(db_LecMedPrinc[1],db_LecMedPrinc[Fecha],db_ConsumoDiario[[#This Row],[Fecha]],db_LecMedPrinc[Hora],db_ConsumoDiario[[#This Row],[Hora]])</f>
        <v>46176.52</v>
      </c>
      <c r="E67" s="9">
        <f>+SUMIFS(db_LecMedPrinc[fdp],db_LecMedPrinc[Fecha],db_ConsumoDiario[[#This Row],[Fecha]],db_LecMedPrinc[Hora],db_ConsumoDiario[[#This Row],[Hora]])</f>
        <v>0.90383821436980716</v>
      </c>
      <c r="F67" s="14">
        <f>+IFERROR(IF(db_ConsumoDiario[[#This Row],[Lectura 
Medidor]]-$D66&gt;0,db_ConsumoDiario[[#This Row],[Lectura 
Medidor]]-$D66,0)*2400,0)</f>
        <v>5423.9999999874271</v>
      </c>
      <c r="G67" s="8">
        <f>+SUMIFS(db_LecMedPrinc[4],db_LecMedPrinc[Fecha],db_ConsumoDiario[[#This Row],[Fecha]],db_LecMedPrinc[Hora],db_ConsumoDiario[[#This Row],[Hora]])</f>
        <v>13236.89</v>
      </c>
      <c r="H67" s="43">
        <f>+SUMIFS(db_LecMedPrinc[5],db_LecMedPrinc[Fecha],db_ConsumoDiario[[#This Row],[Fecha]],db_LecMedPrinc[Hora],db_ConsumoDiario[[#This Row],[Hora]])</f>
        <v>23132.81</v>
      </c>
      <c r="I67" s="43">
        <f>+SUMIFS(db_LecMedPrinc[6],db_LecMedPrinc[Fecha],db_ConsumoDiario[[#This Row],[Fecha]],db_LecMedPrinc[Hora],db_ConsumoDiario[[#This Row],[Hora]])</f>
        <v>9806.82</v>
      </c>
      <c r="J67" s="14">
        <f>+IFERROR(IF(db_ConsumoDiario[[#This Row],[Bloque_4]]-$G66&gt;0,db_ConsumoDiario[[#This Row],[Bloque_4]]-$G66,0)*2400,0)</f>
        <v>1632.0000000006985</v>
      </c>
      <c r="K67" s="44">
        <f>+IFERROR(IF(db_ConsumoDiario[[#This Row],[Bloque_5]]-$H66&gt;0,db_ConsumoDiario[[#This Row],[Bloque_5]]-$H66,0)*2400,0)</f>
        <v>2783.9999999996508</v>
      </c>
      <c r="L67" s="44">
        <f>+IFERROR(IF(db_ConsumoDiario[[#This Row],[Bloque_6]]-$I66&gt;0,db_ConsumoDiario[[#This Row],[Bloque_6]]-$I66,0)*2400,0)</f>
        <v>1032.0000000006985</v>
      </c>
    </row>
    <row r="68" spans="1:12" ht="15.75" x14ac:dyDescent="0.25">
      <c r="A68" s="3">
        <v>44259</v>
      </c>
      <c r="B68" s="10">
        <v>0</v>
      </c>
      <c r="C68" s="13">
        <f>+db_ConsumoDiario[[#This Row],[Fecha]]-1</f>
        <v>44258</v>
      </c>
      <c r="D68" s="8">
        <f>+SUMIFS(db_LecMedPrinc[1],db_LecMedPrinc[Fecha],db_ConsumoDiario[[#This Row],[Fecha]],db_LecMedPrinc[Hora],db_ConsumoDiario[[#This Row],[Hora]])</f>
        <v>46178.7</v>
      </c>
      <c r="E68" s="9">
        <f>+SUMIFS(db_LecMedPrinc[fdp],db_LecMedPrinc[Fecha],db_ConsumoDiario[[#This Row],[Fecha]],db_LecMedPrinc[Hora],db_ConsumoDiario[[#This Row],[Hora]])</f>
        <v>0.9038405760279532</v>
      </c>
      <c r="F68" s="14">
        <f>+IFERROR(IF(db_ConsumoDiario[[#This Row],[Lectura 
Medidor]]-$D67&gt;0,db_ConsumoDiario[[#This Row],[Lectura 
Medidor]]-$D67,0)*2400,0)</f>
        <v>5232.0000000006985</v>
      </c>
      <c r="G68" s="8">
        <f>+SUMIFS(db_LecMedPrinc[4],db_LecMedPrinc[Fecha],db_ConsumoDiario[[#This Row],[Fecha]],db_LecMedPrinc[Hora],db_ConsumoDiario[[#This Row],[Hora]])</f>
        <v>13237.41</v>
      </c>
      <c r="H68" s="43">
        <f>+SUMIFS(db_LecMedPrinc[5],db_LecMedPrinc[Fecha],db_ConsumoDiario[[#This Row],[Fecha]],db_LecMedPrinc[Hora],db_ConsumoDiario[[#This Row],[Hora]])</f>
        <v>23133.96</v>
      </c>
      <c r="I68" s="43">
        <f>+SUMIFS(db_LecMedPrinc[6],db_LecMedPrinc[Fecha],db_ConsumoDiario[[#This Row],[Fecha]],db_LecMedPrinc[Hora],db_ConsumoDiario[[#This Row],[Hora]])</f>
        <v>9807.32</v>
      </c>
      <c r="J68" s="14">
        <f>+IFERROR(IF(db_ConsumoDiario[[#This Row],[Bloque_4]]-$G67&gt;0,db_ConsumoDiario[[#This Row],[Bloque_4]]-$G67,0)*2400,0)</f>
        <v>1248.0000000010477</v>
      </c>
      <c r="K68" s="44">
        <f>+IFERROR(IF(db_ConsumoDiario[[#This Row],[Bloque_5]]-$H67&gt;0,db_ConsumoDiario[[#This Row],[Bloque_5]]-$H67,0)*2400,0)</f>
        <v>2759.9999999947613</v>
      </c>
      <c r="L68" s="44">
        <f>+IFERROR(IF(db_ConsumoDiario[[#This Row],[Bloque_6]]-$I67&gt;0,db_ConsumoDiario[[#This Row],[Bloque_6]]-$I67,0)*2400,0)</f>
        <v>1200</v>
      </c>
    </row>
    <row r="69" spans="1:12" ht="15.75" x14ac:dyDescent="0.25">
      <c r="A69" s="3">
        <v>44260</v>
      </c>
      <c r="B69" s="10">
        <v>0</v>
      </c>
      <c r="C69" s="13">
        <f>+db_ConsumoDiario[[#This Row],[Fecha]]-1</f>
        <v>44259</v>
      </c>
      <c r="D69" s="8">
        <f>+SUMIFS(db_LecMedPrinc[1],db_LecMedPrinc[Fecha],db_ConsumoDiario[[#This Row],[Fecha]],db_LecMedPrinc[Hora],db_ConsumoDiario[[#This Row],[Hora]])</f>
        <v>46180.67</v>
      </c>
      <c r="E69" s="9">
        <f>+SUMIFS(db_LecMedPrinc[fdp],db_LecMedPrinc[Fecha],db_ConsumoDiario[[#This Row],[Fecha]],db_LecMedPrinc[Hora],db_ConsumoDiario[[#This Row],[Hora]])</f>
        <v>0.90384241208714522</v>
      </c>
      <c r="F69" s="14">
        <f>+IFERROR(IF(db_ConsumoDiario[[#This Row],[Lectura 
Medidor]]-$D68&gt;0,db_ConsumoDiario[[#This Row],[Lectura 
Medidor]]-$D68,0)*2400,0)</f>
        <v>4728.000000002794</v>
      </c>
      <c r="G69" s="8">
        <f>+SUMIFS(db_LecMedPrinc[4],db_LecMedPrinc[Fecha],db_ConsumoDiario[[#This Row],[Fecha]],db_LecMedPrinc[Hora],db_ConsumoDiario[[#This Row],[Hora]])</f>
        <v>13237.94</v>
      </c>
      <c r="H69" s="43">
        <f>+SUMIFS(db_LecMedPrinc[5],db_LecMedPrinc[Fecha],db_ConsumoDiario[[#This Row],[Fecha]],db_LecMedPrinc[Hora],db_ConsumoDiario[[#This Row],[Hora]])</f>
        <v>23134.799999999999</v>
      </c>
      <c r="I69" s="43">
        <f>+SUMIFS(db_LecMedPrinc[6],db_LecMedPrinc[Fecha],db_ConsumoDiario[[#This Row],[Fecha]],db_LecMedPrinc[Hora],db_ConsumoDiario[[#This Row],[Hora]])</f>
        <v>9807.92</v>
      </c>
      <c r="J69" s="14">
        <f>+IFERROR(IF(db_ConsumoDiario[[#This Row],[Bloque_4]]-$G68&gt;0,db_ConsumoDiario[[#This Row],[Bloque_4]]-$G68,0)*2400,0)</f>
        <v>1272.0000000015716</v>
      </c>
      <c r="K69" s="44">
        <f>+IFERROR(IF(db_ConsumoDiario[[#This Row],[Bloque_5]]-$H68&gt;0,db_ConsumoDiario[[#This Row],[Bloque_5]]-$H68,0)*2400,0)</f>
        <v>2016.0000000003492</v>
      </c>
      <c r="L69" s="44">
        <f>+IFERROR(IF(db_ConsumoDiario[[#This Row],[Bloque_6]]-$I68&gt;0,db_ConsumoDiario[[#This Row],[Bloque_6]]-$I68,0)*2400,0)</f>
        <v>1440.0000000008731</v>
      </c>
    </row>
    <row r="70" spans="1:12" ht="15.75" x14ac:dyDescent="0.25">
      <c r="A70" s="3">
        <v>44261</v>
      </c>
      <c r="B70" s="10">
        <v>0</v>
      </c>
      <c r="C70" s="13">
        <f>+db_ConsumoDiario[[#This Row],[Fecha]]-1</f>
        <v>44260</v>
      </c>
      <c r="D70" s="8">
        <f>+SUMIFS(db_LecMedPrinc[1],db_LecMedPrinc[Fecha],db_ConsumoDiario[[#This Row],[Fecha]],db_LecMedPrinc[Hora],db_ConsumoDiario[[#This Row],[Hora]])</f>
        <v>46183.45</v>
      </c>
      <c r="E70" s="9">
        <f>+SUMIFS(db_LecMedPrinc[fdp],db_LecMedPrinc[Fecha],db_ConsumoDiario[[#This Row],[Fecha]],db_LecMedPrinc[Hora],db_ConsumoDiario[[#This Row],[Hora]])</f>
        <v>0.90384480378577536</v>
      </c>
      <c r="F70" s="14">
        <f>+IFERROR(IF(db_ConsumoDiario[[#This Row],[Lectura 
Medidor]]-$D69&gt;0,db_ConsumoDiario[[#This Row],[Lectura 
Medidor]]-$D69,0)*2400,0)</f>
        <v>6671.999999997206</v>
      </c>
      <c r="G70" s="8">
        <f>+SUMIFS(db_LecMedPrinc[4],db_LecMedPrinc[Fecha],db_ConsumoDiario[[#This Row],[Fecha]],db_LecMedPrinc[Hora],db_ConsumoDiario[[#This Row],[Hora]])</f>
        <v>13238.56</v>
      </c>
      <c r="H70" s="43">
        <f>+SUMIFS(db_LecMedPrinc[5],db_LecMedPrinc[Fecha],db_ConsumoDiario[[#This Row],[Fecha]],db_LecMedPrinc[Hora],db_ConsumoDiario[[#This Row],[Hora]])</f>
        <v>23136.37</v>
      </c>
      <c r="I70" s="43">
        <f>+SUMIFS(db_LecMedPrinc[6],db_LecMedPrinc[Fecha],db_ConsumoDiario[[#This Row],[Fecha]],db_LecMedPrinc[Hora],db_ConsumoDiario[[#This Row],[Hora]])</f>
        <v>9808.51</v>
      </c>
      <c r="J70" s="14">
        <f>+IFERROR(IF(db_ConsumoDiario[[#This Row],[Bloque_4]]-$G69&gt;0,db_ConsumoDiario[[#This Row],[Bloque_4]]-$G69,0)*2400,0)</f>
        <v>1487.9999999975553</v>
      </c>
      <c r="K70" s="44">
        <f>+IFERROR(IF(db_ConsumoDiario[[#This Row],[Bloque_5]]-$H69&gt;0,db_ConsumoDiario[[#This Row],[Bloque_5]]-$H69,0)*2400,0)</f>
        <v>3767.9999999993015</v>
      </c>
      <c r="L70" s="44">
        <f>+IFERROR(IF(db_ConsumoDiario[[#This Row],[Bloque_6]]-$I69&gt;0,db_ConsumoDiario[[#This Row],[Bloque_6]]-$I69,0)*2400,0)</f>
        <v>1416.0000000003492</v>
      </c>
    </row>
    <row r="71" spans="1:12" ht="15.75" x14ac:dyDescent="0.25">
      <c r="A71" s="3">
        <v>44262</v>
      </c>
      <c r="B71" s="10">
        <v>0</v>
      </c>
      <c r="C71" s="13">
        <f>+db_ConsumoDiario[[#This Row],[Fecha]]-1</f>
        <v>44261</v>
      </c>
      <c r="D71" s="8">
        <f>+SUMIFS(db_LecMedPrinc[1],db_LecMedPrinc[Fecha],db_ConsumoDiario[[#This Row],[Fecha]],db_LecMedPrinc[Hora],db_ConsumoDiario[[#This Row],[Hora]])</f>
        <v>46185.5</v>
      </c>
      <c r="E71" s="9">
        <f>+SUMIFS(db_LecMedPrinc[fdp],db_LecMedPrinc[Fecha],db_ConsumoDiario[[#This Row],[Fecha]],db_LecMedPrinc[Hora],db_ConsumoDiario[[#This Row],[Hora]])</f>
        <v>0.90384639629299368</v>
      </c>
      <c r="F71" s="14">
        <f>+IFERROR(IF(db_ConsumoDiario[[#This Row],[Lectura 
Medidor]]-$D70&gt;0,db_ConsumoDiario[[#This Row],[Lectura 
Medidor]]-$D70,0)*2400,0)</f>
        <v>4920.0000000069849</v>
      </c>
      <c r="G71" s="8">
        <f>+SUMIFS(db_LecMedPrinc[4],db_LecMedPrinc[Fecha],db_ConsumoDiario[[#This Row],[Fecha]],db_LecMedPrinc[Hora],db_ConsumoDiario[[#This Row],[Hora]])</f>
        <v>13239.04</v>
      </c>
      <c r="H71" s="43">
        <f>+SUMIFS(db_LecMedPrinc[5],db_LecMedPrinc[Fecha],db_ConsumoDiario[[#This Row],[Fecha]],db_LecMedPrinc[Hora],db_ConsumoDiario[[#This Row],[Hora]])</f>
        <v>13137.54</v>
      </c>
      <c r="I71" s="43">
        <f>+SUMIFS(db_LecMedPrinc[6],db_LecMedPrinc[Fecha],db_ConsumoDiario[[#This Row],[Fecha]],db_LecMedPrinc[Hora],db_ConsumoDiario[[#This Row],[Hora]])</f>
        <v>9808.91</v>
      </c>
      <c r="J71" s="14">
        <f>+IFERROR(IF(db_ConsumoDiario[[#This Row],[Bloque_4]]-$G70&gt;0,db_ConsumoDiario[[#This Row],[Bloque_4]]-$G70,0)*2400,0)</f>
        <v>1152.0000000033178</v>
      </c>
      <c r="K71" s="44">
        <f>+IFERROR(IF(db_ConsumoDiario[[#This Row],[Bloque_5]]-$H70&gt;0,db_ConsumoDiario[[#This Row],[Bloque_5]]-$H70,0)*2400,0)</f>
        <v>0</v>
      </c>
      <c r="L71" s="44">
        <f>+IFERROR(IF(db_ConsumoDiario[[#This Row],[Bloque_6]]-$I70&gt;0,db_ConsumoDiario[[#This Row],[Bloque_6]]-$I70,0)*2400,0)</f>
        <v>959.99999999912689</v>
      </c>
    </row>
    <row r="72" spans="1:12" ht="15.75" x14ac:dyDescent="0.25">
      <c r="A72" s="3">
        <v>44263</v>
      </c>
      <c r="B72" s="10">
        <v>0</v>
      </c>
      <c r="C72" s="13">
        <f>+db_ConsumoDiario[[#This Row],[Fecha]]-1</f>
        <v>44262</v>
      </c>
      <c r="D72" s="8">
        <f>+SUMIFS(db_LecMedPrinc[1],db_LecMedPrinc[Fecha],db_ConsumoDiario[[#This Row],[Fecha]],db_LecMedPrinc[Hora],db_ConsumoDiario[[#This Row],[Hora]])</f>
        <v>46187.41</v>
      </c>
      <c r="E72" s="9">
        <f>+SUMIFS(db_LecMedPrinc[fdp],db_LecMedPrinc[Fecha],db_ConsumoDiario[[#This Row],[Fecha]],db_LecMedPrinc[Hora],db_ConsumoDiario[[#This Row],[Hora]])</f>
        <v>0.90384816822014358</v>
      </c>
      <c r="F72" s="14">
        <f>+IFERROR(IF(db_ConsumoDiario[[#This Row],[Lectura 
Medidor]]-$D71&gt;0,db_ConsumoDiario[[#This Row],[Lectura 
Medidor]]-$D71,0)*2400,0)</f>
        <v>4584.0000000083819</v>
      </c>
      <c r="G72" s="8">
        <f>+SUMIFS(db_LecMedPrinc[4],db_LecMedPrinc[Fecha],db_ConsumoDiario[[#This Row],[Fecha]],db_LecMedPrinc[Hora],db_ConsumoDiario[[#This Row],[Hora]])</f>
        <v>13239.61</v>
      </c>
      <c r="H72" s="43">
        <f>+SUMIFS(db_LecMedPrinc[5],db_LecMedPrinc[Fecha],db_ConsumoDiario[[#This Row],[Fecha]],db_LecMedPrinc[Hora],db_ConsumoDiario[[#This Row],[Hora]])</f>
        <v>23138.49</v>
      </c>
      <c r="I72" s="43">
        <f>+SUMIFS(db_LecMedPrinc[6],db_LecMedPrinc[Fecha],db_ConsumoDiario[[#This Row],[Fecha]],db_LecMedPrinc[Hora],db_ConsumoDiario[[#This Row],[Hora]])</f>
        <v>9809.31</v>
      </c>
      <c r="J72" s="14">
        <f>+IFERROR(IF(db_ConsumoDiario[[#This Row],[Bloque_4]]-$G71&gt;0,db_ConsumoDiario[[#This Row],[Bloque_4]]-$G71,0)*2400,0)</f>
        <v>1367.9999999993015</v>
      </c>
      <c r="K72" s="44">
        <f>+IFERROR(IF(db_ConsumoDiario[[#This Row],[Bloque_5]]-$H71&gt;0,db_ConsumoDiario[[#This Row],[Bloque_5]]-$H71,0)*2400,0)</f>
        <v>24002280</v>
      </c>
      <c r="L72" s="44">
        <f>+IFERROR(IF(db_ConsumoDiario[[#This Row],[Bloque_6]]-$I71&gt;0,db_ConsumoDiario[[#This Row],[Bloque_6]]-$I71,0)*2400,0)</f>
        <v>959.99999999912689</v>
      </c>
    </row>
    <row r="73" spans="1:12" ht="15.75" x14ac:dyDescent="0.25">
      <c r="A73" s="3">
        <v>44264</v>
      </c>
      <c r="B73" s="10">
        <v>0</v>
      </c>
      <c r="C73" s="13">
        <f>+db_ConsumoDiario[[#This Row],[Fecha]]-1</f>
        <v>44263</v>
      </c>
      <c r="D73" s="8">
        <f>+SUMIFS(db_LecMedPrinc[1],db_LecMedPrinc[Fecha],db_ConsumoDiario[[#This Row],[Fecha]],db_LecMedPrinc[Hora],db_ConsumoDiario[[#This Row],[Hora]])</f>
        <v>46191.37</v>
      </c>
      <c r="E73" s="9">
        <f>+SUMIFS(db_LecMedPrinc[fdp],db_LecMedPrinc[Fecha],db_ConsumoDiario[[#This Row],[Fecha]],db_LecMedPrinc[Hora],db_ConsumoDiario[[#This Row],[Hora]])</f>
        <v>0.90384767288013013</v>
      </c>
      <c r="F73" s="14">
        <f>+IFERROR(IF(db_ConsumoDiario[[#This Row],[Lectura 
Medidor]]-$D72&gt;0,db_ConsumoDiario[[#This Row],[Lectura 
Medidor]]-$D72,0)*2400,0)</f>
        <v>9503.9999999979045</v>
      </c>
      <c r="G73" s="8">
        <f>+SUMIFS(db_LecMedPrinc[4],db_LecMedPrinc[Fecha],db_ConsumoDiario[[#This Row],[Fecha]],db_LecMedPrinc[Hora],db_ConsumoDiario[[#This Row],[Hora]])</f>
        <v>13240.41</v>
      </c>
      <c r="H73" s="43">
        <f>+SUMIFS(db_LecMedPrinc[5],db_LecMedPrinc[Fecha],db_ConsumoDiario[[#This Row],[Fecha]],db_LecMedPrinc[Hora],db_ConsumoDiario[[#This Row],[Hora]])</f>
        <v>23140.35</v>
      </c>
      <c r="I73" s="43">
        <f>+SUMIFS(db_LecMedPrinc[6],db_LecMedPrinc[Fecha],db_ConsumoDiario[[#This Row],[Fecha]],db_LecMedPrinc[Hora],db_ConsumoDiario[[#This Row],[Hora]])</f>
        <v>9810.6</v>
      </c>
      <c r="J73" s="14">
        <f>+IFERROR(IF(db_ConsumoDiario[[#This Row],[Bloque_4]]-$G72&gt;0,db_ConsumoDiario[[#This Row],[Bloque_4]]-$G72,0)*2400,0)</f>
        <v>1919.9999999982538</v>
      </c>
      <c r="K73" s="44">
        <f>+IFERROR(IF(db_ConsumoDiario[[#This Row],[Bloque_5]]-$H72&gt;0,db_ConsumoDiario[[#This Row],[Bloque_5]]-$H72,0)*2400,0)</f>
        <v>4463.9999999926658</v>
      </c>
      <c r="L73" s="44">
        <f>+IFERROR(IF(db_ConsumoDiario[[#This Row],[Bloque_6]]-$I72&gt;0,db_ConsumoDiario[[#This Row],[Bloque_6]]-$I72,0)*2400,0)</f>
        <v>3096.0000000020955</v>
      </c>
    </row>
    <row r="74" spans="1:12" ht="15.75" x14ac:dyDescent="0.25">
      <c r="A74" s="3">
        <v>44265</v>
      </c>
      <c r="B74" s="10">
        <v>0</v>
      </c>
      <c r="C74" s="13">
        <f>+db_ConsumoDiario[[#This Row],[Fecha]]-1</f>
        <v>44264</v>
      </c>
      <c r="D74" s="8">
        <f>+SUMIFS(db_LecMedPrinc[1],db_LecMedPrinc[Fecha],db_ConsumoDiario[[#This Row],[Fecha]],db_LecMedPrinc[Hora],db_ConsumoDiario[[#This Row],[Hora]])</f>
        <v>46199.63</v>
      </c>
      <c r="E74" s="9">
        <f>+SUMIFS(db_LecMedPrinc[fdp],db_LecMedPrinc[Fecha],db_ConsumoDiario[[#This Row],[Fecha]],db_LecMedPrinc[Hora],db_ConsumoDiario[[#This Row],[Hora]])</f>
        <v>0.90384358766547324</v>
      </c>
      <c r="F74" s="14">
        <f>+IFERROR(IF(db_ConsumoDiario[[#This Row],[Lectura 
Medidor]]-$D73&gt;0,db_ConsumoDiario[[#This Row],[Lectura 
Medidor]]-$D73,0)*2400,0)</f>
        <v>19823.999999987427</v>
      </c>
      <c r="G74" s="8">
        <f>+SUMIFS(db_LecMedPrinc[4],db_LecMedPrinc[Fecha],db_ConsumoDiario[[#This Row],[Fecha]],db_LecMedPrinc[Hora],db_ConsumoDiario[[#This Row],[Hora]])</f>
        <v>13243.36</v>
      </c>
      <c r="H74" s="43">
        <f>+SUMIFS(db_LecMedPrinc[5],db_LecMedPrinc[Fecha],db_ConsumoDiario[[#This Row],[Fecha]],db_LecMedPrinc[Hora],db_ConsumoDiario[[#This Row],[Hora]])</f>
        <v>23144.01</v>
      </c>
      <c r="I74" s="43">
        <f>+SUMIFS(db_LecMedPrinc[6],db_LecMedPrinc[Fecha],db_ConsumoDiario[[#This Row],[Fecha]],db_LecMedPrinc[Hora],db_ConsumoDiario[[#This Row],[Hora]])</f>
        <v>9812.25</v>
      </c>
      <c r="J74" s="14">
        <f>+IFERROR(IF(db_ConsumoDiario[[#This Row],[Bloque_4]]-$G73&gt;0,db_ConsumoDiario[[#This Row],[Bloque_4]]-$G73,0)*2400,0)</f>
        <v>7080.0000000017462</v>
      </c>
      <c r="K74" s="44">
        <f>+IFERROR(IF(db_ConsumoDiario[[#This Row],[Bloque_5]]-$H73&gt;0,db_ConsumoDiario[[#This Row],[Bloque_5]]-$H73,0)*2400,0)</f>
        <v>8783.9999999996508</v>
      </c>
      <c r="L74" s="44">
        <f>+IFERROR(IF(db_ConsumoDiario[[#This Row],[Bloque_6]]-$I73&gt;0,db_ConsumoDiario[[#This Row],[Bloque_6]]-$I73,0)*2400,0)</f>
        <v>3959.9999999991269</v>
      </c>
    </row>
    <row r="75" spans="1:12" ht="15.75" x14ac:dyDescent="0.25">
      <c r="A75" s="3">
        <v>44266</v>
      </c>
      <c r="B75" s="10">
        <v>0</v>
      </c>
      <c r="C75" s="13">
        <f>+db_ConsumoDiario[[#This Row],[Fecha]]-1</f>
        <v>44265</v>
      </c>
      <c r="D75" s="8">
        <f>+SUMIFS(db_LecMedPrinc[1],db_LecMedPrinc[Fecha],db_ConsumoDiario[[#This Row],[Fecha]],db_LecMedPrinc[Hora],db_ConsumoDiario[[#This Row],[Hora]])</f>
        <v>46206.81</v>
      </c>
      <c r="E75" s="9">
        <f>+SUMIFS(db_LecMedPrinc[fdp],db_LecMedPrinc[Fecha],db_ConsumoDiario[[#This Row],[Fecha]],db_LecMedPrinc[Hora],db_ConsumoDiario[[#This Row],[Hora]])</f>
        <v>0.90384047770379261</v>
      </c>
      <c r="F75" s="14">
        <f>+IFERROR(IF(db_ConsumoDiario[[#This Row],[Lectura 
Medidor]]-$D74&gt;0,db_ConsumoDiario[[#This Row],[Lectura 
Medidor]]-$D74,0)*2400,0)</f>
        <v>17232.000000000698</v>
      </c>
      <c r="G75" s="8">
        <f>+SUMIFS(db_LecMedPrinc[4],db_LecMedPrinc[Fecha],db_ConsumoDiario[[#This Row],[Fecha]],db_LecMedPrinc[Hora],db_ConsumoDiario[[#This Row],[Hora]])</f>
        <v>13244.85</v>
      </c>
      <c r="H75" s="43">
        <f>+SUMIFS(db_LecMedPrinc[5],db_LecMedPrinc[Fecha],db_ConsumoDiario[[#This Row],[Fecha]],db_LecMedPrinc[Hora],db_ConsumoDiario[[#This Row],[Hora]])</f>
        <v>23148.01</v>
      </c>
      <c r="I75" s="43">
        <f>+SUMIFS(db_LecMedPrinc[6],db_LecMedPrinc[Fecha],db_ConsumoDiario[[#This Row],[Fecha]],db_LecMedPrinc[Hora],db_ConsumoDiario[[#This Row],[Hora]])</f>
        <v>9813.93</v>
      </c>
      <c r="J75" s="14">
        <f>+IFERROR(IF(db_ConsumoDiario[[#This Row],[Bloque_4]]-$G74&gt;0,db_ConsumoDiario[[#This Row],[Bloque_4]]-$G74,0)*2400,0)</f>
        <v>3575.9999999994761</v>
      </c>
      <c r="K75" s="44">
        <f>+IFERROR(IF(db_ConsumoDiario[[#This Row],[Bloque_5]]-$H74&gt;0,db_ConsumoDiario[[#This Row],[Bloque_5]]-$H74,0)*2400,0)</f>
        <v>9600</v>
      </c>
      <c r="L75" s="44">
        <f>+IFERROR(IF(db_ConsumoDiario[[#This Row],[Bloque_6]]-$I74&gt;0,db_ConsumoDiario[[#This Row],[Bloque_6]]-$I74,0)*2400,0)</f>
        <v>4032.0000000006985</v>
      </c>
    </row>
    <row r="76" spans="1:12" ht="15.75" x14ac:dyDescent="0.25">
      <c r="A76" s="3">
        <v>44267</v>
      </c>
      <c r="B76" s="10">
        <v>0</v>
      </c>
      <c r="C76" s="13">
        <f>+db_ConsumoDiario[[#This Row],[Fecha]]-1</f>
        <v>44266</v>
      </c>
      <c r="D76" s="8">
        <f>+SUMIFS(db_LecMedPrinc[1],db_LecMedPrinc[Fecha],db_ConsumoDiario[[#This Row],[Fecha]],db_LecMedPrinc[Hora],db_ConsumoDiario[[#This Row],[Hora]])</f>
        <v>46215.31</v>
      </c>
      <c r="E76" s="9">
        <f>+SUMIFS(db_LecMedPrinc[fdp],db_LecMedPrinc[Fecha],db_ConsumoDiario[[#This Row],[Fecha]],db_LecMedPrinc[Hora],db_ConsumoDiario[[#This Row],[Hora]])</f>
        <v>0.90383816197844757</v>
      </c>
      <c r="F76" s="14">
        <f>+IFERROR(IF(db_ConsumoDiario[[#This Row],[Lectura 
Medidor]]-$D75&gt;0,db_ConsumoDiario[[#This Row],[Lectura 
Medidor]]-$D75,0)*2400,0)</f>
        <v>20400</v>
      </c>
      <c r="G76" s="8">
        <f>+SUMIFS(db_LecMedPrinc[4],db_LecMedPrinc[Fecha],db_ConsumoDiario[[#This Row],[Fecha]],db_LecMedPrinc[Hora],db_ConsumoDiario[[#This Row],[Hora]])</f>
        <v>13247.13</v>
      </c>
      <c r="H76" s="43">
        <f>+SUMIFS(db_LecMedPrinc[5],db_LecMedPrinc[Fecha],db_ConsumoDiario[[#This Row],[Fecha]],db_LecMedPrinc[Hora],db_ConsumoDiario[[#This Row],[Hora]])</f>
        <v>23152.45</v>
      </c>
      <c r="I76" s="43">
        <f>+SUMIFS(db_LecMedPrinc[6],db_LecMedPrinc[Fecha],db_ConsumoDiario[[#This Row],[Fecha]],db_LecMedPrinc[Hora],db_ConsumoDiario[[#This Row],[Hora]])</f>
        <v>9815.7099999999991</v>
      </c>
      <c r="J76" s="14">
        <f>+IFERROR(IF(db_ConsumoDiario[[#This Row],[Bloque_4]]-$G75&gt;0,db_ConsumoDiario[[#This Row],[Bloque_4]]-$G75,0)*2400,0)</f>
        <v>5471.999999997206</v>
      </c>
      <c r="K76" s="44">
        <f>+IFERROR(IF(db_ConsumoDiario[[#This Row],[Bloque_5]]-$H75&gt;0,db_ConsumoDiario[[#This Row],[Bloque_5]]-$H75,0)*2400,0)</f>
        <v>10656.000000005588</v>
      </c>
      <c r="L76" s="44">
        <f>+IFERROR(IF(db_ConsumoDiario[[#This Row],[Bloque_6]]-$I75&gt;0,db_ConsumoDiario[[#This Row],[Bloque_6]]-$I75,0)*2400,0)</f>
        <v>4271.999999997206</v>
      </c>
    </row>
    <row r="77" spans="1:12" ht="15.75" x14ac:dyDescent="0.25">
      <c r="A77" s="3">
        <v>44268</v>
      </c>
      <c r="B77" s="10">
        <v>0</v>
      </c>
      <c r="C77" s="13">
        <f>+db_ConsumoDiario[[#This Row],[Fecha]]-1</f>
        <v>44267</v>
      </c>
      <c r="D77" s="8">
        <f>+SUMIFS(db_LecMedPrinc[1],db_LecMedPrinc[Fecha],db_ConsumoDiario[[#This Row],[Fecha]],db_LecMedPrinc[Hora],db_ConsumoDiario[[#This Row],[Hora]])</f>
        <v>46223.69</v>
      </c>
      <c r="E77" s="9">
        <f>+SUMIFS(db_LecMedPrinc[fdp],db_LecMedPrinc[Fecha],db_ConsumoDiario[[#This Row],[Fecha]],db_LecMedPrinc[Hora],db_ConsumoDiario[[#This Row],[Hora]])</f>
        <v>0.9038361737038213</v>
      </c>
      <c r="F77" s="14">
        <f>+IFERROR(IF(db_ConsumoDiario[[#This Row],[Lectura 
Medidor]]-$D76&gt;0,db_ConsumoDiario[[#This Row],[Lectura 
Medidor]]-$D76,0)*2400,0)</f>
        <v>20112.000000011176</v>
      </c>
      <c r="G77" s="8">
        <f>+SUMIFS(db_LecMedPrinc[4],db_LecMedPrinc[Fecha],db_ConsumoDiario[[#This Row],[Fecha]],db_LecMedPrinc[Hora],db_ConsumoDiario[[#This Row],[Hora]])</f>
        <v>13249.48</v>
      </c>
      <c r="H77" s="43">
        <f>+SUMIFS(db_LecMedPrinc[5],db_LecMedPrinc[Fecha],db_ConsumoDiario[[#This Row],[Fecha]],db_LecMedPrinc[Hora],db_ConsumoDiario[[#This Row],[Hora]])</f>
        <v>23156.59</v>
      </c>
      <c r="I77" s="43">
        <f>+SUMIFS(db_LecMedPrinc[6],db_LecMedPrinc[Fecha],db_ConsumoDiario[[#This Row],[Fecha]],db_LecMedPrinc[Hora],db_ConsumoDiario[[#This Row],[Hora]])</f>
        <v>9817.61</v>
      </c>
      <c r="J77" s="14">
        <f>+IFERROR(IF(db_ConsumoDiario[[#This Row],[Bloque_4]]-$G76&gt;0,db_ConsumoDiario[[#This Row],[Bloque_4]]-$G76,0)*2400,0)</f>
        <v>5640.0000000008731</v>
      </c>
      <c r="K77" s="44">
        <f>+IFERROR(IF(db_ConsumoDiario[[#This Row],[Bloque_5]]-$H76&gt;0,db_ConsumoDiario[[#This Row],[Bloque_5]]-$H76,0)*2400,0)</f>
        <v>9935.999999998603</v>
      </c>
      <c r="L77" s="44">
        <f>+IFERROR(IF(db_ConsumoDiario[[#This Row],[Bloque_6]]-$I76&gt;0,db_ConsumoDiario[[#This Row],[Bloque_6]]-$I76,0)*2400,0)</f>
        <v>4560.0000000034925</v>
      </c>
    </row>
    <row r="78" spans="1:12" ht="15.75" x14ac:dyDescent="0.25">
      <c r="A78" s="3">
        <v>44269</v>
      </c>
      <c r="B78" s="10">
        <v>0</v>
      </c>
      <c r="C78" s="13">
        <f>+db_ConsumoDiario[[#This Row],[Fecha]]-1</f>
        <v>44268</v>
      </c>
      <c r="D78" s="8">
        <f>+SUMIFS(db_LecMedPrinc[1],db_LecMedPrinc[Fecha],db_ConsumoDiario[[#This Row],[Fecha]],db_LecMedPrinc[Hora],db_ConsumoDiario[[#This Row],[Hora]])</f>
        <v>46229.5</v>
      </c>
      <c r="E78" s="9">
        <f>+SUMIFS(db_LecMedPrinc[fdp],db_LecMedPrinc[Fecha],db_ConsumoDiario[[#This Row],[Fecha]],db_LecMedPrinc[Hora],db_ConsumoDiario[[#This Row],[Hora]])</f>
        <v>0.90383738702758842</v>
      </c>
      <c r="F78" s="14">
        <f>+IFERROR(IF(db_ConsumoDiario[[#This Row],[Lectura 
Medidor]]-$D77&gt;0,db_ConsumoDiario[[#This Row],[Lectura 
Medidor]]-$D77,0)*2400,0)</f>
        <v>13943.999999994412</v>
      </c>
      <c r="G78" s="8">
        <f>+SUMIFS(db_LecMedPrinc[4],db_LecMedPrinc[Fecha],db_ConsumoDiario[[#This Row],[Fecha]],db_LecMedPrinc[Hora],db_ConsumoDiario[[#This Row],[Hora]])</f>
        <v>13251.92</v>
      </c>
      <c r="H78" s="43">
        <f>+SUMIFS(db_LecMedPrinc[5],db_LecMedPrinc[Fecha],db_ConsumoDiario[[#This Row],[Fecha]],db_LecMedPrinc[Hora],db_ConsumoDiario[[#This Row],[Hora]])</f>
        <v>23159.21</v>
      </c>
      <c r="I78" s="43">
        <f>+SUMIFS(db_LecMedPrinc[6],db_LecMedPrinc[Fecha],db_ConsumoDiario[[#This Row],[Fecha]],db_LecMedPrinc[Hora],db_ConsumoDiario[[#This Row],[Hora]])</f>
        <v>9818.36</v>
      </c>
      <c r="J78" s="14">
        <f>+IFERROR(IF(db_ConsumoDiario[[#This Row],[Bloque_4]]-$G77&gt;0,db_ConsumoDiario[[#This Row],[Bloque_4]]-$G77,0)*2400,0)</f>
        <v>5856.0000000012224</v>
      </c>
      <c r="K78" s="44">
        <f>+IFERROR(IF(db_ConsumoDiario[[#This Row],[Bloque_5]]-$H77&gt;0,db_ConsumoDiario[[#This Row],[Bloque_5]]-$H77,0)*2400,0)</f>
        <v>6287.9999999975553</v>
      </c>
      <c r="L78" s="44">
        <f>+IFERROR(IF(db_ConsumoDiario[[#This Row],[Bloque_6]]-$I77&gt;0,db_ConsumoDiario[[#This Row],[Bloque_6]]-$I77,0)*2400,0)</f>
        <v>1800</v>
      </c>
    </row>
    <row r="79" spans="1:12" ht="15.75" x14ac:dyDescent="0.25">
      <c r="A79" s="3">
        <v>44270</v>
      </c>
      <c r="B79" s="10">
        <v>0</v>
      </c>
      <c r="C79" s="13">
        <f>+db_ConsumoDiario[[#This Row],[Fecha]]-1</f>
        <v>44269</v>
      </c>
      <c r="D79" s="8">
        <f>+SUMIFS(db_LecMedPrinc[1],db_LecMedPrinc[Fecha],db_ConsumoDiario[[#This Row],[Fecha]],db_LecMedPrinc[Hora],db_ConsumoDiario[[#This Row],[Hora]])</f>
        <v>46232.87</v>
      </c>
      <c r="E79" s="9">
        <f>+SUMIFS(db_LecMedPrinc[fdp],db_LecMedPrinc[Fecha],db_ConsumoDiario[[#This Row],[Fecha]],db_LecMedPrinc[Hora],db_ConsumoDiario[[#This Row],[Hora]])</f>
        <v>0.90384037608695034</v>
      </c>
      <c r="F79" s="14">
        <f>+IFERROR(IF(db_ConsumoDiario[[#This Row],[Lectura 
Medidor]]-$D78&gt;0,db_ConsumoDiario[[#This Row],[Lectura 
Medidor]]-$D78,0)*2400,0)</f>
        <v>8088.0000000062864</v>
      </c>
      <c r="G79" s="8">
        <f>+SUMIFS(db_LecMedPrinc[4],db_LecMedPrinc[Fecha],db_ConsumoDiario[[#This Row],[Fecha]],db_LecMedPrinc[Hora],db_ConsumoDiario[[#This Row],[Hora]])</f>
        <v>13252.98</v>
      </c>
      <c r="H79" s="43">
        <f>+SUMIFS(db_LecMedPrinc[5],db_LecMedPrinc[Fecha],db_ConsumoDiario[[#This Row],[Fecha]],db_LecMedPrinc[Hora],db_ConsumoDiario[[#This Row],[Hora]])</f>
        <v>23160.85</v>
      </c>
      <c r="I79" s="43">
        <f>+SUMIFS(db_LecMedPrinc[6],db_LecMedPrinc[Fecha],db_ConsumoDiario[[#This Row],[Fecha]],db_LecMedPrinc[Hora],db_ConsumoDiario[[#This Row],[Hora]])</f>
        <v>9819.0400000000009</v>
      </c>
      <c r="J79" s="14">
        <f>+IFERROR(IF(db_ConsumoDiario[[#This Row],[Bloque_4]]-$G78&gt;0,db_ConsumoDiario[[#This Row],[Bloque_4]]-$G78,0)*2400,0)</f>
        <v>2543.9999999987776</v>
      </c>
      <c r="K79" s="44">
        <f>+IFERROR(IF(db_ConsumoDiario[[#This Row],[Bloque_5]]-$H78&gt;0,db_ConsumoDiario[[#This Row],[Bloque_5]]-$H78,0)*2400,0)</f>
        <v>3935.999999998603</v>
      </c>
      <c r="L79" s="44">
        <f>+IFERROR(IF(db_ConsumoDiario[[#This Row],[Bloque_6]]-$I78&gt;0,db_ConsumoDiario[[#This Row],[Bloque_6]]-$I78,0)*2400,0)</f>
        <v>1632.0000000006985</v>
      </c>
    </row>
    <row r="80" spans="1:12" ht="15.75" x14ac:dyDescent="0.25">
      <c r="A80" s="3">
        <v>44271</v>
      </c>
      <c r="B80" s="10">
        <v>0</v>
      </c>
      <c r="C80" s="13">
        <f>+db_ConsumoDiario[[#This Row],[Fecha]]-1</f>
        <v>44270</v>
      </c>
      <c r="D80" s="8">
        <f>+SUMIFS(db_LecMedPrinc[1],db_LecMedPrinc[Fecha],db_ConsumoDiario[[#This Row],[Fecha]],db_LecMedPrinc[Hora],db_ConsumoDiario[[#This Row],[Hora]])</f>
        <v>46235.93</v>
      </c>
      <c r="E80" s="9">
        <f>+SUMIFS(db_LecMedPrinc[fdp],db_LecMedPrinc[Fecha],db_ConsumoDiario[[#This Row],[Fecha]],db_LecMedPrinc[Hora],db_ConsumoDiario[[#This Row],[Hora]])</f>
        <v>0.90384331366852388</v>
      </c>
      <c r="F80" s="14">
        <f>+IFERROR(IF(db_ConsumoDiario[[#This Row],[Lectura 
Medidor]]-$D79&gt;0,db_ConsumoDiario[[#This Row],[Lectura 
Medidor]]-$D79,0)*2400,0)</f>
        <v>7343.9999999944121</v>
      </c>
      <c r="G80" s="8">
        <f>+SUMIFS(db_LecMedPrinc[4],db_LecMedPrinc[Fecha],db_ConsumoDiario[[#This Row],[Fecha]],db_LecMedPrinc[Hora],db_ConsumoDiario[[#This Row],[Hora]])</f>
        <v>13253.79</v>
      </c>
      <c r="H80" s="43">
        <f>+SUMIFS(db_LecMedPrinc[5],db_LecMedPrinc[Fecha],db_ConsumoDiario[[#This Row],[Fecha]],db_LecMedPrinc[Hora],db_ConsumoDiario[[#This Row],[Hora]])</f>
        <v>23162.47</v>
      </c>
      <c r="I80" s="43">
        <f>+SUMIFS(db_LecMedPrinc[6],db_LecMedPrinc[Fecha],db_ConsumoDiario[[#This Row],[Fecha]],db_LecMedPrinc[Hora],db_ConsumoDiario[[#This Row],[Hora]])</f>
        <v>9819.66</v>
      </c>
      <c r="J80" s="14">
        <f>+IFERROR(IF(db_ConsumoDiario[[#This Row],[Bloque_4]]-$G79&gt;0,db_ConsumoDiario[[#This Row],[Bloque_4]]-$G79,0)*2400,0)</f>
        <v>1944.0000000031432</v>
      </c>
      <c r="K80" s="44">
        <f>+IFERROR(IF(db_ConsumoDiario[[#This Row],[Bloque_5]]-$H79&gt;0,db_ConsumoDiario[[#This Row],[Bloque_5]]-$H79,0)*2400,0)</f>
        <v>3888.0000000062864</v>
      </c>
      <c r="L80" s="44">
        <f>+IFERROR(IF(db_ConsumoDiario[[#This Row],[Bloque_6]]-$I79&gt;0,db_ConsumoDiario[[#This Row],[Bloque_6]]-$I79,0)*2400,0)</f>
        <v>1487.9999999975553</v>
      </c>
    </row>
    <row r="81" spans="1:12" ht="15.75" x14ac:dyDescent="0.25">
      <c r="A81" s="3">
        <v>44272</v>
      </c>
      <c r="B81" s="10">
        <v>0</v>
      </c>
      <c r="C81" s="13">
        <f>+db_ConsumoDiario[[#This Row],[Fecha]]-1</f>
        <v>44271</v>
      </c>
      <c r="D81" s="8">
        <f>+SUMIFS(db_LecMedPrinc[1],db_LecMedPrinc[Fecha],db_ConsumoDiario[[#This Row],[Fecha]],db_LecMedPrinc[Hora],db_ConsumoDiario[[#This Row],[Hora]])</f>
        <v>46238.239999999998</v>
      </c>
      <c r="E81" s="9">
        <f>+SUMIFS(db_LecMedPrinc[fdp],db_LecMedPrinc[Fecha],db_ConsumoDiario[[#This Row],[Fecha]],db_LecMedPrinc[Hora],db_ConsumoDiario[[#This Row],[Hora]])</f>
        <v>0.90384545686965789</v>
      </c>
      <c r="F81" s="14">
        <f>+IFERROR(IF(db_ConsumoDiario[[#This Row],[Lectura 
Medidor]]-$D80&gt;0,db_ConsumoDiario[[#This Row],[Lectura 
Medidor]]-$D80,0)*2400,0)</f>
        <v>5543.9999999944121</v>
      </c>
      <c r="G81" s="8">
        <f>+SUMIFS(db_LecMedPrinc[4],db_LecMedPrinc[Fecha],db_ConsumoDiario[[#This Row],[Fecha]],db_LecMedPrinc[Hora],db_ConsumoDiario[[#This Row],[Hora]])</f>
        <v>13254.57</v>
      </c>
      <c r="H81" s="43">
        <f>+SUMIFS(db_LecMedPrinc[5],db_LecMedPrinc[Fecha],db_ConsumoDiario[[#This Row],[Fecha]],db_LecMedPrinc[Hora],db_ConsumoDiario[[#This Row],[Hora]])</f>
        <v>23163.48</v>
      </c>
      <c r="I81" s="43">
        <f>+SUMIFS(db_LecMedPrinc[6],db_LecMedPrinc[Fecha],db_ConsumoDiario[[#This Row],[Fecha]],db_LecMedPrinc[Hora],db_ConsumoDiario[[#This Row],[Hora]])</f>
        <v>9820.17</v>
      </c>
      <c r="J81" s="14">
        <f>+IFERROR(IF(db_ConsumoDiario[[#This Row],[Bloque_4]]-$G80&gt;0,db_ConsumoDiario[[#This Row],[Bloque_4]]-$G80,0)*2400,0)</f>
        <v>1871.999999997206</v>
      </c>
      <c r="K81" s="44">
        <f>+IFERROR(IF(db_ConsumoDiario[[#This Row],[Bloque_5]]-$H80&gt;0,db_ConsumoDiario[[#This Row],[Bloque_5]]-$H80,0)*2400,0)</f>
        <v>2423.9999999961583</v>
      </c>
      <c r="L81" s="44">
        <f>+IFERROR(IF(db_ConsumoDiario[[#This Row],[Bloque_6]]-$I80&gt;0,db_ConsumoDiario[[#This Row],[Bloque_6]]-$I80,0)*2400,0)</f>
        <v>1224.0000000005239</v>
      </c>
    </row>
    <row r="82" spans="1:12" ht="15.75" x14ac:dyDescent="0.25">
      <c r="A82" s="3">
        <v>44273</v>
      </c>
      <c r="B82" s="10">
        <v>0</v>
      </c>
      <c r="C82" s="13">
        <f>+db_ConsumoDiario[[#This Row],[Fecha]]-1</f>
        <v>44272</v>
      </c>
      <c r="D82" s="8">
        <f>+SUMIFS(db_LecMedPrinc[1],db_LecMedPrinc[Fecha],db_ConsumoDiario[[#This Row],[Fecha]],db_LecMedPrinc[Hora],db_ConsumoDiario[[#This Row],[Hora]])</f>
        <v>46240.87</v>
      </c>
      <c r="E82" s="9">
        <f>+SUMIFS(db_LecMedPrinc[fdp],db_LecMedPrinc[Fecha],db_ConsumoDiario[[#This Row],[Fecha]],db_LecMedPrinc[Hora],db_ConsumoDiario[[#This Row],[Hora]])</f>
        <v>0.90384814014485371</v>
      </c>
      <c r="F82" s="14">
        <f>+IFERROR(IF(db_ConsumoDiario[[#This Row],[Lectura 
Medidor]]-$D81&gt;0,db_ConsumoDiario[[#This Row],[Lectura 
Medidor]]-$D81,0)*2400,0)</f>
        <v>6312.0000000111759</v>
      </c>
      <c r="G82" s="8">
        <f>+SUMIFS(db_LecMedPrinc[4],db_LecMedPrinc[Fecha],db_ConsumoDiario[[#This Row],[Fecha]],db_LecMedPrinc[Hora],db_ConsumoDiario[[#This Row],[Hora]])</f>
        <v>13255.13</v>
      </c>
      <c r="H82" s="43">
        <f>+SUMIFS(db_LecMedPrinc[5],db_LecMedPrinc[Fecha],db_ConsumoDiario[[#This Row],[Fecha]],db_LecMedPrinc[Hora],db_ConsumoDiario[[#This Row],[Hora]])</f>
        <v>2316</v>
      </c>
      <c r="I82" s="43">
        <f>+SUMIFS(db_LecMedPrinc[6],db_LecMedPrinc[Fecha],db_ConsumoDiario[[#This Row],[Fecha]],db_LecMedPrinc[Hora],db_ConsumoDiario[[#This Row],[Hora]])</f>
        <v>9820.73</v>
      </c>
      <c r="J82" s="14">
        <f>+IFERROR(IF(db_ConsumoDiario[[#This Row],[Bloque_4]]-$G81&gt;0,db_ConsumoDiario[[#This Row],[Bloque_4]]-$G81,0)*2400,0)</f>
        <v>1343.9999999987776</v>
      </c>
      <c r="K82" s="44">
        <f>+IFERROR(IF(db_ConsumoDiario[[#This Row],[Bloque_5]]-$H81&gt;0,db_ConsumoDiario[[#This Row],[Bloque_5]]-$H81,0)*2400,0)</f>
        <v>0</v>
      </c>
      <c r="L82" s="44">
        <f>+IFERROR(IF(db_ConsumoDiario[[#This Row],[Bloque_6]]-$I81&gt;0,db_ConsumoDiario[[#This Row],[Bloque_6]]-$I81,0)*2400,0)</f>
        <v>1343.9999999987776</v>
      </c>
    </row>
    <row r="83" spans="1:12" ht="15.75" x14ac:dyDescent="0.25">
      <c r="A83" s="3">
        <v>44274</v>
      </c>
      <c r="B83" s="10">
        <v>0</v>
      </c>
      <c r="C83" s="13">
        <f>+db_ConsumoDiario[[#This Row],[Fecha]]-1</f>
        <v>44273</v>
      </c>
      <c r="D83" s="8">
        <f>+SUMIFS(db_LecMedPrinc[1],db_LecMedPrinc[Fecha],db_ConsumoDiario[[#This Row],[Fecha]],db_LecMedPrinc[Hora],db_ConsumoDiario[[#This Row],[Hora]])</f>
        <v>46243.15</v>
      </c>
      <c r="E83" s="9">
        <f>+SUMIFS(db_LecMedPrinc[fdp],db_LecMedPrinc[Fecha],db_ConsumoDiario[[#This Row],[Fecha]],db_LecMedPrinc[Hora],db_ConsumoDiario[[#This Row],[Hora]])</f>
        <v>0.90384851263465171</v>
      </c>
      <c r="F83" s="14">
        <f>+IFERROR(IF(db_ConsumoDiario[[#This Row],[Lectura 
Medidor]]-$D82&gt;0,db_ConsumoDiario[[#This Row],[Lectura 
Medidor]]-$D82,0)*2400,0)</f>
        <v>5471.999999997206</v>
      </c>
      <c r="G83" s="8">
        <f>+SUMIFS(db_LecMedPrinc[4],db_LecMedPrinc[Fecha],db_ConsumoDiario[[#This Row],[Fecha]],db_LecMedPrinc[Hora],db_ConsumoDiario[[#This Row],[Hora]])</f>
        <v>13256.11</v>
      </c>
      <c r="H83" s="43">
        <f>+SUMIFS(db_LecMedPrinc[5],db_LecMedPrinc[Fecha],db_ConsumoDiario[[#This Row],[Fecha]],db_LecMedPrinc[Hora],db_ConsumoDiario[[#This Row],[Hora]])</f>
        <v>2316.44</v>
      </c>
      <c r="I83" s="43">
        <f>+SUMIFS(db_LecMedPrinc[6],db_LecMedPrinc[Fecha],db_ConsumoDiario[[#This Row],[Fecha]],db_LecMedPrinc[Hora],db_ConsumoDiario[[#This Row],[Hora]])</f>
        <v>9821.2000000000007</v>
      </c>
      <c r="J83" s="14">
        <f>+IFERROR(IF(db_ConsumoDiario[[#This Row],[Bloque_4]]-$G82&gt;0,db_ConsumoDiario[[#This Row],[Bloque_4]]-$G82,0)*2400,0)</f>
        <v>2352.0000000033178</v>
      </c>
      <c r="K83" s="44">
        <f>+IFERROR(IF(db_ConsumoDiario[[#This Row],[Bloque_5]]-$H82&gt;0,db_ConsumoDiario[[#This Row],[Bloque_5]]-$H82,0)*2400,0)</f>
        <v>1056.000000000131</v>
      </c>
      <c r="L83" s="44">
        <f>+IFERROR(IF(db_ConsumoDiario[[#This Row],[Bloque_6]]-$I82&gt;0,db_ConsumoDiario[[#This Row],[Bloque_6]]-$I82,0)*2400,0)</f>
        <v>1128.000000002794</v>
      </c>
    </row>
    <row r="84" spans="1:12" ht="15.75" x14ac:dyDescent="0.25">
      <c r="A84" s="3">
        <v>44275</v>
      </c>
      <c r="B84" s="10">
        <v>0</v>
      </c>
      <c r="C84" s="13">
        <f>+db_ConsumoDiario[[#This Row],[Fecha]]-1</f>
        <v>44274</v>
      </c>
      <c r="D84" s="8">
        <f>+SUMIFS(db_LecMedPrinc[1],db_LecMedPrinc[Fecha],db_ConsumoDiario[[#This Row],[Fecha]],db_LecMedPrinc[Hora],db_ConsumoDiario[[#This Row],[Hora]])</f>
        <v>46246.62</v>
      </c>
      <c r="E84" s="9">
        <f>+SUMIFS(db_LecMedPrinc[fdp],db_LecMedPrinc[Fecha],db_ConsumoDiario[[#This Row],[Fecha]],db_LecMedPrinc[Hora],db_ConsumoDiario[[#This Row],[Hora]])</f>
        <v>0.90385397387887723</v>
      </c>
      <c r="F84" s="14">
        <f>+IFERROR(IF(db_ConsumoDiario[[#This Row],[Lectura 
Medidor]]-$D83&gt;0,db_ConsumoDiario[[#This Row],[Lectura 
Medidor]]-$D83,0)*2400,0)</f>
        <v>8328.000000002794</v>
      </c>
      <c r="G84" s="8">
        <f>+SUMIFS(db_LecMedPrinc[4],db_LecMedPrinc[Fecha],db_ConsumoDiario[[#This Row],[Fecha]],db_LecMedPrinc[Hora],db_ConsumoDiario[[#This Row],[Hora]])</f>
        <v>13256.71</v>
      </c>
      <c r="H84" s="43">
        <f>+SUMIFS(db_LecMedPrinc[5],db_LecMedPrinc[Fecha],db_ConsumoDiario[[#This Row],[Fecha]],db_LecMedPrinc[Hora],db_ConsumoDiario[[#This Row],[Hora]])</f>
        <v>23168.080000000002</v>
      </c>
      <c r="I84" s="43">
        <f>+SUMIFS(db_LecMedPrinc[6],db_LecMedPrinc[Fecha],db_ConsumoDiario[[#This Row],[Fecha]],db_LecMedPrinc[Hora],db_ConsumoDiario[[#This Row],[Hora]])</f>
        <v>9821.82</v>
      </c>
      <c r="J84" s="14">
        <f>+IFERROR(IF(db_ConsumoDiario[[#This Row],[Bloque_4]]-$G83&gt;0,db_ConsumoDiario[[#This Row],[Bloque_4]]-$G83,0)*2400,0)</f>
        <v>1439.9999999965075</v>
      </c>
      <c r="K84" s="44">
        <f>+IFERROR(IF(db_ConsumoDiario[[#This Row],[Bloque_5]]-$H83&gt;0,db_ConsumoDiario[[#This Row],[Bloque_5]]-$H83,0)*2400,0)</f>
        <v>50043936.000000007</v>
      </c>
      <c r="L84" s="44">
        <f>+IFERROR(IF(db_ConsumoDiario[[#This Row],[Bloque_6]]-$I83&gt;0,db_ConsumoDiario[[#This Row],[Bloque_6]]-$I83,0)*2400,0)</f>
        <v>1487.9999999975553</v>
      </c>
    </row>
    <row r="85" spans="1:12" ht="15.75" x14ac:dyDescent="0.25">
      <c r="A85" s="3">
        <v>44276</v>
      </c>
      <c r="B85" s="10">
        <v>0</v>
      </c>
      <c r="C85" s="13">
        <f>+db_ConsumoDiario[[#This Row],[Fecha]]-1</f>
        <v>44275</v>
      </c>
      <c r="D85" s="8">
        <f>+SUMIFS(db_LecMedPrinc[1],db_LecMedPrinc[Fecha],db_ConsumoDiario[[#This Row],[Fecha]],db_LecMedPrinc[Hora],db_ConsumoDiario[[#This Row],[Hora]])</f>
        <v>46248.81</v>
      </c>
      <c r="E85" s="9">
        <f>+SUMIFS(db_LecMedPrinc[fdp],db_LecMedPrinc[Fecha],db_ConsumoDiario[[#This Row],[Fecha]],db_LecMedPrinc[Hora],db_ConsumoDiario[[#This Row],[Hora]])</f>
        <v>0.90385576228922904</v>
      </c>
      <c r="F85" s="14">
        <f>+IFERROR(IF(db_ConsumoDiario[[#This Row],[Lectura 
Medidor]]-$D84&gt;0,db_ConsumoDiario[[#This Row],[Lectura 
Medidor]]-$D84,0)*2400,0)</f>
        <v>5255.9999999881256</v>
      </c>
      <c r="G85" s="8">
        <f>+SUMIFS(db_LecMedPrinc[4],db_LecMedPrinc[Fecha],db_ConsumoDiario[[#This Row],[Fecha]],db_LecMedPrinc[Hora],db_ConsumoDiario[[#This Row],[Hora]])</f>
        <v>13257.11</v>
      </c>
      <c r="H85" s="43">
        <f>+SUMIFS(db_LecMedPrinc[5],db_LecMedPrinc[Fecha],db_ConsumoDiario[[#This Row],[Fecha]],db_LecMedPrinc[Hora],db_ConsumoDiario[[#This Row],[Hora]])</f>
        <v>23169.32</v>
      </c>
      <c r="I85" s="43">
        <f>+SUMIFS(db_LecMedPrinc[6],db_LecMedPrinc[Fecha],db_ConsumoDiario[[#This Row],[Fecha]],db_LecMedPrinc[Hora],db_ConsumoDiario[[#This Row],[Hora]])</f>
        <v>9822.3700000000008</v>
      </c>
      <c r="J85" s="14">
        <f>+IFERROR(IF(db_ConsumoDiario[[#This Row],[Bloque_4]]-$G84&gt;0,db_ConsumoDiario[[#This Row],[Bloque_4]]-$G84,0)*2400,0)</f>
        <v>960.00000000349246</v>
      </c>
      <c r="K85" s="44">
        <f>+IFERROR(IF(db_ConsumoDiario[[#This Row],[Bloque_5]]-$H84&gt;0,db_ConsumoDiario[[#This Row],[Bloque_5]]-$H84,0)*2400,0)</f>
        <v>2975.9999999951106</v>
      </c>
      <c r="L85" s="44">
        <f>+IFERROR(IF(db_ConsumoDiario[[#This Row],[Bloque_6]]-$I84&gt;0,db_ConsumoDiario[[#This Row],[Bloque_6]]-$I84,0)*2400,0)</f>
        <v>1320.0000000026193</v>
      </c>
    </row>
    <row r="86" spans="1:12" ht="15.75" x14ac:dyDescent="0.25">
      <c r="A86" s="3">
        <v>44277</v>
      </c>
      <c r="B86" s="10">
        <v>0</v>
      </c>
      <c r="C86" s="13">
        <f>+db_ConsumoDiario[[#This Row],[Fecha]]-1</f>
        <v>44276</v>
      </c>
      <c r="D86" s="8">
        <f>+SUMIFS(db_LecMedPrinc[1],db_LecMedPrinc[Fecha],db_ConsumoDiario[[#This Row],[Fecha]],db_LecMedPrinc[Hora],db_ConsumoDiario[[#This Row],[Hora]])</f>
        <v>46251.1</v>
      </c>
      <c r="E86" s="9">
        <f>+SUMIFS(db_LecMedPrinc[fdp],db_LecMedPrinc[Fecha],db_ConsumoDiario[[#This Row],[Fecha]],db_LecMedPrinc[Hora],db_ConsumoDiario[[#This Row],[Hora]])</f>
        <v>0.90385798379892002</v>
      </c>
      <c r="F86" s="14">
        <f>+IFERROR(IF(db_ConsumoDiario[[#This Row],[Lectura 
Medidor]]-$D85&gt;0,db_ConsumoDiario[[#This Row],[Lectura 
Medidor]]-$D85,0)*2400,0)</f>
        <v>5496.0000000020955</v>
      </c>
      <c r="G86" s="8">
        <f>+SUMIFS(db_LecMedPrinc[4],db_LecMedPrinc[Fecha],db_ConsumoDiario[[#This Row],[Fecha]],db_LecMedPrinc[Hora],db_ConsumoDiario[[#This Row],[Hora]])</f>
        <v>13257.79</v>
      </c>
      <c r="H86" s="43">
        <f>+SUMIFS(db_LecMedPrinc[5],db_LecMedPrinc[Fecha],db_ConsumoDiario[[#This Row],[Fecha]],db_LecMedPrinc[Hora],db_ConsumoDiario[[#This Row],[Hora]])</f>
        <v>23170.44</v>
      </c>
      <c r="I86" s="43">
        <f>+SUMIFS(db_LecMedPrinc[6],db_LecMedPrinc[Fecha],db_ConsumoDiario[[#This Row],[Fecha]],db_LecMedPrinc[Hora],db_ConsumoDiario[[#This Row],[Hora]])</f>
        <v>9822.85</v>
      </c>
      <c r="J86" s="14">
        <f>+IFERROR(IF(db_ConsumoDiario[[#This Row],[Bloque_4]]-$G85&gt;0,db_ConsumoDiario[[#This Row],[Bloque_4]]-$G85,0)*2400,0)</f>
        <v>1632.0000000006985</v>
      </c>
      <c r="K86" s="44">
        <f>+IFERROR(IF(db_ConsumoDiario[[#This Row],[Bloque_5]]-$H85&gt;0,db_ConsumoDiario[[#This Row],[Bloque_5]]-$H85,0)*2400,0)</f>
        <v>2687.9999999975553</v>
      </c>
      <c r="L86" s="44">
        <f>+IFERROR(IF(db_ConsumoDiario[[#This Row],[Bloque_6]]-$I85&gt;0,db_ConsumoDiario[[#This Row],[Bloque_6]]-$I85,0)*2400,0)</f>
        <v>1151.9999999989523</v>
      </c>
    </row>
    <row r="87" spans="1:12" ht="15.75" x14ac:dyDescent="0.25">
      <c r="A87" s="3">
        <v>44278</v>
      </c>
      <c r="B87" s="10">
        <v>0</v>
      </c>
      <c r="C87" s="13">
        <f>+db_ConsumoDiario[[#This Row],[Fecha]]-1</f>
        <v>44277</v>
      </c>
      <c r="D87" s="8">
        <f>+SUMIFS(db_LecMedPrinc[1],db_LecMedPrinc[Fecha],db_ConsumoDiario[[#This Row],[Fecha]],db_LecMedPrinc[Hora],db_ConsumoDiario[[#This Row],[Hora]])</f>
        <v>46256.57</v>
      </c>
      <c r="E87" s="9">
        <f>+SUMIFS(db_LecMedPrinc[fdp],db_LecMedPrinc[Fecha],db_ConsumoDiario[[#This Row],[Fecha]],db_LecMedPrinc[Hora],db_ConsumoDiario[[#This Row],[Hora]])</f>
        <v>0.90385775086281472</v>
      </c>
      <c r="F87" s="14">
        <f>+IFERROR(IF(db_ConsumoDiario[[#This Row],[Lectura 
Medidor]]-$D86&gt;0,db_ConsumoDiario[[#This Row],[Lectura 
Medidor]]-$D86,0)*2400,0)</f>
        <v>13128.000000002794</v>
      </c>
      <c r="G87" s="8">
        <f>+SUMIFS(db_LecMedPrinc[4],db_LecMedPrinc[Fecha],db_ConsumoDiario[[#This Row],[Fecha]],db_LecMedPrinc[Hora],db_ConsumoDiario[[#This Row],[Hora]])</f>
        <v>13259.03</v>
      </c>
      <c r="H87" s="43">
        <f>+SUMIFS(db_LecMedPrinc[5],db_LecMedPrinc[Fecha],db_ConsumoDiario[[#This Row],[Fecha]],db_LecMedPrinc[Hora],db_ConsumoDiario[[#This Row],[Hora]])</f>
        <v>23173.15</v>
      </c>
      <c r="I87" s="43">
        <f>+SUMIFS(db_LecMedPrinc[6],db_LecMedPrinc[Fecha],db_ConsumoDiario[[#This Row],[Fecha]],db_LecMedPrinc[Hora],db_ConsumoDiario[[#This Row],[Hora]])</f>
        <v>9824.3700000000008</v>
      </c>
      <c r="J87" s="14">
        <f>+IFERROR(IF(db_ConsumoDiario[[#This Row],[Bloque_4]]-$G86&gt;0,db_ConsumoDiario[[#This Row],[Bloque_4]]-$G86,0)*2400,0)</f>
        <v>2975.9999999994761</v>
      </c>
      <c r="K87" s="44">
        <f>+IFERROR(IF(db_ConsumoDiario[[#This Row],[Bloque_5]]-$H86&gt;0,db_ConsumoDiario[[#This Row],[Bloque_5]]-$H86,0)*2400,0)</f>
        <v>6504.0000000066357</v>
      </c>
      <c r="L87" s="44">
        <f>+IFERROR(IF(db_ConsumoDiario[[#This Row],[Bloque_6]]-$I86&gt;0,db_ConsumoDiario[[#This Row],[Bloque_6]]-$I86,0)*2400,0)</f>
        <v>3648.0000000010477</v>
      </c>
    </row>
    <row r="88" spans="1:12" ht="15.75" x14ac:dyDescent="0.25">
      <c r="A88" s="3">
        <v>44279</v>
      </c>
      <c r="B88" s="10">
        <v>0</v>
      </c>
      <c r="C88" s="13">
        <f>+db_ConsumoDiario[[#This Row],[Fecha]]-1</f>
        <v>44278</v>
      </c>
      <c r="D88" s="8">
        <f>+SUMIFS(db_LecMedPrinc[1],db_LecMedPrinc[Fecha],db_ConsumoDiario[[#This Row],[Fecha]],db_LecMedPrinc[Hora],db_ConsumoDiario[[#This Row],[Hora]])</f>
        <v>46263.75</v>
      </c>
      <c r="E88" s="9">
        <f>+SUMIFS(db_LecMedPrinc[fdp],db_LecMedPrinc[Fecha],db_ConsumoDiario[[#This Row],[Fecha]],db_LecMedPrinc[Hora],db_ConsumoDiario[[#This Row],[Hora]])</f>
        <v>0.90385486930206393</v>
      </c>
      <c r="F88" s="14">
        <f>+IFERROR(IF(db_ConsumoDiario[[#This Row],[Lectura 
Medidor]]-$D87&gt;0,db_ConsumoDiario[[#This Row],[Lectura 
Medidor]]-$D87,0)*2400,0)</f>
        <v>17232.000000000698</v>
      </c>
      <c r="G88" s="8">
        <f>+SUMIFS(db_LecMedPrinc[4],db_LecMedPrinc[Fecha],db_ConsumoDiario[[#This Row],[Fecha]],db_LecMedPrinc[Hora],db_ConsumoDiario[[#This Row],[Hora]])</f>
        <v>13260.83</v>
      </c>
      <c r="H88" s="43">
        <f>+SUMIFS(db_LecMedPrinc[5],db_LecMedPrinc[Fecha],db_ConsumoDiario[[#This Row],[Fecha]],db_LecMedPrinc[Hora],db_ConsumoDiario[[#This Row],[Hora]])</f>
        <v>23176.9</v>
      </c>
      <c r="I88" s="43">
        <f>+SUMIFS(db_LecMedPrinc[6],db_LecMedPrinc[Fecha],db_ConsumoDiario[[#This Row],[Fecha]],db_LecMedPrinc[Hora],db_ConsumoDiario[[#This Row],[Hora]])</f>
        <v>9826.01</v>
      </c>
      <c r="J88" s="14">
        <f>+IFERROR(IF(db_ConsumoDiario[[#This Row],[Bloque_4]]-$G87&gt;0,db_ConsumoDiario[[#This Row],[Bloque_4]]-$G87,0)*2400,0)</f>
        <v>4319.9999999982538</v>
      </c>
      <c r="K88" s="44">
        <f>+IFERROR(IF(db_ConsumoDiario[[#This Row],[Bloque_5]]-$H87&gt;0,db_ConsumoDiario[[#This Row],[Bloque_5]]-$H87,0)*2400,0)</f>
        <v>9000</v>
      </c>
      <c r="L88" s="44">
        <f>+IFERROR(IF(db_ConsumoDiario[[#This Row],[Bloque_6]]-$I87&gt;0,db_ConsumoDiario[[#This Row],[Bloque_6]]-$I87,0)*2400,0)</f>
        <v>3935.999999998603</v>
      </c>
    </row>
    <row r="89" spans="1:12" ht="15.75" x14ac:dyDescent="0.25">
      <c r="A89" s="3">
        <v>44280</v>
      </c>
      <c r="B89" s="10">
        <v>0</v>
      </c>
      <c r="C89" s="13">
        <f>+db_ConsumoDiario[[#This Row],[Fecha]]-1</f>
        <v>44279</v>
      </c>
      <c r="D89" s="8">
        <f>+SUMIFS(db_LecMedPrinc[1],db_LecMedPrinc[Fecha],db_ConsumoDiario[[#This Row],[Fecha]],db_LecMedPrinc[Hora],db_ConsumoDiario[[#This Row],[Hora]])</f>
        <v>46272.34</v>
      </c>
      <c r="E89" s="9">
        <f>+SUMIFS(db_LecMedPrinc[fdp],db_LecMedPrinc[Fecha],db_ConsumoDiario[[#This Row],[Fecha]],db_LecMedPrinc[Hora],db_ConsumoDiario[[#This Row],[Hora]])</f>
        <v>0.90385196923263988</v>
      </c>
      <c r="F89" s="14">
        <f>+IFERROR(IF(db_ConsumoDiario[[#This Row],[Lectura 
Medidor]]-$D88&gt;0,db_ConsumoDiario[[#This Row],[Lectura 
Medidor]]-$D88,0)*2400,0)</f>
        <v>20615.999999991618</v>
      </c>
      <c r="G89" s="8">
        <f>+SUMIFS(db_LecMedPrinc[4],db_LecMedPrinc[Fecha],db_ConsumoDiario[[#This Row],[Fecha]],db_LecMedPrinc[Hora],db_ConsumoDiario[[#This Row],[Hora]])</f>
        <v>13263.39</v>
      </c>
      <c r="H89" s="43">
        <f>+SUMIFS(db_LecMedPrinc[5],db_LecMedPrinc[Fecha],db_ConsumoDiario[[#This Row],[Fecha]],db_LecMedPrinc[Hora],db_ConsumoDiario[[#This Row],[Hora]])</f>
        <v>23181.21</v>
      </c>
      <c r="I89" s="43">
        <f>+SUMIFS(db_LecMedPrinc[6],db_LecMedPrinc[Fecha],db_ConsumoDiario[[#This Row],[Fecha]],db_LecMedPrinc[Hora],db_ConsumoDiario[[#This Row],[Hora]])</f>
        <v>9827.74</v>
      </c>
      <c r="J89" s="14">
        <f>+IFERROR(IF(db_ConsumoDiario[[#This Row],[Bloque_4]]-$G88&gt;0,db_ConsumoDiario[[#This Row],[Bloque_4]]-$G88,0)*2400,0)</f>
        <v>6143.9999999987776</v>
      </c>
      <c r="K89" s="44">
        <f>+IFERROR(IF(db_ConsumoDiario[[#This Row],[Bloque_5]]-$H88&gt;0,db_ConsumoDiario[[#This Row],[Bloque_5]]-$H88,0)*2400,0)</f>
        <v>10343.999999994412</v>
      </c>
      <c r="L89" s="44">
        <f>+IFERROR(IF(db_ConsumoDiario[[#This Row],[Bloque_6]]-$I88&gt;0,db_ConsumoDiario[[#This Row],[Bloque_6]]-$I88,0)*2400,0)</f>
        <v>4151.9999999989523</v>
      </c>
    </row>
    <row r="90" spans="1:12" ht="15.75" x14ac:dyDescent="0.25">
      <c r="A90" s="3">
        <v>44281</v>
      </c>
      <c r="B90" s="10">
        <v>0</v>
      </c>
      <c r="C90" s="13">
        <f>+db_ConsumoDiario[[#This Row],[Fecha]]-1</f>
        <v>44280</v>
      </c>
      <c r="D90" s="8">
        <f>+SUMIFS(db_LecMedPrinc[1],db_LecMedPrinc[Fecha],db_ConsumoDiario[[#This Row],[Fecha]],db_LecMedPrinc[Hora],db_ConsumoDiario[[#This Row],[Hora]])</f>
        <v>46279.86</v>
      </c>
      <c r="E90" s="9">
        <f>+SUMIFS(db_LecMedPrinc[fdp],db_LecMedPrinc[Fecha],db_ConsumoDiario[[#This Row],[Fecha]],db_LecMedPrinc[Hora],db_ConsumoDiario[[#This Row],[Hora]])</f>
        <v>0.90385053161717099</v>
      </c>
      <c r="F90" s="14">
        <f>+IFERROR(IF(db_ConsumoDiario[[#This Row],[Lectura 
Medidor]]-$D89&gt;0,db_ConsumoDiario[[#This Row],[Lectura 
Medidor]]-$D89,0)*2400,0)</f>
        <v>18048.000000009779</v>
      </c>
      <c r="G90" s="8">
        <f>+SUMIFS(db_LecMedPrinc[4],db_LecMedPrinc[Fecha],db_ConsumoDiario[[#This Row],[Fecha]],db_LecMedPrinc[Hora],db_ConsumoDiario[[#This Row],[Hora]])</f>
        <v>13265.55</v>
      </c>
      <c r="H90" s="43">
        <f>+SUMIFS(db_LecMedPrinc[5],db_LecMedPrinc[Fecha],db_ConsumoDiario[[#This Row],[Fecha]],db_LecMedPrinc[Hora],db_ConsumoDiario[[#This Row],[Hora]])</f>
        <v>23185.040000000001</v>
      </c>
      <c r="I90" s="43">
        <f>+SUMIFS(db_LecMedPrinc[6],db_LecMedPrinc[Fecha],db_ConsumoDiario[[#This Row],[Fecha]],db_LecMedPrinc[Hora],db_ConsumoDiario[[#This Row],[Hora]])</f>
        <v>9829.25</v>
      </c>
      <c r="J90" s="14">
        <f>+IFERROR(IF(db_ConsumoDiario[[#This Row],[Bloque_4]]-$G89&gt;0,db_ConsumoDiario[[#This Row],[Bloque_4]]-$G89,0)*2400,0)</f>
        <v>5183.9999999996508</v>
      </c>
      <c r="K90" s="44">
        <f>+IFERROR(IF(db_ConsumoDiario[[#This Row],[Bloque_5]]-$H89&gt;0,db_ConsumoDiario[[#This Row],[Bloque_5]]-$H89,0)*2400,0)</f>
        <v>9192.000000004191</v>
      </c>
      <c r="L90" s="44">
        <f>+IFERROR(IF(db_ConsumoDiario[[#This Row],[Bloque_6]]-$I89&gt;0,db_ConsumoDiario[[#This Row],[Bloque_6]]-$I89,0)*2400,0)</f>
        <v>3624.0000000005239</v>
      </c>
    </row>
    <row r="91" spans="1:12" ht="15.75" x14ac:dyDescent="0.25">
      <c r="A91" s="3">
        <v>44282</v>
      </c>
      <c r="B91" s="10">
        <v>0</v>
      </c>
      <c r="C91" s="13">
        <f>+db_ConsumoDiario[[#This Row],[Fecha]]-1</f>
        <v>44281</v>
      </c>
      <c r="D91" s="8">
        <f>+SUMIFS(db_LecMedPrinc[1],db_LecMedPrinc[Fecha],db_ConsumoDiario[[#This Row],[Fecha]],db_LecMedPrinc[Hora],db_ConsumoDiario[[#This Row],[Hora]])</f>
        <v>46287.21</v>
      </c>
      <c r="E91" s="9">
        <f>+SUMIFS(db_LecMedPrinc[fdp],db_LecMedPrinc[Fecha],db_ConsumoDiario[[#This Row],[Fecha]],db_LecMedPrinc[Hora],db_ConsumoDiario[[#This Row],[Hora]])</f>
        <v>0.90384939295067679</v>
      </c>
      <c r="F91" s="14">
        <f>+IFERROR(IF(db_ConsumoDiario[[#This Row],[Lectura 
Medidor]]-$D90&gt;0,db_ConsumoDiario[[#This Row],[Lectura 
Medidor]]-$D90,0)*2400,0)</f>
        <v>17639.999999996508</v>
      </c>
      <c r="G91" s="8">
        <f>+SUMIFS(db_LecMedPrinc[4],db_LecMedPrinc[Fecha],db_ConsumoDiario[[#This Row],[Fecha]],db_LecMedPrinc[Hora],db_ConsumoDiario[[#This Row],[Hora]])</f>
        <v>13267.72</v>
      </c>
      <c r="H91" s="43">
        <f>+SUMIFS(db_LecMedPrinc[5],db_LecMedPrinc[Fecha],db_ConsumoDiario[[#This Row],[Fecha]],db_LecMedPrinc[Hora],db_ConsumoDiario[[#This Row],[Hora]])</f>
        <v>23188.74</v>
      </c>
      <c r="I91" s="43">
        <f>+SUMIFS(db_LecMedPrinc[6],db_LecMedPrinc[Fecha],db_ConsumoDiario[[#This Row],[Fecha]],db_LecMedPrinc[Hora],db_ConsumoDiario[[#This Row],[Hora]])</f>
        <v>9830.74</v>
      </c>
      <c r="J91" s="14">
        <f>+IFERROR(IF(db_ConsumoDiario[[#This Row],[Bloque_4]]-$G90&gt;0,db_ConsumoDiario[[#This Row],[Bloque_4]]-$G90,0)*2400,0)</f>
        <v>5208.0000000001746</v>
      </c>
      <c r="K91" s="44">
        <f>+IFERROR(IF(db_ConsumoDiario[[#This Row],[Bloque_5]]-$H90&gt;0,db_ConsumoDiario[[#This Row],[Bloque_5]]-$H90,0)*2400,0)</f>
        <v>8880.0000000017462</v>
      </c>
      <c r="L91" s="44">
        <f>+IFERROR(IF(db_ConsumoDiario[[#This Row],[Bloque_6]]-$I90&gt;0,db_ConsumoDiario[[#This Row],[Bloque_6]]-$I90,0)*2400,0)</f>
        <v>3575.9999999994761</v>
      </c>
    </row>
    <row r="92" spans="1:12" ht="15.75" x14ac:dyDescent="0.25">
      <c r="A92" s="3">
        <v>44283</v>
      </c>
      <c r="B92" s="10">
        <v>0</v>
      </c>
      <c r="C92" s="13">
        <f>+db_ConsumoDiario[[#This Row],[Fecha]]-1</f>
        <v>44282</v>
      </c>
      <c r="D92" s="8">
        <f>+SUMIFS(db_LecMedPrinc[1],db_LecMedPrinc[Fecha],db_ConsumoDiario[[#This Row],[Fecha]],db_LecMedPrinc[Hora],db_ConsumoDiario[[#This Row],[Hora]])</f>
        <v>46292.53</v>
      </c>
      <c r="E92" s="9">
        <f>+SUMIFS(db_LecMedPrinc[fdp],db_LecMedPrinc[Fecha],db_ConsumoDiario[[#This Row],[Fecha]],db_LecMedPrinc[Hora],db_ConsumoDiario[[#This Row],[Hora]])</f>
        <v>0.90384885159993089</v>
      </c>
      <c r="F92" s="14">
        <f>+IFERROR(IF(db_ConsumoDiario[[#This Row],[Lectura 
Medidor]]-$D91&gt;0,db_ConsumoDiario[[#This Row],[Lectura 
Medidor]]-$D91,0)*2400,0)</f>
        <v>12767.999999999302</v>
      </c>
      <c r="G92" s="8">
        <f>+SUMIFS(db_LecMedPrinc[4],db_LecMedPrinc[Fecha],db_ConsumoDiario[[#This Row],[Fecha]],db_LecMedPrinc[Hora],db_ConsumoDiario[[#This Row],[Hora]])</f>
        <v>13269.86</v>
      </c>
      <c r="H92" s="43">
        <f>+SUMIFS(db_LecMedPrinc[5],db_LecMedPrinc[Fecha],db_ConsumoDiario[[#This Row],[Fecha]],db_LecMedPrinc[Hora],db_ConsumoDiario[[#This Row],[Hora]])</f>
        <v>23191.45</v>
      </c>
      <c r="I92" s="43">
        <f>+SUMIFS(db_LecMedPrinc[6],db_LecMedPrinc[Fecha],db_ConsumoDiario[[#This Row],[Fecha]],db_LecMedPrinc[Hora],db_ConsumoDiario[[#This Row],[Hora]])</f>
        <v>9831.2099999999991</v>
      </c>
      <c r="J92" s="14">
        <f>+IFERROR(IF(db_ConsumoDiario[[#This Row],[Bloque_4]]-$G91&gt;0,db_ConsumoDiario[[#This Row],[Bloque_4]]-$G91,0)*2400,0)</f>
        <v>5136.0000000029686</v>
      </c>
      <c r="K92" s="44">
        <f>+IFERROR(IF(db_ConsumoDiario[[#This Row],[Bloque_5]]-$H91&gt;0,db_ConsumoDiario[[#This Row],[Bloque_5]]-$H91,0)*2400,0)</f>
        <v>6503.9999999979045</v>
      </c>
      <c r="L92" s="44">
        <f>+IFERROR(IF(db_ConsumoDiario[[#This Row],[Bloque_6]]-$I91&gt;0,db_ConsumoDiario[[#This Row],[Bloque_6]]-$I91,0)*2400,0)</f>
        <v>1127.9999999984284</v>
      </c>
    </row>
    <row r="93" spans="1:12" ht="15.75" x14ac:dyDescent="0.25">
      <c r="A93" s="3">
        <v>44284</v>
      </c>
      <c r="B93" s="10">
        <v>0</v>
      </c>
      <c r="C93" s="13">
        <f>+db_ConsumoDiario[[#This Row],[Fecha]]-1</f>
        <v>44283</v>
      </c>
      <c r="D93" s="8">
        <f>+SUMIFS(db_LecMedPrinc[1],db_LecMedPrinc[Fecha],db_ConsumoDiario[[#This Row],[Fecha]],db_LecMedPrinc[Hora],db_ConsumoDiario[[#This Row],[Hora]])</f>
        <v>46295</v>
      </c>
      <c r="E93" s="9">
        <f>+SUMIFS(db_LecMedPrinc[fdp],db_LecMedPrinc[Fecha],db_ConsumoDiario[[#This Row],[Fecha]],db_LecMedPrinc[Hora],db_ConsumoDiario[[#This Row],[Hora]])</f>
        <v>0.90385058219003189</v>
      </c>
      <c r="F93" s="14">
        <f>+IFERROR(IF(db_ConsumoDiario[[#This Row],[Lectura 
Medidor]]-$D92&gt;0,db_ConsumoDiario[[#This Row],[Lectura 
Medidor]]-$D92,0)*2400,0)</f>
        <v>5928.000000002794</v>
      </c>
      <c r="G93" s="8">
        <f>+SUMIFS(db_LecMedPrinc[4],db_LecMedPrinc[Fecha],db_ConsumoDiario[[#This Row],[Fecha]],db_LecMedPrinc[Hora],db_ConsumoDiario[[#This Row],[Hora]])</f>
        <v>13270.58</v>
      </c>
      <c r="H93" s="43">
        <f>+SUMIFS(db_LecMedPrinc[5],db_LecMedPrinc[Fecha],db_ConsumoDiario[[#This Row],[Fecha]],db_LecMedPrinc[Hora],db_ConsumoDiario[[#This Row],[Hora]])</f>
        <v>23192.720000000001</v>
      </c>
      <c r="I93" s="43">
        <f>+SUMIFS(db_LecMedPrinc[6],db_LecMedPrinc[Fecha],db_ConsumoDiario[[#This Row],[Fecha]],db_LecMedPrinc[Hora],db_ConsumoDiario[[#This Row],[Hora]])</f>
        <v>9831.69</v>
      </c>
      <c r="J93" s="14">
        <f>+IFERROR(IF(db_ConsumoDiario[[#This Row],[Bloque_4]]-$G92&gt;0,db_ConsumoDiario[[#This Row],[Bloque_4]]-$G92,0)*2400,0)</f>
        <v>1727.9999999984284</v>
      </c>
      <c r="K93" s="44">
        <f>+IFERROR(IF(db_ConsumoDiario[[#This Row],[Bloque_5]]-$H92&gt;0,db_ConsumoDiario[[#This Row],[Bloque_5]]-$H92,0)*2400,0)</f>
        <v>3048.0000000010477</v>
      </c>
      <c r="L93" s="44">
        <f>+IFERROR(IF(db_ConsumoDiario[[#This Row],[Bloque_6]]-$I92&gt;0,db_ConsumoDiario[[#This Row],[Bloque_6]]-$I92,0)*2400,0)</f>
        <v>1152.0000000033178</v>
      </c>
    </row>
    <row r="94" spans="1:12" ht="15.75" x14ac:dyDescent="0.25">
      <c r="A94" s="3">
        <v>44285</v>
      </c>
      <c r="B94" s="10">
        <v>0</v>
      </c>
      <c r="C94" s="13">
        <f>+db_ConsumoDiario[[#This Row],[Fecha]]-1</f>
        <v>44284</v>
      </c>
      <c r="D94" s="8">
        <f>+SUMIFS(db_LecMedPrinc[1],db_LecMedPrinc[Fecha],db_ConsumoDiario[[#This Row],[Fecha]],db_LecMedPrinc[Hora],db_ConsumoDiario[[#This Row],[Hora]])</f>
        <v>46299.94</v>
      </c>
      <c r="E94" s="9">
        <f>+SUMIFS(db_LecMedPrinc[fdp],db_LecMedPrinc[Fecha],db_ConsumoDiario[[#This Row],[Fecha]],db_LecMedPrinc[Hora],db_ConsumoDiario[[#This Row],[Hora]])</f>
        <v>0.90385117410052962</v>
      </c>
      <c r="F94" s="14">
        <f>+IFERROR(IF(db_ConsumoDiario[[#This Row],[Lectura 
Medidor]]-$D93&gt;0,db_ConsumoDiario[[#This Row],[Lectura 
Medidor]]-$D93,0)*2400,0)</f>
        <v>11856.000000005588</v>
      </c>
      <c r="G94" s="8">
        <f>+SUMIFS(db_LecMedPrinc[4],db_LecMedPrinc[Fecha],db_ConsumoDiario[[#This Row],[Fecha]],db_LecMedPrinc[Hora],db_ConsumoDiario[[#This Row],[Hora]])</f>
        <v>13271.61</v>
      </c>
      <c r="H94" s="43">
        <f>+SUMIFS(db_LecMedPrinc[5],db_LecMedPrinc[Fecha],db_ConsumoDiario[[#This Row],[Fecha]],db_LecMedPrinc[Hora],db_ConsumoDiario[[#This Row],[Hora]])</f>
        <v>23195.08</v>
      </c>
      <c r="I94" s="43">
        <f>+SUMIFS(db_LecMedPrinc[6],db_LecMedPrinc[Fecha],db_ConsumoDiario[[#This Row],[Fecha]],db_LecMedPrinc[Hora],db_ConsumoDiario[[#This Row],[Hora]])</f>
        <v>9833.23</v>
      </c>
      <c r="J94" s="14">
        <f>+IFERROR(IF(db_ConsumoDiario[[#This Row],[Bloque_4]]-$G93&gt;0,db_ConsumoDiario[[#This Row],[Bloque_4]]-$G93,0)*2400,0)</f>
        <v>2472.0000000015716</v>
      </c>
      <c r="K94" s="44">
        <f>+IFERROR(IF(db_ConsumoDiario[[#This Row],[Bloque_5]]-$H93&gt;0,db_ConsumoDiario[[#This Row],[Bloque_5]]-$H93,0)*2400,0)</f>
        <v>5664.000000001397</v>
      </c>
      <c r="L94" s="44">
        <f>+IFERROR(IF(db_ConsumoDiario[[#This Row],[Bloque_6]]-$I93&gt;0,db_ConsumoDiario[[#This Row],[Bloque_6]]-$I93,0)*2400,0)</f>
        <v>3695.9999999977299</v>
      </c>
    </row>
    <row r="95" spans="1:12" ht="15.75" x14ac:dyDescent="0.25">
      <c r="A95" s="3">
        <v>44286</v>
      </c>
      <c r="B95" s="10">
        <v>0</v>
      </c>
      <c r="C95" s="13">
        <f>+db_ConsumoDiario[[#This Row],[Fecha]]-1</f>
        <v>44285</v>
      </c>
      <c r="D95" s="8">
        <f>+SUMIFS(db_LecMedPrinc[1],db_LecMedPrinc[Fecha],db_ConsumoDiario[[#This Row],[Fecha]],db_LecMedPrinc[Hora],db_ConsumoDiario[[#This Row],[Hora]])</f>
        <v>46308.1</v>
      </c>
      <c r="E95" s="9">
        <f>+SUMIFS(db_LecMedPrinc[fdp],db_LecMedPrinc[Fecha],db_ConsumoDiario[[#This Row],[Fecha]],db_LecMedPrinc[Hora],db_ConsumoDiario[[#This Row],[Hora]])</f>
        <v>0.90384704249738623</v>
      </c>
      <c r="F95" s="14">
        <f>+IFERROR(IF(db_ConsumoDiario[[#This Row],[Lectura 
Medidor]]-$D94&gt;0,db_ConsumoDiario[[#This Row],[Lectura 
Medidor]]-$D94,0)*2400,0)</f>
        <v>19583.99999999092</v>
      </c>
      <c r="G95" s="8">
        <f>+SUMIFS(db_LecMedPrinc[4],db_LecMedPrinc[Fecha],db_ConsumoDiario[[#This Row],[Fecha]],db_LecMedPrinc[Hora],db_ConsumoDiario[[#This Row],[Hora]])</f>
        <v>13273.91</v>
      </c>
      <c r="H95" s="43">
        <f>+SUMIFS(db_LecMedPrinc[5],db_LecMedPrinc[Fecha],db_ConsumoDiario[[#This Row],[Fecha]],db_LecMedPrinc[Hora],db_ConsumoDiario[[#This Row],[Hora]])</f>
        <v>23199.21</v>
      </c>
      <c r="I95" s="43">
        <f>+SUMIFS(db_LecMedPrinc[6],db_LecMedPrinc[Fecha],db_ConsumoDiario[[#This Row],[Fecha]],db_LecMedPrinc[Hora],db_ConsumoDiario[[#This Row],[Hora]])</f>
        <v>9834.98</v>
      </c>
      <c r="J95" s="14">
        <f>+IFERROR(IF(db_ConsumoDiario[[#This Row],[Bloque_4]]-$G94&gt;0,db_ConsumoDiario[[#This Row],[Bloque_4]]-$G94,0)*2400,0)</f>
        <v>5519.9999999982538</v>
      </c>
      <c r="K95" s="44">
        <f>+IFERROR(IF(db_ConsumoDiario[[#This Row],[Bloque_5]]-$H94&gt;0,db_ConsumoDiario[[#This Row],[Bloque_5]]-$H94,0)*2400,0)</f>
        <v>9911.9999999937136</v>
      </c>
      <c r="L95" s="44">
        <f>+IFERROR(IF(db_ConsumoDiario[[#This Row],[Bloque_6]]-$I94&gt;0,db_ConsumoDiario[[#This Row],[Bloque_6]]-$I94,0)*2400,0)</f>
        <v>4200</v>
      </c>
    </row>
    <row r="96" spans="1:12" ht="15.75" x14ac:dyDescent="0.25">
      <c r="A96" s="3">
        <v>44287</v>
      </c>
      <c r="B96" s="10">
        <v>0</v>
      </c>
      <c r="C96" s="13">
        <f>+db_ConsumoDiario[[#This Row],[Fecha]]-1</f>
        <v>44286</v>
      </c>
      <c r="D96" s="8">
        <f>+SUMIFS(db_LecMedPrinc[1],db_LecMedPrinc[Fecha],db_ConsumoDiario[[#This Row],[Fecha]],db_LecMedPrinc[Hora],db_ConsumoDiario[[#This Row],[Hora]])</f>
        <v>46317.13</v>
      </c>
      <c r="E96" s="9">
        <f>+SUMIFS(db_LecMedPrinc[fdp],db_LecMedPrinc[Fecha],db_ConsumoDiario[[#This Row],[Fecha]],db_LecMedPrinc[Hora],db_ConsumoDiario[[#This Row],[Hora]])</f>
        <v>0.90384285075189019</v>
      </c>
      <c r="F96" s="14">
        <f>+IFERROR(IF(db_ConsumoDiario[[#This Row],[Lectura 
Medidor]]-$D95&gt;0,db_ConsumoDiario[[#This Row],[Lectura 
Medidor]]-$D95,0)*2400,0)</f>
        <v>21671.999999997206</v>
      </c>
      <c r="G96" s="8">
        <f>+SUMIFS(db_LecMedPrinc[4],db_LecMedPrinc[Fecha],db_ConsumoDiario[[#This Row],[Fecha]],db_LecMedPrinc[Hora],db_ConsumoDiario[[#This Row],[Hora]])</f>
        <v>13276.95</v>
      </c>
      <c r="H96" s="43">
        <f>+SUMIFS(db_LecMedPrinc[5],db_LecMedPrinc[Fecha],db_ConsumoDiario[[#This Row],[Fecha]],db_LecMedPrinc[Hora],db_ConsumoDiario[[#This Row],[Hora]])</f>
        <v>23203.39</v>
      </c>
      <c r="I96" s="43">
        <f>+SUMIFS(db_LecMedPrinc[6],db_LecMedPrinc[Fecha],db_ConsumoDiario[[#This Row],[Fecha]],db_LecMedPrinc[Hora],db_ConsumoDiario[[#This Row],[Hora]])</f>
        <v>9836.77</v>
      </c>
      <c r="J96" s="14">
        <f>+IFERROR(IF(db_ConsumoDiario[[#This Row],[Bloque_4]]-$G95&gt;0,db_ConsumoDiario[[#This Row],[Bloque_4]]-$G95,0)*2400,0)</f>
        <v>7296.0000000020955</v>
      </c>
      <c r="K96" s="44">
        <f>+IFERROR(IF(db_ConsumoDiario[[#This Row],[Bloque_5]]-$H95&gt;0,db_ConsumoDiario[[#This Row],[Bloque_5]]-$H95,0)*2400,0)</f>
        <v>10032.000000000698</v>
      </c>
      <c r="L96" s="44">
        <f>+IFERROR(IF(db_ConsumoDiario[[#This Row],[Bloque_6]]-$I95&gt;0,db_ConsumoDiario[[#This Row],[Bloque_6]]-$I95,0)*2400,0)</f>
        <v>4296.0000000020955</v>
      </c>
    </row>
    <row r="97" spans="1:12" ht="15.75" x14ac:dyDescent="0.25">
      <c r="A97" s="3">
        <v>44288</v>
      </c>
      <c r="B97" s="10">
        <v>0</v>
      </c>
      <c r="C97" s="13">
        <f>+db_ConsumoDiario[[#This Row],[Fecha]]-1</f>
        <v>44287</v>
      </c>
      <c r="D97" s="8">
        <f>+SUMIFS(db_LecMedPrinc[1],db_LecMedPrinc[Fecha],db_ConsumoDiario[[#This Row],[Fecha]],db_LecMedPrinc[Hora],db_ConsumoDiario[[#This Row],[Hora]])</f>
        <v>46323.68</v>
      </c>
      <c r="E97" s="9">
        <f>+SUMIFS(db_LecMedPrinc[fdp],db_LecMedPrinc[Fecha],db_ConsumoDiario[[#This Row],[Fecha]],db_LecMedPrinc[Hora],db_ConsumoDiario[[#This Row],[Hora]])</f>
        <v>0.90384270485193041</v>
      </c>
      <c r="F97" s="14">
        <f>+IFERROR(IF(db_ConsumoDiario[[#This Row],[Lectura 
Medidor]]-$D96&gt;0,db_ConsumoDiario[[#This Row],[Lectura 
Medidor]]-$D96,0)*2400,0)</f>
        <v>15720.000000006985</v>
      </c>
      <c r="G97" s="8">
        <f>+SUMIFS(db_LecMedPrinc[4],db_LecMedPrinc[Fecha],db_ConsumoDiario[[#This Row],[Fecha]],db_LecMedPrinc[Hora],db_ConsumoDiario[[#This Row],[Hora]])</f>
        <v>13278.87</v>
      </c>
      <c r="H97" s="43">
        <f>+SUMIFS(db_LecMedPrinc[5],db_LecMedPrinc[Fecha],db_ConsumoDiario[[#This Row],[Fecha]],db_LecMedPrinc[Hora],db_ConsumoDiario[[#This Row],[Hora]])</f>
        <v>23207.09</v>
      </c>
      <c r="I97" s="43">
        <f>+SUMIFS(db_LecMedPrinc[6],db_LecMedPrinc[Fecha],db_ConsumoDiario[[#This Row],[Fecha]],db_LecMedPrinc[Hora],db_ConsumoDiario[[#This Row],[Hora]])</f>
        <v>9837.7099999999991</v>
      </c>
      <c r="J97" s="14">
        <f>+IFERROR(IF(db_ConsumoDiario[[#This Row],[Bloque_4]]-$G96&gt;0,db_ConsumoDiario[[#This Row],[Bloque_4]]-$G96,0)*2400,0)</f>
        <v>4608.0000000001746</v>
      </c>
      <c r="K97" s="44">
        <f>+IFERROR(IF(db_ConsumoDiario[[#This Row],[Bloque_5]]-$H96&gt;0,db_ConsumoDiario[[#This Row],[Bloque_5]]-$H96,0)*2400,0)</f>
        <v>8880.0000000017462</v>
      </c>
      <c r="L97" s="44">
        <f>+IFERROR(IF(db_ConsumoDiario[[#This Row],[Bloque_6]]-$I96&gt;0,db_ConsumoDiario[[#This Row],[Bloque_6]]-$I96,0)*2400,0)</f>
        <v>2255.9999999968568</v>
      </c>
    </row>
    <row r="98" spans="1:12" ht="15.75" x14ac:dyDescent="0.25">
      <c r="A98" s="3">
        <v>44289</v>
      </c>
      <c r="B98" s="10">
        <v>0</v>
      </c>
      <c r="C98" s="13">
        <f>+db_ConsumoDiario[[#This Row],[Fecha]]-1</f>
        <v>44288</v>
      </c>
      <c r="D98" s="8">
        <f>+SUMIFS(db_LecMedPrinc[1],db_LecMedPrinc[Fecha],db_ConsumoDiario[[#This Row],[Fecha]],db_LecMedPrinc[Hora],db_ConsumoDiario[[#This Row],[Hora]])</f>
        <v>46327</v>
      </c>
      <c r="E98" s="9">
        <f>+SUMIFS(db_LecMedPrinc[fdp],db_LecMedPrinc[Fecha],db_ConsumoDiario[[#This Row],[Fecha]],db_LecMedPrinc[Hora],db_ConsumoDiario[[#This Row],[Hora]])</f>
        <v>0.90384520702847049</v>
      </c>
      <c r="F98" s="14">
        <f>+IFERROR(IF(db_ConsumoDiario[[#This Row],[Lectura 
Medidor]]-$D97&gt;0,db_ConsumoDiario[[#This Row],[Lectura 
Medidor]]-$D97,0)*2400,0)</f>
        <v>7967.9999999993015</v>
      </c>
      <c r="G98" s="8">
        <f>+SUMIFS(db_LecMedPrinc[4],db_LecMedPrinc[Fecha],db_ConsumoDiario[[#This Row],[Fecha]],db_LecMedPrinc[Hora],db_ConsumoDiario[[#This Row],[Hora]])</f>
        <v>13279.68</v>
      </c>
      <c r="H98" s="43">
        <f>+SUMIFS(db_LecMedPrinc[5],db_LecMedPrinc[Fecha],db_ConsumoDiario[[#This Row],[Fecha]],db_LecMedPrinc[Hora],db_ConsumoDiario[[#This Row],[Hora]])</f>
        <v>23208.87</v>
      </c>
      <c r="I98" s="43">
        <f>+SUMIFS(db_LecMedPrinc[6],db_LecMedPrinc[Fecha],db_ConsumoDiario[[#This Row],[Fecha]],db_LecMedPrinc[Hora],db_ConsumoDiario[[#This Row],[Hora]])</f>
        <v>9838.44</v>
      </c>
      <c r="J98" s="14">
        <f>+IFERROR(IF(db_ConsumoDiario[[#This Row],[Bloque_4]]-$G97&gt;0,db_ConsumoDiario[[#This Row],[Bloque_4]]-$G97,0)*2400,0)</f>
        <v>1943.9999999987776</v>
      </c>
      <c r="K98" s="44">
        <f>+IFERROR(IF(db_ConsumoDiario[[#This Row],[Bloque_5]]-$H97&gt;0,db_ConsumoDiario[[#This Row],[Bloque_5]]-$H97,0)*2400,0)</f>
        <v>4271.999999997206</v>
      </c>
      <c r="L98" s="44">
        <f>+IFERROR(IF(db_ConsumoDiario[[#This Row],[Bloque_6]]-$I97&gt;0,db_ConsumoDiario[[#This Row],[Bloque_6]]-$I97,0)*2400,0)</f>
        <v>1752.0000000033178</v>
      </c>
    </row>
    <row r="99" spans="1:12" ht="15.75" x14ac:dyDescent="0.25">
      <c r="A99" s="3">
        <v>44290</v>
      </c>
      <c r="B99" s="10">
        <v>0</v>
      </c>
      <c r="C99" s="13">
        <f>+db_ConsumoDiario[[#This Row],[Fecha]]-1</f>
        <v>44289</v>
      </c>
      <c r="D99" s="8">
        <f>+SUMIFS(db_LecMedPrinc[1],db_LecMedPrinc[Fecha],db_ConsumoDiario[[#This Row],[Fecha]],db_LecMedPrinc[Hora],db_ConsumoDiario[[#This Row],[Hora]])</f>
        <v>46330.11</v>
      </c>
      <c r="E99" s="9">
        <f>+SUMIFS(db_LecMedPrinc[fdp],db_LecMedPrinc[Fecha],db_ConsumoDiario[[#This Row],[Fecha]],db_LecMedPrinc[Hora],db_ConsumoDiario[[#This Row],[Hora]])</f>
        <v>0.90384824140367781</v>
      </c>
      <c r="F99" s="14">
        <f>+IFERROR(IF(db_ConsumoDiario[[#This Row],[Lectura 
Medidor]]-$D98&gt;0,db_ConsumoDiario[[#This Row],[Lectura 
Medidor]]-$D98,0)*2400,0)</f>
        <v>7464.000000001397</v>
      </c>
      <c r="G99" s="8">
        <f>+SUMIFS(db_LecMedPrinc[4],db_LecMedPrinc[Fecha],db_ConsumoDiario[[#This Row],[Fecha]],db_LecMedPrinc[Hora],db_ConsumoDiario[[#This Row],[Hora]])</f>
        <v>13280.63</v>
      </c>
      <c r="H99" s="43">
        <f>+SUMIFS(db_LecMedPrinc[5],db_LecMedPrinc[Fecha],db_ConsumoDiario[[#This Row],[Fecha]],db_LecMedPrinc[Hora],db_ConsumoDiario[[#This Row],[Hora]])</f>
        <v>23210.43</v>
      </c>
      <c r="I99" s="43">
        <f>+SUMIFS(db_LecMedPrinc[6],db_LecMedPrinc[Fecha],db_ConsumoDiario[[#This Row],[Fecha]],db_LecMedPrinc[Hora],db_ConsumoDiario[[#This Row],[Hora]])</f>
        <v>9839.0400000000009</v>
      </c>
      <c r="J99" s="14">
        <f>+IFERROR(IF(db_ConsumoDiario[[#This Row],[Bloque_4]]-$G98&gt;0,db_ConsumoDiario[[#This Row],[Bloque_4]]-$G98,0)*2400,0)</f>
        <v>2279.9999999973807</v>
      </c>
      <c r="K99" s="44">
        <f>+IFERROR(IF(db_ConsumoDiario[[#This Row],[Bloque_5]]-$H98&gt;0,db_ConsumoDiario[[#This Row],[Bloque_5]]-$H98,0)*2400,0)</f>
        <v>3744.0000000031432</v>
      </c>
      <c r="L99" s="44">
        <f>+IFERROR(IF(db_ConsumoDiario[[#This Row],[Bloque_6]]-$I98&gt;0,db_ConsumoDiario[[#This Row],[Bloque_6]]-$I98,0)*2400,0)</f>
        <v>1440.0000000008731</v>
      </c>
    </row>
    <row r="100" spans="1:12" ht="15.75" x14ac:dyDescent="0.25">
      <c r="A100" s="3">
        <v>44291</v>
      </c>
      <c r="B100" s="10">
        <v>0</v>
      </c>
      <c r="C100" s="13">
        <f>+db_ConsumoDiario[[#This Row],[Fecha]]-1</f>
        <v>44290</v>
      </c>
      <c r="D100" s="8">
        <f>+SUMIFS(db_LecMedPrinc[1],db_LecMedPrinc[Fecha],db_ConsumoDiario[[#This Row],[Fecha]],db_LecMedPrinc[Hora],db_ConsumoDiario[[#This Row],[Hora]])</f>
        <v>46332.06</v>
      </c>
      <c r="E100" s="9">
        <f>+SUMIFS(db_LecMedPrinc[fdp],db_LecMedPrinc[Fecha],db_ConsumoDiario[[#This Row],[Fecha]],db_LecMedPrinc[Hora],db_ConsumoDiario[[#This Row],[Hora]])</f>
        <v>0.90385067863759705</v>
      </c>
      <c r="F100" s="14">
        <f>+IFERROR(IF(db_ConsumoDiario[[#This Row],[Lectura 
Medidor]]-$D99&gt;0,db_ConsumoDiario[[#This Row],[Lectura 
Medidor]]-$D99,0)*2400,0)</f>
        <v>4679.9999999930151</v>
      </c>
      <c r="G100" s="8">
        <f>+SUMIFS(db_LecMedPrinc[4],db_LecMedPrinc[Fecha],db_ConsumoDiario[[#This Row],[Fecha]],db_LecMedPrinc[Hora],db_ConsumoDiario[[#This Row],[Hora]])</f>
        <v>131281.1</v>
      </c>
      <c r="H100" s="43">
        <f>+SUMIFS(db_LecMedPrinc[5],db_LecMedPrinc[Fecha],db_ConsumoDiario[[#This Row],[Fecha]],db_LecMedPrinc[Hora],db_ConsumoDiario[[#This Row],[Hora]])</f>
        <v>23211.45</v>
      </c>
      <c r="I100" s="43">
        <f>+SUMIFS(db_LecMedPrinc[6],db_LecMedPrinc[Fecha],db_ConsumoDiario[[#This Row],[Fecha]],db_LecMedPrinc[Hora],db_ConsumoDiario[[#This Row],[Hora]])</f>
        <v>9839.5</v>
      </c>
      <c r="J100" s="14">
        <f>+IFERROR(IF(db_ConsumoDiario[[#This Row],[Bloque_4]]-$G99&gt;0,db_ConsumoDiario[[#This Row],[Bloque_4]]-$G99,0)*2400,0)</f>
        <v>283201128</v>
      </c>
      <c r="K100" s="44">
        <f>+IFERROR(IF(db_ConsumoDiario[[#This Row],[Bloque_5]]-$H99&gt;0,db_ConsumoDiario[[#This Row],[Bloque_5]]-$H99,0)*2400,0)</f>
        <v>2448.0000000010477</v>
      </c>
      <c r="L100" s="44">
        <f>+IFERROR(IF(db_ConsumoDiario[[#This Row],[Bloque_6]]-$I99&gt;0,db_ConsumoDiario[[#This Row],[Bloque_6]]-$I99,0)*2400,0)</f>
        <v>1103.9999999979045</v>
      </c>
    </row>
    <row r="101" spans="1:12" ht="15.75" x14ac:dyDescent="0.25">
      <c r="A101" s="3">
        <v>44292</v>
      </c>
      <c r="B101" s="10">
        <v>0</v>
      </c>
      <c r="C101" s="13">
        <f>+db_ConsumoDiario[[#This Row],[Fecha]]-1</f>
        <v>44291</v>
      </c>
      <c r="D101" s="8">
        <f>+SUMIFS(db_LecMedPrinc[1],db_LecMedPrinc[Fecha],db_ConsumoDiario[[#This Row],[Fecha]],db_LecMedPrinc[Hora],db_ConsumoDiario[[#This Row],[Hora]])</f>
        <v>46334.48</v>
      </c>
      <c r="E101" s="9">
        <f>+SUMIFS(db_LecMedPrinc[fdp],db_LecMedPrinc[Fecha],db_ConsumoDiario[[#This Row],[Fecha]],db_LecMedPrinc[Hora],db_ConsumoDiario[[#This Row],[Hora]])</f>
        <v>0.90385336063889921</v>
      </c>
      <c r="F101" s="14">
        <f>+IFERROR(IF(db_ConsumoDiario[[#This Row],[Lectura 
Medidor]]-$D100&gt;0,db_ConsumoDiario[[#This Row],[Lectura 
Medidor]]-$D100,0)*2400,0)</f>
        <v>5808.0000000132713</v>
      </c>
      <c r="G101" s="8">
        <f>+SUMIFS(db_LecMedPrinc[4],db_LecMedPrinc[Fecha],db_ConsumoDiario[[#This Row],[Fecha]],db_LecMedPrinc[Hora],db_ConsumoDiario[[#This Row],[Hora]])</f>
        <v>13281.75</v>
      </c>
      <c r="H101" s="43">
        <f>+SUMIFS(db_LecMedPrinc[5],db_LecMedPrinc[Fecha],db_ConsumoDiario[[#This Row],[Fecha]],db_LecMedPrinc[Hora],db_ConsumoDiario[[#This Row],[Hora]])</f>
        <v>23212.69</v>
      </c>
      <c r="I101" s="43">
        <f>+SUMIFS(db_LecMedPrinc[6],db_LecMedPrinc[Fecha],db_ConsumoDiario[[#This Row],[Fecha]],db_LecMedPrinc[Hora],db_ConsumoDiario[[#This Row],[Hora]])</f>
        <v>9840.0300000000007</v>
      </c>
      <c r="J101" s="14">
        <f>+IFERROR(IF(db_ConsumoDiario[[#This Row],[Bloque_4]]-$G100&gt;0,db_ConsumoDiario[[#This Row],[Bloque_4]]-$G100,0)*2400,0)</f>
        <v>0</v>
      </c>
      <c r="K101" s="44">
        <f>+IFERROR(IF(db_ConsumoDiario[[#This Row],[Bloque_5]]-$H100&gt;0,db_ConsumoDiario[[#This Row],[Bloque_5]]-$H100,0)*2400,0)</f>
        <v>2975.9999999951106</v>
      </c>
      <c r="L101" s="44">
        <f>+IFERROR(IF(db_ConsumoDiario[[#This Row],[Bloque_6]]-$I100&gt;0,db_ConsumoDiario[[#This Row],[Bloque_6]]-$I100,0)*2400,0)</f>
        <v>1272.0000000015716</v>
      </c>
    </row>
    <row r="102" spans="1:12" ht="15.75" x14ac:dyDescent="0.25">
      <c r="A102" s="3">
        <v>44293</v>
      </c>
      <c r="B102" s="10">
        <v>0</v>
      </c>
      <c r="C102" s="13">
        <f>+db_ConsumoDiario[[#This Row],[Fecha]]-1</f>
        <v>44292</v>
      </c>
      <c r="D102" s="8">
        <f>+SUMIFS(db_LecMedPrinc[1],db_LecMedPrinc[Fecha],db_ConsumoDiario[[#This Row],[Fecha]],db_LecMedPrinc[Hora],db_ConsumoDiario[[#This Row],[Hora]])</f>
        <v>46336.99</v>
      </c>
      <c r="E102" s="9">
        <f>+SUMIFS(db_LecMedPrinc[fdp],db_LecMedPrinc[Fecha],db_ConsumoDiario[[#This Row],[Fecha]],db_LecMedPrinc[Hora],db_ConsumoDiario[[#This Row],[Hora]])</f>
        <v>0.90385628825346909</v>
      </c>
      <c r="F102" s="14">
        <f>+IFERROR(IF(db_ConsumoDiario[[#This Row],[Lectura 
Medidor]]-$D101&gt;0,db_ConsumoDiario[[#This Row],[Lectura 
Medidor]]-$D101,0)*2400,0)</f>
        <v>6023.9999999874271</v>
      </c>
      <c r="G102" s="8">
        <f>+SUMIFS(db_LecMedPrinc[4],db_LecMedPrinc[Fecha],db_ConsumoDiario[[#This Row],[Fecha]],db_LecMedPrinc[Hora],db_ConsumoDiario[[#This Row],[Hora]])</f>
        <v>13282.5</v>
      </c>
      <c r="H102" s="43">
        <f>+SUMIFS(db_LecMedPrinc[5],db_LecMedPrinc[Fecha],db_ConsumoDiario[[#This Row],[Fecha]],db_LecMedPrinc[Hora],db_ConsumoDiario[[#This Row],[Hora]])</f>
        <v>23213.99</v>
      </c>
      <c r="I102" s="43">
        <f>+SUMIFS(db_LecMedPrinc[6],db_LecMedPrinc[Fecha],db_ConsumoDiario[[#This Row],[Fecha]],db_LecMedPrinc[Hora],db_ConsumoDiario[[#This Row],[Hora]])</f>
        <v>9840.5</v>
      </c>
      <c r="J102" s="14">
        <f>+IFERROR(IF(db_ConsumoDiario[[#This Row],[Bloque_4]]-$G101&gt;0,db_ConsumoDiario[[#This Row],[Bloque_4]]-$G101,0)*2400,0)</f>
        <v>1800</v>
      </c>
      <c r="K102" s="44">
        <f>+IFERROR(IF(db_ConsumoDiario[[#This Row],[Bloque_5]]-$H101&gt;0,db_ConsumoDiario[[#This Row],[Bloque_5]]-$H101,0)*2400,0)</f>
        <v>3120.0000000069849</v>
      </c>
      <c r="L102" s="44">
        <f>+IFERROR(IF(db_ConsumoDiario[[#This Row],[Bloque_6]]-$I101&gt;0,db_ConsumoDiario[[#This Row],[Bloque_6]]-$I101,0)*2400,0)</f>
        <v>1127.9999999984284</v>
      </c>
    </row>
    <row r="103" spans="1:12" ht="15.75" x14ac:dyDescent="0.25">
      <c r="A103" s="3">
        <v>44294</v>
      </c>
      <c r="B103" s="10">
        <v>0</v>
      </c>
      <c r="C103" s="13">
        <f>+db_ConsumoDiario[[#This Row],[Fecha]]-1</f>
        <v>44293</v>
      </c>
      <c r="D103" s="8">
        <f>+SUMIFS(db_LecMedPrinc[1],db_LecMedPrinc[Fecha],db_ConsumoDiario[[#This Row],[Fecha]],db_LecMedPrinc[Hora],db_ConsumoDiario[[#This Row],[Hora]])</f>
        <v>46339.38</v>
      </c>
      <c r="E103" s="9">
        <f>+SUMIFS(db_LecMedPrinc[fdp],db_LecMedPrinc[Fecha],db_ConsumoDiario[[#This Row],[Fecha]],db_LecMedPrinc[Hora],db_ConsumoDiario[[#This Row],[Hora]])</f>
        <v>0.90385878710277356</v>
      </c>
      <c r="F103" s="14">
        <f>+IFERROR(IF(db_ConsumoDiario[[#This Row],[Lectura 
Medidor]]-$D102&gt;0,db_ConsumoDiario[[#This Row],[Lectura 
Medidor]]-$D102,0)*2400,0)</f>
        <v>5735.999999998603</v>
      </c>
      <c r="G103" s="8">
        <f>+SUMIFS(db_LecMedPrinc[4],db_LecMedPrinc[Fecha],db_ConsumoDiario[[#This Row],[Fecha]],db_LecMedPrinc[Hora],db_ConsumoDiario[[#This Row],[Hora]])</f>
        <v>13283.01</v>
      </c>
      <c r="H103" s="43">
        <f>+SUMIFS(db_LecMedPrinc[5],db_LecMedPrinc[Fecha],db_ConsumoDiario[[#This Row],[Fecha]],db_LecMedPrinc[Hora],db_ConsumoDiario[[#This Row],[Hora]])</f>
        <v>23215.25</v>
      </c>
      <c r="I103" s="43">
        <f>+SUMIFS(db_LecMedPrinc[6],db_LecMedPrinc[Fecha],db_ConsumoDiario[[#This Row],[Fecha]],db_LecMedPrinc[Hora],db_ConsumoDiario[[#This Row],[Hora]])</f>
        <v>9841.1</v>
      </c>
      <c r="J103" s="14">
        <f>+IFERROR(IF(db_ConsumoDiario[[#This Row],[Bloque_4]]-$G102&gt;0,db_ConsumoDiario[[#This Row],[Bloque_4]]-$G102,0)*2400,0)</f>
        <v>1224.0000000005239</v>
      </c>
      <c r="K103" s="44">
        <f>+IFERROR(IF(db_ConsumoDiario[[#This Row],[Bloque_5]]-$H102&gt;0,db_ConsumoDiario[[#This Row],[Bloque_5]]-$H102,0)*2400,0)</f>
        <v>3023.9999999961583</v>
      </c>
      <c r="L103" s="44">
        <f>+IFERROR(IF(db_ConsumoDiario[[#This Row],[Bloque_6]]-$I102&gt;0,db_ConsumoDiario[[#This Row],[Bloque_6]]-$I102,0)*2400,0)</f>
        <v>1440.0000000008731</v>
      </c>
    </row>
    <row r="104" spans="1:12" ht="15.75" x14ac:dyDescent="0.25">
      <c r="A104" s="3">
        <v>44295</v>
      </c>
      <c r="B104" s="10">
        <v>0</v>
      </c>
      <c r="C104" s="13">
        <f>+db_ConsumoDiario[[#This Row],[Fecha]]-1</f>
        <v>44294</v>
      </c>
      <c r="D104" s="8">
        <f>+SUMIFS(db_LecMedPrinc[1],db_LecMedPrinc[Fecha],db_ConsumoDiario[[#This Row],[Fecha]],db_LecMedPrinc[Hora],db_ConsumoDiario[[#This Row],[Hora]])</f>
        <v>46342.05</v>
      </c>
      <c r="E104" s="9">
        <f>+SUMIFS(db_LecMedPrinc[fdp],db_LecMedPrinc[Fecha],db_ConsumoDiario[[#This Row],[Fecha]],db_LecMedPrinc[Hora],db_ConsumoDiario[[#This Row],[Hora]])</f>
        <v>0.90386168188659277</v>
      </c>
      <c r="F104" s="14">
        <f>+IFERROR(IF(db_ConsumoDiario[[#This Row],[Lectura 
Medidor]]-$D103&gt;0,db_ConsumoDiario[[#This Row],[Lectura 
Medidor]]-$D103,0)*2400,0)</f>
        <v>6408.0000000132713</v>
      </c>
      <c r="G104" s="8">
        <f>+SUMIFS(db_LecMedPrinc[4],db_LecMedPrinc[Fecha],db_ConsumoDiario[[#This Row],[Fecha]],db_LecMedPrinc[Hora],db_ConsumoDiario[[#This Row],[Hora]])</f>
        <v>13283.62</v>
      </c>
      <c r="H104" s="43">
        <f>+SUMIFS(db_LecMedPrinc[5],db_LecMedPrinc[Fecha],db_ConsumoDiario[[#This Row],[Fecha]],db_LecMedPrinc[Hora],db_ConsumoDiario[[#This Row],[Hora]])</f>
        <v>23216.71</v>
      </c>
      <c r="I104" s="43">
        <f>+SUMIFS(db_LecMedPrinc[6],db_LecMedPrinc[Fecha],db_ConsumoDiario[[#This Row],[Fecha]],db_LecMedPrinc[Hora],db_ConsumoDiario[[#This Row],[Hora]])</f>
        <v>9841.7199999999993</v>
      </c>
      <c r="J104" s="14">
        <f>+IFERROR(IF(db_ConsumoDiario[[#This Row],[Bloque_4]]-$G103&gt;0,db_ConsumoDiario[[#This Row],[Bloque_4]]-$G103,0)*2400,0)</f>
        <v>1464.000000001397</v>
      </c>
      <c r="K104" s="44">
        <f>+IFERROR(IF(db_ConsumoDiario[[#This Row],[Bloque_5]]-$H103&gt;0,db_ConsumoDiario[[#This Row],[Bloque_5]]-$H103,0)*2400,0)</f>
        <v>3503.9999999979045</v>
      </c>
      <c r="L104" s="44">
        <f>+IFERROR(IF(db_ConsumoDiario[[#This Row],[Bloque_6]]-$I103&gt;0,db_ConsumoDiario[[#This Row],[Bloque_6]]-$I103,0)*2400,0)</f>
        <v>1487.9999999975553</v>
      </c>
    </row>
    <row r="105" spans="1:12" ht="15.75" x14ac:dyDescent="0.25">
      <c r="A105" s="3">
        <v>44296</v>
      </c>
      <c r="B105" s="10">
        <v>0</v>
      </c>
      <c r="C105" s="13">
        <f>+db_ConsumoDiario[[#This Row],[Fecha]]-1</f>
        <v>44295</v>
      </c>
      <c r="D105" s="8">
        <f>+SUMIFS(db_LecMedPrinc[1],db_LecMedPrinc[Fecha],db_ConsumoDiario[[#This Row],[Fecha]],db_LecMedPrinc[Hora],db_ConsumoDiario[[#This Row],[Hora]])</f>
        <v>46345.15</v>
      </c>
      <c r="E105" s="9">
        <f>+SUMIFS(db_LecMedPrinc[fdp],db_LecMedPrinc[Fecha],db_ConsumoDiario[[#This Row],[Fecha]],db_LecMedPrinc[Hora],db_ConsumoDiario[[#This Row],[Hora]])</f>
        <v>0.90386415042820767</v>
      </c>
      <c r="F105" s="14">
        <f>+IFERROR(IF(db_ConsumoDiario[[#This Row],[Lectura 
Medidor]]-$D104&gt;0,db_ConsumoDiario[[#This Row],[Lectura 
Medidor]]-$D104,0)*2400,0)</f>
        <v>7439.9999999965075</v>
      </c>
      <c r="G105" s="8">
        <f>+SUMIFS(db_LecMedPrinc[4],db_LecMedPrinc[Fecha],db_ConsumoDiario[[#This Row],[Fecha]],db_LecMedPrinc[Hora],db_ConsumoDiario[[#This Row],[Hora]])</f>
        <v>13284.42</v>
      </c>
      <c r="H105" s="43">
        <f>+SUMIFS(db_LecMedPrinc[5],db_LecMedPrinc[Fecha],db_ConsumoDiario[[#This Row],[Fecha]],db_LecMedPrinc[Hora],db_ConsumoDiario[[#This Row],[Hora]])</f>
        <v>23218.43</v>
      </c>
      <c r="I105" s="43">
        <f>+SUMIFS(db_LecMedPrinc[6],db_LecMedPrinc[Fecha],db_ConsumoDiario[[#This Row],[Fecha]],db_LecMedPrinc[Hora],db_ConsumoDiario[[#This Row],[Hora]])</f>
        <v>9842.2900000000009</v>
      </c>
      <c r="J105" s="14">
        <f>+IFERROR(IF(db_ConsumoDiario[[#This Row],[Bloque_4]]-$G104&gt;0,db_ConsumoDiario[[#This Row],[Bloque_4]]-$G104,0)*2400,0)</f>
        <v>1919.9999999982538</v>
      </c>
      <c r="K105" s="44">
        <f>+IFERROR(IF(db_ConsumoDiario[[#This Row],[Bloque_5]]-$H104&gt;0,db_ConsumoDiario[[#This Row],[Bloque_5]]-$H104,0)*2400,0)</f>
        <v>4128.000000002794</v>
      </c>
      <c r="L105" s="44">
        <f>+IFERROR(IF(db_ConsumoDiario[[#This Row],[Bloque_6]]-$I104&gt;0,db_ConsumoDiario[[#This Row],[Bloque_6]]-$I104,0)*2400,0)</f>
        <v>1368.0000000036671</v>
      </c>
    </row>
    <row r="106" spans="1:12" ht="15.75" x14ac:dyDescent="0.25">
      <c r="A106" s="3">
        <v>44297</v>
      </c>
      <c r="B106" s="10">
        <v>0</v>
      </c>
      <c r="C106" s="13">
        <f>+db_ConsumoDiario[[#This Row],[Fecha]]-1</f>
        <v>44296</v>
      </c>
      <c r="D106" s="8">
        <f>+SUMIFS(db_LecMedPrinc[1],db_LecMedPrinc[Fecha],db_ConsumoDiario[[#This Row],[Fecha]],db_LecMedPrinc[Hora],db_ConsumoDiario[[#This Row],[Hora]])</f>
        <v>46347.69</v>
      </c>
      <c r="E106" s="9">
        <f>+SUMIFS(db_LecMedPrinc[fdp],db_LecMedPrinc[Fecha],db_ConsumoDiario[[#This Row],[Fecha]],db_LecMedPrinc[Hora],db_ConsumoDiario[[#This Row],[Hora]])</f>
        <v>0.90386597719827844</v>
      </c>
      <c r="F106" s="14">
        <f>+IFERROR(IF(db_ConsumoDiario[[#This Row],[Lectura 
Medidor]]-$D105&gt;0,db_ConsumoDiario[[#This Row],[Lectura 
Medidor]]-$D105,0)*2400,0)</f>
        <v>6096.0000000020955</v>
      </c>
      <c r="G106" s="8">
        <f>+SUMIFS(db_LecMedPrinc[4],db_LecMedPrinc[Fecha],db_ConsumoDiario[[#This Row],[Fecha]],db_LecMedPrinc[Hora],db_ConsumoDiario[[#This Row],[Hora]])</f>
        <v>13285.11</v>
      </c>
      <c r="H106" s="43">
        <f>+SUMIFS(db_LecMedPrinc[5],db_LecMedPrinc[Fecha],db_ConsumoDiario[[#This Row],[Fecha]],db_LecMedPrinc[Hora],db_ConsumoDiario[[#This Row],[Hora]])</f>
        <v>23219.77</v>
      </c>
      <c r="I106" s="43">
        <f>+SUMIFS(db_LecMedPrinc[6],db_LecMedPrinc[Fecha],db_ConsumoDiario[[#This Row],[Fecha]],db_LecMedPrinc[Hora],db_ConsumoDiario[[#This Row],[Hora]])</f>
        <v>9842.76</v>
      </c>
      <c r="J106" s="14">
        <f>+IFERROR(IF(db_ConsumoDiario[[#This Row],[Bloque_4]]-$G105&gt;0,db_ConsumoDiario[[#This Row],[Bloque_4]]-$G105,0)*2400,0)</f>
        <v>1656.0000000012224</v>
      </c>
      <c r="K106" s="44">
        <f>+IFERROR(IF(db_ConsumoDiario[[#This Row],[Bloque_5]]-$H105&gt;0,db_ConsumoDiario[[#This Row],[Bloque_5]]-$H105,0)*2400,0)</f>
        <v>3216.0000000003492</v>
      </c>
      <c r="L106" s="44">
        <f>+IFERROR(IF(db_ConsumoDiario[[#This Row],[Bloque_6]]-$I105&gt;0,db_ConsumoDiario[[#This Row],[Bloque_6]]-$I105,0)*2400,0)</f>
        <v>1127.9999999984284</v>
      </c>
    </row>
    <row r="107" spans="1:12" ht="15.75" x14ac:dyDescent="0.25">
      <c r="A107" s="3">
        <v>44298</v>
      </c>
      <c r="B107" s="10">
        <v>0</v>
      </c>
      <c r="C107" s="13">
        <f>+db_ConsumoDiario[[#This Row],[Fecha]]-1</f>
        <v>44297</v>
      </c>
      <c r="D107" s="8">
        <f>+SUMIFS(db_LecMedPrinc[1],db_LecMedPrinc[Fecha],db_ConsumoDiario[[#This Row],[Fecha]],db_LecMedPrinc[Hora],db_ConsumoDiario[[#This Row],[Hora]])</f>
        <v>46349.39</v>
      </c>
      <c r="E107" s="9">
        <f>+SUMIFS(db_LecMedPrinc[fdp],db_LecMedPrinc[Fecha],db_ConsumoDiario[[#This Row],[Fecha]],db_LecMedPrinc[Hora],db_ConsumoDiario[[#This Row],[Hora]])</f>
        <v>0.90386676627299578</v>
      </c>
      <c r="F107" s="14">
        <f>+IFERROR(IF(db_ConsumoDiario[[#This Row],[Lectura 
Medidor]]-$D106&gt;0,db_ConsumoDiario[[#This Row],[Lectura 
Medidor]]-$D106,0)*2400,0)</f>
        <v>4079.9999999930151</v>
      </c>
      <c r="G107" s="8">
        <f>+SUMIFS(db_LecMedPrinc[4],db_LecMedPrinc[Fecha],db_ConsumoDiario[[#This Row],[Fecha]],db_LecMedPrinc[Hora],db_ConsumoDiario[[#This Row],[Hora]])</f>
        <v>13285.72</v>
      </c>
      <c r="H107" s="43">
        <f>+SUMIFS(db_LecMedPrinc[5],db_LecMedPrinc[Fecha],db_ConsumoDiario[[#This Row],[Fecha]],db_LecMedPrinc[Hora],db_ConsumoDiario[[#This Row],[Hora]])</f>
        <v>23220.45</v>
      </c>
      <c r="I107" s="43">
        <f>+SUMIFS(db_LecMedPrinc[6],db_LecMedPrinc[Fecha],db_ConsumoDiario[[#This Row],[Fecha]],db_LecMedPrinc[Hora],db_ConsumoDiario[[#This Row],[Hora]])</f>
        <v>9843.2099999999991</v>
      </c>
      <c r="J107" s="14">
        <f>+IFERROR(IF(db_ConsumoDiario[[#This Row],[Bloque_4]]-$G106&gt;0,db_ConsumoDiario[[#This Row],[Bloque_4]]-$G106,0)*2400,0)</f>
        <v>1463.9999999970314</v>
      </c>
      <c r="K107" s="44">
        <f>+IFERROR(IF(db_ConsumoDiario[[#This Row],[Bloque_5]]-$H106&gt;0,db_ConsumoDiario[[#This Row],[Bloque_5]]-$H106,0)*2400,0)</f>
        <v>1632.0000000006985</v>
      </c>
      <c r="L107" s="44">
        <f>+IFERROR(IF(db_ConsumoDiario[[#This Row],[Bloque_6]]-$I106&gt;0,db_ConsumoDiario[[#This Row],[Bloque_6]]-$I106,0)*2400,0)</f>
        <v>1079.9999999973807</v>
      </c>
    </row>
    <row r="108" spans="1:12" ht="15.75" x14ac:dyDescent="0.25">
      <c r="A108" s="3">
        <v>44299</v>
      </c>
      <c r="B108" s="10">
        <v>0</v>
      </c>
      <c r="C108" s="13">
        <f>+db_ConsumoDiario[[#This Row],[Fecha]]-1</f>
        <v>44298</v>
      </c>
      <c r="D108" s="8">
        <f>+SUMIFS(db_LecMedPrinc[1],db_LecMedPrinc[Fecha],db_ConsumoDiario[[#This Row],[Fecha]],db_LecMedPrinc[Hora],db_ConsumoDiario[[#This Row],[Hora]])</f>
        <v>46353.59</v>
      </c>
      <c r="E108" s="9">
        <f>+SUMIFS(db_LecMedPrinc[fdp],db_LecMedPrinc[Fecha],db_ConsumoDiario[[#This Row],[Fecha]],db_LecMedPrinc[Hora],db_ConsumoDiario[[#This Row],[Hora]])</f>
        <v>0.9038665244198516</v>
      </c>
      <c r="F108" s="14">
        <f>+IFERROR(IF(db_ConsumoDiario[[#This Row],[Lectura 
Medidor]]-$D107&gt;0,db_ConsumoDiario[[#This Row],[Lectura 
Medidor]]-$D107,0)*2400,0)</f>
        <v>10079.999999993015</v>
      </c>
      <c r="G108" s="8">
        <f>+SUMIFS(db_LecMedPrinc[4],db_LecMedPrinc[Fecha],db_ConsumoDiario[[#This Row],[Fecha]],db_LecMedPrinc[Hora],db_ConsumoDiario[[#This Row],[Hora]])</f>
        <v>13286.3</v>
      </c>
      <c r="H108" s="43">
        <f>+SUMIFS(db_LecMedPrinc[5],db_LecMedPrinc[Fecha],db_ConsumoDiario[[#This Row],[Fecha]],db_LecMedPrinc[Hora],db_ConsumoDiario[[#This Row],[Hora]])</f>
        <v>23222.68</v>
      </c>
      <c r="I108" s="43">
        <f>+SUMIFS(db_LecMedPrinc[6],db_LecMedPrinc[Fecha],db_ConsumoDiario[[#This Row],[Fecha]],db_LecMedPrinc[Hora],db_ConsumoDiario[[#This Row],[Hora]])</f>
        <v>9844.61</v>
      </c>
      <c r="J108" s="14">
        <f>+IFERROR(IF(db_ConsumoDiario[[#This Row],[Bloque_4]]-$G107&gt;0,db_ConsumoDiario[[#This Row],[Bloque_4]]-$G107,0)*2400,0)</f>
        <v>1391.9999999998254</v>
      </c>
      <c r="K108" s="44">
        <f>+IFERROR(IF(db_ConsumoDiario[[#This Row],[Bloque_5]]-$H107&gt;0,db_ConsumoDiario[[#This Row],[Bloque_5]]-$H107,0)*2400,0)</f>
        <v>5351.9999999989523</v>
      </c>
      <c r="L108" s="44">
        <f>+IFERROR(IF(db_ConsumoDiario[[#This Row],[Bloque_6]]-$I107&gt;0,db_ConsumoDiario[[#This Row],[Bloque_6]]-$I107,0)*2400,0)</f>
        <v>3360.0000000034925</v>
      </c>
    </row>
    <row r="109" spans="1:12" ht="15.75" x14ac:dyDescent="0.25">
      <c r="A109" s="3">
        <v>44300</v>
      </c>
      <c r="B109" s="10">
        <v>0</v>
      </c>
      <c r="C109" s="13">
        <f>+db_ConsumoDiario[[#This Row],[Fecha]]-1</f>
        <v>44299</v>
      </c>
      <c r="D109" s="8">
        <f>+SUMIFS(db_LecMedPrinc[1],db_LecMedPrinc[Fecha],db_ConsumoDiario[[#This Row],[Fecha]],db_LecMedPrinc[Hora],db_ConsumoDiario[[#This Row],[Hora]])</f>
        <v>46359.06</v>
      </c>
      <c r="E109" s="9">
        <f>+SUMIFS(db_LecMedPrinc[fdp],db_LecMedPrinc[Fecha],db_ConsumoDiario[[#This Row],[Fecha]],db_LecMedPrinc[Hora],db_ConsumoDiario[[#This Row],[Hora]])</f>
        <v>0.90386538628178803</v>
      </c>
      <c r="F109" s="14">
        <f>+IFERROR(IF(db_ConsumoDiario[[#This Row],[Lectura 
Medidor]]-$D108&gt;0,db_ConsumoDiario[[#This Row],[Lectura 
Medidor]]-$D108,0)*2400,0)</f>
        <v>13128.000000002794</v>
      </c>
      <c r="G109" s="8">
        <f>+SUMIFS(db_LecMedPrinc[4],db_LecMedPrinc[Fecha],db_ConsumoDiario[[#This Row],[Fecha]],db_LecMedPrinc[Hora],db_ConsumoDiario[[#This Row],[Hora]])</f>
        <v>13287.95</v>
      </c>
      <c r="H109" s="43">
        <f>+SUMIFS(db_LecMedPrinc[5],db_LecMedPrinc[Fecha],db_ConsumoDiario[[#This Row],[Fecha]],db_LecMedPrinc[Hora],db_ConsumoDiario[[#This Row],[Hora]])</f>
        <v>23225.09</v>
      </c>
      <c r="I109" s="43">
        <f>+SUMIFS(db_LecMedPrinc[6],db_LecMedPrinc[Fecha],db_ConsumoDiario[[#This Row],[Fecha]],db_LecMedPrinc[Hora],db_ConsumoDiario[[#This Row],[Hora]])</f>
        <v>9846.01</v>
      </c>
      <c r="J109" s="14">
        <f>+IFERROR(IF(db_ConsumoDiario[[#This Row],[Bloque_4]]-$G108&gt;0,db_ConsumoDiario[[#This Row],[Bloque_4]]-$G108,0)*2400,0)</f>
        <v>3960.0000000034925</v>
      </c>
      <c r="K109" s="44">
        <f>+IFERROR(IF(db_ConsumoDiario[[#This Row],[Bloque_5]]-$H108&gt;0,db_ConsumoDiario[[#This Row],[Bloque_5]]-$H108,0)*2400,0)</f>
        <v>5783.9999999996508</v>
      </c>
      <c r="L109" s="44">
        <f>+IFERROR(IF(db_ConsumoDiario[[#This Row],[Bloque_6]]-$I108&gt;0,db_ConsumoDiario[[#This Row],[Bloque_6]]-$I108,0)*2400,0)</f>
        <v>3359.9999999991269</v>
      </c>
    </row>
    <row r="110" spans="1:12" ht="15.75" x14ac:dyDescent="0.25">
      <c r="A110" s="3">
        <v>44301</v>
      </c>
      <c r="B110" s="10">
        <v>0</v>
      </c>
      <c r="C110" s="13">
        <f>+db_ConsumoDiario[[#This Row],[Fecha]]-1</f>
        <v>44300</v>
      </c>
      <c r="D110" s="8">
        <f>+SUMIFS(db_LecMedPrinc[1],db_LecMedPrinc[Fecha],db_ConsumoDiario[[#This Row],[Fecha]],db_LecMedPrinc[Hora],db_ConsumoDiario[[#This Row],[Hora]])</f>
        <v>46367.08</v>
      </c>
      <c r="E110" s="9">
        <f>+SUMIFS(db_LecMedPrinc[fdp],db_LecMedPrinc[Fecha],db_ConsumoDiario[[#This Row],[Fecha]],db_LecMedPrinc[Hora],db_ConsumoDiario[[#This Row],[Hora]])</f>
        <v>0.90386324564482212</v>
      </c>
      <c r="F110" s="14">
        <f>+IFERROR(IF(db_ConsumoDiario[[#This Row],[Lectura 
Medidor]]-$D109&gt;0,db_ConsumoDiario[[#This Row],[Lectura 
Medidor]]-$D109,0)*2400,0)</f>
        <v>19248.000000009779</v>
      </c>
      <c r="G110" s="8">
        <f>+SUMIFS(db_LecMedPrinc[4],db_LecMedPrinc[Fecha],db_ConsumoDiario[[#This Row],[Fecha]],db_LecMedPrinc[Hora],db_ConsumoDiario[[#This Row],[Hora]])</f>
        <v>13290.15</v>
      </c>
      <c r="H110" s="43">
        <f>+SUMIFS(db_LecMedPrinc[5],db_LecMedPrinc[Fecha],db_ConsumoDiario[[#This Row],[Fecha]],db_LecMedPrinc[Hora],db_ConsumoDiario[[#This Row],[Hora]])</f>
        <v>23229.119999999999</v>
      </c>
      <c r="I110" s="43">
        <f>+SUMIFS(db_LecMedPrinc[6],db_LecMedPrinc[Fecha],db_ConsumoDiario[[#This Row],[Fecha]],db_LecMedPrinc[Hora],db_ConsumoDiario[[#This Row],[Hora]])</f>
        <v>9847.7900000000009</v>
      </c>
      <c r="J110" s="14">
        <f>+IFERROR(IF(db_ConsumoDiario[[#This Row],[Bloque_4]]-$G109&gt;0,db_ConsumoDiario[[#This Row],[Bloque_4]]-$G109,0)*2400,0)</f>
        <v>5279.9999999973807</v>
      </c>
      <c r="K110" s="44">
        <f>+IFERROR(IF(db_ConsumoDiario[[#This Row],[Bloque_5]]-$H109&gt;0,db_ConsumoDiario[[#This Row],[Bloque_5]]-$H109,0)*2400,0)</f>
        <v>9671.999999997206</v>
      </c>
      <c r="L110" s="44">
        <f>+IFERROR(IF(db_ConsumoDiario[[#This Row],[Bloque_6]]-$I109&gt;0,db_ConsumoDiario[[#This Row],[Bloque_6]]-$I109,0)*2400,0)</f>
        <v>4272.0000000015716</v>
      </c>
    </row>
    <row r="111" spans="1:12" ht="15.75" x14ac:dyDescent="0.25">
      <c r="A111" s="3">
        <v>44302</v>
      </c>
      <c r="B111" s="10">
        <v>0</v>
      </c>
      <c r="C111" s="13">
        <f>+db_ConsumoDiario[[#This Row],[Fecha]]-1</f>
        <v>44301</v>
      </c>
      <c r="D111" s="8">
        <f>+SUMIFS(db_LecMedPrinc[1],db_LecMedPrinc[Fecha],db_ConsumoDiario[[#This Row],[Fecha]],db_LecMedPrinc[Hora],db_ConsumoDiario[[#This Row],[Hora]])</f>
        <v>46375.53</v>
      </c>
      <c r="E111" s="9">
        <f>+SUMIFS(db_LecMedPrinc[fdp],db_LecMedPrinc[Fecha],db_ConsumoDiario[[#This Row],[Fecha]],db_LecMedPrinc[Hora],db_ConsumoDiario[[#This Row],[Hora]])</f>
        <v>0.90386068015709042</v>
      </c>
      <c r="F111" s="14">
        <f>+IFERROR(IF(db_ConsumoDiario[[#This Row],[Lectura 
Medidor]]-$D110&gt;0,db_ConsumoDiario[[#This Row],[Lectura 
Medidor]]-$D110,0)*2400,0)</f>
        <v>20279.999999993015</v>
      </c>
      <c r="G111" s="8">
        <f>+SUMIFS(db_LecMedPrinc[4],db_LecMedPrinc[Fecha],db_ConsumoDiario[[#This Row],[Fecha]],db_LecMedPrinc[Hora],db_ConsumoDiario[[#This Row],[Hora]])</f>
        <v>13292.45</v>
      </c>
      <c r="H111" s="43">
        <f>+SUMIFS(db_LecMedPrinc[5],db_LecMedPrinc[Fecha],db_ConsumoDiario[[#This Row],[Fecha]],db_LecMedPrinc[Hora],db_ConsumoDiario[[#This Row],[Hora]])</f>
        <v>23233.53</v>
      </c>
      <c r="I111" s="43">
        <f>+SUMIFS(db_LecMedPrinc[6],db_LecMedPrinc[Fecha],db_ConsumoDiario[[#This Row],[Fecha]],db_LecMedPrinc[Hora],db_ConsumoDiario[[#This Row],[Hora]])</f>
        <v>9849.5400000000009</v>
      </c>
      <c r="J111" s="14">
        <f>+IFERROR(IF(db_ConsumoDiario[[#This Row],[Bloque_4]]-$G110&gt;0,db_ConsumoDiario[[#This Row],[Bloque_4]]-$G110,0)*2400,0)</f>
        <v>5520.0000000026193</v>
      </c>
      <c r="K111" s="44">
        <f>+IFERROR(IF(db_ConsumoDiario[[#This Row],[Bloque_5]]-$H110&gt;0,db_ConsumoDiario[[#This Row],[Bloque_5]]-$H110,0)*2400,0)</f>
        <v>10583.999999999651</v>
      </c>
      <c r="L111" s="44">
        <f>+IFERROR(IF(db_ConsumoDiario[[#This Row],[Bloque_6]]-$I110&gt;0,db_ConsumoDiario[[#This Row],[Bloque_6]]-$I110,0)*2400,0)</f>
        <v>4200</v>
      </c>
    </row>
    <row r="112" spans="1:12" ht="15.75" x14ac:dyDescent="0.25">
      <c r="A112" s="3">
        <v>44303</v>
      </c>
      <c r="B112" s="10">
        <v>0</v>
      </c>
      <c r="C112" s="13">
        <f>+db_ConsumoDiario[[#This Row],[Fecha]]-1</f>
        <v>44302</v>
      </c>
      <c r="D112" s="8">
        <f>+SUMIFS(db_LecMedPrinc[1],db_LecMedPrinc[Fecha],db_ConsumoDiario[[#This Row],[Fecha]],db_LecMedPrinc[Hora],db_ConsumoDiario[[#This Row],[Hora]])</f>
        <v>46384.22</v>
      </c>
      <c r="E112" s="9">
        <f>+SUMIFS(db_LecMedPrinc[fdp],db_LecMedPrinc[Fecha],db_ConsumoDiario[[#This Row],[Fecha]],db_LecMedPrinc[Hora],db_ConsumoDiario[[#This Row],[Hora]])</f>
        <v>0.90385738918929392</v>
      </c>
      <c r="F112" s="14">
        <f>+IFERROR(IF(db_ConsumoDiario[[#This Row],[Lectura 
Medidor]]-$D111&gt;0,db_ConsumoDiario[[#This Row],[Lectura 
Medidor]]-$D111,0)*2400,0)</f>
        <v>20856.000000005588</v>
      </c>
      <c r="G112" s="8">
        <f>+SUMIFS(db_LecMedPrinc[4],db_LecMedPrinc[Fecha],db_ConsumoDiario[[#This Row],[Fecha]],db_LecMedPrinc[Hora],db_ConsumoDiario[[#This Row],[Hora]])</f>
        <v>13294.89</v>
      </c>
      <c r="H112" s="43">
        <f>+SUMIFS(db_LecMedPrinc[5],db_LecMedPrinc[Fecha],db_ConsumoDiario[[#This Row],[Fecha]],db_LecMedPrinc[Hora],db_ConsumoDiario[[#This Row],[Hora]])</f>
        <v>23237.86</v>
      </c>
      <c r="I112" s="43">
        <f>+SUMIFS(db_LecMedPrinc[6],db_LecMedPrinc[Fecha],db_ConsumoDiario[[#This Row],[Fecha]],db_LecMedPrinc[Hora],db_ConsumoDiario[[#This Row],[Hora]])</f>
        <v>9851.4599999999991</v>
      </c>
      <c r="J112" s="14">
        <f>+IFERROR(IF(db_ConsumoDiario[[#This Row],[Bloque_4]]-$G111&gt;0,db_ConsumoDiario[[#This Row],[Bloque_4]]-$G111,0)*2400,0)</f>
        <v>5855.9999999968568</v>
      </c>
      <c r="K112" s="44">
        <f>+IFERROR(IF(db_ConsumoDiario[[#This Row],[Bloque_5]]-$H111&gt;0,db_ConsumoDiario[[#This Row],[Bloque_5]]-$H111,0)*2400,0)</f>
        <v>10392.000000004191</v>
      </c>
      <c r="L112" s="44">
        <f>+IFERROR(IF(db_ConsumoDiario[[#This Row],[Bloque_6]]-$I111&gt;0,db_ConsumoDiario[[#This Row],[Bloque_6]]-$I111,0)*2400,0)</f>
        <v>4607.999999995809</v>
      </c>
    </row>
    <row r="113" spans="1:12" ht="15.75" x14ac:dyDescent="0.25">
      <c r="A113" s="3">
        <v>44304</v>
      </c>
      <c r="B113" s="10">
        <v>0</v>
      </c>
      <c r="C113" s="13">
        <f>+db_ConsumoDiario[[#This Row],[Fecha]]-1</f>
        <v>44303</v>
      </c>
      <c r="D113" s="8">
        <f>+SUMIFS(db_LecMedPrinc[1],db_LecMedPrinc[Fecha],db_ConsumoDiario[[#This Row],[Fecha]],db_LecMedPrinc[Hora],db_ConsumoDiario[[#This Row],[Hora]])</f>
        <v>46390.77</v>
      </c>
      <c r="E113" s="9">
        <f>+SUMIFS(db_LecMedPrinc[fdp],db_LecMedPrinc[Fecha],db_ConsumoDiario[[#This Row],[Fecha]],db_LecMedPrinc[Hora],db_ConsumoDiario[[#This Row],[Hora]])</f>
        <v>0.90385724145343549</v>
      </c>
      <c r="F113" s="14">
        <f>+IFERROR(IF(db_ConsumoDiario[[#This Row],[Lectura 
Medidor]]-$D112&gt;0,db_ConsumoDiario[[#This Row],[Lectura 
Medidor]]-$D112,0)*2400,0)</f>
        <v>15719.999999989523</v>
      </c>
      <c r="G113" s="8">
        <f>+SUMIFS(db_LecMedPrinc[4],db_LecMedPrinc[Fecha],db_ConsumoDiario[[#This Row],[Fecha]],db_LecMedPrinc[Hora],db_ConsumoDiario[[#This Row],[Hora]])</f>
        <v>13297.53</v>
      </c>
      <c r="H113" s="43">
        <f>+SUMIFS(db_LecMedPrinc[5],db_LecMedPrinc[Fecha],db_ConsumoDiario[[#This Row],[Fecha]],db_LecMedPrinc[Hora],db_ConsumoDiario[[#This Row],[Hora]])</f>
        <v>23241.03</v>
      </c>
      <c r="I113" s="43">
        <f>+SUMIFS(db_LecMedPrinc[6],db_LecMedPrinc[Fecha],db_ConsumoDiario[[#This Row],[Fecha]],db_LecMedPrinc[Hora],db_ConsumoDiario[[#This Row],[Hora]])</f>
        <v>9852.2000000000007</v>
      </c>
      <c r="J113" s="14">
        <f>+IFERROR(IF(db_ConsumoDiario[[#This Row],[Bloque_4]]-$G112&gt;0,db_ConsumoDiario[[#This Row],[Bloque_4]]-$G112,0)*2400,0)</f>
        <v>6336.0000000029686</v>
      </c>
      <c r="K113" s="44">
        <f>+IFERROR(IF(db_ConsumoDiario[[#This Row],[Bloque_5]]-$H112&gt;0,db_ConsumoDiario[[#This Row],[Bloque_5]]-$H112,0)*2400,0)</f>
        <v>7607.999999995809</v>
      </c>
      <c r="L113" s="44">
        <f>+IFERROR(IF(db_ConsumoDiario[[#This Row],[Bloque_6]]-$I112&gt;0,db_ConsumoDiario[[#This Row],[Bloque_6]]-$I112,0)*2400,0)</f>
        <v>1776.0000000038417</v>
      </c>
    </row>
    <row r="114" spans="1:12" ht="15.75" x14ac:dyDescent="0.25">
      <c r="A114" s="3">
        <v>44305</v>
      </c>
      <c r="B114" s="10">
        <v>0</v>
      </c>
      <c r="C114" s="13">
        <f>+db_ConsumoDiario[[#This Row],[Fecha]]-1</f>
        <v>44304</v>
      </c>
      <c r="D114" s="8">
        <f>+SUMIFS(db_LecMedPrinc[1],db_LecMedPrinc[Fecha],db_ConsumoDiario[[#This Row],[Fecha]],db_LecMedPrinc[Hora],db_ConsumoDiario[[#This Row],[Hora]])</f>
        <v>46395.17</v>
      </c>
      <c r="E114" s="9">
        <f>+SUMIFS(db_LecMedPrinc[fdp],db_LecMedPrinc[Fecha],db_ConsumoDiario[[#This Row],[Fecha]],db_LecMedPrinc[Hora],db_ConsumoDiario[[#This Row],[Hora]])</f>
        <v>0.90386065195471488</v>
      </c>
      <c r="F114" s="14">
        <f>+IFERROR(IF(db_ConsumoDiario[[#This Row],[Lectura 
Medidor]]-$D113&gt;0,db_ConsumoDiario[[#This Row],[Lectura 
Medidor]]-$D113,0)*2400,0)</f>
        <v>10560.000000003492</v>
      </c>
      <c r="G114" s="8">
        <f>+SUMIFS(db_LecMedPrinc[4],db_LecMedPrinc[Fecha],db_ConsumoDiario[[#This Row],[Fecha]],db_LecMedPrinc[Hora],db_ConsumoDiario[[#This Row],[Hora]])</f>
        <v>13299.38</v>
      </c>
      <c r="H114" s="43">
        <f>+SUMIFS(db_LecMedPrinc[5],db_LecMedPrinc[Fecha],db_ConsumoDiario[[#This Row],[Fecha]],db_LecMedPrinc[Hora],db_ConsumoDiario[[#This Row],[Hora]])</f>
        <v>23242.83</v>
      </c>
      <c r="I114" s="43">
        <f>+SUMIFS(db_LecMedPrinc[6],db_LecMedPrinc[Fecha],db_ConsumoDiario[[#This Row],[Fecha]],db_LecMedPrinc[Hora],db_ConsumoDiario[[#This Row],[Hora]])</f>
        <v>9852.9500000000007</v>
      </c>
      <c r="J114" s="14">
        <f>+IFERROR(IF(db_ConsumoDiario[[#This Row],[Bloque_4]]-$G113&gt;0,db_ConsumoDiario[[#This Row],[Bloque_4]]-$G113,0)*2400,0)</f>
        <v>4439.9999999965075</v>
      </c>
      <c r="K114" s="44">
        <f>+IFERROR(IF(db_ConsumoDiario[[#This Row],[Bloque_5]]-$H113&gt;0,db_ConsumoDiario[[#This Row],[Bloque_5]]-$H113,0)*2400,0)</f>
        <v>4320.0000000069849</v>
      </c>
      <c r="L114" s="44">
        <f>+IFERROR(IF(db_ConsumoDiario[[#This Row],[Bloque_6]]-$I113&gt;0,db_ConsumoDiario[[#This Row],[Bloque_6]]-$I113,0)*2400,0)</f>
        <v>1800</v>
      </c>
    </row>
    <row r="115" spans="1:12" ht="15.75" x14ac:dyDescent="0.25">
      <c r="A115" s="3">
        <v>44306</v>
      </c>
      <c r="B115" s="10">
        <v>0</v>
      </c>
      <c r="C115" s="13">
        <f>+db_ConsumoDiario[[#This Row],[Fecha]]-1</f>
        <v>44305</v>
      </c>
      <c r="D115" s="8">
        <f>+SUMIFS(db_LecMedPrinc[1],db_LecMedPrinc[Fecha],db_ConsumoDiario[[#This Row],[Fecha]],db_LecMedPrinc[Hora],db_ConsumoDiario[[#This Row],[Hora]])</f>
        <v>46400.39</v>
      </c>
      <c r="E115" s="9">
        <f>+SUMIFS(db_LecMedPrinc[fdp],db_LecMedPrinc[Fecha],db_ConsumoDiario[[#This Row],[Fecha]],db_LecMedPrinc[Hora],db_ConsumoDiario[[#This Row],[Hora]])</f>
        <v>0.90386156188393729</v>
      </c>
      <c r="F115" s="14">
        <f>+IFERROR(IF(db_ConsumoDiario[[#This Row],[Lectura 
Medidor]]-$D114&gt;0,db_ConsumoDiario[[#This Row],[Lectura 
Medidor]]-$D114,0)*2400,0)</f>
        <v>12528.000000002794</v>
      </c>
      <c r="G115" s="8">
        <f>+SUMIFS(db_LecMedPrinc[4],db_LecMedPrinc[Fecha],db_ConsumoDiario[[#This Row],[Fecha]],db_LecMedPrinc[Hora],db_ConsumoDiario[[#This Row],[Hora]])</f>
        <v>13300.07</v>
      </c>
      <c r="H115" s="43">
        <f>+SUMIFS(db_LecMedPrinc[5],db_LecMedPrinc[Fecha],db_ConsumoDiario[[#This Row],[Fecha]],db_LecMedPrinc[Hora],db_ConsumoDiario[[#This Row],[Hora]])</f>
        <v>23245.87</v>
      </c>
      <c r="I115" s="43">
        <f>+SUMIFS(db_LecMedPrinc[6],db_LecMedPrinc[Fecha],db_ConsumoDiario[[#This Row],[Fecha]],db_LecMedPrinc[Hora],db_ConsumoDiario[[#This Row],[Hora]])</f>
        <v>9854.44</v>
      </c>
      <c r="J115" s="14">
        <f>+IFERROR(IF(db_ConsumoDiario[[#This Row],[Bloque_4]]-$G114&gt;0,db_ConsumoDiario[[#This Row],[Bloque_4]]-$G114,0)*2400,0)</f>
        <v>1656.0000000012224</v>
      </c>
      <c r="K115" s="44">
        <f>+IFERROR(IF(db_ConsumoDiario[[#This Row],[Bloque_5]]-$H114&gt;0,db_ConsumoDiario[[#This Row],[Bloque_5]]-$H114,0)*2400,0)</f>
        <v>7295.9999999933643</v>
      </c>
      <c r="L115" s="44">
        <f>+IFERROR(IF(db_ConsumoDiario[[#This Row],[Bloque_6]]-$I114&gt;0,db_ConsumoDiario[[#This Row],[Bloque_6]]-$I114,0)*2400,0)</f>
        <v>3575.9999999994761</v>
      </c>
    </row>
    <row r="116" spans="1:12" ht="15.75" x14ac:dyDescent="0.25">
      <c r="A116" s="3">
        <v>44307</v>
      </c>
      <c r="B116" s="10">
        <v>0</v>
      </c>
      <c r="C116" s="13">
        <f>+db_ConsumoDiario[[#This Row],[Fecha]]-1</f>
        <v>44306</v>
      </c>
      <c r="D116" s="8">
        <f>+SUMIFS(db_LecMedPrinc[1],db_LecMedPrinc[Fecha],db_ConsumoDiario[[#This Row],[Fecha]],db_LecMedPrinc[Hora],db_ConsumoDiario[[#This Row],[Hora]])</f>
        <v>46406.62</v>
      </c>
      <c r="E116" s="9">
        <f>+SUMIFS(db_LecMedPrinc[fdp],db_LecMedPrinc[Fecha],db_ConsumoDiario[[#This Row],[Fecha]],db_LecMedPrinc[Hora],db_ConsumoDiario[[#This Row],[Hora]])</f>
        <v>0.90386200510392545</v>
      </c>
      <c r="F116" s="14">
        <f>+IFERROR(IF(db_ConsumoDiario[[#This Row],[Lectura 
Medidor]]-$D115&gt;0,db_ConsumoDiario[[#This Row],[Lectura 
Medidor]]-$D115,0)*2400,0)</f>
        <v>14952.000000007683</v>
      </c>
      <c r="G116" s="8">
        <f>+SUMIFS(db_LecMedPrinc[4],db_LecMedPrinc[Fecha],db_ConsumoDiario[[#This Row],[Fecha]],db_LecMedPrinc[Hora],db_ConsumoDiario[[#This Row],[Hora]])</f>
        <v>13301.71</v>
      </c>
      <c r="H116" s="43">
        <f>+SUMIFS(db_LecMedPrinc[5],db_LecMedPrinc[Fecha],db_ConsumoDiario[[#This Row],[Fecha]],db_LecMedPrinc[Hora],db_ConsumoDiario[[#This Row],[Hora]])</f>
        <v>23249.27</v>
      </c>
      <c r="I116" s="43">
        <f>+SUMIFS(db_LecMedPrinc[6],db_LecMedPrinc[Fecha],db_ConsumoDiario[[#This Row],[Fecha]],db_LecMedPrinc[Hora],db_ConsumoDiario[[#This Row],[Hora]])</f>
        <v>9855.64</v>
      </c>
      <c r="J116" s="14">
        <f>+IFERROR(IF(db_ConsumoDiario[[#This Row],[Bloque_4]]-$G115&gt;0,db_ConsumoDiario[[#This Row],[Bloque_4]]-$G115,0)*2400,0)</f>
        <v>3935.999999998603</v>
      </c>
      <c r="K116" s="44">
        <f>+IFERROR(IF(db_ConsumoDiario[[#This Row],[Bloque_5]]-$H115&gt;0,db_ConsumoDiario[[#This Row],[Bloque_5]]-$H115,0)*2400,0)</f>
        <v>8160.0000000034925</v>
      </c>
      <c r="L116" s="44">
        <f>+IFERROR(IF(db_ConsumoDiario[[#This Row],[Bloque_6]]-$I115&gt;0,db_ConsumoDiario[[#This Row],[Bloque_6]]-$I115,0)*2400,0)</f>
        <v>2879.9999999973807</v>
      </c>
    </row>
    <row r="117" spans="1:12" ht="15.75" x14ac:dyDescent="0.25">
      <c r="A117" s="3">
        <v>44308</v>
      </c>
      <c r="B117" s="10">
        <v>0</v>
      </c>
      <c r="C117" s="13">
        <f>+db_ConsumoDiario[[#This Row],[Fecha]]-1</f>
        <v>44307</v>
      </c>
      <c r="D117" s="8">
        <f>+SUMIFS(db_LecMedPrinc[1],db_LecMedPrinc[Fecha],db_ConsumoDiario[[#This Row],[Fecha]],db_LecMedPrinc[Hora],db_ConsumoDiario[[#This Row],[Hora]])</f>
        <v>46409.51</v>
      </c>
      <c r="E117" s="9">
        <f>+SUMIFS(db_LecMedPrinc[fdp],db_LecMedPrinc[Fecha],db_ConsumoDiario[[#This Row],[Fecha]],db_LecMedPrinc[Hora],db_ConsumoDiario[[#This Row],[Hora]])</f>
        <v>0.90386477596865944</v>
      </c>
      <c r="F117" s="14">
        <f>+IFERROR(IF(db_ConsumoDiario[[#This Row],[Lectura 
Medidor]]-$D116&gt;0,db_ConsumoDiario[[#This Row],[Lectura 
Medidor]]-$D116,0)*2400,0)</f>
        <v>6935.999999998603</v>
      </c>
      <c r="G117" s="8">
        <f>+SUMIFS(db_LecMedPrinc[4],db_LecMedPrinc[Fecha],db_ConsumoDiario[[#This Row],[Fecha]],db_LecMedPrinc[Hora],db_ConsumoDiario[[#This Row],[Hora]])</f>
        <v>13302.6</v>
      </c>
      <c r="H117" s="43">
        <f>+SUMIFS(db_LecMedPrinc[5],db_LecMedPrinc[Fecha],db_ConsumoDiario[[#This Row],[Fecha]],db_LecMedPrinc[Hora],db_ConsumoDiario[[#This Row],[Hora]])</f>
        <v>23250.7</v>
      </c>
      <c r="I117" s="43">
        <f>+SUMIFS(db_LecMedPrinc[6],db_LecMedPrinc[Fecha],db_ConsumoDiario[[#This Row],[Fecha]],db_LecMedPrinc[Hora],db_ConsumoDiario[[#This Row],[Hora]])</f>
        <v>9856.2000000000007</v>
      </c>
      <c r="J117" s="14">
        <f>+IFERROR(IF(db_ConsumoDiario[[#This Row],[Bloque_4]]-$G116&gt;0,db_ConsumoDiario[[#This Row],[Bloque_4]]-$G116,0)*2400,0)</f>
        <v>2136.0000000029686</v>
      </c>
      <c r="K117" s="44">
        <f>+IFERROR(IF(db_ConsumoDiario[[#This Row],[Bloque_5]]-$H116&gt;0,db_ConsumoDiario[[#This Row],[Bloque_5]]-$H116,0)*2400,0)</f>
        <v>3432.0000000006985</v>
      </c>
      <c r="L117" s="44">
        <f>+IFERROR(IF(db_ConsumoDiario[[#This Row],[Bloque_6]]-$I116&gt;0,db_ConsumoDiario[[#This Row],[Bloque_6]]-$I116,0)*2400,0)</f>
        <v>1344.0000000031432</v>
      </c>
    </row>
    <row r="118" spans="1:12" ht="15.75" x14ac:dyDescent="0.25">
      <c r="A118" s="3">
        <v>44309</v>
      </c>
      <c r="B118" s="10">
        <v>0</v>
      </c>
      <c r="C118" s="13">
        <f>+db_ConsumoDiario[[#This Row],[Fecha]]-1</f>
        <v>44308</v>
      </c>
      <c r="D118" s="8">
        <f>+SUMIFS(db_LecMedPrinc[1],db_LecMedPrinc[Fecha],db_ConsumoDiario[[#This Row],[Fecha]],db_LecMedPrinc[Hora],db_ConsumoDiario[[#This Row],[Hora]])</f>
        <v>46412.35</v>
      </c>
      <c r="E118" s="9">
        <f>+SUMIFS(db_LecMedPrinc[fdp],db_LecMedPrinc[Fecha],db_ConsumoDiario[[#This Row],[Fecha]],db_LecMedPrinc[Hora],db_ConsumoDiario[[#This Row],[Hora]])</f>
        <v>0.90386759416877049</v>
      </c>
      <c r="F118" s="14">
        <f>+IFERROR(IF(db_ConsumoDiario[[#This Row],[Lectura 
Medidor]]-$D117&gt;0,db_ConsumoDiario[[#This Row],[Lectura 
Medidor]]-$D117,0)*2400,0)</f>
        <v>6815.9999999916181</v>
      </c>
      <c r="G118" s="8">
        <f>+SUMIFS(db_LecMedPrinc[4],db_LecMedPrinc[Fecha],db_ConsumoDiario[[#This Row],[Fecha]],db_LecMedPrinc[Hora],db_ConsumoDiario[[#This Row],[Hora]])</f>
        <v>13303.4</v>
      </c>
      <c r="H118" s="43">
        <f>+SUMIFS(db_LecMedPrinc[5],db_LecMedPrinc[Fecha],db_ConsumoDiario[[#This Row],[Fecha]],db_LecMedPrinc[Hora],db_ConsumoDiario[[#This Row],[Hora]])</f>
        <v>23252.11</v>
      </c>
      <c r="I118" s="43">
        <f>+SUMIFS(db_LecMedPrinc[6],db_LecMedPrinc[Fecha],db_ConsumoDiario[[#This Row],[Fecha]],db_LecMedPrinc[Hora],db_ConsumoDiario[[#This Row],[Hora]])</f>
        <v>9856.83</v>
      </c>
      <c r="J118" s="14">
        <f>+IFERROR(IF(db_ConsumoDiario[[#This Row],[Bloque_4]]-$G117&gt;0,db_ConsumoDiario[[#This Row],[Bloque_4]]-$G117,0)*2400,0)</f>
        <v>1919.9999999982538</v>
      </c>
      <c r="K118" s="44">
        <f>+IFERROR(IF(db_ConsumoDiario[[#This Row],[Bloque_5]]-$H117&gt;0,db_ConsumoDiario[[#This Row],[Bloque_5]]-$H117,0)*2400,0)</f>
        <v>3383.9999999996508</v>
      </c>
      <c r="L118" s="44">
        <f>+IFERROR(IF(db_ConsumoDiario[[#This Row],[Bloque_6]]-$I117&gt;0,db_ConsumoDiario[[#This Row],[Bloque_6]]-$I117,0)*2400,0)</f>
        <v>1511.9999999980791</v>
      </c>
    </row>
    <row r="119" spans="1:12" ht="15.75" x14ac:dyDescent="0.25">
      <c r="A119" s="3">
        <v>44310</v>
      </c>
      <c r="B119" s="10">
        <v>0</v>
      </c>
      <c r="C119" s="13">
        <f>+db_ConsumoDiario[[#This Row],[Fecha]]-1</f>
        <v>44309</v>
      </c>
      <c r="D119" s="8">
        <f>+SUMIFS(db_LecMedPrinc[1],db_LecMedPrinc[Fecha],db_ConsumoDiario[[#This Row],[Fecha]],db_LecMedPrinc[Hora],db_ConsumoDiario[[#This Row],[Hora]])</f>
        <v>46415.29</v>
      </c>
      <c r="E119" s="9">
        <f>+SUMIFS(db_LecMedPrinc[fdp],db_LecMedPrinc[Fecha],db_ConsumoDiario[[#This Row],[Fecha]],db_LecMedPrinc[Hora],db_ConsumoDiario[[#This Row],[Hora]])</f>
        <v>0.90386971419467033</v>
      </c>
      <c r="F119" s="14">
        <f>+IFERROR(IF(db_ConsumoDiario[[#This Row],[Lectura 
Medidor]]-$D118&gt;0,db_ConsumoDiario[[#This Row],[Lectura 
Medidor]]-$D118,0)*2400,0)</f>
        <v>7056.0000000055879</v>
      </c>
      <c r="G119" s="8">
        <f>+SUMIFS(db_LecMedPrinc[4],db_LecMedPrinc[Fecha],db_ConsumoDiario[[#This Row],[Fecha]],db_LecMedPrinc[Hora],db_ConsumoDiario[[#This Row],[Hora]])</f>
        <v>13304.17</v>
      </c>
      <c r="H119" s="43">
        <f>+SUMIFS(db_LecMedPrinc[5],db_LecMedPrinc[Fecha],db_ConsumoDiario[[#This Row],[Fecha]],db_LecMedPrinc[Hora],db_ConsumoDiario[[#This Row],[Hora]])</f>
        <v>23253.66</v>
      </c>
      <c r="I119" s="43">
        <f>+SUMIFS(db_LecMedPrinc[6],db_LecMedPrinc[Fecha],db_ConsumoDiario[[#This Row],[Fecha]],db_LecMedPrinc[Hora],db_ConsumoDiario[[#This Row],[Hora]])</f>
        <v>9857.4500000000007</v>
      </c>
      <c r="J119" s="14">
        <f>+IFERROR(IF(db_ConsumoDiario[[#This Row],[Bloque_4]]-$G118&gt;0,db_ConsumoDiario[[#This Row],[Bloque_4]]-$G118,0)*2400,0)</f>
        <v>1848.0000000010477</v>
      </c>
      <c r="K119" s="44">
        <f>+IFERROR(IF(db_ConsumoDiario[[#This Row],[Bloque_5]]-$H118&gt;0,db_ConsumoDiario[[#This Row],[Bloque_5]]-$H118,0)*2400,0)</f>
        <v>3719.9999999982538</v>
      </c>
      <c r="L119" s="44">
        <f>+IFERROR(IF(db_ConsumoDiario[[#This Row],[Bloque_6]]-$I118&gt;0,db_ConsumoDiario[[#This Row],[Bloque_6]]-$I118,0)*2400,0)</f>
        <v>1488.0000000019209</v>
      </c>
    </row>
    <row r="120" spans="1:12" ht="15.75" x14ac:dyDescent="0.25">
      <c r="A120" s="3">
        <v>44311</v>
      </c>
      <c r="B120" s="10">
        <v>0</v>
      </c>
      <c r="C120" s="13">
        <f>+db_ConsumoDiario[[#This Row],[Fecha]]-1</f>
        <v>44310</v>
      </c>
      <c r="D120" s="8">
        <f>+SUMIFS(db_LecMedPrinc[1],db_LecMedPrinc[Fecha],db_ConsumoDiario[[#This Row],[Fecha]],db_LecMedPrinc[Hora],db_ConsumoDiario[[#This Row],[Hora]])</f>
        <v>46417.94</v>
      </c>
      <c r="E120" s="9">
        <f>+SUMIFS(db_LecMedPrinc[fdp],db_LecMedPrinc[Fecha],db_ConsumoDiario[[#This Row],[Fecha]],db_LecMedPrinc[Hora],db_ConsumoDiario[[#This Row],[Hora]])</f>
        <v>0.99888209950543139</v>
      </c>
      <c r="F120" s="14">
        <f>+IFERROR(IF(db_ConsumoDiario[[#This Row],[Lectura 
Medidor]]-$D119&gt;0,db_ConsumoDiario[[#This Row],[Lectura 
Medidor]]-$D119,0)*2400,0)</f>
        <v>6360.0000000034925</v>
      </c>
      <c r="G120" s="8">
        <f>+SUMIFS(db_LecMedPrinc[4],db_LecMedPrinc[Fecha],db_ConsumoDiario[[#This Row],[Fecha]],db_LecMedPrinc[Hora],db_ConsumoDiario[[#This Row],[Hora]])</f>
        <v>13304.85</v>
      </c>
      <c r="H120" s="43">
        <f>+SUMIFS(db_LecMedPrinc[5],db_LecMedPrinc[Fecha],db_ConsumoDiario[[#This Row],[Fecha]],db_LecMedPrinc[Hora],db_ConsumoDiario[[#This Row],[Hora]])</f>
        <v>23255.119999999999</v>
      </c>
      <c r="I120" s="43">
        <f>+SUMIFS(db_LecMedPrinc[6],db_LecMedPrinc[Fecha],db_ConsumoDiario[[#This Row],[Fecha]],db_LecMedPrinc[Hora],db_ConsumoDiario[[#This Row],[Hora]])</f>
        <v>9857.9599999999991</v>
      </c>
      <c r="J120" s="14">
        <f>+IFERROR(IF(db_ConsumoDiario[[#This Row],[Bloque_4]]-$G119&gt;0,db_ConsumoDiario[[#This Row],[Bloque_4]]-$G119,0)*2400,0)</f>
        <v>1632.0000000006985</v>
      </c>
      <c r="K120" s="44">
        <f>+IFERROR(IF(db_ConsumoDiario[[#This Row],[Bloque_5]]-$H119&gt;0,db_ConsumoDiario[[#This Row],[Bloque_5]]-$H119,0)*2400,0)</f>
        <v>3503.9999999979045</v>
      </c>
      <c r="L120" s="44">
        <f>+IFERROR(IF(db_ConsumoDiario[[#This Row],[Bloque_6]]-$I119&gt;0,db_ConsumoDiario[[#This Row],[Bloque_6]]-$I119,0)*2400,0)</f>
        <v>1223.9999999961583</v>
      </c>
    </row>
    <row r="121" spans="1:12" ht="15.75" x14ac:dyDescent="0.25">
      <c r="A121" s="3">
        <v>44312</v>
      </c>
      <c r="B121" s="10">
        <v>0</v>
      </c>
      <c r="C121" s="13">
        <f>+db_ConsumoDiario[[#This Row],[Fecha]]-1</f>
        <v>44311</v>
      </c>
      <c r="D121" s="8">
        <f>+SUMIFS(db_LecMedPrinc[1],db_LecMedPrinc[Fecha],db_ConsumoDiario[[#This Row],[Fecha]],db_LecMedPrinc[Hora],db_ConsumoDiario[[#This Row],[Hora]])</f>
        <v>46420.21</v>
      </c>
      <c r="E121" s="9">
        <f>+SUMIFS(db_LecMedPrinc[fdp],db_LecMedPrinc[Fecha],db_ConsumoDiario[[#This Row],[Fecha]],db_LecMedPrinc[Hora],db_ConsumoDiario[[#This Row],[Hora]])</f>
        <v>0.90387324292612337</v>
      </c>
      <c r="F121" s="14">
        <f>+IFERROR(IF(db_ConsumoDiario[[#This Row],[Lectura 
Medidor]]-$D120&gt;0,db_ConsumoDiario[[#This Row],[Lectura 
Medidor]]-$D120,0)*2400,0)</f>
        <v>5447.9999999923166</v>
      </c>
      <c r="G121" s="8">
        <f>+SUMIFS(db_LecMedPrinc[4],db_LecMedPrinc[Fecha],db_ConsumoDiario[[#This Row],[Fecha]],db_LecMedPrinc[Hora],db_ConsumoDiario[[#This Row],[Hora]])</f>
        <v>13305.43</v>
      </c>
      <c r="H121" s="43">
        <f>+SUMIFS(db_LecMedPrinc[5],db_LecMedPrinc[Fecha],db_ConsumoDiario[[#This Row],[Fecha]],db_LecMedPrinc[Hora],db_ConsumoDiario[[#This Row],[Hora]])</f>
        <v>23256.3</v>
      </c>
      <c r="I121" s="43">
        <f>+SUMIFS(db_LecMedPrinc[6],db_LecMedPrinc[Fecha],db_ConsumoDiario[[#This Row],[Fecha]],db_LecMedPrinc[Hora],db_ConsumoDiario[[#This Row],[Hora]])</f>
        <v>9858.48</v>
      </c>
      <c r="J121" s="14">
        <f>+IFERROR(IF(db_ConsumoDiario[[#This Row],[Bloque_4]]-$G120&gt;0,db_ConsumoDiario[[#This Row],[Bloque_4]]-$G120,0)*2400,0)</f>
        <v>1391.9999999998254</v>
      </c>
      <c r="K121" s="44">
        <f>+IFERROR(IF(db_ConsumoDiario[[#This Row],[Bloque_5]]-$H120&gt;0,db_ConsumoDiario[[#This Row],[Bloque_5]]-$H120,0)*2400,0)</f>
        <v>2832.0000000006985</v>
      </c>
      <c r="L121" s="44">
        <f>+IFERROR(IF(db_ConsumoDiario[[#This Row],[Bloque_6]]-$I120&gt;0,db_ConsumoDiario[[#This Row],[Bloque_6]]-$I120,0)*2400,0)</f>
        <v>1248.0000000010477</v>
      </c>
    </row>
    <row r="122" spans="1:12" ht="15.75" x14ac:dyDescent="0.25">
      <c r="A122" s="3">
        <v>44313</v>
      </c>
      <c r="B122" s="10">
        <v>0</v>
      </c>
      <c r="C122" s="13">
        <f>+db_ConsumoDiario[[#This Row],[Fecha]]-1</f>
        <v>44312</v>
      </c>
      <c r="D122" s="8">
        <f>+SUMIFS(db_LecMedPrinc[1],db_LecMedPrinc[Fecha],db_ConsumoDiario[[#This Row],[Fecha]],db_LecMedPrinc[Hora],db_ConsumoDiario[[#This Row],[Hora]])</f>
        <v>46425.2</v>
      </c>
      <c r="E122" s="9">
        <f>+SUMIFS(db_LecMedPrinc[fdp],db_LecMedPrinc[Fecha],db_ConsumoDiario[[#This Row],[Fecha]],db_LecMedPrinc[Hora],db_ConsumoDiario[[#This Row],[Hora]])</f>
        <v>0.90387310554319589</v>
      </c>
      <c r="F122" s="14">
        <f>+IFERROR(IF(db_ConsumoDiario[[#This Row],[Lectura 
Medidor]]-$D121&gt;0,db_ConsumoDiario[[#This Row],[Lectura 
Medidor]]-$D121,0)*2400,0)</f>
        <v>11975.999999995111</v>
      </c>
      <c r="G122" s="8">
        <f>+SUMIFS(db_LecMedPrinc[4],db_LecMedPrinc[Fecha],db_ConsumoDiario[[#This Row],[Fecha]],db_LecMedPrinc[Hora],db_ConsumoDiario[[#This Row],[Hora]])</f>
        <v>13306.43</v>
      </c>
      <c r="H122" s="43">
        <f>+SUMIFS(db_LecMedPrinc[5],db_LecMedPrinc[Fecha],db_ConsumoDiario[[#This Row],[Fecha]],db_LecMedPrinc[Hora],db_ConsumoDiario[[#This Row],[Hora]])</f>
        <v>23258.76</v>
      </c>
      <c r="I122" s="43">
        <f>+SUMIFS(db_LecMedPrinc[6],db_LecMedPrinc[Fecha],db_ConsumoDiario[[#This Row],[Fecha]],db_LecMedPrinc[Hora],db_ConsumoDiario[[#This Row],[Hora]])</f>
        <v>9860</v>
      </c>
      <c r="J122" s="14">
        <f>+IFERROR(IF(db_ConsumoDiario[[#This Row],[Bloque_4]]-$G121&gt;0,db_ConsumoDiario[[#This Row],[Bloque_4]]-$G121,0)*2400,0)</f>
        <v>2400</v>
      </c>
      <c r="K122" s="44">
        <f>+IFERROR(IF(db_ConsumoDiario[[#This Row],[Bloque_5]]-$H121&gt;0,db_ConsumoDiario[[#This Row],[Bloque_5]]-$H121,0)*2400,0)</f>
        <v>5903.9999999979045</v>
      </c>
      <c r="L122" s="44">
        <f>+IFERROR(IF(db_ConsumoDiario[[#This Row],[Bloque_6]]-$I121&gt;0,db_ConsumoDiario[[#This Row],[Bloque_6]]-$I121,0)*2400,0)</f>
        <v>3648.0000000010477</v>
      </c>
    </row>
    <row r="123" spans="1:12" ht="15.75" x14ac:dyDescent="0.25">
      <c r="A123" s="3">
        <v>44314</v>
      </c>
      <c r="B123" s="10">
        <v>0</v>
      </c>
      <c r="C123" s="13">
        <f>+db_ConsumoDiario[[#This Row],[Fecha]]-1</f>
        <v>44313</v>
      </c>
      <c r="D123" s="8">
        <f>+SUMIFS(db_LecMedPrinc[1],db_LecMedPrinc[Fecha],db_ConsumoDiario[[#This Row],[Fecha]],db_LecMedPrinc[Hora],db_ConsumoDiario[[#This Row],[Hora]])</f>
        <v>46432.97</v>
      </c>
      <c r="E123" s="9">
        <f>+SUMIFS(db_LecMedPrinc[fdp],db_LecMedPrinc[Fecha],db_ConsumoDiario[[#This Row],[Fecha]],db_LecMedPrinc[Hora],db_ConsumoDiario[[#This Row],[Hora]])</f>
        <v>0.90386879637937945</v>
      </c>
      <c r="F123" s="14">
        <f>+IFERROR(IF(db_ConsumoDiario[[#This Row],[Lectura 
Medidor]]-$D122&gt;0,db_ConsumoDiario[[#This Row],[Lectura 
Medidor]]-$D122,0)*2400,0)</f>
        <v>18648.000000009779</v>
      </c>
      <c r="G123" s="8">
        <f>+SUMIFS(db_LecMedPrinc[4],db_LecMedPrinc[Fecha],db_ConsumoDiario[[#This Row],[Fecha]],db_LecMedPrinc[Hora],db_ConsumoDiario[[#This Row],[Hora]])</f>
        <v>13309.25</v>
      </c>
      <c r="H123" s="43">
        <f>+SUMIFS(db_LecMedPrinc[5],db_LecMedPrinc[Fecha],db_ConsumoDiario[[#This Row],[Fecha]],db_LecMedPrinc[Hora],db_ConsumoDiario[[#This Row],[Hora]])</f>
        <v>23262.32</v>
      </c>
      <c r="I123" s="43">
        <f>+SUMIFS(db_LecMedPrinc[6],db_LecMedPrinc[Fecha],db_ConsumoDiario[[#This Row],[Fecha]],db_LecMedPrinc[Hora],db_ConsumoDiario[[#This Row],[Hora]])</f>
        <v>9861.3799999999992</v>
      </c>
      <c r="J123" s="14">
        <f>+IFERROR(IF(db_ConsumoDiario[[#This Row],[Bloque_4]]-$G122&gt;0,db_ConsumoDiario[[#This Row],[Bloque_4]]-$G122,0)*2400,0)</f>
        <v>6767.9999999993015</v>
      </c>
      <c r="K123" s="44">
        <f>+IFERROR(IF(db_ConsumoDiario[[#This Row],[Bloque_5]]-$H122&gt;0,db_ConsumoDiario[[#This Row],[Bloque_5]]-$H122,0)*2400,0)</f>
        <v>8544.0000000031432</v>
      </c>
      <c r="L123" s="44">
        <f>+IFERROR(IF(db_ConsumoDiario[[#This Row],[Bloque_6]]-$I122&gt;0,db_ConsumoDiario[[#This Row],[Bloque_6]]-$I122,0)*2400,0)</f>
        <v>3311.9999999980791</v>
      </c>
    </row>
    <row r="124" spans="1:12" ht="15.75" x14ac:dyDescent="0.25">
      <c r="A124" s="3">
        <v>44315</v>
      </c>
      <c r="B124" s="10">
        <v>0</v>
      </c>
      <c r="C124" s="13">
        <f>+db_ConsumoDiario[[#This Row],[Fecha]]-1</f>
        <v>44314</v>
      </c>
      <c r="D124" s="8">
        <f>+SUMIFS(db_LecMedPrinc[1],db_LecMedPrinc[Fecha],db_ConsumoDiario[[#This Row],[Fecha]],db_LecMedPrinc[Hora],db_ConsumoDiario[[#This Row],[Hora]])</f>
        <v>46441.919999999998</v>
      </c>
      <c r="E124" s="9">
        <f>+SUMIFS(db_LecMedPrinc[fdp],db_LecMedPrinc[Fecha],db_ConsumoDiario[[#This Row],[Fecha]],db_LecMedPrinc[Hora],db_ConsumoDiario[[#This Row],[Hora]])</f>
        <v>0.90386440220890973</v>
      </c>
      <c r="F124" s="14">
        <f>+IFERROR(IF(db_ConsumoDiario[[#This Row],[Lectura 
Medidor]]-$D123&gt;0,db_ConsumoDiario[[#This Row],[Lectura 
Medidor]]-$D123,0)*2400,0)</f>
        <v>21479.999999993015</v>
      </c>
      <c r="G124" s="8">
        <f>+SUMIFS(db_LecMedPrinc[4],db_LecMedPrinc[Fecha],db_ConsumoDiario[[#This Row],[Fecha]],db_LecMedPrinc[Hora],db_ConsumoDiario[[#This Row],[Hora]])</f>
        <v>13311.94</v>
      </c>
      <c r="H124" s="43">
        <f>+SUMIFS(db_LecMedPrinc[5],db_LecMedPrinc[Fecha],db_ConsumoDiario[[#This Row],[Fecha]],db_LecMedPrinc[Hora],db_ConsumoDiario[[#This Row],[Hora]])</f>
        <v>23266.75</v>
      </c>
      <c r="I124" s="43">
        <f>+SUMIFS(db_LecMedPrinc[6],db_LecMedPrinc[Fecha],db_ConsumoDiario[[#This Row],[Fecha]],db_LecMedPrinc[Hora],db_ConsumoDiario[[#This Row],[Hora]])</f>
        <v>9863.2199999999993</v>
      </c>
      <c r="J124" s="14">
        <f>+IFERROR(IF(db_ConsumoDiario[[#This Row],[Bloque_4]]-$G123&gt;0,db_ConsumoDiario[[#This Row],[Bloque_4]]-$G123,0)*2400,0)</f>
        <v>6456.0000000012224</v>
      </c>
      <c r="K124" s="44">
        <f>+IFERROR(IF(db_ConsumoDiario[[#This Row],[Bloque_5]]-$H123&gt;0,db_ConsumoDiario[[#This Row],[Bloque_5]]-$H123,0)*2400,0)</f>
        <v>10632.000000000698</v>
      </c>
      <c r="L124" s="44">
        <f>+IFERROR(IF(db_ConsumoDiario[[#This Row],[Bloque_6]]-$I123&gt;0,db_ConsumoDiario[[#This Row],[Bloque_6]]-$I123,0)*2400,0)</f>
        <v>4416.0000000003492</v>
      </c>
    </row>
    <row r="125" spans="1:12" ht="15.75" x14ac:dyDescent="0.25">
      <c r="A125" s="3">
        <v>44316</v>
      </c>
      <c r="B125" s="10">
        <v>0</v>
      </c>
      <c r="C125" s="13">
        <f>+db_ConsumoDiario[[#This Row],[Fecha]]-1</f>
        <v>44315</v>
      </c>
      <c r="D125" s="8">
        <f>+SUMIFS(db_LecMedPrinc[1],db_LecMedPrinc[Fecha],db_ConsumoDiario[[#This Row],[Fecha]],db_LecMedPrinc[Hora],db_ConsumoDiario[[#This Row],[Hora]])</f>
        <v>46449.72</v>
      </c>
      <c r="E125" s="9">
        <f>+SUMIFS(db_LecMedPrinc[fdp],db_LecMedPrinc[Fecha],db_ConsumoDiario[[#This Row],[Fecha]],db_LecMedPrinc[Hora],db_ConsumoDiario[[#This Row],[Hora]])</f>
        <v>0.90386261069339624</v>
      </c>
      <c r="F125" s="14">
        <f>+IFERROR(IF(db_ConsumoDiario[[#This Row],[Lectura 
Medidor]]-$D124&gt;0,db_ConsumoDiario[[#This Row],[Lectura 
Medidor]]-$D124,0)*2400,0)</f>
        <v>18720.000000006985</v>
      </c>
      <c r="G125" s="8">
        <f>+SUMIFS(db_LecMedPrinc[4],db_LecMedPrinc[Fecha],db_ConsumoDiario[[#This Row],[Fecha]],db_LecMedPrinc[Hora],db_ConsumoDiario[[#This Row],[Hora]])</f>
        <v>13313.71</v>
      </c>
      <c r="H125" s="43">
        <f>+SUMIFS(db_LecMedPrinc[5],db_LecMedPrinc[Fecha],db_ConsumoDiario[[#This Row],[Fecha]],db_LecMedPrinc[Hora],db_ConsumoDiario[[#This Row],[Hora]])</f>
        <v>23271.119999999999</v>
      </c>
      <c r="I125" s="43">
        <f>+SUMIFS(db_LecMedPrinc[6],db_LecMedPrinc[Fecha],db_ConsumoDiario[[#This Row],[Fecha]],db_LecMedPrinc[Hora],db_ConsumoDiario[[#This Row],[Hora]])</f>
        <v>9864.8700000000008</v>
      </c>
      <c r="J125" s="14">
        <f>+IFERROR(IF(db_ConsumoDiario[[#This Row],[Bloque_4]]-$G124&gt;0,db_ConsumoDiario[[#This Row],[Bloque_4]]-$G124,0)*2400,0)</f>
        <v>4247.9999999966822</v>
      </c>
      <c r="K125" s="44">
        <f>+IFERROR(IF(db_ConsumoDiario[[#This Row],[Bloque_5]]-$H124&gt;0,db_ConsumoDiario[[#This Row],[Bloque_5]]-$H124,0)*2400,0)</f>
        <v>10487.999999997555</v>
      </c>
      <c r="L125" s="44">
        <f>+IFERROR(IF(db_ConsumoDiario[[#This Row],[Bloque_6]]-$I124&gt;0,db_ConsumoDiario[[#This Row],[Bloque_6]]-$I124,0)*2400,0)</f>
        <v>3960.0000000034925</v>
      </c>
    </row>
    <row r="126" spans="1:12" ht="15.75" x14ac:dyDescent="0.25">
      <c r="A126" s="3">
        <v>44317</v>
      </c>
      <c r="B126" s="10">
        <v>0</v>
      </c>
      <c r="C126" s="13">
        <f>+db_ConsumoDiario[[#This Row],[Fecha]]-1</f>
        <v>44316</v>
      </c>
      <c r="D126" s="8">
        <f>+SUMIFS(db_LecMedPrinc[1],db_LecMedPrinc[Fecha],db_ConsumoDiario[[#This Row],[Fecha]],db_LecMedPrinc[Hora],db_ConsumoDiario[[#This Row],[Hora]])</f>
        <v>46456.62</v>
      </c>
      <c r="E126" s="9">
        <f>+SUMIFS(db_LecMedPrinc[fdp],db_LecMedPrinc[Fecha],db_ConsumoDiario[[#This Row],[Fecha]],db_LecMedPrinc[Hora],db_ConsumoDiario[[#This Row],[Hora]])</f>
        <v>0.90386250505024945</v>
      </c>
      <c r="F126" s="14">
        <f>+IFERROR(IF(db_ConsumoDiario[[#This Row],[Lectura 
Medidor]]-$D125&gt;0,db_ConsumoDiario[[#This Row],[Lectura 
Medidor]]-$D125,0)*2400,0)</f>
        <v>16560.000000003492</v>
      </c>
      <c r="G126" s="8">
        <f>+SUMIFS(db_LecMedPrinc[4],db_LecMedPrinc[Fecha],db_ConsumoDiario[[#This Row],[Fecha]],db_LecMedPrinc[Hora],db_ConsumoDiario[[#This Row],[Hora]])</f>
        <v>13315.83</v>
      </c>
      <c r="H126" s="43">
        <f>+SUMIFS(db_LecMedPrinc[5],db_LecMedPrinc[Fecha],db_ConsumoDiario[[#This Row],[Fecha]],db_LecMedPrinc[Hora],db_ConsumoDiario[[#This Row],[Hora]])</f>
        <v>23274.61</v>
      </c>
      <c r="I126" s="43">
        <f>+SUMIFS(db_LecMedPrinc[6],db_LecMedPrinc[Fecha],db_ConsumoDiario[[#This Row],[Fecha]],db_LecMedPrinc[Hora],db_ConsumoDiario[[#This Row],[Hora]])</f>
        <v>9866.17</v>
      </c>
      <c r="J126" s="14">
        <f>+IFERROR(IF(db_ConsumoDiario[[#This Row],[Bloque_4]]-$G125&gt;0,db_ConsumoDiario[[#This Row],[Bloque_4]]-$G125,0)*2400,0)</f>
        <v>5088.0000000019209</v>
      </c>
      <c r="K126" s="44">
        <f>+IFERROR(IF(db_ConsumoDiario[[#This Row],[Bloque_5]]-$H125&gt;0,db_ConsumoDiario[[#This Row],[Bloque_5]]-$H125,0)*2400,0)</f>
        <v>8376.0000000038417</v>
      </c>
      <c r="L126" s="44">
        <f>+IFERROR(IF(db_ConsumoDiario[[#This Row],[Bloque_6]]-$I125&gt;0,db_ConsumoDiario[[#This Row],[Bloque_6]]-$I125,0)*2400,0)</f>
        <v>3119.9999999982538</v>
      </c>
    </row>
    <row r="127" spans="1:12" ht="15.75" x14ac:dyDescent="0.25">
      <c r="A127" s="3">
        <v>44318</v>
      </c>
      <c r="B127" s="10">
        <v>0</v>
      </c>
      <c r="C127" s="13">
        <f>+db_ConsumoDiario[[#This Row],[Fecha]]-1</f>
        <v>44317</v>
      </c>
      <c r="D127" s="8">
        <f>+SUMIFS(db_LecMedPrinc[1],db_LecMedPrinc[Fecha],db_ConsumoDiario[[#This Row],[Fecha]],db_LecMedPrinc[Hora],db_ConsumoDiario[[#This Row],[Hora]])</f>
        <v>46460.23</v>
      </c>
      <c r="E127" s="9">
        <f>+SUMIFS(db_LecMedPrinc[fdp],db_LecMedPrinc[Fecha],db_ConsumoDiario[[#This Row],[Fecha]],db_LecMedPrinc[Hora],db_ConsumoDiario[[#This Row],[Hora]])</f>
        <v>0.90386557975759652</v>
      </c>
      <c r="F127" s="14">
        <f>+IFERROR(IF(db_ConsumoDiario[[#This Row],[Lectura 
Medidor]]-$D126&gt;0,db_ConsumoDiario[[#This Row],[Lectura 
Medidor]]-$D126,0)*2400,0)</f>
        <v>8664.000000001397</v>
      </c>
      <c r="G127" s="8">
        <f>+SUMIFS(db_LecMedPrinc[4],db_LecMedPrinc[Fecha],db_ConsumoDiario[[#This Row],[Fecha]],db_LecMedPrinc[Hora],db_ConsumoDiario[[#This Row],[Hora]])</f>
        <v>13317.01</v>
      </c>
      <c r="H127" s="43">
        <f>+SUMIFS(db_LecMedPrinc[5],db_LecMedPrinc[Fecha],db_ConsumoDiario[[#This Row],[Fecha]],db_LecMedPrinc[Hora],db_ConsumoDiario[[#This Row],[Hora]])</f>
        <v>23276.35</v>
      </c>
      <c r="I127" s="43">
        <f>+SUMIFS(db_LecMedPrinc[6],db_LecMedPrinc[Fecha],db_ConsumoDiario[[#This Row],[Fecha]],db_LecMedPrinc[Hora],db_ConsumoDiario[[#This Row],[Hora]])</f>
        <v>9866.86</v>
      </c>
      <c r="J127" s="14">
        <f>+IFERROR(IF(db_ConsumoDiario[[#This Row],[Bloque_4]]-$G126&gt;0,db_ConsumoDiario[[#This Row],[Bloque_4]]-$G126,0)*2400,0)</f>
        <v>2832.0000000006985</v>
      </c>
      <c r="K127" s="44">
        <f>+IFERROR(IF(db_ConsumoDiario[[#This Row],[Bloque_5]]-$H126&gt;0,db_ConsumoDiario[[#This Row],[Bloque_5]]-$H126,0)*2400,0)</f>
        <v>4175.9999999951106</v>
      </c>
      <c r="L127" s="44">
        <f>+IFERROR(IF(db_ConsumoDiario[[#This Row],[Bloque_6]]-$I126&gt;0,db_ConsumoDiario[[#This Row],[Bloque_6]]-$I126,0)*2400,0)</f>
        <v>1656.0000000012224</v>
      </c>
    </row>
    <row r="128" spans="1:12" ht="15.75" x14ac:dyDescent="0.25">
      <c r="A128" s="3">
        <v>44319</v>
      </c>
      <c r="B128" s="10">
        <v>0</v>
      </c>
      <c r="C128" s="13">
        <f>+db_ConsumoDiario[[#This Row],[Fecha]]-1</f>
        <v>44318</v>
      </c>
      <c r="D128" s="8">
        <f>+SUMIFS(db_LecMedPrinc[1],db_LecMedPrinc[Fecha],db_ConsumoDiario[[#This Row],[Fecha]],db_LecMedPrinc[Hora],db_ConsumoDiario[[#This Row],[Hora]])</f>
        <v>46463.41</v>
      </c>
      <c r="E128" s="9">
        <f>+SUMIFS(db_LecMedPrinc[fdp],db_LecMedPrinc[Fecha],db_ConsumoDiario[[#This Row],[Fecha]],db_LecMedPrinc[Hora],db_ConsumoDiario[[#This Row],[Hora]])</f>
        <v>0.90386885312700327</v>
      </c>
      <c r="F128" s="14">
        <f>+IFERROR(IF(db_ConsumoDiario[[#This Row],[Lectura 
Medidor]]-$D127&gt;0,db_ConsumoDiario[[#This Row],[Lectura 
Medidor]]-$D127,0)*2400,0)</f>
        <v>7632.0000000006985</v>
      </c>
      <c r="G128" s="8">
        <f>+SUMIFS(db_LecMedPrinc[4],db_LecMedPrinc[Fecha],db_ConsumoDiario[[#This Row],[Fecha]],db_LecMedPrinc[Hora],db_ConsumoDiario[[#This Row],[Hora]])</f>
        <v>13317.88</v>
      </c>
      <c r="H128" s="43">
        <f>+SUMIFS(db_LecMedPrinc[5],db_LecMedPrinc[Fecha],db_ConsumoDiario[[#This Row],[Fecha]],db_LecMedPrinc[Hora],db_ConsumoDiario[[#This Row],[Hora]])</f>
        <v>23277.97</v>
      </c>
      <c r="I128" s="43">
        <f>+SUMIFS(db_LecMedPrinc[6],db_LecMedPrinc[Fecha],db_ConsumoDiario[[#This Row],[Fecha]],db_LecMedPrinc[Hora],db_ConsumoDiario[[#This Row],[Hora]])</f>
        <v>9867.5499999999993</v>
      </c>
      <c r="J128" s="14">
        <f>+IFERROR(IF(db_ConsumoDiario[[#This Row],[Bloque_4]]-$G127&gt;0,db_ConsumoDiario[[#This Row],[Bloque_4]]-$G127,0)*2400,0)</f>
        <v>2087.9999999975553</v>
      </c>
      <c r="K128" s="44">
        <f>+IFERROR(IF(db_ConsumoDiario[[#This Row],[Bloque_5]]-$H127&gt;0,db_ConsumoDiario[[#This Row],[Bloque_5]]-$H127,0)*2400,0)</f>
        <v>3888.0000000062864</v>
      </c>
      <c r="L128" s="44">
        <f>+IFERROR(IF(db_ConsumoDiario[[#This Row],[Bloque_6]]-$I127&gt;0,db_ConsumoDiario[[#This Row],[Bloque_6]]-$I127,0)*2400,0)</f>
        <v>1655.9999999968568</v>
      </c>
    </row>
    <row r="129" spans="1:12" ht="15.75" x14ac:dyDescent="0.25">
      <c r="A129" s="3">
        <v>44320</v>
      </c>
      <c r="B129" s="10">
        <v>0</v>
      </c>
      <c r="C129" s="32">
        <f>+db_ConsumoDiario[[#This Row],[Fecha]]-1</f>
        <v>44319</v>
      </c>
      <c r="D129" s="8">
        <f>+SUMIFS(db_LecMedPrinc[1],db_LecMedPrinc[Fecha],db_ConsumoDiario[[#This Row],[Fecha]],db_LecMedPrinc[Hora],db_ConsumoDiario[[#This Row],[Hora]])</f>
        <v>46466</v>
      </c>
      <c r="E129" s="9">
        <f>+SUMIFS(db_LecMedPrinc[fdp],db_LecMedPrinc[Fecha],db_ConsumoDiario[[#This Row],[Fecha]],db_LecMedPrinc[Hora],db_ConsumoDiario[[#This Row],[Hora]])</f>
        <v>0.90387205646472479</v>
      </c>
      <c r="F129" s="14">
        <f>+IFERROR(IF(db_ConsumoDiario[[#This Row],[Lectura 
Medidor]]-$D128&gt;0,db_ConsumoDiario[[#This Row],[Lectura 
Medidor]]-$D128,0)*2400,0)</f>
        <v>6215.9999999916181</v>
      </c>
      <c r="G129" s="8">
        <f>+SUMIFS(db_LecMedPrinc[4],db_LecMedPrinc[Fecha],db_ConsumoDiario[[#This Row],[Fecha]],db_LecMedPrinc[Hora],db_ConsumoDiario[[#This Row],[Hora]])</f>
        <v>13318.55</v>
      </c>
      <c r="H129" s="43">
        <f>+SUMIFS(db_LecMedPrinc[5],db_LecMedPrinc[Fecha],db_ConsumoDiario[[#This Row],[Fecha]],db_LecMedPrinc[Hora],db_ConsumoDiario[[#This Row],[Hora]])</f>
        <v>23279.35</v>
      </c>
      <c r="I129" s="43">
        <f>+SUMIFS(db_LecMedPrinc[6],db_LecMedPrinc[Fecha],db_ConsumoDiario[[#This Row],[Fecha]],db_LecMedPrinc[Hora],db_ConsumoDiario[[#This Row],[Hora]])</f>
        <v>9868.09</v>
      </c>
      <c r="J129" s="14">
        <f>+IFERROR(IF(db_ConsumoDiario[[#This Row],[Bloque_4]]-$G128&gt;0,db_ConsumoDiario[[#This Row],[Bloque_4]]-$G128,0)*2400,0)</f>
        <v>1608.0000000001746</v>
      </c>
      <c r="K129" s="44">
        <f>+IFERROR(IF(db_ConsumoDiario[[#This Row],[Bloque_5]]-$H128&gt;0,db_ConsumoDiario[[#This Row],[Bloque_5]]-$H128,0)*2400,0)</f>
        <v>3311.9999999937136</v>
      </c>
      <c r="L129" s="44">
        <f>+IFERROR(IF(db_ConsumoDiario[[#This Row],[Bloque_6]]-$I128&gt;0,db_ConsumoDiario[[#This Row],[Bloque_6]]-$I128,0)*2400,0)</f>
        <v>1296.0000000020955</v>
      </c>
    </row>
    <row r="130" spans="1:12" ht="15.75" x14ac:dyDescent="0.25">
      <c r="A130" s="3">
        <v>44321</v>
      </c>
      <c r="B130" s="10">
        <v>0</v>
      </c>
      <c r="C130" s="32">
        <f>+db_ConsumoDiario[[#This Row],[Fecha]]-1</f>
        <v>44320</v>
      </c>
      <c r="D130" s="8">
        <f>+SUMIFS(db_LecMedPrinc[1],db_LecMedPrinc[Fecha],db_ConsumoDiario[[#This Row],[Fecha]],db_LecMedPrinc[Hora],db_ConsumoDiario[[#This Row],[Hora]])</f>
        <v>46469.29</v>
      </c>
      <c r="E130" s="9">
        <f>+SUMIFS(db_LecMedPrinc[fdp],db_LecMedPrinc[Fecha],db_ConsumoDiario[[#This Row],[Fecha]],db_LecMedPrinc[Hora],db_ConsumoDiario[[#This Row],[Hora]])</f>
        <v>0.90387572049570863</v>
      </c>
      <c r="F130" s="14">
        <f>+IFERROR(IF(db_ConsumoDiario[[#This Row],[Lectura 
Medidor]]-$D129&gt;0,db_ConsumoDiario[[#This Row],[Lectura 
Medidor]]-$D129,0)*2400,0)</f>
        <v>7896.0000000020955</v>
      </c>
      <c r="G130" s="8">
        <f>+SUMIFS(db_LecMedPrinc[4],db_LecMedPrinc[Fecha],db_ConsumoDiario[[#This Row],[Fecha]],db_LecMedPrinc[Hora],db_ConsumoDiario[[#This Row],[Hora]])</f>
        <v>13319.76</v>
      </c>
      <c r="H130" s="43">
        <f>+SUMIFS(db_LecMedPrinc[5],db_LecMedPrinc[Fecha],db_ConsumoDiario[[#This Row],[Fecha]],db_LecMedPrinc[Hora],db_ConsumoDiario[[#This Row],[Hora]])</f>
        <v>23280.720000000001</v>
      </c>
      <c r="I130" s="43">
        <f>+SUMIFS(db_LecMedPrinc[6],db_LecMedPrinc[Fecha],db_ConsumoDiario[[#This Row],[Fecha]],db_LecMedPrinc[Hora],db_ConsumoDiario[[#This Row],[Hora]])</f>
        <v>9868.7999999999993</v>
      </c>
      <c r="J130" s="14">
        <f>+IFERROR(IF(db_ConsumoDiario[[#This Row],[Bloque_4]]-$G129&gt;0,db_ConsumoDiario[[#This Row],[Bloque_4]]-$G129,0)*2400,0)</f>
        <v>2904.0000000022701</v>
      </c>
      <c r="K130" s="44">
        <f>+IFERROR(IF(db_ConsumoDiario[[#This Row],[Bloque_5]]-$H129&gt;0,db_ConsumoDiario[[#This Row],[Bloque_5]]-$H129,0)*2400,0)</f>
        <v>3288.0000000062864</v>
      </c>
      <c r="L130" s="44">
        <f>+IFERROR(IF(db_ConsumoDiario[[#This Row],[Bloque_6]]-$I129&gt;0,db_ConsumoDiario[[#This Row],[Bloque_6]]-$I129,0)*2400,0)</f>
        <v>1703.9999999979045</v>
      </c>
    </row>
    <row r="131" spans="1:12" ht="15.75" x14ac:dyDescent="0.25">
      <c r="A131" s="3">
        <v>44322</v>
      </c>
      <c r="B131" s="10">
        <v>0</v>
      </c>
      <c r="C131" s="32">
        <f>+db_ConsumoDiario[[#This Row],[Fecha]]-1</f>
        <v>44321</v>
      </c>
      <c r="D131" s="8">
        <f>+SUMIFS(db_LecMedPrinc[1],db_LecMedPrinc[Fecha],db_ConsumoDiario[[#This Row],[Fecha]],db_LecMedPrinc[Hora],db_ConsumoDiario[[#This Row],[Hora]])</f>
        <v>46471.95</v>
      </c>
      <c r="E131" s="9">
        <f>+SUMIFS(db_LecMedPrinc[fdp],db_LecMedPrinc[Fecha],db_ConsumoDiario[[#This Row],[Fecha]],db_LecMedPrinc[Hora],db_ConsumoDiario[[#This Row],[Hora]])</f>
        <v>0.90387834486563245</v>
      </c>
      <c r="F131" s="14">
        <f>+IFERROR(IF(db_ConsumoDiario[[#This Row],[Lectura 
Medidor]]-$D130&gt;0,db_ConsumoDiario[[#This Row],[Lectura 
Medidor]]-$D130,0)*2400,0)</f>
        <v>6383.9999999909196</v>
      </c>
      <c r="G131" s="8">
        <f>+SUMIFS(db_LecMedPrinc[4],db_LecMedPrinc[Fecha],db_ConsumoDiario[[#This Row],[Fecha]],db_LecMedPrinc[Hora],db_ConsumoDiario[[#This Row],[Hora]])</f>
        <v>13320.38</v>
      </c>
      <c r="H131" s="43">
        <f>+SUMIFS(db_LecMedPrinc[5],db_LecMedPrinc[Fecha],db_ConsumoDiario[[#This Row],[Fecha]],db_LecMedPrinc[Hora],db_ConsumoDiario[[#This Row],[Hora]])</f>
        <v>23282.2</v>
      </c>
      <c r="I131" s="43">
        <f>+SUMIFS(db_LecMedPrinc[6],db_LecMedPrinc[Fecha],db_ConsumoDiario[[#This Row],[Fecha]],db_LecMedPrinc[Hora],db_ConsumoDiario[[#This Row],[Hora]])</f>
        <v>9869.35</v>
      </c>
      <c r="J131" s="14">
        <f>+IFERROR(IF(db_ConsumoDiario[[#This Row],[Bloque_4]]-$G130&gt;0,db_ConsumoDiario[[#This Row],[Bloque_4]]-$G130,0)*2400,0)</f>
        <v>1487.9999999975553</v>
      </c>
      <c r="K131" s="44">
        <f>+IFERROR(IF(db_ConsumoDiario[[#This Row],[Bloque_5]]-$H130&gt;0,db_ConsumoDiario[[#This Row],[Bloque_5]]-$H130,0)*2400,0)</f>
        <v>3551.9999999989523</v>
      </c>
      <c r="L131" s="44">
        <f>+IFERROR(IF(db_ConsumoDiario[[#This Row],[Bloque_6]]-$I130&gt;0,db_ConsumoDiario[[#This Row],[Bloque_6]]-$I130,0)*2400,0)</f>
        <v>1320.0000000026193</v>
      </c>
    </row>
    <row r="132" spans="1:12" ht="15.75" x14ac:dyDescent="0.25">
      <c r="A132" s="3">
        <v>44323</v>
      </c>
      <c r="B132" s="10">
        <v>0</v>
      </c>
      <c r="C132" s="32">
        <f>+db_ConsumoDiario[[#This Row],[Fecha]]-1</f>
        <v>44322</v>
      </c>
      <c r="D132" s="8">
        <f>+SUMIFS(db_LecMedPrinc[1],db_LecMedPrinc[Fecha],db_ConsumoDiario[[#This Row],[Fecha]],db_LecMedPrinc[Hora],db_ConsumoDiario[[#This Row],[Hora]])</f>
        <v>46475.802499999998</v>
      </c>
      <c r="E132" s="9">
        <f>+SUMIFS(db_LecMedPrinc[fdp],db_LecMedPrinc[Fecha],db_ConsumoDiario[[#This Row],[Fecha]],db_LecMedPrinc[Hora],db_ConsumoDiario[[#This Row],[Hora]])</f>
        <v>1</v>
      </c>
      <c r="F132" s="14">
        <f>+IFERROR(IF(db_ConsumoDiario[[#This Row],[Lectura 
Medidor]]-$D131&gt;0,db_ConsumoDiario[[#This Row],[Lectura 
Medidor]]-$D131,0)*2400,0)</f>
        <v>9246.0000000020955</v>
      </c>
      <c r="G132" s="8">
        <f>+SUMIFS(db_LecMedPrinc[4],db_LecMedPrinc[Fecha],db_ConsumoDiario[[#This Row],[Fecha]],db_LecMedPrinc[Hora],db_ConsumoDiario[[#This Row],[Hora]])</f>
        <v>0</v>
      </c>
      <c r="H132" s="43">
        <f>+SUMIFS(db_LecMedPrinc[5],db_LecMedPrinc[Fecha],db_ConsumoDiario[[#This Row],[Fecha]],db_LecMedPrinc[Hora],db_ConsumoDiario[[#This Row],[Hora]])</f>
        <v>0</v>
      </c>
      <c r="I132" s="43">
        <f>+SUMIFS(db_LecMedPrinc[6],db_LecMedPrinc[Fecha],db_ConsumoDiario[[#This Row],[Fecha]],db_LecMedPrinc[Hora],db_ConsumoDiario[[#This Row],[Hora]])</f>
        <v>0</v>
      </c>
      <c r="J132" s="14">
        <f>+IFERROR(IF(db_ConsumoDiario[[#This Row],[Bloque_4]]-$G131&gt;0,db_ConsumoDiario[[#This Row],[Bloque_4]]-$G131,0)*2400,0)</f>
        <v>0</v>
      </c>
      <c r="K132" s="44">
        <f>+IFERROR(IF(db_ConsumoDiario[[#This Row],[Bloque_5]]-$H131&gt;0,db_ConsumoDiario[[#This Row],[Bloque_5]]-$H131,0)*2400,0)</f>
        <v>0</v>
      </c>
      <c r="L132" s="44">
        <f>+IFERROR(IF(db_ConsumoDiario[[#This Row],[Bloque_6]]-$I131&gt;0,db_ConsumoDiario[[#This Row],[Bloque_6]]-$I131,0)*2400,0)</f>
        <v>0</v>
      </c>
    </row>
    <row r="133" spans="1:12" ht="15.75" x14ac:dyDescent="0.25">
      <c r="A133" s="3">
        <v>44324</v>
      </c>
      <c r="B133" s="10">
        <v>0</v>
      </c>
      <c r="C133" s="32">
        <f>+db_ConsumoDiario[[#This Row],[Fecha]]-1</f>
        <v>44323</v>
      </c>
      <c r="D133" s="8">
        <f>+SUMIFS(db_LecMedPrinc[1],db_LecMedPrinc[Fecha],db_ConsumoDiario[[#This Row],[Fecha]],db_LecMedPrinc[Hora],db_ConsumoDiario[[#This Row],[Hora]])</f>
        <v>46479.654999999999</v>
      </c>
      <c r="E133" s="9">
        <f>+SUMIFS(db_LecMedPrinc[fdp],db_LecMedPrinc[Fecha],db_ConsumoDiario[[#This Row],[Fecha]],db_LecMedPrinc[Hora],db_ConsumoDiario[[#This Row],[Hora]])</f>
        <v>1</v>
      </c>
      <c r="F133" s="14">
        <f>+IFERROR(IF(db_ConsumoDiario[[#This Row],[Lectura 
Medidor]]-$D132&gt;0,db_ConsumoDiario[[#This Row],[Lectura 
Medidor]]-$D132,0)*2400,0)</f>
        <v>9246.0000000020955</v>
      </c>
      <c r="G133" s="8">
        <f>+SUMIFS(db_LecMedPrinc[4],db_LecMedPrinc[Fecha],db_ConsumoDiario[[#This Row],[Fecha]],db_LecMedPrinc[Hora],db_ConsumoDiario[[#This Row],[Hora]])</f>
        <v>0</v>
      </c>
      <c r="H133" s="43">
        <f>+SUMIFS(db_LecMedPrinc[5],db_LecMedPrinc[Fecha],db_ConsumoDiario[[#This Row],[Fecha]],db_LecMedPrinc[Hora],db_ConsumoDiario[[#This Row],[Hora]])</f>
        <v>0</v>
      </c>
      <c r="I133" s="43">
        <f>+SUMIFS(db_LecMedPrinc[6],db_LecMedPrinc[Fecha],db_ConsumoDiario[[#This Row],[Fecha]],db_LecMedPrinc[Hora],db_ConsumoDiario[[#This Row],[Hora]])</f>
        <v>0</v>
      </c>
      <c r="J133" s="14">
        <f>+IFERROR(IF(db_ConsumoDiario[[#This Row],[Bloque_4]]-$G132&gt;0,db_ConsumoDiario[[#This Row],[Bloque_4]]-$G132,0)*2400,0)</f>
        <v>0</v>
      </c>
      <c r="K133" s="44">
        <f>+IFERROR(IF(db_ConsumoDiario[[#This Row],[Bloque_5]]-$H132&gt;0,db_ConsumoDiario[[#This Row],[Bloque_5]]-$H132,0)*2400,0)</f>
        <v>0</v>
      </c>
      <c r="L133" s="44">
        <f>+IFERROR(IF(db_ConsumoDiario[[#This Row],[Bloque_6]]-$I132&gt;0,db_ConsumoDiario[[#This Row],[Bloque_6]]-$I132,0)*2400,0)</f>
        <v>0</v>
      </c>
    </row>
    <row r="134" spans="1:12" ht="15.75" x14ac:dyDescent="0.25">
      <c r="A134" s="3">
        <v>44325</v>
      </c>
      <c r="B134" s="10">
        <v>0</v>
      </c>
      <c r="C134" s="32">
        <f>+db_ConsumoDiario[[#This Row],[Fecha]]-1</f>
        <v>44324</v>
      </c>
      <c r="D134" s="8">
        <f>+SUMIFS(db_LecMedPrinc[1],db_LecMedPrinc[Fecha],db_ConsumoDiario[[#This Row],[Fecha]],db_LecMedPrinc[Hora],db_ConsumoDiario[[#This Row],[Hora]])</f>
        <v>46483.5075</v>
      </c>
      <c r="E134" s="9">
        <f>+SUMIFS(db_LecMedPrinc[fdp],db_LecMedPrinc[Fecha],db_ConsumoDiario[[#This Row],[Fecha]],db_LecMedPrinc[Hora],db_ConsumoDiario[[#This Row],[Hora]])</f>
        <v>1</v>
      </c>
      <c r="F134" s="14">
        <f>+IFERROR(IF(db_ConsumoDiario[[#This Row],[Lectura 
Medidor]]-$D133&gt;0,db_ConsumoDiario[[#This Row],[Lectura 
Medidor]]-$D133,0)*2400,0)</f>
        <v>9246.0000000020955</v>
      </c>
      <c r="G134" s="8">
        <f>+SUMIFS(db_LecMedPrinc[4],db_LecMedPrinc[Fecha],db_ConsumoDiario[[#This Row],[Fecha]],db_LecMedPrinc[Hora],db_ConsumoDiario[[#This Row],[Hora]])</f>
        <v>0</v>
      </c>
      <c r="H134" s="43">
        <f>+SUMIFS(db_LecMedPrinc[5],db_LecMedPrinc[Fecha],db_ConsumoDiario[[#This Row],[Fecha]],db_LecMedPrinc[Hora],db_ConsumoDiario[[#This Row],[Hora]])</f>
        <v>0</v>
      </c>
      <c r="I134" s="43">
        <f>+SUMIFS(db_LecMedPrinc[6],db_LecMedPrinc[Fecha],db_ConsumoDiario[[#This Row],[Fecha]],db_LecMedPrinc[Hora],db_ConsumoDiario[[#This Row],[Hora]])</f>
        <v>0</v>
      </c>
      <c r="J134" s="14">
        <f>+IFERROR(IF(db_ConsumoDiario[[#This Row],[Bloque_4]]-$G133&gt;0,db_ConsumoDiario[[#This Row],[Bloque_4]]-$G133,0)*2400,0)</f>
        <v>0</v>
      </c>
      <c r="K134" s="44">
        <f>+IFERROR(IF(db_ConsumoDiario[[#This Row],[Bloque_5]]-$H133&gt;0,db_ConsumoDiario[[#This Row],[Bloque_5]]-$H133,0)*2400,0)</f>
        <v>0</v>
      </c>
      <c r="L134" s="44">
        <f>+IFERROR(IF(db_ConsumoDiario[[#This Row],[Bloque_6]]-$I133&gt;0,db_ConsumoDiario[[#This Row],[Bloque_6]]-$I133,0)*2400,0)</f>
        <v>0</v>
      </c>
    </row>
    <row r="135" spans="1:12" ht="15.75" x14ac:dyDescent="0.25">
      <c r="A135" s="3">
        <v>44326</v>
      </c>
      <c r="B135" s="10">
        <v>0</v>
      </c>
      <c r="C135" s="32">
        <f>+db_ConsumoDiario[[#This Row],[Fecha]]-1</f>
        <v>44325</v>
      </c>
      <c r="D135" s="8">
        <f>+SUMIFS(db_LecMedPrinc[1],db_LecMedPrinc[Fecha],db_ConsumoDiario[[#This Row],[Fecha]],db_LecMedPrinc[Hora],db_ConsumoDiario[[#This Row],[Hora]])</f>
        <v>46487.360000000001</v>
      </c>
      <c r="E135" s="9">
        <f>+SUMIFS(db_LecMedPrinc[fdp],db_LecMedPrinc[Fecha],db_ConsumoDiario[[#This Row],[Fecha]],db_LecMedPrinc[Hora],db_ConsumoDiario[[#This Row],[Hora]])</f>
        <v>0.9038867898381443</v>
      </c>
      <c r="F135" s="14">
        <f>+IFERROR(IF(db_ConsumoDiario[[#This Row],[Lectura 
Medidor]]-$D134&gt;0,db_ConsumoDiario[[#This Row],[Lectura 
Medidor]]-$D134,0)*2400,0)</f>
        <v>9246.0000000020955</v>
      </c>
      <c r="G135" s="8">
        <f>+SUMIFS(db_LecMedPrinc[4],db_LecMedPrinc[Fecha],db_ConsumoDiario[[#This Row],[Fecha]],db_LecMedPrinc[Hora],db_ConsumoDiario[[#This Row],[Hora]])</f>
        <v>13324.83</v>
      </c>
      <c r="H135" s="43">
        <f>+SUMIFS(db_LecMedPrinc[5],db_LecMedPrinc[Fecha],db_ConsumoDiario[[#This Row],[Fecha]],db_LecMedPrinc[Hora],db_ConsumoDiario[[#This Row],[Hora]])</f>
        <v>23289.98</v>
      </c>
      <c r="I135" s="43">
        <f>+SUMIFS(db_LecMedPrinc[6],db_LecMedPrinc[Fecha],db_ConsumoDiario[[#This Row],[Fecha]],db_LecMedPrinc[Hora],db_ConsumoDiario[[#This Row],[Hora]])</f>
        <v>9872.5300000000007</v>
      </c>
      <c r="J135" s="14">
        <f>+IFERROR(IF(db_ConsumoDiario[[#This Row],[Bloque_4]]-$G134&gt;0,db_ConsumoDiario[[#This Row],[Bloque_4]]-$G134,0)*2400,0)</f>
        <v>31979592</v>
      </c>
      <c r="K135" s="44">
        <f>+IFERROR(IF(db_ConsumoDiario[[#This Row],[Bloque_5]]-$H134&gt;0,db_ConsumoDiario[[#This Row],[Bloque_5]]-$H134,0)*2400,0)</f>
        <v>55895952</v>
      </c>
      <c r="L135" s="44">
        <f>+IFERROR(IF(db_ConsumoDiario[[#This Row],[Bloque_6]]-$I134&gt;0,db_ConsumoDiario[[#This Row],[Bloque_6]]-$I134,0)*2400,0)</f>
        <v>23694072</v>
      </c>
    </row>
    <row r="136" spans="1:12" ht="15.75" x14ac:dyDescent="0.25">
      <c r="A136" s="3">
        <v>44327</v>
      </c>
      <c r="B136" s="10">
        <v>0</v>
      </c>
      <c r="C136" s="32">
        <f>+db_ConsumoDiario[[#This Row],[Fecha]]-1</f>
        <v>44326</v>
      </c>
      <c r="D136" s="8">
        <f>+SUMIFS(db_LecMedPrinc[1],db_LecMedPrinc[Fecha],db_ConsumoDiario[[#This Row],[Fecha]],db_LecMedPrinc[Hora],db_ConsumoDiario[[#This Row],[Hora]])</f>
        <v>46491.73</v>
      </c>
      <c r="E136" s="9">
        <f>+SUMIFS(db_LecMedPrinc[fdp],db_LecMedPrinc[Fecha],db_ConsumoDiario[[#This Row],[Fecha]],db_LecMedPrinc[Hora],db_ConsumoDiario[[#This Row],[Hora]])</f>
        <v>0.9038886551717763</v>
      </c>
      <c r="F136" s="14">
        <f>+IFERROR(IF(db_ConsumoDiario[[#This Row],[Lectura 
Medidor]]-$D135&gt;0,db_ConsumoDiario[[#This Row],[Lectura 
Medidor]]-$D135,0)*2400,0)</f>
        <v>10488.000000006286</v>
      </c>
      <c r="G136" s="8">
        <f>+SUMIFS(db_LecMedPrinc[4],db_LecMedPrinc[Fecha],db_ConsumoDiario[[#This Row],[Fecha]],db_LecMedPrinc[Hora],db_ConsumoDiario[[#This Row],[Hora]])</f>
        <v>13325.43</v>
      </c>
      <c r="H136" s="43">
        <f>+SUMIFS(db_LecMedPrinc[5],db_LecMedPrinc[Fecha],db_ConsumoDiario[[#This Row],[Fecha]],db_LecMedPrinc[Hora],db_ConsumoDiario[[#This Row],[Hora]])</f>
        <v>23292.53</v>
      </c>
      <c r="I136" s="43">
        <f>+SUMIFS(db_LecMedPrinc[6],db_LecMedPrinc[Fecha],db_ConsumoDiario[[#This Row],[Fecha]],db_LecMedPrinc[Hora],db_ConsumoDiario[[#This Row],[Hora]])</f>
        <v>9873.77</v>
      </c>
      <c r="J136" s="14">
        <f>+IFERROR(IF(db_ConsumoDiario[[#This Row],[Bloque_4]]-$G135&gt;0,db_ConsumoDiario[[#This Row],[Bloque_4]]-$G135,0)*2400,0)</f>
        <v>1440.0000000008731</v>
      </c>
      <c r="K136" s="44">
        <f>+IFERROR(IF(db_ConsumoDiario[[#This Row],[Bloque_5]]-$H135&gt;0,db_ConsumoDiario[[#This Row],[Bloque_5]]-$H135,0)*2400,0)</f>
        <v>6119.9999999982538</v>
      </c>
      <c r="L136" s="44">
        <f>+IFERROR(IF(db_ConsumoDiario[[#This Row],[Bloque_6]]-$I135&gt;0,db_ConsumoDiario[[#This Row],[Bloque_6]]-$I135,0)*2400,0)</f>
        <v>2975.9999999994761</v>
      </c>
    </row>
    <row r="137" spans="1:12" ht="15.75" x14ac:dyDescent="0.25">
      <c r="A137" s="3">
        <v>44328</v>
      </c>
      <c r="B137" s="10">
        <v>0</v>
      </c>
      <c r="C137" s="32">
        <f>+db_ConsumoDiario[[#This Row],[Fecha]]-1</f>
        <v>44327</v>
      </c>
      <c r="D137" s="8">
        <f>+SUMIFS(db_LecMedPrinc[1],db_LecMedPrinc[Fecha],db_ConsumoDiario[[#This Row],[Fecha]],db_LecMedPrinc[Hora],db_ConsumoDiario[[#This Row],[Hora]])</f>
        <v>46499.95</v>
      </c>
      <c r="E137" s="9">
        <f>+SUMIFS(db_LecMedPrinc[fdp],db_LecMedPrinc[Fecha],db_ConsumoDiario[[#This Row],[Fecha]],db_LecMedPrinc[Hora],db_ConsumoDiario[[#This Row],[Hora]])</f>
        <v>0.90388534916213359</v>
      </c>
      <c r="F137" s="14">
        <f>+IFERROR(IF(db_ConsumoDiario[[#This Row],[Lectura 
Medidor]]-$D136&gt;0,db_ConsumoDiario[[#This Row],[Lectura 
Medidor]]-$D136,0)*2400,0)</f>
        <v>19727.999999985332</v>
      </c>
      <c r="G137" s="8">
        <f>+SUMIFS(db_LecMedPrinc[4],db_LecMedPrinc[Fecha],db_ConsumoDiario[[#This Row],[Fecha]],db_LecMedPrinc[Hora],db_ConsumoDiario[[#This Row],[Hora]])</f>
        <v>13327.52</v>
      </c>
      <c r="H137" s="43">
        <f>+SUMIFS(db_LecMedPrinc[5],db_LecMedPrinc[Fecha],db_ConsumoDiario[[#This Row],[Fecha]],db_LecMedPrinc[Hora],db_ConsumoDiario[[#This Row],[Hora]])</f>
        <v>23296.78</v>
      </c>
      <c r="I137" s="43">
        <f>+SUMIFS(db_LecMedPrinc[6],db_LecMedPrinc[Fecha],db_ConsumoDiario[[#This Row],[Fecha]],db_LecMedPrinc[Hora],db_ConsumoDiario[[#This Row],[Hora]])</f>
        <v>9875.64</v>
      </c>
      <c r="J137" s="14">
        <f>+IFERROR(IF(db_ConsumoDiario[[#This Row],[Bloque_4]]-$G136&gt;0,db_ConsumoDiario[[#This Row],[Bloque_4]]-$G136,0)*2400,0)</f>
        <v>5016.0000000003492</v>
      </c>
      <c r="K137" s="44">
        <f>+IFERROR(IF(db_ConsumoDiario[[#This Row],[Bloque_5]]-$H136&gt;0,db_ConsumoDiario[[#This Row],[Bloque_5]]-$H136,0)*2400,0)</f>
        <v>10200</v>
      </c>
      <c r="L137" s="44">
        <f>+IFERROR(IF(db_ConsumoDiario[[#This Row],[Bloque_6]]-$I136&gt;0,db_ConsumoDiario[[#This Row],[Bloque_6]]-$I136,0)*2400,0)</f>
        <v>4487.9999999975553</v>
      </c>
    </row>
    <row r="138" spans="1:12" ht="15.75" x14ac:dyDescent="0.25">
      <c r="A138" s="3">
        <v>44329</v>
      </c>
      <c r="B138" s="10">
        <v>0</v>
      </c>
      <c r="C138" s="32">
        <f>+db_ConsumoDiario[[#This Row],[Fecha]]-1</f>
        <v>44328</v>
      </c>
      <c r="D138" s="8">
        <f>+SUMIFS(db_LecMedPrinc[1],db_LecMedPrinc[Fecha],db_ConsumoDiario[[#This Row],[Fecha]],db_LecMedPrinc[Hora],db_ConsumoDiario[[#This Row],[Hora]])</f>
        <v>46508.44</v>
      </c>
      <c r="E138" s="9">
        <f>+SUMIFS(db_LecMedPrinc[fdp],db_LecMedPrinc[Fecha],db_ConsumoDiario[[#This Row],[Fecha]],db_LecMedPrinc[Hora],db_ConsumoDiario[[#This Row],[Hora]])</f>
        <v>0.9038818021915036</v>
      </c>
      <c r="F138" s="14">
        <f>+IFERROR(IF(db_ConsumoDiario[[#This Row],[Lectura 
Medidor]]-$D137&gt;0,db_ConsumoDiario[[#This Row],[Lectura 
Medidor]]-$D137,0)*2400,0)</f>
        <v>20376.000000012573</v>
      </c>
      <c r="G138" s="8">
        <f>+SUMIFS(db_LecMedPrinc[4],db_LecMedPrinc[Fecha],db_ConsumoDiario[[#This Row],[Fecha]],db_LecMedPrinc[Hora],db_ConsumoDiario[[#This Row],[Hora]])</f>
        <v>13330.03</v>
      </c>
      <c r="H138" s="43">
        <f>+SUMIFS(db_LecMedPrinc[5],db_LecMedPrinc[Fecha],db_ConsumoDiario[[#This Row],[Fecha]],db_LecMedPrinc[Hora],db_ConsumoDiario[[#This Row],[Hora]])</f>
        <v>23300.959999999999</v>
      </c>
      <c r="I138" s="43">
        <f>+SUMIFS(db_LecMedPrinc[6],db_LecMedPrinc[Fecha],db_ConsumoDiario[[#This Row],[Fecha]],db_LecMedPrinc[Hora],db_ConsumoDiario[[#This Row],[Hora]])</f>
        <v>9877.43</v>
      </c>
      <c r="J138" s="14">
        <f>+IFERROR(IF(db_ConsumoDiario[[#This Row],[Bloque_4]]-$G137&gt;0,db_ConsumoDiario[[#This Row],[Bloque_4]]-$G137,0)*2400,0)</f>
        <v>6024.0000000005239</v>
      </c>
      <c r="K138" s="44">
        <f>+IFERROR(IF(db_ConsumoDiario[[#This Row],[Bloque_5]]-$H137&gt;0,db_ConsumoDiario[[#This Row],[Bloque_5]]-$H137,0)*2400,0)</f>
        <v>10032.000000000698</v>
      </c>
      <c r="L138" s="44">
        <f>+IFERROR(IF(db_ConsumoDiario[[#This Row],[Bloque_6]]-$I137&gt;0,db_ConsumoDiario[[#This Row],[Bloque_6]]-$I137,0)*2400,0)</f>
        <v>4296.0000000020955</v>
      </c>
    </row>
    <row r="139" spans="1:12" ht="15.75" x14ac:dyDescent="0.25">
      <c r="A139" s="3">
        <v>44330</v>
      </c>
      <c r="B139" s="10">
        <v>0</v>
      </c>
      <c r="C139" s="32">
        <f>+db_ConsumoDiario[[#This Row],[Fecha]]-1</f>
        <v>44329</v>
      </c>
      <c r="D139" s="8">
        <f>+SUMIFS(db_LecMedPrinc[1],db_LecMedPrinc[Fecha],db_ConsumoDiario[[#This Row],[Fecha]],db_LecMedPrinc[Hora],db_ConsumoDiario[[#This Row],[Hora]])</f>
        <v>46517.39</v>
      </c>
      <c r="E139" s="9">
        <f>+SUMIFS(db_LecMedPrinc[fdp],db_LecMedPrinc[Fecha],db_ConsumoDiario[[#This Row],[Fecha]],db_LecMedPrinc[Hora],db_ConsumoDiario[[#This Row],[Hora]])</f>
        <v>0.90387846467654254</v>
      </c>
      <c r="F139" s="14">
        <f>+IFERROR(IF(db_ConsumoDiario[[#This Row],[Lectura 
Medidor]]-$D138&gt;0,db_ConsumoDiario[[#This Row],[Lectura 
Medidor]]-$D138,0)*2400,0)</f>
        <v>21479.999999993015</v>
      </c>
      <c r="G139" s="8">
        <f>+SUMIFS(db_LecMedPrinc[4],db_LecMedPrinc[Fecha],db_ConsumoDiario[[#This Row],[Fecha]],db_LecMedPrinc[Hora],db_ConsumoDiario[[#This Row],[Hora]])</f>
        <v>13332.65</v>
      </c>
      <c r="H139" s="43">
        <f>+SUMIFS(db_LecMedPrinc[5],db_LecMedPrinc[Fecha],db_ConsumoDiario[[#This Row],[Fecha]],db_LecMedPrinc[Hora],db_ConsumoDiario[[#This Row],[Hora]])</f>
        <v>23305.37</v>
      </c>
      <c r="I139" s="43">
        <f>+SUMIFS(db_LecMedPrinc[6],db_LecMedPrinc[Fecha],db_ConsumoDiario[[#This Row],[Fecha]],db_LecMedPrinc[Hora],db_ConsumoDiario[[#This Row],[Hora]])</f>
        <v>9879.3700000000008</v>
      </c>
      <c r="J139" s="14">
        <f>+IFERROR(IF(db_ConsumoDiario[[#This Row],[Bloque_4]]-$G138&gt;0,db_ConsumoDiario[[#This Row],[Bloque_4]]-$G138,0)*2400,0)</f>
        <v>6287.9999999975553</v>
      </c>
      <c r="K139" s="44">
        <f>+IFERROR(IF(db_ConsumoDiario[[#This Row],[Bloque_5]]-$H138&gt;0,db_ConsumoDiario[[#This Row],[Bloque_5]]-$H138,0)*2400,0)</f>
        <v>10583.999999999651</v>
      </c>
      <c r="L139" s="44">
        <f>+IFERROR(IF(db_ConsumoDiario[[#This Row],[Bloque_6]]-$I138&gt;0,db_ConsumoDiario[[#This Row],[Bloque_6]]-$I138,0)*2400,0)</f>
        <v>4656.0000000012224</v>
      </c>
    </row>
    <row r="140" spans="1:12" ht="15.75" x14ac:dyDescent="0.25">
      <c r="A140" s="3">
        <v>44331</v>
      </c>
      <c r="B140" s="10">
        <v>0</v>
      </c>
      <c r="C140" s="32">
        <f>+db_ConsumoDiario[[#This Row],[Fecha]]-1</f>
        <v>44330</v>
      </c>
      <c r="D140" s="8">
        <f>+SUMIFS(db_LecMedPrinc[1],db_LecMedPrinc[Fecha],db_ConsumoDiario[[#This Row],[Fecha]],db_LecMedPrinc[Hora],db_ConsumoDiario[[#This Row],[Hora]])</f>
        <v>46526.51</v>
      </c>
      <c r="E140" s="9">
        <f>+SUMIFS(db_LecMedPrinc[fdp],db_LecMedPrinc[Fecha],db_ConsumoDiario[[#This Row],[Fecha]],db_LecMedPrinc[Hora],db_ConsumoDiario[[#This Row],[Hora]])</f>
        <v>0.90387520698702595</v>
      </c>
      <c r="F140" s="14">
        <f>+IFERROR(IF(db_ConsumoDiario[[#This Row],[Lectura 
Medidor]]-$D139&gt;0,db_ConsumoDiario[[#This Row],[Lectura 
Medidor]]-$D139,0)*2400,0)</f>
        <v>21888.000000006286</v>
      </c>
      <c r="G140" s="8">
        <f>+SUMIFS(db_LecMedPrinc[4],db_LecMedPrinc[Fecha],db_ConsumoDiario[[#This Row],[Fecha]],db_LecMedPrinc[Hora],db_ConsumoDiario[[#This Row],[Hora]])</f>
        <v>13335.39</v>
      </c>
      <c r="H140" s="43">
        <f>+SUMIFS(db_LecMedPrinc[5],db_LecMedPrinc[Fecha],db_ConsumoDiario[[#This Row],[Fecha]],db_LecMedPrinc[Hora],db_ConsumoDiario[[#This Row],[Hora]])</f>
        <v>23309.97</v>
      </c>
      <c r="I140" s="43">
        <f>+SUMIFS(db_LecMedPrinc[6],db_LecMedPrinc[Fecha],db_ConsumoDiario[[#This Row],[Fecha]],db_LecMedPrinc[Hora],db_ConsumoDiario[[#This Row],[Hora]])</f>
        <v>9881.14</v>
      </c>
      <c r="J140" s="14">
        <f>+IFERROR(IF(db_ConsumoDiario[[#This Row],[Bloque_4]]-$G139&gt;0,db_ConsumoDiario[[#This Row],[Bloque_4]]-$G139,0)*2400,0)</f>
        <v>6575.9999999994761</v>
      </c>
      <c r="K140" s="44">
        <f>+IFERROR(IF(db_ConsumoDiario[[#This Row],[Bloque_5]]-$H139&gt;0,db_ConsumoDiario[[#This Row],[Bloque_5]]-$H139,0)*2400,0)</f>
        <v>11040.000000005239</v>
      </c>
      <c r="L140" s="44">
        <f>+IFERROR(IF(db_ConsumoDiario[[#This Row],[Bloque_6]]-$I139&gt;0,db_ConsumoDiario[[#This Row],[Bloque_6]]-$I139,0)*2400,0)</f>
        <v>4247.9999999966822</v>
      </c>
    </row>
    <row r="141" spans="1:12" ht="15.75" x14ac:dyDescent="0.25">
      <c r="A141" s="3">
        <v>44332</v>
      </c>
      <c r="B141" s="10">
        <v>0</v>
      </c>
      <c r="C141" s="32">
        <f>+db_ConsumoDiario[[#This Row],[Fecha]]-1</f>
        <v>44331</v>
      </c>
      <c r="D141" s="8">
        <f>+SUMIFS(db_LecMedPrinc[1],db_LecMedPrinc[Fecha],db_ConsumoDiario[[#This Row],[Fecha]],db_LecMedPrinc[Hora],db_ConsumoDiario[[#This Row],[Hora]])</f>
        <v>46531.23</v>
      </c>
      <c r="E141" s="9">
        <f>+SUMIFS(db_LecMedPrinc[fdp],db_LecMedPrinc[Fecha],db_ConsumoDiario[[#This Row],[Fecha]],db_LecMedPrinc[Hora],db_ConsumoDiario[[#This Row],[Hora]])</f>
        <v>0.90387906723330369</v>
      </c>
      <c r="F141" s="14">
        <f>+IFERROR(IF(db_ConsumoDiario[[#This Row],[Lectura 
Medidor]]-$D140&gt;0,db_ConsumoDiario[[#This Row],[Lectura 
Medidor]]-$D140,0)*2400,0)</f>
        <v>11328.000000002794</v>
      </c>
      <c r="G141" s="8">
        <f>+SUMIFS(db_LecMedPrinc[4],db_LecMedPrinc[Fecha],db_ConsumoDiario[[#This Row],[Fecha]],db_LecMedPrinc[Hora],db_ConsumoDiario[[#This Row],[Hora]])</f>
        <v>13337.02</v>
      </c>
      <c r="H141" s="43">
        <f>+SUMIFS(db_LecMedPrinc[5],db_LecMedPrinc[Fecha],db_ConsumoDiario[[#This Row],[Fecha]],db_LecMedPrinc[Hora],db_ConsumoDiario[[#This Row],[Hora]])</f>
        <v>23312.21</v>
      </c>
      <c r="I141" s="43">
        <f>+SUMIFS(db_LecMedPrinc[6],db_LecMedPrinc[Fecha],db_ConsumoDiario[[#This Row],[Fecha]],db_LecMedPrinc[Hora],db_ConsumoDiario[[#This Row],[Hora]])</f>
        <v>9881.99</v>
      </c>
      <c r="J141" s="14">
        <f>+IFERROR(IF(db_ConsumoDiario[[#This Row],[Bloque_4]]-$G140&gt;0,db_ConsumoDiario[[#This Row],[Bloque_4]]-$G140,0)*2400,0)</f>
        <v>3912.0000000024447</v>
      </c>
      <c r="K141" s="44">
        <f>+IFERROR(IF(db_ConsumoDiario[[#This Row],[Bloque_5]]-$H140&gt;0,db_ConsumoDiario[[#This Row],[Bloque_5]]-$H140,0)*2400,0)</f>
        <v>5375.9999999951106</v>
      </c>
      <c r="L141" s="44">
        <f>+IFERROR(IF(db_ConsumoDiario[[#This Row],[Bloque_6]]-$I140&gt;0,db_ConsumoDiario[[#This Row],[Bloque_6]]-$I140,0)*2400,0)</f>
        <v>2040.0000000008731</v>
      </c>
    </row>
    <row r="142" spans="1:12" ht="15.75" x14ac:dyDescent="0.25">
      <c r="A142" s="3">
        <v>44333</v>
      </c>
      <c r="B142" s="10">
        <v>0</v>
      </c>
      <c r="C142" s="32">
        <f>+db_ConsumoDiario[[#This Row],[Fecha]]-1</f>
        <v>44332</v>
      </c>
      <c r="D142" s="8">
        <f>+SUMIFS(db_LecMedPrinc[1],db_LecMedPrinc[Fecha],db_ConsumoDiario[[#This Row],[Fecha]],db_LecMedPrinc[Hora],db_ConsumoDiario[[#This Row],[Hora]])</f>
        <v>46534.69</v>
      </c>
      <c r="E142" s="9">
        <f>+SUMIFS(db_LecMedPrinc[fdp],db_LecMedPrinc[Fecha],db_ConsumoDiario[[#This Row],[Fecha]],db_LecMedPrinc[Hora],db_ConsumoDiario[[#This Row],[Hora]])</f>
        <v>0.90388220325179947</v>
      </c>
      <c r="F142" s="14">
        <f>+IFERROR(IF(db_ConsumoDiario[[#This Row],[Lectura 
Medidor]]-$D141&gt;0,db_ConsumoDiario[[#This Row],[Lectura 
Medidor]]-$D141,0)*2400,0)</f>
        <v>8303.9999999979045</v>
      </c>
      <c r="G142" s="8">
        <f>+SUMIFS(db_LecMedPrinc[4],db_LecMedPrinc[Fecha],db_ConsumoDiario[[#This Row],[Fecha]],db_LecMedPrinc[Hora],db_ConsumoDiario[[#This Row],[Hora]])</f>
        <v>13338.07</v>
      </c>
      <c r="H142" s="43">
        <f>+SUMIFS(db_LecMedPrinc[5],db_LecMedPrinc[Fecha],db_ConsumoDiario[[#This Row],[Fecha]],db_LecMedPrinc[Hora],db_ConsumoDiario[[#This Row],[Hora]])</f>
        <v>23313.98</v>
      </c>
      <c r="I142" s="43">
        <f>+SUMIFS(db_LecMedPrinc[6],db_LecMedPrinc[Fecha],db_ConsumoDiario[[#This Row],[Fecha]],db_LecMedPrinc[Hora],db_ConsumoDiario[[#This Row],[Hora]])</f>
        <v>9882.6299999999992</v>
      </c>
      <c r="J142" s="14">
        <f>+IFERROR(IF(db_ConsumoDiario[[#This Row],[Bloque_4]]-$G141&gt;0,db_ConsumoDiario[[#This Row],[Bloque_4]]-$G141,0)*2400,0)</f>
        <v>2519.9999999982538</v>
      </c>
      <c r="K142" s="44">
        <f>+IFERROR(IF(db_ConsumoDiario[[#This Row],[Bloque_5]]-$H141&gt;0,db_ConsumoDiario[[#This Row],[Bloque_5]]-$H141,0)*2400,0)</f>
        <v>4248.0000000010477</v>
      </c>
      <c r="L142" s="44">
        <f>+IFERROR(IF(db_ConsumoDiario[[#This Row],[Bloque_6]]-$I141&gt;0,db_ConsumoDiario[[#This Row],[Bloque_6]]-$I141,0)*2400,0)</f>
        <v>1535.999999998603</v>
      </c>
    </row>
    <row r="143" spans="1:12" ht="15.75" x14ac:dyDescent="0.25">
      <c r="A143" s="3">
        <v>44334</v>
      </c>
      <c r="B143" s="10">
        <v>0</v>
      </c>
      <c r="C143" s="32">
        <f>+db_ConsumoDiario[[#This Row],[Fecha]]-1</f>
        <v>44333</v>
      </c>
      <c r="D143" s="8">
        <f>+SUMIFS(db_LecMedPrinc[1],db_LecMedPrinc[Fecha],db_ConsumoDiario[[#This Row],[Fecha]],db_LecMedPrinc[Hora],db_ConsumoDiario[[#This Row],[Hora]])</f>
        <v>46537.8</v>
      </c>
      <c r="E143" s="9">
        <f>+SUMIFS(db_LecMedPrinc[fdp],db_LecMedPrinc[Fecha],db_ConsumoDiario[[#This Row],[Fecha]],db_LecMedPrinc[Hora],db_ConsumoDiario[[#This Row],[Hora]])</f>
        <v>0.90388574700344604</v>
      </c>
      <c r="F143" s="14">
        <f>+IFERROR(IF(db_ConsumoDiario[[#This Row],[Lectura 
Medidor]]-$D142&gt;0,db_ConsumoDiario[[#This Row],[Lectura 
Medidor]]-$D142,0)*2400,0)</f>
        <v>7464.000000001397</v>
      </c>
      <c r="G143" s="8">
        <f>+SUMIFS(db_LecMedPrinc[4],db_LecMedPrinc[Fecha],db_ConsumoDiario[[#This Row],[Fecha]],db_LecMedPrinc[Hora],db_ConsumoDiario[[#This Row],[Hora]])</f>
        <v>13338.86</v>
      </c>
      <c r="H143" s="43">
        <f>+SUMIFS(db_LecMedPrinc[5],db_LecMedPrinc[Fecha],db_ConsumoDiario[[#This Row],[Fecha]],db_LecMedPrinc[Hora],db_ConsumoDiario[[#This Row],[Hora]])</f>
        <v>23315.67</v>
      </c>
      <c r="I143" s="43">
        <f>+SUMIFS(db_LecMedPrinc[6],db_LecMedPrinc[Fecha],db_ConsumoDiario[[#This Row],[Fecha]],db_LecMedPrinc[Hora],db_ConsumoDiario[[#This Row],[Hora]])</f>
        <v>9883.26</v>
      </c>
      <c r="J143" s="14">
        <f>+IFERROR(IF(db_ConsumoDiario[[#This Row],[Bloque_4]]-$G142&gt;0,db_ConsumoDiario[[#This Row],[Bloque_4]]-$G142,0)*2400,0)</f>
        <v>1896.0000000020955</v>
      </c>
      <c r="K143" s="44">
        <f>+IFERROR(IF(db_ConsumoDiario[[#This Row],[Bloque_5]]-$H142&gt;0,db_ConsumoDiario[[#This Row],[Bloque_5]]-$H142,0)*2400,0)</f>
        <v>4055.9999999968568</v>
      </c>
      <c r="L143" s="44">
        <f>+IFERROR(IF(db_ConsumoDiario[[#This Row],[Bloque_6]]-$I142&gt;0,db_ConsumoDiario[[#This Row],[Bloque_6]]-$I142,0)*2400,0)</f>
        <v>1512.0000000024447</v>
      </c>
    </row>
    <row r="144" spans="1:12" ht="15.75" x14ac:dyDescent="0.25">
      <c r="A144" s="3">
        <v>44335</v>
      </c>
      <c r="B144" s="10">
        <v>0</v>
      </c>
      <c r="C144" s="32">
        <f>+db_ConsumoDiario[[#This Row],[Fecha]]-1</f>
        <v>44334</v>
      </c>
      <c r="D144" s="8">
        <f>+SUMIFS(db_LecMedPrinc[1],db_LecMedPrinc[Fecha],db_ConsumoDiario[[#This Row],[Fecha]],db_LecMedPrinc[Hora],db_ConsumoDiario[[#This Row],[Hora]])</f>
        <v>46540.73</v>
      </c>
      <c r="E144" s="9">
        <f>+SUMIFS(db_LecMedPrinc[fdp],db_LecMedPrinc[Fecha],db_ConsumoDiario[[#This Row],[Fecha]],db_LecMedPrinc[Hora],db_ConsumoDiario[[#This Row],[Hora]])</f>
        <v>0.90388887584064159</v>
      </c>
      <c r="F144" s="14">
        <f>+IFERROR(IF(db_ConsumoDiario[[#This Row],[Lectura 
Medidor]]-$D143&gt;0,db_ConsumoDiario[[#This Row],[Lectura 
Medidor]]-$D143,0)*2400,0)</f>
        <v>7032.0000000006985</v>
      </c>
      <c r="G144" s="8">
        <f>+SUMIFS(db_LecMedPrinc[4],db_LecMedPrinc[Fecha],db_ConsumoDiario[[#This Row],[Fecha]],db_LecMedPrinc[Hora],db_ConsumoDiario[[#This Row],[Hora]])</f>
        <v>13339.54</v>
      </c>
      <c r="H144" s="43">
        <f>+SUMIFS(db_LecMedPrinc[5],db_LecMedPrinc[Fecha],db_ConsumoDiario[[#This Row],[Fecha]],db_LecMedPrinc[Hora],db_ConsumoDiario[[#This Row],[Hora]])</f>
        <v>23317.39</v>
      </c>
      <c r="I144" s="43">
        <f>+SUMIFS(db_LecMedPrinc[6],db_LecMedPrinc[Fecha],db_ConsumoDiario[[#This Row],[Fecha]],db_LecMedPrinc[Hora],db_ConsumoDiario[[#This Row],[Hora]])</f>
        <v>9883.7800000000007</v>
      </c>
      <c r="J144" s="14">
        <f>+IFERROR(IF(db_ConsumoDiario[[#This Row],[Bloque_4]]-$G143&gt;0,db_ConsumoDiario[[#This Row],[Bloque_4]]-$G143,0)*2400,0)</f>
        <v>1632.0000000006985</v>
      </c>
      <c r="K144" s="44">
        <f>+IFERROR(IF(db_ConsumoDiario[[#This Row],[Bloque_5]]-$H143&gt;0,db_ConsumoDiario[[#This Row],[Bloque_5]]-$H143,0)*2400,0)</f>
        <v>4128.000000002794</v>
      </c>
      <c r="L144" s="44">
        <f>+IFERROR(IF(db_ConsumoDiario[[#This Row],[Bloque_6]]-$I143&gt;0,db_ConsumoDiario[[#This Row],[Bloque_6]]-$I143,0)*2400,0)</f>
        <v>1248.0000000010477</v>
      </c>
    </row>
    <row r="145" spans="1:12" ht="15.75" x14ac:dyDescent="0.25">
      <c r="A145" s="3">
        <v>44336</v>
      </c>
      <c r="B145" s="10">
        <v>0</v>
      </c>
      <c r="C145" s="32">
        <f>+db_ConsumoDiario[[#This Row],[Fecha]]-1</f>
        <v>44335</v>
      </c>
      <c r="D145" s="8">
        <f>+SUMIFS(db_LecMedPrinc[1],db_LecMedPrinc[Fecha],db_ConsumoDiario[[#This Row],[Fecha]],db_LecMedPrinc[Hora],db_ConsumoDiario[[#This Row],[Hora]])</f>
        <v>46545.93</v>
      </c>
      <c r="E145" s="9">
        <f>+SUMIFS(db_LecMedPrinc[fdp],db_LecMedPrinc[Fecha],db_ConsumoDiario[[#This Row],[Fecha]],db_LecMedPrinc[Hora],db_ConsumoDiario[[#This Row],[Hora]])</f>
        <v>0.90388895776730915</v>
      </c>
      <c r="F145" s="14">
        <f>+IFERROR(IF(db_ConsumoDiario[[#This Row],[Lectura 
Medidor]]-$D144&gt;0,db_ConsumoDiario[[#This Row],[Lectura 
Medidor]]-$D144,0)*2400,0)</f>
        <v>12479.999999993015</v>
      </c>
      <c r="G145" s="8">
        <f>+SUMIFS(db_LecMedPrinc[4],db_LecMedPrinc[Fecha],db_ConsumoDiario[[#This Row],[Fecha]],db_LecMedPrinc[Hora],db_ConsumoDiario[[#This Row],[Hora]])</f>
        <v>13340.65</v>
      </c>
      <c r="H145" s="43">
        <f>+SUMIFS(db_LecMedPrinc[5],db_LecMedPrinc[Fecha],db_ConsumoDiario[[#This Row],[Fecha]],db_LecMedPrinc[Hora],db_ConsumoDiario[[#This Row],[Hora]])</f>
        <v>23319.759999999998</v>
      </c>
      <c r="I145" s="43">
        <f>+SUMIFS(db_LecMedPrinc[6],db_LecMedPrinc[Fecha],db_ConsumoDiario[[#This Row],[Fecha]],db_LecMedPrinc[Hora],db_ConsumoDiario[[#This Row],[Hora]])</f>
        <v>9885.51</v>
      </c>
      <c r="J145" s="14">
        <f>+IFERROR(IF(db_ConsumoDiario[[#This Row],[Bloque_4]]-$G144&gt;0,db_ConsumoDiario[[#This Row],[Bloque_4]]-$G144,0)*2400,0)</f>
        <v>2663.9999999970314</v>
      </c>
      <c r="K145" s="44">
        <f>+IFERROR(IF(db_ConsumoDiario[[#This Row],[Bloque_5]]-$H144&gt;0,db_ConsumoDiario[[#This Row],[Bloque_5]]-$H144,0)*2400,0)</f>
        <v>5687.9999999975553</v>
      </c>
      <c r="L145" s="44">
        <f>+IFERROR(IF(db_ConsumoDiario[[#This Row],[Bloque_6]]-$I144&gt;0,db_ConsumoDiario[[#This Row],[Bloque_6]]-$I144,0)*2400,0)</f>
        <v>4151.9999999989523</v>
      </c>
    </row>
    <row r="146" spans="1:12" ht="15.75" x14ac:dyDescent="0.25">
      <c r="A146" s="3">
        <v>44337</v>
      </c>
      <c r="B146" s="10">
        <v>0</v>
      </c>
      <c r="C146" s="32">
        <f>+db_ConsumoDiario[[#This Row],[Fecha]]-1</f>
        <v>44336</v>
      </c>
      <c r="D146" s="8">
        <f>+SUMIFS(db_LecMedPrinc[1],db_LecMedPrinc[Fecha],db_ConsumoDiario[[#This Row],[Fecha]],db_LecMedPrinc[Hora],db_ConsumoDiario[[#This Row],[Hora]])</f>
        <v>46553.53</v>
      </c>
      <c r="E146" s="9">
        <f>+SUMIFS(db_LecMedPrinc[fdp],db_LecMedPrinc[Fecha],db_ConsumoDiario[[#This Row],[Fecha]],db_LecMedPrinc[Hora],db_ConsumoDiario[[#This Row],[Hora]])</f>
        <v>0.90388585508698771</v>
      </c>
      <c r="F146" s="14">
        <f>+IFERROR(IF(db_ConsumoDiario[[#This Row],[Lectura 
Medidor]]-$D145&gt;0,db_ConsumoDiario[[#This Row],[Lectura 
Medidor]]-$D145,0)*2400,0)</f>
        <v>18239.999999996508</v>
      </c>
      <c r="G146" s="8">
        <f>+SUMIFS(db_LecMedPrinc[4],db_LecMedPrinc[Fecha],db_ConsumoDiario[[#This Row],[Fecha]],db_LecMedPrinc[Hora],db_ConsumoDiario[[#This Row],[Hora]])</f>
        <v>13342.77</v>
      </c>
      <c r="H146" s="43">
        <f>+SUMIFS(db_LecMedPrinc[5],db_LecMedPrinc[Fecha],db_ConsumoDiario[[#This Row],[Fecha]],db_LecMedPrinc[Hora],db_ConsumoDiario[[#This Row],[Hora]])</f>
        <v>23323.45</v>
      </c>
      <c r="I146" s="43">
        <f>+SUMIFS(db_LecMedPrinc[6],db_LecMedPrinc[Fecha],db_ConsumoDiario[[#This Row],[Fecha]],db_LecMedPrinc[Hora],db_ConsumoDiario[[#This Row],[Hora]])</f>
        <v>9887.31</v>
      </c>
      <c r="J146" s="14">
        <f>+IFERROR(IF(db_ConsumoDiario[[#This Row],[Bloque_4]]-$G145&gt;0,db_ConsumoDiario[[#This Row],[Bloque_4]]-$G145,0)*2400,0)</f>
        <v>5088.0000000019209</v>
      </c>
      <c r="K146" s="44">
        <f>+IFERROR(IF(db_ConsumoDiario[[#This Row],[Bloque_5]]-$H145&gt;0,db_ConsumoDiario[[#This Row],[Bloque_5]]-$H145,0)*2400,0)</f>
        <v>8856.0000000055879</v>
      </c>
      <c r="L146" s="44">
        <f>+IFERROR(IF(db_ConsumoDiario[[#This Row],[Bloque_6]]-$I145&gt;0,db_ConsumoDiario[[#This Row],[Bloque_6]]-$I145,0)*2400,0)</f>
        <v>4319.9999999982538</v>
      </c>
    </row>
    <row r="147" spans="1:12" ht="15.75" x14ac:dyDescent="0.25">
      <c r="A147" s="3">
        <v>44338</v>
      </c>
      <c r="B147" s="10">
        <v>0</v>
      </c>
      <c r="C147" s="32">
        <f>+db_ConsumoDiario[[#This Row],[Fecha]]-1</f>
        <v>44337</v>
      </c>
      <c r="D147" s="8">
        <f>+SUMIFS(db_LecMedPrinc[1],db_LecMedPrinc[Fecha],db_ConsumoDiario[[#This Row],[Fecha]],db_LecMedPrinc[Hora],db_ConsumoDiario[[#This Row],[Hora]])</f>
        <v>46562.05</v>
      </c>
      <c r="E147" s="9">
        <f>+SUMIFS(db_LecMedPrinc[fdp],db_LecMedPrinc[Fecha],db_ConsumoDiario[[#This Row],[Fecha]],db_LecMedPrinc[Hora],db_ConsumoDiario[[#This Row],[Hora]])</f>
        <v>0.90388414507754689</v>
      </c>
      <c r="F147" s="14">
        <f>+IFERROR(IF(db_ConsumoDiario[[#This Row],[Lectura 
Medidor]]-$D146&gt;0,db_ConsumoDiario[[#This Row],[Lectura 
Medidor]]-$D146,0)*2400,0)</f>
        <v>20448.000000009779</v>
      </c>
      <c r="G147" s="8">
        <f>+SUMIFS(db_LecMedPrinc[4],db_LecMedPrinc[Fecha],db_ConsumoDiario[[#This Row],[Fecha]],db_LecMedPrinc[Hora],db_ConsumoDiario[[#This Row],[Hora]])</f>
        <v>13345.2</v>
      </c>
      <c r="H147" s="43">
        <f>+SUMIFS(db_LecMedPrinc[5],db_LecMedPrinc[Fecha],db_ConsumoDiario[[#This Row],[Fecha]],db_LecMedPrinc[Hora],db_ConsumoDiario[[#This Row],[Hora]])</f>
        <v>23327.68</v>
      </c>
      <c r="I147" s="43">
        <f>+SUMIFS(db_LecMedPrinc[6],db_LecMedPrinc[Fecha],db_ConsumoDiario[[#This Row],[Fecha]],db_LecMedPrinc[Hora],db_ConsumoDiario[[#This Row],[Hora]])</f>
        <v>9889.16</v>
      </c>
      <c r="J147" s="14">
        <f>+IFERROR(IF(db_ConsumoDiario[[#This Row],[Bloque_4]]-$G146&gt;0,db_ConsumoDiario[[#This Row],[Bloque_4]]-$G146,0)*2400,0)</f>
        <v>5832.0000000006985</v>
      </c>
      <c r="K147" s="44">
        <f>+IFERROR(IF(db_ConsumoDiario[[#This Row],[Bloque_5]]-$H146&gt;0,db_ConsumoDiario[[#This Row],[Bloque_5]]-$H146,0)*2400,0)</f>
        <v>10151.999999998952</v>
      </c>
      <c r="L147" s="44">
        <f>+IFERROR(IF(db_ConsumoDiario[[#This Row],[Bloque_6]]-$I146&gt;0,db_ConsumoDiario[[#This Row],[Bloque_6]]-$I146,0)*2400,0)</f>
        <v>4440.0000000008731</v>
      </c>
    </row>
    <row r="148" spans="1:12" ht="15.75" x14ac:dyDescent="0.25">
      <c r="A148" s="3">
        <v>44339</v>
      </c>
      <c r="B148" s="10">
        <v>0</v>
      </c>
      <c r="C148" s="32">
        <f>+db_ConsumoDiario[[#This Row],[Fecha]]-1</f>
        <v>44338</v>
      </c>
      <c r="D148" s="8">
        <f>+SUMIFS(db_LecMedPrinc[1],db_LecMedPrinc[Fecha],db_ConsumoDiario[[#This Row],[Fecha]],db_LecMedPrinc[Hora],db_ConsumoDiario[[#This Row],[Hora]])</f>
        <v>46568.02</v>
      </c>
      <c r="E148" s="9">
        <f>+SUMIFS(db_LecMedPrinc[fdp],db_LecMedPrinc[Fecha],db_ConsumoDiario[[#This Row],[Fecha]],db_LecMedPrinc[Hora],db_ConsumoDiario[[#This Row],[Hora]])</f>
        <v>0.90388546143742021</v>
      </c>
      <c r="F148" s="14">
        <f>+IFERROR(IF(db_ConsumoDiario[[#This Row],[Lectura 
Medidor]]-$D147&gt;0,db_ConsumoDiario[[#This Row],[Lectura 
Medidor]]-$D147,0)*2400,0)</f>
        <v>14327.999999985332</v>
      </c>
      <c r="G148" s="8">
        <f>+SUMIFS(db_LecMedPrinc[4],db_LecMedPrinc[Fecha],db_ConsumoDiario[[#This Row],[Fecha]],db_LecMedPrinc[Hora],db_ConsumoDiario[[#This Row],[Hora]])</f>
        <v>13347.63</v>
      </c>
      <c r="H148" s="43">
        <f>+SUMIFS(db_LecMedPrinc[5],db_LecMedPrinc[Fecha],db_ConsumoDiario[[#This Row],[Fecha]],db_LecMedPrinc[Hora],db_ConsumoDiario[[#This Row],[Hora]])</f>
        <v>23330.26</v>
      </c>
      <c r="I148" s="43">
        <f>+SUMIFS(db_LecMedPrinc[6],db_LecMedPrinc[Fecha],db_ConsumoDiario[[#This Row],[Fecha]],db_LecMedPrinc[Hora],db_ConsumoDiario[[#This Row],[Hora]])</f>
        <v>9890.1200000000008</v>
      </c>
      <c r="J148" s="14">
        <f>+IFERROR(IF(db_ConsumoDiario[[#This Row],[Bloque_4]]-$G147&gt;0,db_ConsumoDiario[[#This Row],[Bloque_4]]-$G147,0)*2400,0)</f>
        <v>5831.9999999963329</v>
      </c>
      <c r="K148" s="44">
        <f>+IFERROR(IF(db_ConsumoDiario[[#This Row],[Bloque_5]]-$H147&gt;0,db_ConsumoDiario[[#This Row],[Bloque_5]]-$H147,0)*2400,0)</f>
        <v>6191.9999999954598</v>
      </c>
      <c r="L148" s="44">
        <f>+IFERROR(IF(db_ConsumoDiario[[#This Row],[Bloque_6]]-$I147&gt;0,db_ConsumoDiario[[#This Row],[Bloque_6]]-$I147,0)*2400,0)</f>
        <v>2304.0000000022701</v>
      </c>
    </row>
    <row r="149" spans="1:12" ht="15.75" x14ac:dyDescent="0.25">
      <c r="A149" s="3">
        <v>44340</v>
      </c>
      <c r="B149" s="10">
        <v>0</v>
      </c>
      <c r="C149" s="32">
        <f>+db_ConsumoDiario[[#This Row],[Fecha]]-1</f>
        <v>44339</v>
      </c>
      <c r="D149" s="8">
        <f>+SUMIFS(db_LecMedPrinc[1],db_LecMedPrinc[Fecha],db_ConsumoDiario[[#This Row],[Fecha]],db_LecMedPrinc[Hora],db_ConsumoDiario[[#This Row],[Hora]])</f>
        <v>46572.01</v>
      </c>
      <c r="E149" s="9">
        <f>+SUMIFS(db_LecMedPrinc[fdp],db_LecMedPrinc[Fecha],db_ConsumoDiario[[#This Row],[Fecha]],db_LecMedPrinc[Hora],db_ConsumoDiario[[#This Row],[Hora]])</f>
        <v>0.90388882576334373</v>
      </c>
      <c r="F149" s="14">
        <f>+IFERROR(IF(db_ConsumoDiario[[#This Row],[Lectura 
Medidor]]-$D148&gt;0,db_ConsumoDiario[[#This Row],[Lectura 
Medidor]]-$D148,0)*2400,0)</f>
        <v>9576.0000000125729</v>
      </c>
      <c r="G149" s="8">
        <f>+SUMIFS(db_LecMedPrinc[4],db_LecMedPrinc[Fecha],db_ConsumoDiario[[#This Row],[Fecha]],db_LecMedPrinc[Hora],db_ConsumoDiario[[#This Row],[Hora]])</f>
        <v>13348.76</v>
      </c>
      <c r="H149" s="43">
        <f>+SUMIFS(db_LecMedPrinc[5],db_LecMedPrinc[Fecha],db_ConsumoDiario[[#This Row],[Fecha]],db_LecMedPrinc[Hora],db_ConsumoDiario[[#This Row],[Hora]])</f>
        <v>23332.240000000002</v>
      </c>
      <c r="I149" s="43">
        <f>+SUMIFS(db_LecMedPrinc[6],db_LecMedPrinc[Fecha],db_ConsumoDiario[[#This Row],[Fecha]],db_LecMedPrinc[Hora],db_ConsumoDiario[[#This Row],[Hora]])</f>
        <v>9891</v>
      </c>
      <c r="J149" s="14">
        <f>+IFERROR(IF(db_ConsumoDiario[[#This Row],[Bloque_4]]-$G148&gt;0,db_ConsumoDiario[[#This Row],[Bloque_4]]-$G148,0)*2400,0)</f>
        <v>2712.0000000024447</v>
      </c>
      <c r="K149" s="44">
        <f>+IFERROR(IF(db_ConsumoDiario[[#This Row],[Bloque_5]]-$H148&gt;0,db_ConsumoDiario[[#This Row],[Bloque_5]]-$H148,0)*2400,0)</f>
        <v>4752.0000000076834</v>
      </c>
      <c r="L149" s="44">
        <f>+IFERROR(IF(db_ConsumoDiario[[#This Row],[Bloque_6]]-$I148&gt;0,db_ConsumoDiario[[#This Row],[Bloque_6]]-$I148,0)*2400,0)</f>
        <v>2111.9999999980791</v>
      </c>
    </row>
    <row r="150" spans="1:12" ht="15.75" x14ac:dyDescent="0.25">
      <c r="A150" s="3">
        <v>44341</v>
      </c>
      <c r="B150" s="10">
        <v>0</v>
      </c>
      <c r="C150" s="32">
        <f>+db_ConsumoDiario[[#This Row],[Fecha]]-1</f>
        <v>44340</v>
      </c>
      <c r="D150" s="8">
        <f>+SUMIFS(db_LecMedPrinc[1],db_LecMedPrinc[Fecha],db_ConsumoDiario[[#This Row],[Fecha]],db_LecMedPrinc[Hora],db_ConsumoDiario[[#This Row],[Hora]])</f>
        <v>46579.11</v>
      </c>
      <c r="E150" s="9">
        <f>+SUMIFS(db_LecMedPrinc[fdp],db_LecMedPrinc[Fecha],db_ConsumoDiario[[#This Row],[Fecha]],db_LecMedPrinc[Hora],db_ConsumoDiario[[#This Row],[Hora]])</f>
        <v>0.90388732580436537</v>
      </c>
      <c r="F150" s="14">
        <f>+IFERROR(IF(db_ConsumoDiario[[#This Row],[Lectura 
Medidor]]-$D149&gt;0,db_ConsumoDiario[[#This Row],[Lectura 
Medidor]]-$D149,0)*2400,0)</f>
        <v>17039.999999996508</v>
      </c>
      <c r="G150" s="8">
        <f>+SUMIFS(db_LecMedPrinc[4],db_LecMedPrinc[Fecha],db_ConsumoDiario[[#This Row],[Fecha]],db_LecMedPrinc[Hora],db_ConsumoDiario[[#This Row],[Hora]])</f>
        <v>13350.14</v>
      </c>
      <c r="H150" s="43">
        <f>+SUMIFS(db_LecMedPrinc[5],db_LecMedPrinc[Fecha],db_ConsumoDiario[[#This Row],[Fecha]],db_LecMedPrinc[Hora],db_ConsumoDiario[[#This Row],[Hora]])</f>
        <v>23336.09</v>
      </c>
      <c r="I150" s="43">
        <f>+SUMIFS(db_LecMedPrinc[6],db_LecMedPrinc[Fecha],db_ConsumoDiario[[#This Row],[Fecha]],db_LecMedPrinc[Hora],db_ConsumoDiario[[#This Row],[Hora]])</f>
        <v>9892.8700000000008</v>
      </c>
      <c r="J150" s="14">
        <f>+IFERROR(IF(db_ConsumoDiario[[#This Row],[Bloque_4]]-$G149&gt;0,db_ConsumoDiario[[#This Row],[Bloque_4]]-$G149,0)*2400,0)</f>
        <v>3311.9999999980791</v>
      </c>
      <c r="K150" s="44">
        <f>+IFERROR(IF(db_ConsumoDiario[[#This Row],[Bloque_5]]-$H149&gt;0,db_ConsumoDiario[[#This Row],[Bloque_5]]-$H149,0)*2400,0)</f>
        <v>9239.9999999965075</v>
      </c>
      <c r="L150" s="44">
        <f>+IFERROR(IF(db_ConsumoDiario[[#This Row],[Bloque_6]]-$I149&gt;0,db_ConsumoDiario[[#This Row],[Bloque_6]]-$I149,0)*2400,0)</f>
        <v>4488.0000000019209</v>
      </c>
    </row>
    <row r="151" spans="1:12" ht="15.75" x14ac:dyDescent="0.25">
      <c r="A151" s="3">
        <v>44342</v>
      </c>
      <c r="B151" s="10">
        <v>0</v>
      </c>
      <c r="C151" s="32">
        <f>+db_ConsumoDiario[[#This Row],[Fecha]]-1</f>
        <v>44341</v>
      </c>
      <c r="D151" s="8">
        <f>+SUMIFS(db_LecMedPrinc[1],db_LecMedPrinc[Fecha],db_ConsumoDiario[[#This Row],[Fecha]],db_LecMedPrinc[Hora],db_ConsumoDiario[[#This Row],[Hora]])</f>
        <v>46587.6</v>
      </c>
      <c r="E151" s="9">
        <f>+SUMIFS(db_LecMedPrinc[fdp],db_LecMedPrinc[Fecha],db_ConsumoDiario[[#This Row],[Fecha]],db_LecMedPrinc[Hora],db_ConsumoDiario[[#This Row],[Hora]])</f>
        <v>0.90388430965471644</v>
      </c>
      <c r="F151" s="14">
        <f>+IFERROR(IF(db_ConsumoDiario[[#This Row],[Lectura 
Medidor]]-$D150&gt;0,db_ConsumoDiario[[#This Row],[Lectura 
Medidor]]-$D150,0)*2400,0)</f>
        <v>20375.999999995111</v>
      </c>
      <c r="G151" s="8">
        <f>+SUMIFS(db_LecMedPrinc[4],db_LecMedPrinc[Fecha],db_ConsumoDiario[[#This Row],[Fecha]],db_LecMedPrinc[Hora],db_ConsumoDiario[[#This Row],[Hora]])</f>
        <v>13352.45</v>
      </c>
      <c r="H151" s="43">
        <f>+SUMIFS(db_LecMedPrinc[5],db_LecMedPrinc[Fecha],db_ConsumoDiario[[#This Row],[Fecha]],db_LecMedPrinc[Hora],db_ConsumoDiario[[#This Row],[Hora]])</f>
        <v>23340.35</v>
      </c>
      <c r="I151" s="43">
        <f>+SUMIFS(db_LecMedPrinc[6],db_LecMedPrinc[Fecha],db_ConsumoDiario[[#This Row],[Fecha]],db_LecMedPrinc[Hora],db_ConsumoDiario[[#This Row],[Hora]])</f>
        <v>9894.7900000000009</v>
      </c>
      <c r="J151" s="14">
        <f>+IFERROR(IF(db_ConsumoDiario[[#This Row],[Bloque_4]]-$G150&gt;0,db_ConsumoDiario[[#This Row],[Bloque_4]]-$G150,0)*2400,0)</f>
        <v>5544.0000000031432</v>
      </c>
      <c r="K151" s="44">
        <f>+IFERROR(IF(db_ConsumoDiario[[#This Row],[Bloque_5]]-$H150&gt;0,db_ConsumoDiario[[#This Row],[Bloque_5]]-$H150,0)*2400,0)</f>
        <v>10223.999999996158</v>
      </c>
      <c r="L151" s="44">
        <f>+IFERROR(IF(db_ConsumoDiario[[#This Row],[Bloque_6]]-$I150&gt;0,db_ConsumoDiario[[#This Row],[Bloque_6]]-$I150,0)*2400,0)</f>
        <v>4608.0000000001746</v>
      </c>
    </row>
    <row r="152" spans="1:12" ht="15.75" x14ac:dyDescent="0.25">
      <c r="A152" s="3">
        <v>44343</v>
      </c>
      <c r="B152" s="10">
        <v>0</v>
      </c>
      <c r="C152" s="32">
        <f>+db_ConsumoDiario[[#This Row],[Fecha]]-1</f>
        <v>44342</v>
      </c>
      <c r="D152" s="8">
        <f>+SUMIFS(db_LecMedPrinc[1],db_LecMedPrinc[Fecha],db_ConsumoDiario[[#This Row],[Fecha]],db_LecMedPrinc[Hora],db_ConsumoDiario[[#This Row],[Hora]])</f>
        <v>46597.88</v>
      </c>
      <c r="E152" s="9">
        <f>+SUMIFS(db_LecMedPrinc[fdp],db_LecMedPrinc[Fecha],db_ConsumoDiario[[#This Row],[Fecha]],db_LecMedPrinc[Hora],db_ConsumoDiario[[#This Row],[Hora]])</f>
        <v>0.90388082325934838</v>
      </c>
      <c r="F152" s="14">
        <f>+IFERROR(IF(db_ConsumoDiario[[#This Row],[Lectura 
Medidor]]-$D151&gt;0,db_ConsumoDiario[[#This Row],[Lectura 
Medidor]]-$D151,0)*2400,0)</f>
        <v>24671.999999997206</v>
      </c>
      <c r="G152" s="8">
        <f>+SUMIFS(db_LecMedPrinc[4],db_LecMedPrinc[Fecha],db_ConsumoDiario[[#This Row],[Fecha]],db_LecMedPrinc[Hora],db_ConsumoDiario[[#This Row],[Hora]])</f>
        <v>13356.62</v>
      </c>
      <c r="H152" s="43">
        <f>+SUMIFS(db_LecMedPrinc[5],db_LecMedPrinc[Fecha],db_ConsumoDiario[[#This Row],[Fecha]],db_LecMedPrinc[Hora],db_ConsumoDiario[[#This Row],[Hora]])</f>
        <v>23245.07</v>
      </c>
      <c r="I152" s="43">
        <f>+SUMIFS(db_LecMedPrinc[6],db_LecMedPrinc[Fecha],db_ConsumoDiario[[#This Row],[Fecha]],db_LecMedPrinc[Hora],db_ConsumoDiario[[#This Row],[Hora]])</f>
        <v>9896.7099999999991</v>
      </c>
      <c r="J152" s="14">
        <f>+IFERROR(IF(db_ConsumoDiario[[#This Row],[Bloque_4]]-$G151&gt;0,db_ConsumoDiario[[#This Row],[Bloque_4]]-$G151,0)*2400,0)</f>
        <v>10008.000000000175</v>
      </c>
      <c r="K152" s="44">
        <f>+IFERROR(IF(db_ConsumoDiario[[#This Row],[Bloque_5]]-$H151&gt;0,db_ConsumoDiario[[#This Row],[Bloque_5]]-$H151,0)*2400,0)</f>
        <v>0</v>
      </c>
      <c r="L152" s="44">
        <f>+IFERROR(IF(db_ConsumoDiario[[#This Row],[Bloque_6]]-$I151&gt;0,db_ConsumoDiario[[#This Row],[Bloque_6]]-$I151,0)*2400,0)</f>
        <v>4607.999999995809</v>
      </c>
    </row>
    <row r="153" spans="1:12" ht="15.75" x14ac:dyDescent="0.25">
      <c r="A153" s="3">
        <v>44344</v>
      </c>
      <c r="B153" s="10">
        <v>0</v>
      </c>
      <c r="C153" s="32">
        <f>+db_ConsumoDiario[[#This Row],[Fecha]]-1</f>
        <v>44343</v>
      </c>
      <c r="D153" s="8">
        <f>+SUMIFS(db_LecMedPrinc[1],db_LecMedPrinc[Fecha],db_ConsumoDiario[[#This Row],[Fecha]],db_LecMedPrinc[Hora],db_ConsumoDiario[[#This Row],[Hora]])</f>
        <v>46605.24</v>
      </c>
      <c r="E153" s="9">
        <f>+SUMIFS(db_LecMedPrinc[fdp],db_LecMedPrinc[Fecha],db_ConsumoDiario[[#This Row],[Fecha]],db_LecMedPrinc[Hora],db_ConsumoDiario[[#This Row],[Hora]])</f>
        <v>0.90387739841783088</v>
      </c>
      <c r="F153" s="14">
        <f>+IFERROR(IF(db_ConsumoDiario[[#This Row],[Lectura 
Medidor]]-$D152&gt;0,db_ConsumoDiario[[#This Row],[Lectura 
Medidor]]-$D152,0)*2400,0)</f>
        <v>17664.000000001397</v>
      </c>
      <c r="G153" s="8">
        <f>+SUMIFS(db_LecMedPrinc[4],db_LecMedPrinc[Fecha],db_ConsumoDiario[[#This Row],[Fecha]],db_LecMedPrinc[Hora],db_ConsumoDiario[[#This Row],[Hora]])</f>
        <v>13358.48</v>
      </c>
      <c r="H153" s="43">
        <f>+SUMIFS(db_LecMedPrinc[5],db_LecMedPrinc[Fecha],db_ConsumoDiario[[#This Row],[Fecha]],db_LecMedPrinc[Hora],db_ConsumoDiario[[#This Row],[Hora]])</f>
        <v>23349.79</v>
      </c>
      <c r="I153" s="43">
        <f>+SUMIFS(db_LecMedPrinc[6],db_LecMedPrinc[Fecha],db_ConsumoDiario[[#This Row],[Fecha]],db_LecMedPrinc[Hora],db_ConsumoDiario[[#This Row],[Hora]])</f>
        <v>9898.68</v>
      </c>
      <c r="J153" s="14">
        <f>+IFERROR(IF(db_ConsumoDiario[[#This Row],[Bloque_4]]-$G152&gt;0,db_ConsumoDiario[[#This Row],[Bloque_4]]-$G152,0)*2400,0)</f>
        <v>4463.9999999970314</v>
      </c>
      <c r="K153" s="44">
        <f>+IFERROR(IF(db_ConsumoDiario[[#This Row],[Bloque_5]]-$H152&gt;0,db_ConsumoDiario[[#This Row],[Bloque_5]]-$H152,0)*2400,0)</f>
        <v>251328.00000000279</v>
      </c>
      <c r="L153" s="44">
        <f>+IFERROR(IF(db_ConsumoDiario[[#This Row],[Bloque_6]]-$I152&gt;0,db_ConsumoDiario[[#This Row],[Bloque_6]]-$I152,0)*2400,0)</f>
        <v>4728.000000002794</v>
      </c>
    </row>
    <row r="154" spans="1:12" ht="15.75" x14ac:dyDescent="0.25">
      <c r="A154" s="3">
        <v>44345</v>
      </c>
      <c r="B154" s="10">
        <v>0</v>
      </c>
      <c r="C154" s="32">
        <f>+db_ConsumoDiario[[#This Row],[Fecha]]-1</f>
        <v>44344</v>
      </c>
      <c r="D154" s="8">
        <f>+SUMIFS(db_LecMedPrinc[1],db_LecMedPrinc[Fecha],db_ConsumoDiario[[#This Row],[Fecha]],db_LecMedPrinc[Hora],db_ConsumoDiario[[#This Row],[Hora]])</f>
        <v>46616.639999999999</v>
      </c>
      <c r="E154" s="9">
        <f>+SUMIFS(db_LecMedPrinc[fdp],db_LecMedPrinc[Fecha],db_ConsumoDiario[[#This Row],[Fecha]],db_LecMedPrinc[Hora],db_ConsumoDiario[[#This Row],[Hora]])</f>
        <v>0.90387406542683379</v>
      </c>
      <c r="F154" s="14">
        <f>+IFERROR(IF(db_ConsumoDiario[[#This Row],[Lectura 
Medidor]]-$D153&gt;0,db_ConsumoDiario[[#This Row],[Lectura 
Medidor]]-$D153,0)*2400,0)</f>
        <v>27360.000000003492</v>
      </c>
      <c r="G154" s="8">
        <f>+SUMIFS(db_LecMedPrinc[4],db_LecMedPrinc[Fecha],db_ConsumoDiario[[#This Row],[Fecha]],db_LecMedPrinc[Hora],db_ConsumoDiario[[#This Row],[Hora]])</f>
        <v>13361.22</v>
      </c>
      <c r="H154" s="43">
        <f>+SUMIFS(db_LecMedPrinc[5],db_LecMedPrinc[Fecha],db_ConsumoDiario[[#This Row],[Fecha]],db_LecMedPrinc[Hora],db_ConsumoDiario[[#This Row],[Hora]])</f>
        <v>23354.82</v>
      </c>
      <c r="I154" s="43">
        <f>+SUMIFS(db_LecMedPrinc[6],db_LecMedPrinc[Fecha],db_ConsumoDiario[[#This Row],[Fecha]],db_LecMedPrinc[Hora],db_ConsumoDiario[[#This Row],[Hora]])</f>
        <v>9900.59</v>
      </c>
      <c r="J154" s="14">
        <f>+IFERROR(IF(db_ConsumoDiario[[#This Row],[Bloque_4]]-$G153&gt;0,db_ConsumoDiario[[#This Row],[Bloque_4]]-$G153,0)*2400,0)</f>
        <v>6575.9999999994761</v>
      </c>
      <c r="K154" s="44">
        <f>+IFERROR(IF(db_ConsumoDiario[[#This Row],[Bloque_5]]-$H153&gt;0,db_ConsumoDiario[[#This Row],[Bloque_5]]-$H153,0)*2400,0)</f>
        <v>12071.999999997206</v>
      </c>
      <c r="L154" s="44">
        <f>+IFERROR(IF(db_ConsumoDiario[[#This Row],[Bloque_6]]-$I153&gt;0,db_ConsumoDiario[[#This Row],[Bloque_6]]-$I153,0)*2400,0)</f>
        <v>4583.9999999996508</v>
      </c>
    </row>
    <row r="155" spans="1:12" ht="15.75" x14ac:dyDescent="0.25">
      <c r="A155" s="3">
        <v>44346</v>
      </c>
      <c r="B155" s="10">
        <v>0</v>
      </c>
      <c r="C155" s="32">
        <f>+db_ConsumoDiario[[#This Row],[Fecha]]-1</f>
        <v>44345</v>
      </c>
      <c r="D155" s="8">
        <f>+SUMIFS(db_LecMedPrinc[1],db_LecMedPrinc[Fecha],db_ConsumoDiario[[#This Row],[Fecha]],db_LecMedPrinc[Hora],db_ConsumoDiario[[#This Row],[Hora]])</f>
        <v>46623.78</v>
      </c>
      <c r="E155" s="9">
        <f>+SUMIFS(db_LecMedPrinc[fdp],db_LecMedPrinc[Fecha],db_ConsumoDiario[[#This Row],[Fecha]],db_LecMedPrinc[Hora],db_ConsumoDiario[[#This Row],[Hora]])</f>
        <v>0.90387878299803637</v>
      </c>
      <c r="F155" s="14">
        <f>+IFERROR(IF(db_ConsumoDiario[[#This Row],[Lectura 
Medidor]]-$D154&gt;0,db_ConsumoDiario[[#This Row],[Lectura 
Medidor]]-$D154,0)*2400,0)</f>
        <v>17135.999999998603</v>
      </c>
      <c r="G155" s="8">
        <f>+SUMIFS(db_LecMedPrinc[4],db_LecMedPrinc[Fecha],db_ConsumoDiario[[#This Row],[Fecha]],db_LecMedPrinc[Hora],db_ConsumoDiario[[#This Row],[Hora]])</f>
        <v>13363.98</v>
      </c>
      <c r="H155" s="43">
        <f>+SUMIFS(db_LecMedPrinc[5],db_LecMedPrinc[Fecha],db_ConsumoDiario[[#This Row],[Fecha]],db_LecMedPrinc[Hora],db_ConsumoDiario[[#This Row],[Hora]])</f>
        <v>23358.35</v>
      </c>
      <c r="I155" s="43">
        <f>+SUMIFS(db_LecMedPrinc[6],db_LecMedPrinc[Fecha],db_ConsumoDiario[[#This Row],[Fecha]],db_LecMedPrinc[Hora],db_ConsumoDiario[[#This Row],[Hora]])</f>
        <v>9901.5300000000007</v>
      </c>
      <c r="J155" s="14">
        <f>+IFERROR(IF(db_ConsumoDiario[[#This Row],[Bloque_4]]-$G154&gt;0,db_ConsumoDiario[[#This Row],[Bloque_4]]-$G154,0)*2400,0)</f>
        <v>6624.0000000005239</v>
      </c>
      <c r="K155" s="44">
        <f>+IFERROR(IF(db_ConsumoDiario[[#This Row],[Bloque_5]]-$H154&gt;0,db_ConsumoDiario[[#This Row],[Bloque_5]]-$H154,0)*2400,0)</f>
        <v>8471.999999997206</v>
      </c>
      <c r="L155" s="44">
        <f>+IFERROR(IF(db_ConsumoDiario[[#This Row],[Bloque_6]]-$I154&gt;0,db_ConsumoDiario[[#This Row],[Bloque_6]]-$I154,0)*2400,0)</f>
        <v>2256.0000000012224</v>
      </c>
    </row>
    <row r="156" spans="1:12" ht="15.75" x14ac:dyDescent="0.25">
      <c r="A156" s="3">
        <v>44347</v>
      </c>
      <c r="B156" s="10">
        <v>0</v>
      </c>
      <c r="C156" s="32">
        <f>+db_ConsumoDiario[[#This Row],[Fecha]]-1</f>
        <v>44346</v>
      </c>
      <c r="D156" s="8">
        <f>+SUMIFS(db_LecMedPrinc[1],db_LecMedPrinc[Fecha],db_ConsumoDiario[[#This Row],[Fecha]],db_LecMedPrinc[Hora],db_ConsumoDiario[[#This Row],[Hora]])</f>
        <v>46627.23</v>
      </c>
      <c r="E156" s="9">
        <f>+SUMIFS(db_LecMedPrinc[fdp],db_LecMedPrinc[Fecha],db_ConsumoDiario[[#This Row],[Fecha]],db_LecMedPrinc[Hora],db_ConsumoDiario[[#This Row],[Hora]])</f>
        <v>0.90387723003962162</v>
      </c>
      <c r="F156" s="14">
        <f>+IFERROR(IF(db_ConsumoDiario[[#This Row],[Lectura 
Medidor]]-$D155&gt;0,db_ConsumoDiario[[#This Row],[Lectura 
Medidor]]-$D155,0)*2400,0)</f>
        <v>8280.0000000104774</v>
      </c>
      <c r="G156" s="8">
        <f>+SUMIFS(db_LecMedPrinc[4],db_LecMedPrinc[Fecha],db_ConsumoDiario[[#This Row],[Fecha]],db_LecMedPrinc[Hora],db_ConsumoDiario[[#This Row],[Hora]])</f>
        <v>13364.65</v>
      </c>
      <c r="H156" s="43">
        <f>+SUMIFS(db_LecMedPrinc[5],db_LecMedPrinc[Fecha],db_ConsumoDiario[[#This Row],[Fecha]],db_LecMedPrinc[Hora],db_ConsumoDiario[[#This Row],[Hora]])</f>
        <v>23360.29</v>
      </c>
      <c r="I156" s="43">
        <f>+SUMIFS(db_LecMedPrinc[6],db_LecMedPrinc[Fecha],db_ConsumoDiario[[#This Row],[Fecha]],db_LecMedPrinc[Hora],db_ConsumoDiario[[#This Row],[Hora]])</f>
        <v>9902.2900000000009</v>
      </c>
      <c r="J156" s="14">
        <f>+IFERROR(IF(db_ConsumoDiario[[#This Row],[Bloque_4]]-$G155&gt;0,db_ConsumoDiario[[#This Row],[Bloque_4]]-$G155,0)*2400,0)</f>
        <v>1608.0000000001746</v>
      </c>
      <c r="K156" s="44">
        <f>+IFERROR(IF(db_ConsumoDiario[[#This Row],[Bloque_5]]-$H155&gt;0,db_ConsumoDiario[[#This Row],[Bloque_5]]-$H155,0)*2400,0)</f>
        <v>4656.0000000055879</v>
      </c>
      <c r="L156" s="44">
        <f>+IFERROR(IF(db_ConsumoDiario[[#This Row],[Bloque_6]]-$I155&gt;0,db_ConsumoDiario[[#This Row],[Bloque_6]]-$I155,0)*2400,0)</f>
        <v>1824.0000000005239</v>
      </c>
    </row>
    <row r="157" spans="1:12" ht="15.75" x14ac:dyDescent="0.25">
      <c r="A157" s="3">
        <v>44348</v>
      </c>
      <c r="B157" s="10">
        <v>0</v>
      </c>
      <c r="C157" s="32">
        <f>+db_ConsumoDiario[[#This Row],[Fecha]]-1</f>
        <v>44347</v>
      </c>
      <c r="D157" s="8">
        <f>+SUMIFS(db_LecMedPrinc[1],db_LecMedPrinc[Fecha],db_ConsumoDiario[[#This Row],[Fecha]],db_LecMedPrinc[Hora],db_ConsumoDiario[[#This Row],[Hora]])</f>
        <v>46630.48</v>
      </c>
      <c r="E157" s="9">
        <f>+SUMIFS(db_LecMedPrinc[fdp],db_LecMedPrinc[Fecha],db_ConsumoDiario[[#This Row],[Fecha]],db_LecMedPrinc[Hora],db_ConsumoDiario[[#This Row],[Hora]])</f>
        <v>0.90388051424256799</v>
      </c>
      <c r="F157" s="14">
        <f>+IFERROR(IF(db_ConsumoDiario[[#This Row],[Lectura 
Medidor]]-$D156&gt;0,db_ConsumoDiario[[#This Row],[Lectura 
Medidor]]-$D156,0)*2400,0)</f>
        <v>7800</v>
      </c>
      <c r="G157" s="8">
        <f>+SUMIFS(db_LecMedPrinc[4],db_LecMedPrinc[Fecha],db_ConsumoDiario[[#This Row],[Fecha]],db_LecMedPrinc[Hora],db_ConsumoDiario[[#This Row],[Hora]])</f>
        <v>13365.64</v>
      </c>
      <c r="H157" s="43">
        <f>+SUMIFS(db_LecMedPrinc[5],db_LecMedPrinc[Fecha],db_ConsumoDiario[[#This Row],[Fecha]],db_LecMedPrinc[Hora],db_ConsumoDiario[[#This Row],[Hora]])</f>
        <v>23361.82</v>
      </c>
      <c r="I157" s="43">
        <f>+SUMIFS(db_LecMedPrinc[6],db_LecMedPrinc[Fecha],db_ConsumoDiario[[#This Row],[Fecha]],db_LecMedPrinc[Hora],db_ConsumoDiario[[#This Row],[Hora]])</f>
        <v>9903.01</v>
      </c>
      <c r="J157" s="14">
        <f>+IFERROR(IF(db_ConsumoDiario[[#This Row],[Bloque_4]]-$G156&gt;0,db_ConsumoDiario[[#This Row],[Bloque_4]]-$G156,0)*2400,0)</f>
        <v>2375.9999999994761</v>
      </c>
      <c r="K157" s="44">
        <f>+IFERROR(IF(db_ConsumoDiario[[#This Row],[Bloque_5]]-$H156&gt;0,db_ConsumoDiario[[#This Row],[Bloque_5]]-$H156,0)*2400,0)</f>
        <v>3671.999999997206</v>
      </c>
      <c r="L157" s="44">
        <f>+IFERROR(IF(db_ConsumoDiario[[#This Row],[Bloque_6]]-$I156&gt;0,db_ConsumoDiario[[#This Row],[Bloque_6]]-$I156,0)*2400,0)</f>
        <v>1727.9999999984284</v>
      </c>
    </row>
    <row r="158" spans="1:12" ht="15.75" x14ac:dyDescent="0.25">
      <c r="A158" s="3">
        <v>44349</v>
      </c>
      <c r="B158" s="10">
        <v>0</v>
      </c>
      <c r="C158" s="32">
        <f>+db_ConsumoDiario[[#This Row],[Fecha]]-1</f>
        <v>44348</v>
      </c>
      <c r="D158" s="8">
        <f>+SUMIFS(db_LecMedPrinc[1],db_LecMedPrinc[Fecha],db_ConsumoDiario[[#This Row],[Fecha]],db_LecMedPrinc[Hora],db_ConsumoDiario[[#This Row],[Hora]])</f>
        <v>46633.5</v>
      </c>
      <c r="E158" s="9">
        <f>+SUMIFS(db_LecMedPrinc[fdp],db_LecMedPrinc[Fecha],db_ConsumoDiario[[#This Row],[Fecha]],db_LecMedPrinc[Hora],db_ConsumoDiario[[#This Row],[Hora]])</f>
        <v>0.90388373162155555</v>
      </c>
      <c r="F158" s="14">
        <f>+IFERROR(IF(db_ConsumoDiario[[#This Row],[Lectura 
Medidor]]-$D157&gt;0,db_ConsumoDiario[[#This Row],[Lectura 
Medidor]]-$D157,0)*2400,0)</f>
        <v>7247.9999999923166</v>
      </c>
      <c r="G158" s="8">
        <f>+SUMIFS(db_LecMedPrinc[4],db_LecMedPrinc[Fecha],db_ConsumoDiario[[#This Row],[Fecha]],db_LecMedPrinc[Hora],db_ConsumoDiario[[#This Row],[Hora]])</f>
        <v>13366.27</v>
      </c>
      <c r="H158" s="43">
        <f>+SUMIFS(db_LecMedPrinc[5],db_LecMedPrinc[Fecha],db_ConsumoDiario[[#This Row],[Fecha]],db_LecMedPrinc[Hora],db_ConsumoDiario[[#This Row],[Hora]])</f>
        <v>23363.41</v>
      </c>
      <c r="I158" s="43">
        <f>+SUMIFS(db_LecMedPrinc[6],db_LecMedPrinc[Fecha],db_ConsumoDiario[[#This Row],[Fecha]],db_LecMedPrinc[Hora],db_ConsumoDiario[[#This Row],[Hora]])</f>
        <v>9903.81</v>
      </c>
      <c r="J158" s="14">
        <f>+IFERROR(IF(db_ConsumoDiario[[#This Row],[Bloque_4]]-$G157&gt;0,db_ConsumoDiario[[#This Row],[Bloque_4]]-$G157,0)*2400,0)</f>
        <v>1512.0000000024447</v>
      </c>
      <c r="K158" s="44">
        <f>+IFERROR(IF(db_ConsumoDiario[[#This Row],[Bloque_5]]-$H157&gt;0,db_ConsumoDiario[[#This Row],[Bloque_5]]-$H157,0)*2400,0)</f>
        <v>3816.0000000003492</v>
      </c>
      <c r="L158" s="44">
        <f>+IFERROR(IF(db_ConsumoDiario[[#This Row],[Bloque_6]]-$I157&gt;0,db_ConsumoDiario[[#This Row],[Bloque_6]]-$I157,0)*2400,0)</f>
        <v>1919.9999999982538</v>
      </c>
    </row>
    <row r="159" spans="1:12" ht="15.75" x14ac:dyDescent="0.25">
      <c r="A159" s="3">
        <v>44350</v>
      </c>
      <c r="B159" s="10">
        <v>0</v>
      </c>
      <c r="C159" s="32">
        <f>+db_ConsumoDiario[[#This Row],[Fecha]]-1</f>
        <v>44349</v>
      </c>
      <c r="D159" s="8">
        <f>+SUMIFS(db_LecMedPrinc[1],db_LecMedPrinc[Fecha],db_ConsumoDiario[[#This Row],[Fecha]],db_LecMedPrinc[Hora],db_ConsumoDiario[[#This Row],[Hora]])</f>
        <v>46636.69</v>
      </c>
      <c r="E159" s="9">
        <f>+SUMIFS(db_LecMedPrinc[fdp],db_LecMedPrinc[Fecha],db_ConsumoDiario[[#This Row],[Fecha]],db_LecMedPrinc[Hora],db_ConsumoDiario[[#This Row],[Hora]])</f>
        <v>0.90388650231760082</v>
      </c>
      <c r="F159" s="14">
        <f>+IFERROR(IF(db_ConsumoDiario[[#This Row],[Lectura 
Medidor]]-$D158&gt;0,db_ConsumoDiario[[#This Row],[Lectura 
Medidor]]-$D158,0)*2400,0)</f>
        <v>7656.0000000055879</v>
      </c>
      <c r="G159" s="8">
        <f>+SUMIFS(db_LecMedPrinc[4],db_LecMedPrinc[Fecha],db_ConsumoDiario[[#This Row],[Fecha]],db_LecMedPrinc[Hora],db_ConsumoDiario[[#This Row],[Hora]])</f>
        <v>13367.22</v>
      </c>
      <c r="H159" s="43">
        <f>+SUMIFS(db_LecMedPrinc[5],db_LecMedPrinc[Fecha],db_ConsumoDiario[[#This Row],[Fecha]],db_LecMedPrinc[Hora],db_ConsumoDiario[[#This Row],[Hora]])</f>
        <v>23365.08</v>
      </c>
      <c r="I159" s="43">
        <f>+SUMIFS(db_LecMedPrinc[6],db_LecMedPrinc[Fecha],db_ConsumoDiario[[#This Row],[Fecha]],db_LecMedPrinc[Hora],db_ConsumoDiario[[#This Row],[Hora]])</f>
        <v>9904.3799999999992</v>
      </c>
      <c r="J159" s="14">
        <f>+IFERROR(IF(db_ConsumoDiario[[#This Row],[Bloque_4]]-$G158&gt;0,db_ConsumoDiario[[#This Row],[Bloque_4]]-$G158,0)*2400,0)</f>
        <v>2279.9999999973807</v>
      </c>
      <c r="K159" s="44">
        <f>+IFERROR(IF(db_ConsumoDiario[[#This Row],[Bloque_5]]-$H158&gt;0,db_ConsumoDiario[[#This Row],[Bloque_5]]-$H158,0)*2400,0)</f>
        <v>4008.0000000045402</v>
      </c>
      <c r="L159" s="44">
        <f>+IFERROR(IF(db_ConsumoDiario[[#This Row],[Bloque_6]]-$I158&gt;0,db_ConsumoDiario[[#This Row],[Bloque_6]]-$I158,0)*2400,0)</f>
        <v>1367.9999999993015</v>
      </c>
    </row>
    <row r="160" spans="1:12" ht="15.75" x14ac:dyDescent="0.25">
      <c r="A160" s="3">
        <v>44351</v>
      </c>
      <c r="B160" s="10">
        <v>0</v>
      </c>
      <c r="C160" s="32">
        <f>+db_ConsumoDiario[[#This Row],[Fecha]]-1</f>
        <v>44350</v>
      </c>
      <c r="D160" s="8">
        <f>+SUMIFS(db_LecMedPrinc[1],db_LecMedPrinc[Fecha],db_ConsumoDiario[[#This Row],[Fecha]],db_LecMedPrinc[Hora],db_ConsumoDiario[[#This Row],[Hora]])</f>
        <v>46639.25</v>
      </c>
      <c r="E160" s="9">
        <f>+SUMIFS(db_LecMedPrinc[fdp],db_LecMedPrinc[Fecha],db_ConsumoDiario[[#This Row],[Fecha]],db_LecMedPrinc[Hora],db_ConsumoDiario[[#This Row],[Hora]])</f>
        <v>0.90388846220297214</v>
      </c>
      <c r="F160" s="14">
        <f>+IFERROR(IF(db_ConsumoDiario[[#This Row],[Lectura 
Medidor]]-$D159&gt;0,db_ConsumoDiario[[#This Row],[Lectura 
Medidor]]-$D159,0)*2400,0)</f>
        <v>6143.9999999944121</v>
      </c>
      <c r="G160" s="8">
        <f>+SUMIFS(db_LecMedPrinc[4],db_LecMedPrinc[Fecha],db_ConsumoDiario[[#This Row],[Fecha]],db_LecMedPrinc[Hora],db_ConsumoDiario[[#This Row],[Hora]])</f>
        <v>13367.96</v>
      </c>
      <c r="H160" s="43">
        <f>+SUMIFS(db_LecMedPrinc[5],db_LecMedPrinc[Fecha],db_ConsumoDiario[[#This Row],[Fecha]],db_LecMedPrinc[Hora],db_ConsumoDiario[[#This Row],[Hora]])</f>
        <v>23366.32</v>
      </c>
      <c r="I160" s="43">
        <f>+SUMIFS(db_LecMedPrinc[6],db_LecMedPrinc[Fecha],db_ConsumoDiario[[#This Row],[Fecha]],db_LecMedPrinc[Hora],db_ConsumoDiario[[#This Row],[Hora]])</f>
        <v>9904.9599999999991</v>
      </c>
      <c r="J160" s="14">
        <f>+IFERROR(IF(db_ConsumoDiario[[#This Row],[Bloque_4]]-$G159&gt;0,db_ConsumoDiario[[#This Row],[Bloque_4]]-$G159,0)*2400,0)</f>
        <v>1775.9999999994761</v>
      </c>
      <c r="K160" s="44">
        <f>+IFERROR(IF(db_ConsumoDiario[[#This Row],[Bloque_5]]-$H159&gt;0,db_ConsumoDiario[[#This Row],[Bloque_5]]-$H159,0)*2400,0)</f>
        <v>2975.9999999951106</v>
      </c>
      <c r="L160" s="44">
        <f>+IFERROR(IF(db_ConsumoDiario[[#This Row],[Bloque_6]]-$I159&gt;0,db_ConsumoDiario[[#This Row],[Bloque_6]]-$I159,0)*2400,0)</f>
        <v>1391.9999999998254</v>
      </c>
    </row>
    <row r="161" spans="1:12" ht="15.75" x14ac:dyDescent="0.25">
      <c r="A161" s="3">
        <v>44352</v>
      </c>
      <c r="B161" s="10">
        <v>0</v>
      </c>
      <c r="C161" s="32">
        <f>+db_ConsumoDiario[[#This Row],[Fecha]]-1</f>
        <v>44351</v>
      </c>
      <c r="D161" s="8">
        <f>+SUMIFS(db_LecMedPrinc[1],db_LecMedPrinc[Fecha],db_ConsumoDiario[[#This Row],[Fecha]],db_LecMedPrinc[Hora],db_ConsumoDiario[[#This Row],[Hora]])</f>
        <v>46642.07</v>
      </c>
      <c r="E161" s="9">
        <f>+SUMIFS(db_LecMedPrinc[fdp],db_LecMedPrinc[Fecha],db_ConsumoDiario[[#This Row],[Fecha]],db_LecMedPrinc[Hora],db_ConsumoDiario[[#This Row],[Hora]])</f>
        <v>0.90389156862882025</v>
      </c>
      <c r="F161" s="14">
        <f>+IFERROR(IF(db_ConsumoDiario[[#This Row],[Lectura 
Medidor]]-$D160&gt;0,db_ConsumoDiario[[#This Row],[Lectura 
Medidor]]-$D160,0)*2400,0)</f>
        <v>6767.9999999993015</v>
      </c>
      <c r="G161" s="8">
        <f>+SUMIFS(db_LecMedPrinc[4],db_LecMedPrinc[Fecha],db_ConsumoDiario[[#This Row],[Fecha]],db_LecMedPrinc[Hora],db_ConsumoDiario[[#This Row],[Hora]])</f>
        <v>13368.73</v>
      </c>
      <c r="H161" s="43">
        <f>+SUMIFS(db_LecMedPrinc[5],db_LecMedPrinc[Fecha],db_ConsumoDiario[[#This Row],[Fecha]],db_LecMedPrinc[Hora],db_ConsumoDiario[[#This Row],[Hora]])</f>
        <v>23367.72</v>
      </c>
      <c r="I161" s="43">
        <f>+SUMIFS(db_LecMedPrinc[6],db_LecMedPrinc[Fecha],db_ConsumoDiario[[#This Row],[Fecha]],db_LecMedPrinc[Hora],db_ConsumoDiario[[#This Row],[Hora]])</f>
        <v>9905.61</v>
      </c>
      <c r="J161" s="14">
        <f>+IFERROR(IF(db_ConsumoDiario[[#This Row],[Bloque_4]]-$G160&gt;0,db_ConsumoDiario[[#This Row],[Bloque_4]]-$G160,0)*2400,0)</f>
        <v>1848.0000000010477</v>
      </c>
      <c r="K161" s="44">
        <f>+IFERROR(IF(db_ConsumoDiario[[#This Row],[Bloque_5]]-$H160&gt;0,db_ConsumoDiario[[#This Row],[Bloque_5]]-$H160,0)*2400,0)</f>
        <v>3360.0000000034925</v>
      </c>
      <c r="L161" s="44">
        <f>+IFERROR(IF(db_ConsumoDiario[[#This Row],[Bloque_6]]-$I160&gt;0,db_ConsumoDiario[[#This Row],[Bloque_6]]-$I160,0)*2400,0)</f>
        <v>1560.0000000034925</v>
      </c>
    </row>
    <row r="162" spans="1:12" ht="15.75" x14ac:dyDescent="0.25">
      <c r="A162" s="3">
        <v>44353</v>
      </c>
      <c r="B162" s="10">
        <v>0</v>
      </c>
      <c r="C162" s="32">
        <f>+db_ConsumoDiario[[#This Row],[Fecha]]-1</f>
        <v>44352</v>
      </c>
      <c r="D162" s="8">
        <f>+SUMIFS(db_LecMedPrinc[1],db_LecMedPrinc[Fecha],db_ConsumoDiario[[#This Row],[Fecha]],db_LecMedPrinc[Hora],db_ConsumoDiario[[#This Row],[Hora]])</f>
        <v>46644.88</v>
      </c>
      <c r="E162" s="9">
        <f>+SUMIFS(db_LecMedPrinc[fdp],db_LecMedPrinc[Fecha],db_ConsumoDiario[[#This Row],[Fecha]],db_LecMedPrinc[Hora],db_ConsumoDiario[[#This Row],[Hora]])</f>
        <v>0.90389329054261125</v>
      </c>
      <c r="F162" s="14">
        <f>+IFERROR(IF(db_ConsumoDiario[[#This Row],[Lectura 
Medidor]]-$D161&gt;0,db_ConsumoDiario[[#This Row],[Lectura 
Medidor]]-$D161,0)*2400,0)</f>
        <v>6743.9999999944121</v>
      </c>
      <c r="G162" s="8">
        <f>+SUMIFS(db_LecMedPrinc[4],db_LecMedPrinc[Fecha],db_ConsumoDiario[[#This Row],[Fecha]],db_LecMedPrinc[Hora],db_ConsumoDiario[[#This Row],[Hora]])</f>
        <v>13369.59</v>
      </c>
      <c r="H162" s="43">
        <f>+SUMIFS(db_LecMedPrinc[5],db_LecMedPrinc[Fecha],db_ConsumoDiario[[#This Row],[Fecha]],db_LecMedPrinc[Hora],db_ConsumoDiario[[#This Row],[Hora]])</f>
        <v>23369.15</v>
      </c>
      <c r="I162" s="43">
        <f>+SUMIFS(db_LecMedPrinc[6],db_LecMedPrinc[Fecha],db_ConsumoDiario[[#This Row],[Fecha]],db_LecMedPrinc[Hora],db_ConsumoDiario[[#This Row],[Hora]])</f>
        <v>9906.1299999999992</v>
      </c>
      <c r="J162" s="14">
        <f>+IFERROR(IF(db_ConsumoDiario[[#This Row],[Bloque_4]]-$G161&gt;0,db_ConsumoDiario[[#This Row],[Bloque_4]]-$G161,0)*2400,0)</f>
        <v>2064.000000001397</v>
      </c>
      <c r="K162" s="44">
        <f>+IFERROR(IF(db_ConsumoDiario[[#This Row],[Bloque_5]]-$H161&gt;0,db_ConsumoDiario[[#This Row],[Bloque_5]]-$H161,0)*2400,0)</f>
        <v>3432.0000000006985</v>
      </c>
      <c r="L162" s="44">
        <f>+IFERROR(IF(db_ConsumoDiario[[#This Row],[Bloque_6]]-$I161&gt;0,db_ConsumoDiario[[#This Row],[Bloque_6]]-$I161,0)*2400,0)</f>
        <v>1247.9999999966822</v>
      </c>
    </row>
    <row r="163" spans="1:12" ht="15.75" x14ac:dyDescent="0.25">
      <c r="A163" s="3">
        <v>44354</v>
      </c>
      <c r="B163" s="10">
        <v>0</v>
      </c>
      <c r="C163" s="32">
        <f>+db_ConsumoDiario[[#This Row],[Fecha]]-1</f>
        <v>44353</v>
      </c>
      <c r="D163" s="8">
        <f>+SUMIFS(db_LecMedPrinc[1],db_LecMedPrinc[Fecha],db_ConsumoDiario[[#This Row],[Fecha]],db_LecMedPrinc[Hora],db_ConsumoDiario[[#This Row],[Hora]])</f>
        <v>46647.360000000001</v>
      </c>
      <c r="E163" s="9">
        <f>+SUMIFS(db_LecMedPrinc[fdp],db_LecMedPrinc[Fecha],db_ConsumoDiario[[#This Row],[Fecha]],db_LecMedPrinc[Hora],db_ConsumoDiario[[#This Row],[Hora]])</f>
        <v>0.90389691397422189</v>
      </c>
      <c r="F163" s="14">
        <f>+IFERROR(IF(db_ConsumoDiario[[#This Row],[Lectura 
Medidor]]-$D162&gt;0,db_ConsumoDiario[[#This Row],[Lectura 
Medidor]]-$D162,0)*2400,0)</f>
        <v>5952.0000000076834</v>
      </c>
      <c r="G163" s="8">
        <f>+SUMIFS(db_LecMedPrinc[4],db_LecMedPrinc[Fecha],db_ConsumoDiario[[#This Row],[Fecha]],db_LecMedPrinc[Hora],db_ConsumoDiario[[#This Row],[Hora]])</f>
        <v>13370.34</v>
      </c>
      <c r="H163" s="43">
        <f>+SUMIFS(db_LecMedPrinc[5],db_LecMedPrinc[Fecha],db_ConsumoDiario[[#This Row],[Fecha]],db_LecMedPrinc[Hora],db_ConsumoDiario[[#This Row],[Hora]])</f>
        <v>23370.37</v>
      </c>
      <c r="I163" s="43">
        <f>+SUMIFS(db_LecMedPrinc[6],db_LecMedPrinc[Fecha],db_ConsumoDiario[[#This Row],[Fecha]],db_LecMedPrinc[Hora],db_ConsumoDiario[[#This Row],[Hora]])</f>
        <v>9906.64</v>
      </c>
      <c r="J163" s="14">
        <f>+IFERROR(IF(db_ConsumoDiario[[#This Row],[Bloque_4]]-$G162&gt;0,db_ConsumoDiario[[#This Row],[Bloque_4]]-$G162,0)*2400,0)</f>
        <v>1800</v>
      </c>
      <c r="K163" s="44">
        <f>+IFERROR(IF(db_ConsumoDiario[[#This Row],[Bloque_5]]-$H162&gt;0,db_ConsumoDiario[[#This Row],[Bloque_5]]-$H162,0)*2400,0)</f>
        <v>2927.9999999940628</v>
      </c>
      <c r="L163" s="44">
        <f>+IFERROR(IF(db_ConsumoDiario[[#This Row],[Bloque_6]]-$I162&gt;0,db_ConsumoDiario[[#This Row],[Bloque_6]]-$I162,0)*2400,0)</f>
        <v>1224.0000000005239</v>
      </c>
    </row>
    <row r="164" spans="1:12" ht="15.75" x14ac:dyDescent="0.25">
      <c r="A164" s="3">
        <v>44355</v>
      </c>
      <c r="B164" s="10">
        <v>0</v>
      </c>
      <c r="C164" s="32">
        <f>+db_ConsumoDiario[[#This Row],[Fecha]]-1</f>
        <v>44354</v>
      </c>
      <c r="D164" s="8">
        <f>+SUMIFS(db_LecMedPrinc[1],db_LecMedPrinc[Fecha],db_ConsumoDiario[[#This Row],[Fecha]],db_LecMedPrinc[Hora],db_ConsumoDiario[[#This Row],[Hora]])</f>
        <v>46651.99</v>
      </c>
      <c r="E164" s="9">
        <f>+SUMIFS(db_LecMedPrinc[fdp],db_LecMedPrinc[Fecha],db_ConsumoDiario[[#This Row],[Fecha]],db_LecMedPrinc[Hora],db_ConsumoDiario[[#This Row],[Hora]])</f>
        <v>0.90389639745457762</v>
      </c>
      <c r="F164" s="14">
        <f>+IFERROR(IF(db_ConsumoDiario[[#This Row],[Lectura 
Medidor]]-$D163&gt;0,db_ConsumoDiario[[#This Row],[Lectura 
Medidor]]-$D163,0)*2400,0)</f>
        <v>11111.999999993714</v>
      </c>
      <c r="G164" s="8">
        <f>+SUMIFS(db_LecMedPrinc[4],db_LecMedPrinc[Fecha],db_ConsumoDiario[[#This Row],[Fecha]],db_LecMedPrinc[Hora],db_ConsumoDiario[[#This Row],[Hora]])</f>
        <v>13371.43</v>
      </c>
      <c r="H164" s="43">
        <f>+SUMIFS(db_LecMedPrinc[5],db_LecMedPrinc[Fecha],db_ConsumoDiario[[#This Row],[Fecha]],db_LecMedPrinc[Hora],db_ConsumoDiario[[#This Row],[Hora]])</f>
        <v>23372.61</v>
      </c>
      <c r="I164" s="43">
        <f>+SUMIFS(db_LecMedPrinc[6],db_LecMedPrinc[Fecha],db_ConsumoDiario[[#This Row],[Fecha]],db_LecMedPrinc[Hora],db_ConsumoDiario[[#This Row],[Hora]])</f>
        <v>9907.94</v>
      </c>
      <c r="J164" s="14">
        <f>+IFERROR(IF(db_ConsumoDiario[[#This Row],[Bloque_4]]-$G163&gt;0,db_ConsumoDiario[[#This Row],[Bloque_4]]-$G163,0)*2400,0)</f>
        <v>2616.0000000003492</v>
      </c>
      <c r="K164" s="44">
        <f>+IFERROR(IF(db_ConsumoDiario[[#This Row],[Bloque_5]]-$H163&gt;0,db_ConsumoDiario[[#This Row],[Bloque_5]]-$H163,0)*2400,0)</f>
        <v>5376.0000000038417</v>
      </c>
      <c r="L164" s="44">
        <f>+IFERROR(IF(db_ConsumoDiario[[#This Row],[Bloque_6]]-$I163&gt;0,db_ConsumoDiario[[#This Row],[Bloque_6]]-$I163,0)*2400,0)</f>
        <v>3120.0000000026193</v>
      </c>
    </row>
    <row r="165" spans="1:12" ht="15.75" x14ac:dyDescent="0.25">
      <c r="A165" s="3">
        <v>44356</v>
      </c>
      <c r="B165" s="10">
        <v>0</v>
      </c>
      <c r="C165" s="32">
        <f>+db_ConsumoDiario[[#This Row],[Fecha]]-1</f>
        <v>44355</v>
      </c>
      <c r="D165" s="8">
        <f>+SUMIFS(db_LecMedPrinc[1],db_LecMedPrinc[Fecha],db_ConsumoDiario[[#This Row],[Fecha]],db_LecMedPrinc[Hora],db_ConsumoDiario[[#This Row],[Hora]])</f>
        <v>46659.39</v>
      </c>
      <c r="E165" s="9">
        <f>+SUMIFS(db_LecMedPrinc[fdp],db_LecMedPrinc[Fecha],db_ConsumoDiario[[#This Row],[Fecha]],db_LecMedPrinc[Hora],db_ConsumoDiario[[#This Row],[Hora]])</f>
        <v>0.90389266664766821</v>
      </c>
      <c r="F165" s="14">
        <f>+IFERROR(IF(db_ConsumoDiario[[#This Row],[Lectura 
Medidor]]-$D164&gt;0,db_ConsumoDiario[[#This Row],[Lectura 
Medidor]]-$D164,0)*2400,0)</f>
        <v>17760.000000003492</v>
      </c>
      <c r="G165" s="8">
        <f>+SUMIFS(db_LecMedPrinc[4],db_LecMedPrinc[Fecha],db_ConsumoDiario[[#This Row],[Fecha]],db_LecMedPrinc[Hora],db_ConsumoDiario[[#This Row],[Hora]])</f>
        <v>13373.59</v>
      </c>
      <c r="H165" s="43">
        <f>+SUMIFS(db_LecMedPrinc[5],db_LecMedPrinc[Fecha],db_ConsumoDiario[[#This Row],[Fecha]],db_LecMedPrinc[Hora],db_ConsumoDiario[[#This Row],[Hora]])</f>
        <v>23376.33</v>
      </c>
      <c r="I165" s="43">
        <f>+SUMIFS(db_LecMedPrinc[6],db_LecMedPrinc[Fecha],db_ConsumoDiario[[#This Row],[Fecha]],db_LecMedPrinc[Hora],db_ConsumoDiario[[#This Row],[Hora]])</f>
        <v>9909.4500000000007</v>
      </c>
      <c r="J165" s="14">
        <f>+IFERROR(IF(db_ConsumoDiario[[#This Row],[Bloque_4]]-$G164&gt;0,db_ConsumoDiario[[#This Row],[Bloque_4]]-$G164,0)*2400,0)</f>
        <v>5183.9999999996508</v>
      </c>
      <c r="K165" s="44">
        <f>+IFERROR(IF(db_ConsumoDiario[[#This Row],[Bloque_5]]-$H164&gt;0,db_ConsumoDiario[[#This Row],[Bloque_5]]-$H164,0)*2400,0)</f>
        <v>8928.000000002794</v>
      </c>
      <c r="L165" s="44">
        <f>+IFERROR(IF(db_ConsumoDiario[[#This Row],[Bloque_6]]-$I164&gt;0,db_ConsumoDiario[[#This Row],[Bloque_6]]-$I164,0)*2400,0)</f>
        <v>3624.0000000005239</v>
      </c>
    </row>
    <row r="166" spans="1:12" ht="15.75" x14ac:dyDescent="0.25">
      <c r="A166" s="3">
        <v>44357</v>
      </c>
      <c r="B166" s="10">
        <v>0</v>
      </c>
      <c r="C166" s="32">
        <f>+db_ConsumoDiario[[#This Row],[Fecha]]-1</f>
        <v>44356</v>
      </c>
      <c r="D166" s="8">
        <f>+SUMIFS(db_LecMedPrinc[1],db_LecMedPrinc[Fecha],db_ConsumoDiario[[#This Row],[Fecha]],db_LecMedPrinc[Hora],db_ConsumoDiario[[#This Row],[Hora]])</f>
        <v>46668.32</v>
      </c>
      <c r="E166" s="9">
        <f>+SUMIFS(db_LecMedPrinc[fdp],db_LecMedPrinc[Fecha],db_ConsumoDiario[[#This Row],[Fecha]],db_LecMedPrinc[Hora],db_ConsumoDiario[[#This Row],[Hora]])</f>
        <v>0.90388904239541856</v>
      </c>
      <c r="F166" s="14">
        <f>+IFERROR(IF(db_ConsumoDiario[[#This Row],[Lectura 
Medidor]]-$D165&gt;0,db_ConsumoDiario[[#This Row],[Lectura 
Medidor]]-$D165,0)*2400,0)</f>
        <v>21432.000000000698</v>
      </c>
      <c r="G166" s="8">
        <f>+SUMIFS(db_LecMedPrinc[4],db_LecMedPrinc[Fecha],db_ConsumoDiario[[#This Row],[Fecha]],db_LecMedPrinc[Hora],db_ConsumoDiario[[#This Row],[Hora]])</f>
        <v>13376.25</v>
      </c>
      <c r="H166" s="43">
        <f>+SUMIFS(db_LecMedPrinc[5],db_LecMedPrinc[Fecha],db_ConsumoDiario[[#This Row],[Fecha]],db_LecMedPrinc[Hora],db_ConsumoDiario[[#This Row],[Hora]])</f>
        <v>23380.76</v>
      </c>
      <c r="I166" s="43">
        <f>+SUMIFS(db_LecMedPrinc[6],db_LecMedPrinc[Fecha],db_ConsumoDiario[[#This Row],[Fecha]],db_LecMedPrinc[Hora],db_ConsumoDiario[[#This Row],[Hora]])</f>
        <v>9911.2999999999993</v>
      </c>
      <c r="J166" s="14">
        <f>+IFERROR(IF(db_ConsumoDiario[[#This Row],[Bloque_4]]-$G165&gt;0,db_ConsumoDiario[[#This Row],[Bloque_4]]-$G165,0)*2400,0)</f>
        <v>6383.9999999996508</v>
      </c>
      <c r="K166" s="44">
        <f>+IFERROR(IF(db_ConsumoDiario[[#This Row],[Bloque_5]]-$H165&gt;0,db_ConsumoDiario[[#This Row],[Bloque_5]]-$H165,0)*2400,0)</f>
        <v>10631.999999991967</v>
      </c>
      <c r="L166" s="44">
        <f>+IFERROR(IF(db_ConsumoDiario[[#This Row],[Bloque_6]]-$I165&gt;0,db_ConsumoDiario[[#This Row],[Bloque_6]]-$I165,0)*2400,0)</f>
        <v>4439.9999999965075</v>
      </c>
    </row>
    <row r="167" spans="1:12" ht="15.75" x14ac:dyDescent="0.25">
      <c r="A167" s="3">
        <v>44358</v>
      </c>
      <c r="B167" s="10">
        <v>0</v>
      </c>
      <c r="C167" s="32">
        <f>+db_ConsumoDiario[[#This Row],[Fecha]]-1</f>
        <v>44357</v>
      </c>
      <c r="D167" s="8">
        <f>+SUMIFS(db_LecMedPrinc[1],db_LecMedPrinc[Fecha],db_ConsumoDiario[[#This Row],[Fecha]],db_LecMedPrinc[Hora],db_ConsumoDiario[[#This Row],[Hora]])</f>
        <v>46677.31</v>
      </c>
      <c r="E167" s="9">
        <f>+SUMIFS(db_LecMedPrinc[fdp],db_LecMedPrinc[Fecha],db_ConsumoDiario[[#This Row],[Fecha]],db_LecMedPrinc[Hora],db_ConsumoDiario[[#This Row],[Hora]])</f>
        <v>0.90388578185618373</v>
      </c>
      <c r="F167" s="14">
        <f>+IFERROR(IF(db_ConsumoDiario[[#This Row],[Lectura 
Medidor]]-$D166&gt;0,db_ConsumoDiario[[#This Row],[Lectura 
Medidor]]-$D166,0)*2400,0)</f>
        <v>21575.999999995111</v>
      </c>
      <c r="G167" s="8">
        <f>+SUMIFS(db_LecMedPrinc[4],db_LecMedPrinc[Fecha],db_ConsumoDiario[[#This Row],[Fecha]],db_LecMedPrinc[Hora],db_ConsumoDiario[[#This Row],[Hora]])</f>
        <v>13378.72</v>
      </c>
      <c r="H167" s="43">
        <f>+SUMIFS(db_LecMedPrinc[5],db_LecMedPrinc[Fecha],db_ConsumoDiario[[#This Row],[Fecha]],db_LecMedPrinc[Hora],db_ConsumoDiario[[#This Row],[Hora]])</f>
        <v>23385.4</v>
      </c>
      <c r="I167" s="43">
        <f>+SUMIFS(db_LecMedPrinc[6],db_LecMedPrinc[Fecha],db_ConsumoDiario[[#This Row],[Fecha]],db_LecMedPrinc[Hora],db_ConsumoDiario[[#This Row],[Hora]])</f>
        <v>9913.18</v>
      </c>
      <c r="J167" s="14">
        <f>+IFERROR(IF(db_ConsumoDiario[[#This Row],[Bloque_4]]-$G166&gt;0,db_ConsumoDiario[[#This Row],[Bloque_4]]-$G166,0)*2400,0)</f>
        <v>5927.9999999984284</v>
      </c>
      <c r="K167" s="44">
        <f>+IFERROR(IF(db_ConsumoDiario[[#This Row],[Bloque_5]]-$H166&gt;0,db_ConsumoDiario[[#This Row],[Bloque_5]]-$H166,0)*2400,0)</f>
        <v>11136.000000007334</v>
      </c>
      <c r="L167" s="44">
        <f>+IFERROR(IF(db_ConsumoDiario[[#This Row],[Bloque_6]]-$I166&gt;0,db_ConsumoDiario[[#This Row],[Bloque_6]]-$I166,0)*2400,0)</f>
        <v>4512.0000000024447</v>
      </c>
    </row>
    <row r="168" spans="1:12" ht="15.75" x14ac:dyDescent="0.25">
      <c r="A168" s="3">
        <v>44359</v>
      </c>
      <c r="B168" s="10">
        <v>0</v>
      </c>
      <c r="C168" s="32">
        <f>+db_ConsumoDiario[[#This Row],[Fecha]]-1</f>
        <v>44358</v>
      </c>
      <c r="D168" s="8">
        <f>+SUMIFS(db_LecMedPrinc[1],db_LecMedPrinc[Fecha],db_ConsumoDiario[[#This Row],[Fecha]],db_LecMedPrinc[Hora],db_ConsumoDiario[[#This Row],[Hora]])</f>
        <v>46686.1</v>
      </c>
      <c r="E168" s="9">
        <f>+SUMIFS(db_LecMedPrinc[fdp],db_LecMedPrinc[Fecha],db_ConsumoDiario[[#This Row],[Fecha]],db_LecMedPrinc[Hora],db_ConsumoDiario[[#This Row],[Hora]])</f>
        <v>0.90388353576020097</v>
      </c>
      <c r="F168" s="14">
        <f>+IFERROR(IF(db_ConsumoDiario[[#This Row],[Lectura 
Medidor]]-$D167&gt;0,db_ConsumoDiario[[#This Row],[Lectura 
Medidor]]-$D167,0)*2400,0)</f>
        <v>21096.000000002095</v>
      </c>
      <c r="G168" s="8">
        <f>+SUMIFS(db_LecMedPrinc[4],db_LecMedPrinc[Fecha],db_ConsumoDiario[[#This Row],[Fecha]],db_LecMedPrinc[Hora],db_ConsumoDiario[[#This Row],[Hora]])</f>
        <v>13381.38</v>
      </c>
      <c r="H168" s="43">
        <f>+SUMIFS(db_LecMedPrinc[5],db_LecMedPrinc[Fecha],db_ConsumoDiario[[#This Row],[Fecha]],db_LecMedPrinc[Hora],db_ConsumoDiario[[#This Row],[Hora]])</f>
        <v>23389.81</v>
      </c>
      <c r="I168" s="43">
        <f>+SUMIFS(db_LecMedPrinc[6],db_LecMedPrinc[Fecha],db_ConsumoDiario[[#This Row],[Fecha]],db_LecMedPrinc[Hora],db_ConsumoDiario[[#This Row],[Hora]])</f>
        <v>9914.89</v>
      </c>
      <c r="J168" s="14">
        <f>+IFERROR(IF(db_ConsumoDiario[[#This Row],[Bloque_4]]-$G167&gt;0,db_ConsumoDiario[[#This Row],[Bloque_4]]-$G167,0)*2400,0)</f>
        <v>6383.9999999996508</v>
      </c>
      <c r="K168" s="44">
        <f>+IFERROR(IF(db_ConsumoDiario[[#This Row],[Bloque_5]]-$H167&gt;0,db_ConsumoDiario[[#This Row],[Bloque_5]]-$H167,0)*2400,0)</f>
        <v>10583.999999999651</v>
      </c>
      <c r="L168" s="44">
        <f>+IFERROR(IF(db_ConsumoDiario[[#This Row],[Bloque_6]]-$I167&gt;0,db_ConsumoDiario[[#This Row],[Bloque_6]]-$I167,0)*2400,0)</f>
        <v>4103.9999999979045</v>
      </c>
    </row>
    <row r="169" spans="1:12" ht="15.75" x14ac:dyDescent="0.25">
      <c r="A169" s="3">
        <v>44360</v>
      </c>
      <c r="B169" s="10">
        <v>0</v>
      </c>
      <c r="C169" s="32">
        <f>+db_ConsumoDiario[[#This Row],[Fecha]]-1</f>
        <v>44359</v>
      </c>
      <c r="D169" s="8">
        <f>+SUMIFS(db_LecMedPrinc[1],db_LecMedPrinc[Fecha],db_ConsumoDiario[[#This Row],[Fecha]],db_LecMedPrinc[Hora],db_ConsumoDiario[[#This Row],[Hora]])</f>
        <v>46692.44</v>
      </c>
      <c r="E169" s="9">
        <f>+SUMIFS(db_LecMedPrinc[fdp],db_LecMedPrinc[Fecha],db_ConsumoDiario[[#This Row],[Fecha]],db_LecMedPrinc[Hora],db_ConsumoDiario[[#This Row],[Hora]])</f>
        <v>0.90388398872381515</v>
      </c>
      <c r="F169" s="14">
        <f>+IFERROR(IF(db_ConsumoDiario[[#This Row],[Lectura 
Medidor]]-$D168&gt;0,db_ConsumoDiario[[#This Row],[Lectura 
Medidor]]-$D168,0)*2400,0)</f>
        <v>15216.00000000908</v>
      </c>
      <c r="G169" s="8">
        <f>+SUMIFS(db_LecMedPrinc[4],db_LecMedPrinc[Fecha],db_ConsumoDiario[[#This Row],[Fecha]],db_LecMedPrinc[Hora],db_ConsumoDiario[[#This Row],[Hora]])</f>
        <v>13383.63</v>
      </c>
      <c r="H169" s="43">
        <f>+SUMIFS(db_LecMedPrinc[5],db_LecMedPrinc[Fecha],db_ConsumoDiario[[#This Row],[Fecha]],db_LecMedPrinc[Hora],db_ConsumoDiario[[#This Row],[Hora]])</f>
        <v>23393.05</v>
      </c>
      <c r="I169" s="43">
        <f>+SUMIFS(db_LecMedPrinc[6],db_LecMedPrinc[Fecha],db_ConsumoDiario[[#This Row],[Fecha]],db_LecMedPrinc[Hora],db_ConsumoDiario[[#This Row],[Hora]])</f>
        <v>9915.75</v>
      </c>
      <c r="J169" s="14">
        <f>+IFERROR(IF(db_ConsumoDiario[[#This Row],[Bloque_4]]-$G168&gt;0,db_ConsumoDiario[[#This Row],[Bloque_4]]-$G168,0)*2400,0)</f>
        <v>5400</v>
      </c>
      <c r="K169" s="44">
        <f>+IFERROR(IF(db_ConsumoDiario[[#This Row],[Bloque_5]]-$H168&gt;0,db_ConsumoDiario[[#This Row],[Bloque_5]]-$H168,0)*2400,0)</f>
        <v>7775.9999999951106</v>
      </c>
      <c r="L169" s="44">
        <f>+IFERROR(IF(db_ConsumoDiario[[#This Row],[Bloque_6]]-$I168&gt;0,db_ConsumoDiario[[#This Row],[Bloque_6]]-$I168,0)*2400,0)</f>
        <v>2064.000000001397</v>
      </c>
    </row>
    <row r="170" spans="1:12" ht="15.75" x14ac:dyDescent="0.25">
      <c r="A170" s="3">
        <v>44361</v>
      </c>
      <c r="B170" s="10">
        <v>0</v>
      </c>
      <c r="C170" s="32">
        <f>+db_ConsumoDiario[[#This Row],[Fecha]]-1</f>
        <v>44360</v>
      </c>
      <c r="D170" s="8">
        <f>+SUMIFS(db_LecMedPrinc[1],db_LecMedPrinc[Fecha],db_ConsumoDiario[[#This Row],[Fecha]],db_LecMedPrinc[Hora],db_ConsumoDiario[[#This Row],[Hora]])</f>
        <v>46696</v>
      </c>
      <c r="E170" s="9">
        <f>+SUMIFS(db_LecMedPrinc[fdp],db_LecMedPrinc[Fecha],db_ConsumoDiario[[#This Row],[Fecha]],db_LecMedPrinc[Hora],db_ConsumoDiario[[#This Row],[Hora]])</f>
        <v>0.90388656958145142</v>
      </c>
      <c r="F170" s="14">
        <f>+IFERROR(IF(db_ConsumoDiario[[#This Row],[Lectura 
Medidor]]-$D169&gt;0,db_ConsumoDiario[[#This Row],[Lectura 
Medidor]]-$D169,0)*2400,0)</f>
        <v>8543.9999999944121</v>
      </c>
      <c r="G170" s="8">
        <f>+SUMIFS(db_LecMedPrinc[4],db_LecMedPrinc[Fecha],db_ConsumoDiario[[#This Row],[Fecha]],db_LecMedPrinc[Hora],db_ConsumoDiario[[#This Row],[Hora]])</f>
        <v>13384.76</v>
      </c>
      <c r="H170" s="43">
        <f>+SUMIFS(db_LecMedPrinc[5],db_LecMedPrinc[Fecha],db_ConsumoDiario[[#This Row],[Fecha]],db_LecMedPrinc[Hora],db_ConsumoDiario[[#This Row],[Hora]])</f>
        <v>23394.799999999999</v>
      </c>
      <c r="I170" s="43">
        <f>+SUMIFS(db_LecMedPrinc[6],db_LecMedPrinc[Fecha],db_ConsumoDiario[[#This Row],[Fecha]],db_LecMedPrinc[Hora],db_ConsumoDiario[[#This Row],[Hora]])</f>
        <v>9916.43</v>
      </c>
      <c r="J170" s="14">
        <f>+IFERROR(IF(db_ConsumoDiario[[#This Row],[Bloque_4]]-$G169&gt;0,db_ConsumoDiario[[#This Row],[Bloque_4]]-$G169,0)*2400,0)</f>
        <v>2712.0000000024447</v>
      </c>
      <c r="K170" s="44">
        <f>+IFERROR(IF(db_ConsumoDiario[[#This Row],[Bloque_5]]-$H169&gt;0,db_ConsumoDiario[[#This Row],[Bloque_5]]-$H169,0)*2400,0)</f>
        <v>4200</v>
      </c>
      <c r="L170" s="44">
        <f>+IFERROR(IF(db_ConsumoDiario[[#This Row],[Bloque_6]]-$I169&gt;0,db_ConsumoDiario[[#This Row],[Bloque_6]]-$I169,0)*2400,0)</f>
        <v>1632.0000000006985</v>
      </c>
    </row>
    <row r="171" spans="1:12" ht="15.75" x14ac:dyDescent="0.25">
      <c r="A171" s="3">
        <v>44362</v>
      </c>
      <c r="B171" s="10">
        <v>0</v>
      </c>
      <c r="C171" s="32">
        <f>+db_ConsumoDiario[[#This Row],[Fecha]]-1</f>
        <v>44361</v>
      </c>
      <c r="D171" s="8">
        <f>+SUMIFS(db_LecMedPrinc[1],db_LecMedPrinc[Fecha],db_ConsumoDiario[[#This Row],[Fecha]],db_LecMedPrinc[Hora],db_ConsumoDiario[[#This Row],[Hora]])</f>
        <v>46701.83</v>
      </c>
      <c r="E171" s="9">
        <f>+SUMIFS(db_LecMedPrinc[fdp],db_LecMedPrinc[Fecha],db_ConsumoDiario[[#This Row],[Fecha]],db_LecMedPrinc[Hora],db_ConsumoDiario[[#This Row],[Hora]])</f>
        <v>0.90388873305210127</v>
      </c>
      <c r="F171" s="14">
        <f>+IFERROR(IF(db_ConsumoDiario[[#This Row],[Lectura 
Medidor]]-$D170&gt;0,db_ConsumoDiario[[#This Row],[Lectura 
Medidor]]-$D170,0)*2400,0)</f>
        <v>13992.000000004191</v>
      </c>
      <c r="G171" s="8">
        <f>+SUMIFS(db_LecMedPrinc[4],db_LecMedPrinc[Fecha],db_ConsumoDiario[[#This Row],[Fecha]],db_LecMedPrinc[Hora],db_ConsumoDiario[[#This Row],[Hora]])</f>
        <v>13386.17</v>
      </c>
      <c r="H171" s="43">
        <f>+SUMIFS(db_LecMedPrinc[5],db_LecMedPrinc[Fecha],db_ConsumoDiario[[#This Row],[Fecha]],db_LecMedPrinc[Hora],db_ConsumoDiario[[#This Row],[Hora]])</f>
        <v>23397.62</v>
      </c>
      <c r="I171" s="43">
        <f>+SUMIFS(db_LecMedPrinc[6],db_LecMedPrinc[Fecha],db_ConsumoDiario[[#This Row],[Fecha]],db_LecMedPrinc[Hora],db_ConsumoDiario[[#This Row],[Hora]])</f>
        <v>9918.0400000000009</v>
      </c>
      <c r="J171" s="14">
        <f>+IFERROR(IF(db_ConsumoDiario[[#This Row],[Bloque_4]]-$G170&gt;0,db_ConsumoDiario[[#This Row],[Bloque_4]]-$G170,0)*2400,0)</f>
        <v>3383.9999999996508</v>
      </c>
      <c r="K171" s="44">
        <f>+IFERROR(IF(db_ConsumoDiario[[#This Row],[Bloque_5]]-$H170&gt;0,db_ConsumoDiario[[#This Row],[Bloque_5]]-$H170,0)*2400,0)</f>
        <v>6767.9999999993015</v>
      </c>
      <c r="L171" s="44">
        <f>+IFERROR(IF(db_ConsumoDiario[[#This Row],[Bloque_6]]-$I170&gt;0,db_ConsumoDiario[[#This Row],[Bloque_6]]-$I170,0)*2400,0)</f>
        <v>3864.000000001397</v>
      </c>
    </row>
    <row r="172" spans="1:12" ht="15.75" x14ac:dyDescent="0.25">
      <c r="A172" s="3">
        <v>44363</v>
      </c>
      <c r="B172" s="10">
        <v>0</v>
      </c>
      <c r="C172" s="32">
        <f>+db_ConsumoDiario[[#This Row],[Fecha]]-1</f>
        <v>44362</v>
      </c>
      <c r="D172" s="8">
        <f>+SUMIFS(db_LecMedPrinc[1],db_LecMedPrinc[Fecha],db_ConsumoDiario[[#This Row],[Fecha]],db_LecMedPrinc[Hora],db_ConsumoDiario[[#This Row],[Hora]])</f>
        <v>46708.959999999999</v>
      </c>
      <c r="E172" s="9">
        <f>+SUMIFS(db_LecMedPrinc[fdp],db_LecMedPrinc[Fecha],db_ConsumoDiario[[#This Row],[Fecha]],db_LecMedPrinc[Hora],db_ConsumoDiario[[#This Row],[Hora]])</f>
        <v>0.90388831621541277</v>
      </c>
      <c r="F172" s="14">
        <f>+IFERROR(IF(db_ConsumoDiario[[#This Row],[Lectura 
Medidor]]-$D171&gt;0,db_ConsumoDiario[[#This Row],[Lectura 
Medidor]]-$D171,0)*2400,0)</f>
        <v>17111.999999993714</v>
      </c>
      <c r="G172" s="8">
        <f>+SUMIFS(db_LecMedPrinc[4],db_LecMedPrinc[Fecha],db_ConsumoDiario[[#This Row],[Fecha]],db_LecMedPrinc[Hora],db_ConsumoDiario[[#This Row],[Hora]])</f>
        <v>13388.02</v>
      </c>
      <c r="H172" s="43">
        <f>+SUMIFS(db_LecMedPrinc[5],db_LecMedPrinc[Fecha],db_ConsumoDiario[[#This Row],[Fecha]],db_LecMedPrinc[Hora],db_ConsumoDiario[[#This Row],[Hora]])</f>
        <v>23401.4</v>
      </c>
      <c r="I172" s="43">
        <f>+SUMIFS(db_LecMedPrinc[6],db_LecMedPrinc[Fecha],db_ConsumoDiario[[#This Row],[Fecha]],db_LecMedPrinc[Hora],db_ConsumoDiario[[#This Row],[Hora]])</f>
        <v>9919.5300000000007</v>
      </c>
      <c r="J172" s="14">
        <f>+IFERROR(IF(db_ConsumoDiario[[#This Row],[Bloque_4]]-$G171&gt;0,db_ConsumoDiario[[#This Row],[Bloque_4]]-$G171,0)*2400,0)</f>
        <v>4440.0000000008731</v>
      </c>
      <c r="K172" s="44">
        <f>+IFERROR(IF(db_ConsumoDiario[[#This Row],[Bloque_5]]-$H171&gt;0,db_ConsumoDiario[[#This Row],[Bloque_5]]-$H171,0)*2400,0)</f>
        <v>9072.0000000059372</v>
      </c>
      <c r="L172" s="44">
        <f>+IFERROR(IF(db_ConsumoDiario[[#This Row],[Bloque_6]]-$I171&gt;0,db_ConsumoDiario[[#This Row],[Bloque_6]]-$I171,0)*2400,0)</f>
        <v>3575.9999999994761</v>
      </c>
    </row>
    <row r="173" spans="1:12" ht="15.75" x14ac:dyDescent="0.25">
      <c r="A173" s="3">
        <v>44364</v>
      </c>
      <c r="B173" s="10">
        <v>0</v>
      </c>
      <c r="C173" s="32">
        <f>+db_ConsumoDiario[[#This Row],[Fecha]]-1</f>
        <v>44363</v>
      </c>
      <c r="D173" s="8">
        <f>+SUMIFS(db_LecMedPrinc[1],db_LecMedPrinc[Fecha],db_ConsumoDiario[[#This Row],[Fecha]],db_LecMedPrinc[Hora],db_ConsumoDiario[[#This Row],[Hora]])</f>
        <v>46716.07</v>
      </c>
      <c r="E173" s="9">
        <f>+SUMIFS(db_LecMedPrinc[fdp],db_LecMedPrinc[Fecha],db_ConsumoDiario[[#This Row],[Fecha]],db_LecMedPrinc[Hora],db_ConsumoDiario[[#This Row],[Hora]])</f>
        <v>0.90388737982126899</v>
      </c>
      <c r="F173" s="14">
        <f>+IFERROR(IF(db_ConsumoDiario[[#This Row],[Lectura 
Medidor]]-$D172&gt;0,db_ConsumoDiario[[#This Row],[Lectura 
Medidor]]-$D172,0)*2400,0)</f>
        <v>17064.000000001397</v>
      </c>
      <c r="G173" s="8">
        <f>+SUMIFS(db_LecMedPrinc[4],db_LecMedPrinc[Fecha],db_ConsumoDiario[[#This Row],[Fecha]],db_LecMedPrinc[Hora],db_ConsumoDiario[[#This Row],[Hora]])</f>
        <v>13389.9</v>
      </c>
      <c r="H173" s="43">
        <f>+SUMIFS(db_LecMedPrinc[5],db_LecMedPrinc[Fecha],db_ConsumoDiario[[#This Row],[Fecha]],db_LecMedPrinc[Hora],db_ConsumoDiario[[#This Row],[Hora]])</f>
        <v>23405.09</v>
      </c>
      <c r="I173" s="43">
        <f>+SUMIFS(db_LecMedPrinc[6],db_LecMedPrinc[Fecha],db_ConsumoDiario[[#This Row],[Fecha]],db_LecMedPrinc[Hora],db_ConsumoDiario[[#This Row],[Hora]])</f>
        <v>9921.08</v>
      </c>
      <c r="J173" s="14">
        <f>+IFERROR(IF(db_ConsumoDiario[[#This Row],[Bloque_4]]-$G172&gt;0,db_ConsumoDiario[[#This Row],[Bloque_4]]-$G172,0)*2400,0)</f>
        <v>4511.9999999980791</v>
      </c>
      <c r="K173" s="44">
        <f>+IFERROR(IF(db_ConsumoDiario[[#This Row],[Bloque_5]]-$H172&gt;0,db_ConsumoDiario[[#This Row],[Bloque_5]]-$H172,0)*2400,0)</f>
        <v>8855.9999999968568</v>
      </c>
      <c r="L173" s="44">
        <f>+IFERROR(IF(db_ConsumoDiario[[#This Row],[Bloque_6]]-$I172&gt;0,db_ConsumoDiario[[#This Row],[Bloque_6]]-$I172,0)*2400,0)</f>
        <v>3719.9999999982538</v>
      </c>
    </row>
    <row r="174" spans="1:12" ht="15.75" x14ac:dyDescent="0.25">
      <c r="A174" s="3">
        <v>44365</v>
      </c>
      <c r="B174" s="10">
        <v>0</v>
      </c>
      <c r="C174" s="32">
        <f>+db_ConsumoDiario[[#This Row],[Fecha]]-1</f>
        <v>44364</v>
      </c>
      <c r="D174" s="8">
        <f>+SUMIFS(db_LecMedPrinc[1],db_LecMedPrinc[Fecha],db_ConsumoDiario[[#This Row],[Fecha]],db_LecMedPrinc[Hora],db_ConsumoDiario[[#This Row],[Hora]])</f>
        <v>46723.82</v>
      </c>
      <c r="E174" s="9">
        <f>+SUMIFS(db_LecMedPrinc[fdp],db_LecMedPrinc[Fecha],db_ConsumoDiario[[#This Row],[Fecha]],db_LecMedPrinc[Hora],db_ConsumoDiario[[#This Row],[Hora]])</f>
        <v>0.90388661489589073</v>
      </c>
      <c r="F174" s="14">
        <f>+IFERROR(IF(db_ConsumoDiario[[#This Row],[Lectura 
Medidor]]-$D173&gt;0,db_ConsumoDiario[[#This Row],[Lectura 
Medidor]]-$D173,0)*2400,0)</f>
        <v>18600</v>
      </c>
      <c r="G174" s="8">
        <f>+SUMIFS(db_LecMedPrinc[4],db_LecMedPrinc[Fecha],db_ConsumoDiario[[#This Row],[Fecha]],db_LecMedPrinc[Hora],db_ConsumoDiario[[#This Row],[Hora]])</f>
        <v>13392.41</v>
      </c>
      <c r="H174" s="43">
        <f>+SUMIFS(db_LecMedPrinc[5],db_LecMedPrinc[Fecha],db_ConsumoDiario[[#This Row],[Fecha]],db_LecMedPrinc[Hora],db_ConsumoDiario[[#This Row],[Hora]])</f>
        <v>23408.77</v>
      </c>
      <c r="I174" s="43">
        <f>+SUMIFS(db_LecMedPrinc[6],db_LecMedPrinc[Fecha],db_ConsumoDiario[[#This Row],[Fecha]],db_LecMedPrinc[Hora],db_ConsumoDiario[[#This Row],[Hora]])</f>
        <v>9922.6299999999992</v>
      </c>
      <c r="J174" s="14">
        <f>+IFERROR(IF(db_ConsumoDiario[[#This Row],[Bloque_4]]-$G173&gt;0,db_ConsumoDiario[[#This Row],[Bloque_4]]-$G173,0)*2400,0)</f>
        <v>6024.0000000005239</v>
      </c>
      <c r="K174" s="44">
        <f>+IFERROR(IF(db_ConsumoDiario[[#This Row],[Bloque_5]]-$H173&gt;0,db_ConsumoDiario[[#This Row],[Bloque_5]]-$H173,0)*2400,0)</f>
        <v>8832.0000000006985</v>
      </c>
      <c r="L174" s="44">
        <f>+IFERROR(IF(db_ConsumoDiario[[#This Row],[Bloque_6]]-$I173&gt;0,db_ConsumoDiario[[#This Row],[Bloque_6]]-$I173,0)*2400,0)</f>
        <v>3719.9999999982538</v>
      </c>
    </row>
    <row r="175" spans="1:12" ht="15.75" x14ac:dyDescent="0.25">
      <c r="A175" s="3">
        <v>44366</v>
      </c>
      <c r="B175" s="10">
        <v>0</v>
      </c>
      <c r="C175" s="32">
        <f>+db_ConsumoDiario[[#This Row],[Fecha]]-1</f>
        <v>44365</v>
      </c>
      <c r="D175" s="8">
        <f>+SUMIFS(db_LecMedPrinc[1],db_LecMedPrinc[Fecha],db_ConsumoDiario[[#This Row],[Fecha]],db_LecMedPrinc[Hora],db_ConsumoDiario[[#This Row],[Hora]])</f>
        <v>46730.75</v>
      </c>
      <c r="E175" s="9">
        <f>+SUMIFS(db_LecMedPrinc[fdp],db_LecMedPrinc[Fecha],db_ConsumoDiario[[#This Row],[Fecha]],db_LecMedPrinc[Hora],db_ConsumoDiario[[#This Row],[Hora]])</f>
        <v>0.90388534110378504</v>
      </c>
      <c r="F175" s="14">
        <f>+IFERROR(IF(db_ConsumoDiario[[#This Row],[Lectura 
Medidor]]-$D174&gt;0,db_ConsumoDiario[[#This Row],[Lectura 
Medidor]]-$D174,0)*2400,0)</f>
        <v>16632.000000000698</v>
      </c>
      <c r="G175" s="8">
        <f>+SUMIFS(db_LecMedPrinc[4],db_LecMedPrinc[Fecha],db_ConsumoDiario[[#This Row],[Fecha]],db_LecMedPrinc[Hora],db_ConsumoDiario[[#This Row],[Hora]])</f>
        <v>13394.57</v>
      </c>
      <c r="H175" s="43">
        <f>+SUMIFS(db_LecMedPrinc[5],db_LecMedPrinc[Fecha],db_ConsumoDiario[[#This Row],[Fecha]],db_LecMedPrinc[Hora],db_ConsumoDiario[[#This Row],[Hora]])</f>
        <v>23412.14</v>
      </c>
      <c r="I175" s="43">
        <f>+SUMIFS(db_LecMedPrinc[6],db_LecMedPrinc[Fecha],db_ConsumoDiario[[#This Row],[Fecha]],db_LecMedPrinc[Hora],db_ConsumoDiario[[#This Row],[Hora]])</f>
        <v>9924.0300000000007</v>
      </c>
      <c r="J175" s="14">
        <f>+IFERROR(IF(db_ConsumoDiario[[#This Row],[Bloque_4]]-$G174&gt;0,db_ConsumoDiario[[#This Row],[Bloque_4]]-$G174,0)*2400,0)</f>
        <v>5183.9999999996508</v>
      </c>
      <c r="K175" s="44">
        <f>+IFERROR(IF(db_ConsumoDiario[[#This Row],[Bloque_5]]-$H174&gt;0,db_ConsumoDiario[[#This Row],[Bloque_5]]-$H174,0)*2400,0)</f>
        <v>8087.9999999975553</v>
      </c>
      <c r="L175" s="44">
        <f>+IFERROR(IF(db_ConsumoDiario[[#This Row],[Bloque_6]]-$I174&gt;0,db_ConsumoDiario[[#This Row],[Bloque_6]]-$I174,0)*2400,0)</f>
        <v>3360.0000000034925</v>
      </c>
    </row>
    <row r="176" spans="1:12" ht="15.75" x14ac:dyDescent="0.25">
      <c r="A176" s="3">
        <v>44367</v>
      </c>
      <c r="B176" s="10">
        <v>0</v>
      </c>
      <c r="C176" s="32">
        <f>+db_ConsumoDiario[[#This Row],[Fecha]]-1</f>
        <v>44366</v>
      </c>
      <c r="D176" s="8">
        <f>+SUMIFS(db_LecMedPrinc[1],db_LecMedPrinc[Fecha],db_ConsumoDiario[[#This Row],[Fecha]],db_LecMedPrinc[Hora],db_ConsumoDiario[[#This Row],[Hora]])</f>
        <v>46734.01</v>
      </c>
      <c r="E176" s="9">
        <f>+SUMIFS(db_LecMedPrinc[fdp],db_LecMedPrinc[Fecha],db_ConsumoDiario[[#This Row],[Fecha]],db_LecMedPrinc[Hora],db_ConsumoDiario[[#This Row],[Hora]])</f>
        <v>0.90388700754944107</v>
      </c>
      <c r="F176" s="14">
        <f>+IFERROR(IF(db_ConsumoDiario[[#This Row],[Lectura 
Medidor]]-$D175&gt;0,db_ConsumoDiario[[#This Row],[Lectura 
Medidor]]-$D175,0)*2400,0)</f>
        <v>7824.0000000048894</v>
      </c>
      <c r="G176" s="8">
        <f>+SUMIFS(db_LecMedPrinc[4],db_LecMedPrinc[Fecha],db_ConsumoDiario[[#This Row],[Fecha]],db_LecMedPrinc[Hora],db_ConsumoDiario[[#This Row],[Hora]])</f>
        <v>13396.05</v>
      </c>
      <c r="H176" s="43">
        <f>+SUMIFS(db_LecMedPrinc[5],db_LecMedPrinc[Fecha],db_ConsumoDiario[[#This Row],[Fecha]],db_LecMedPrinc[Hora],db_ConsumoDiario[[#This Row],[Hora]])</f>
        <v>23413.56</v>
      </c>
      <c r="I176" s="43">
        <f>+SUMIFS(db_LecMedPrinc[6],db_LecMedPrinc[Fecha],db_ConsumoDiario[[#This Row],[Fecha]],db_LecMedPrinc[Hora],db_ConsumoDiario[[#This Row],[Hora]])</f>
        <v>9924.4699999999993</v>
      </c>
      <c r="J176" s="14">
        <f>+IFERROR(IF(db_ConsumoDiario[[#This Row],[Bloque_4]]-$G175&gt;0,db_ConsumoDiario[[#This Row],[Bloque_4]]-$G175,0)*2400,0)</f>
        <v>3551.9999999989523</v>
      </c>
      <c r="K176" s="44">
        <f>+IFERROR(IF(db_ConsumoDiario[[#This Row],[Bloque_5]]-$H175&gt;0,db_ConsumoDiario[[#This Row],[Bloque_5]]-$H175,0)*2400,0)</f>
        <v>3408.0000000045402</v>
      </c>
      <c r="L176" s="44">
        <f>+IFERROR(IF(db_ConsumoDiario[[#This Row],[Bloque_6]]-$I175&gt;0,db_ConsumoDiario[[#This Row],[Bloque_6]]-$I175,0)*2400,0)</f>
        <v>1055.9999999968568</v>
      </c>
    </row>
    <row r="177" spans="1:12" ht="15.75" x14ac:dyDescent="0.25">
      <c r="A177" s="3">
        <v>44368</v>
      </c>
      <c r="B177" s="10">
        <v>0</v>
      </c>
      <c r="C177" s="32">
        <f>+db_ConsumoDiario[[#This Row],[Fecha]]-1</f>
        <v>44367</v>
      </c>
      <c r="D177" s="8">
        <f>+SUMIFS(db_LecMedPrinc[1],db_LecMedPrinc[Fecha],db_ConsumoDiario[[#This Row],[Fecha]],db_LecMedPrinc[Hora],db_ConsumoDiario[[#This Row],[Hora]])</f>
        <v>46736.08</v>
      </c>
      <c r="E177" s="9">
        <f>+SUMIFS(db_LecMedPrinc[fdp],db_LecMedPrinc[Fecha],db_ConsumoDiario[[#This Row],[Fecha]],db_LecMedPrinc[Hora],db_ConsumoDiario[[#This Row],[Hora]])</f>
        <v>0.90388917350420628</v>
      </c>
      <c r="F177" s="14">
        <f>+IFERROR(IF(db_ConsumoDiario[[#This Row],[Lectura 
Medidor]]-$D176&gt;0,db_ConsumoDiario[[#This Row],[Lectura 
Medidor]]-$D176,0)*2400,0)</f>
        <v>4967.9999999993015</v>
      </c>
      <c r="G177" s="8">
        <f>+SUMIFS(db_LecMedPrinc[4],db_LecMedPrinc[Fecha],db_ConsumoDiario[[#This Row],[Fecha]],db_LecMedPrinc[Hora],db_ConsumoDiario[[#This Row],[Hora]])</f>
        <v>13396.5</v>
      </c>
      <c r="H177" s="43">
        <f>+SUMIFS(db_LecMedPrinc[5],db_LecMedPrinc[Fecha],db_ConsumoDiario[[#This Row],[Fecha]],db_LecMedPrinc[Hora],db_ConsumoDiario[[#This Row],[Hora]])</f>
        <v>23414.6</v>
      </c>
      <c r="I177" s="43">
        <f>+SUMIFS(db_LecMedPrinc[6],db_LecMedPrinc[Fecha],db_ConsumoDiario[[#This Row],[Fecha]],db_LecMedPrinc[Hora],db_ConsumoDiario[[#This Row],[Hora]])</f>
        <v>9924.9699999999993</v>
      </c>
      <c r="J177" s="14">
        <f>+IFERROR(IF(db_ConsumoDiario[[#This Row],[Bloque_4]]-$G176&gt;0,db_ConsumoDiario[[#This Row],[Bloque_4]]-$G176,0)*2400,0)</f>
        <v>1080.0000000017462</v>
      </c>
      <c r="K177" s="44">
        <f>+IFERROR(IF(db_ConsumoDiario[[#This Row],[Bloque_5]]-$H176&gt;0,db_ConsumoDiario[[#This Row],[Bloque_5]]-$H176,0)*2400,0)</f>
        <v>2495.9999999933643</v>
      </c>
      <c r="L177" s="44">
        <f>+IFERROR(IF(db_ConsumoDiario[[#This Row],[Bloque_6]]-$I176&gt;0,db_ConsumoDiario[[#This Row],[Bloque_6]]-$I176,0)*2400,0)</f>
        <v>1200</v>
      </c>
    </row>
    <row r="178" spans="1:12" ht="15.75" x14ac:dyDescent="0.25">
      <c r="A178" s="3">
        <v>44369</v>
      </c>
      <c r="B178" s="10">
        <v>0</v>
      </c>
      <c r="C178" s="32">
        <f>+db_ConsumoDiario[[#This Row],[Fecha]]-1</f>
        <v>44368</v>
      </c>
      <c r="D178" s="8">
        <f>+SUMIFS(db_LecMedPrinc[1],db_LecMedPrinc[Fecha],db_ConsumoDiario[[#This Row],[Fecha]],db_LecMedPrinc[Hora],db_ConsumoDiario[[#This Row],[Hora]])</f>
        <v>46737.72</v>
      </c>
      <c r="E178" s="9">
        <f>+SUMIFS(db_LecMedPrinc[fdp],db_LecMedPrinc[Fecha],db_ConsumoDiario[[#This Row],[Fecha]],db_LecMedPrinc[Hora],db_ConsumoDiario[[#This Row],[Hora]])</f>
        <v>0.90389078967841452</v>
      </c>
      <c r="F178" s="14">
        <f>+IFERROR(IF(db_ConsumoDiario[[#This Row],[Lectura 
Medidor]]-$D177&gt;0,db_ConsumoDiario[[#This Row],[Lectura 
Medidor]]-$D177,0)*2400,0)</f>
        <v>3935.999999998603</v>
      </c>
      <c r="G178" s="8">
        <f>+SUMIFS(db_LecMedPrinc[4],db_LecMedPrinc[Fecha],db_ConsumoDiario[[#This Row],[Fecha]],db_LecMedPrinc[Hora],db_ConsumoDiario[[#This Row],[Hora]])</f>
        <v>13397.14</v>
      </c>
      <c r="H178" s="43">
        <f>+SUMIFS(db_LecMedPrinc[5],db_LecMedPrinc[Fecha],db_ConsumoDiario[[#This Row],[Fecha]],db_LecMedPrinc[Hora],db_ConsumoDiario[[#This Row],[Hora]])</f>
        <v>23415.32</v>
      </c>
      <c r="I178" s="43">
        <f>+SUMIFS(db_LecMedPrinc[6],db_LecMedPrinc[Fecha],db_ConsumoDiario[[#This Row],[Fecha]],db_LecMedPrinc[Hora],db_ConsumoDiario[[#This Row],[Hora]])</f>
        <v>9925.25</v>
      </c>
      <c r="J178" s="14">
        <f>+IFERROR(IF(db_ConsumoDiario[[#This Row],[Bloque_4]]-$G177&gt;0,db_ConsumoDiario[[#This Row],[Bloque_4]]-$G177,0)*2400,0)</f>
        <v>1535.999999998603</v>
      </c>
      <c r="K178" s="44">
        <f>+IFERROR(IF(db_ConsumoDiario[[#This Row],[Bloque_5]]-$H177&gt;0,db_ConsumoDiario[[#This Row],[Bloque_5]]-$H177,0)*2400,0)</f>
        <v>1728.000000002794</v>
      </c>
      <c r="L178" s="44">
        <f>+IFERROR(IF(db_ConsumoDiario[[#This Row],[Bloque_6]]-$I177&gt;0,db_ConsumoDiario[[#This Row],[Bloque_6]]-$I177,0)*2400,0)</f>
        <v>672.00000000157161</v>
      </c>
    </row>
    <row r="179" spans="1:12" ht="15.75" x14ac:dyDescent="0.25">
      <c r="A179" s="3">
        <v>44370</v>
      </c>
      <c r="B179" s="10">
        <v>0</v>
      </c>
      <c r="C179" s="32">
        <f>+db_ConsumoDiario[[#This Row],[Fecha]]-1</f>
        <v>44369</v>
      </c>
      <c r="D179" s="8">
        <f>+SUMIFS(db_LecMedPrinc[1],db_LecMedPrinc[Fecha],db_ConsumoDiario[[#This Row],[Fecha]],db_LecMedPrinc[Hora],db_ConsumoDiario[[#This Row],[Hora]])</f>
        <v>46739.53</v>
      </c>
      <c r="E179" s="9">
        <f>+SUMIFS(db_LecMedPrinc[fdp],db_LecMedPrinc[Fecha],db_ConsumoDiario[[#This Row],[Fecha]],db_LecMedPrinc[Hora],db_ConsumoDiario[[#This Row],[Hora]])</f>
        <v>0.90389255865295204</v>
      </c>
      <c r="F179" s="14">
        <f>+IFERROR(IF(db_ConsumoDiario[[#This Row],[Lectura 
Medidor]]-$D178&gt;0,db_ConsumoDiario[[#This Row],[Lectura 
Medidor]]-$D178,0)*2400,0)</f>
        <v>4343.9999999944121</v>
      </c>
      <c r="G179" s="8">
        <f>+SUMIFS(db_LecMedPrinc[4],db_LecMedPrinc[Fecha],db_ConsumoDiario[[#This Row],[Fecha]],db_LecMedPrinc[Hora],db_ConsumoDiario[[#This Row],[Hora]])</f>
        <v>13397.43</v>
      </c>
      <c r="H179" s="43">
        <f>+SUMIFS(db_LecMedPrinc[5],db_LecMedPrinc[Fecha],db_ConsumoDiario[[#This Row],[Fecha]],db_LecMedPrinc[Hora],db_ConsumoDiario[[#This Row],[Hora]])</f>
        <v>23416.35</v>
      </c>
      <c r="I179" s="43">
        <f>+SUMIFS(db_LecMedPrinc[6],db_LecMedPrinc[Fecha],db_ConsumoDiario[[#This Row],[Fecha]],db_LecMedPrinc[Hora],db_ConsumoDiario[[#This Row],[Hora]])</f>
        <v>9925.74</v>
      </c>
      <c r="J179" s="14">
        <f>+IFERROR(IF(db_ConsumoDiario[[#This Row],[Bloque_4]]-$G178&gt;0,db_ConsumoDiario[[#This Row],[Bloque_4]]-$G178,0)*2400,0)</f>
        <v>696.00000000209548</v>
      </c>
      <c r="K179" s="44">
        <f>+IFERROR(IF(db_ConsumoDiario[[#This Row],[Bloque_5]]-$H178&gt;0,db_ConsumoDiario[[#This Row],[Bloque_5]]-$H178,0)*2400,0)</f>
        <v>2471.999999997206</v>
      </c>
      <c r="L179" s="44">
        <f>+IFERROR(IF(db_ConsumoDiario[[#This Row],[Bloque_6]]-$I178&gt;0,db_ConsumoDiario[[#This Row],[Bloque_6]]-$I178,0)*2400,0)</f>
        <v>1175.9999999994761</v>
      </c>
    </row>
    <row r="180" spans="1:12" ht="15.75" x14ac:dyDescent="0.25">
      <c r="A180" s="3">
        <v>44371</v>
      </c>
      <c r="B180" s="10">
        <v>0</v>
      </c>
      <c r="C180" s="32">
        <f>+db_ConsumoDiario[[#This Row],[Fecha]]-1</f>
        <v>44370</v>
      </c>
      <c r="D180" s="8">
        <f>+SUMIFS(db_LecMedPrinc[1],db_LecMedPrinc[Fecha],db_ConsumoDiario[[#This Row],[Fecha]],db_LecMedPrinc[Hora],db_ConsumoDiario[[#This Row],[Hora]])</f>
        <v>46743.12</v>
      </c>
      <c r="E180" s="9">
        <f>+SUMIFS(db_LecMedPrinc[fdp],db_LecMedPrinc[Fecha],db_ConsumoDiario[[#This Row],[Fecha]],db_LecMedPrinc[Hora],db_ConsumoDiario[[#This Row],[Hora]])</f>
        <v>0.90389367222572781</v>
      </c>
      <c r="F180" s="14">
        <f>+IFERROR(IF(db_ConsumoDiario[[#This Row],[Lectura 
Medidor]]-$D179&gt;0,db_ConsumoDiario[[#This Row],[Lectura 
Medidor]]-$D179,0)*2400,0)</f>
        <v>8616.0000000090804</v>
      </c>
      <c r="G180" s="8">
        <f>+SUMIFS(db_LecMedPrinc[4],db_LecMedPrinc[Fecha],db_ConsumoDiario[[#This Row],[Fecha]],db_LecMedPrinc[Hora],db_ConsumoDiario[[#This Row],[Hora]])</f>
        <v>13398.41</v>
      </c>
      <c r="H180" s="43">
        <f>+SUMIFS(db_LecMedPrinc[5],db_LecMedPrinc[Fecha],db_ConsumoDiario[[#This Row],[Fecha]],db_LecMedPrinc[Hora],db_ConsumoDiario[[#This Row],[Hora]])</f>
        <v>23418.13</v>
      </c>
      <c r="I180" s="43">
        <f>+SUMIFS(db_LecMedPrinc[6],db_LecMedPrinc[Fecha],db_ConsumoDiario[[#This Row],[Fecha]],db_LecMedPrinc[Hora],db_ConsumoDiario[[#This Row],[Hora]])</f>
        <v>9926.57</v>
      </c>
      <c r="J180" s="14">
        <f>+IFERROR(IF(db_ConsumoDiario[[#This Row],[Bloque_4]]-$G179&gt;0,db_ConsumoDiario[[#This Row],[Bloque_4]]-$G179,0)*2400,0)</f>
        <v>2351.9999999989523</v>
      </c>
      <c r="K180" s="44">
        <f>+IFERROR(IF(db_ConsumoDiario[[#This Row],[Bloque_5]]-$H179&gt;0,db_ConsumoDiario[[#This Row],[Bloque_5]]-$H179,0)*2400,0)</f>
        <v>4272.0000000059372</v>
      </c>
      <c r="L180" s="44">
        <f>+IFERROR(IF(db_ConsumoDiario[[#This Row],[Bloque_6]]-$I179&gt;0,db_ConsumoDiario[[#This Row],[Bloque_6]]-$I179,0)*2400,0)</f>
        <v>1991.9999999998254</v>
      </c>
    </row>
    <row r="181" spans="1:12" ht="15.75" x14ac:dyDescent="0.25">
      <c r="A181" s="3">
        <v>44372</v>
      </c>
      <c r="B181" s="10">
        <v>0</v>
      </c>
      <c r="C181" s="32">
        <f>+db_ConsumoDiario[[#This Row],[Fecha]]-1</f>
        <v>44371</v>
      </c>
      <c r="D181" s="8">
        <f>+SUMIFS(db_LecMedPrinc[1],db_LecMedPrinc[Fecha],db_ConsumoDiario[[#This Row],[Fecha]],db_LecMedPrinc[Hora],db_ConsumoDiario[[#This Row],[Hora]])</f>
        <v>46746.74</v>
      </c>
      <c r="E181" s="9">
        <f>+SUMIFS(db_LecMedPrinc[fdp],db_LecMedPrinc[Fecha],db_ConsumoDiario[[#This Row],[Fecha]],db_LecMedPrinc[Hora],db_ConsumoDiario[[#This Row],[Hora]])</f>
        <v>0.90389616271068252</v>
      </c>
      <c r="F181" s="14">
        <f>+IFERROR(IF(db_ConsumoDiario[[#This Row],[Lectura 
Medidor]]-$D180&gt;0,db_ConsumoDiario[[#This Row],[Lectura 
Medidor]]-$D180,0)*2400,0)</f>
        <v>8687.9999999888241</v>
      </c>
      <c r="G181" s="8">
        <f>+SUMIFS(db_LecMedPrinc[4],db_LecMedPrinc[Fecha],db_ConsumoDiario[[#This Row],[Fecha]],db_LecMedPrinc[Hora],db_ConsumoDiario[[#This Row],[Hora]])</f>
        <v>13399.97</v>
      </c>
      <c r="H181" s="43">
        <f>+SUMIFS(db_LecMedPrinc[5],db_LecMedPrinc[Fecha],db_ConsumoDiario[[#This Row],[Fecha]],db_LecMedPrinc[Hora],db_ConsumoDiario[[#This Row],[Hora]])</f>
        <v>23419.759999999998</v>
      </c>
      <c r="I181" s="43">
        <f>+SUMIFS(db_LecMedPrinc[6],db_LecMedPrinc[Fecha],db_ConsumoDiario[[#This Row],[Fecha]],db_LecMedPrinc[Hora],db_ConsumoDiario[[#This Row],[Hora]])</f>
        <v>9927.25</v>
      </c>
      <c r="J181" s="14">
        <f>+IFERROR(IF(db_ConsumoDiario[[#This Row],[Bloque_4]]-$G180&gt;0,db_ConsumoDiario[[#This Row],[Bloque_4]]-$G180,0)*2400,0)</f>
        <v>3743.9999999987776</v>
      </c>
      <c r="K181" s="44">
        <f>+IFERROR(IF(db_ConsumoDiario[[#This Row],[Bloque_5]]-$H180&gt;0,db_ConsumoDiario[[#This Row],[Bloque_5]]-$H180,0)*2400,0)</f>
        <v>3911.9999999937136</v>
      </c>
      <c r="L181" s="44">
        <f>+IFERROR(IF(db_ConsumoDiario[[#This Row],[Bloque_6]]-$I180&gt;0,db_ConsumoDiario[[#This Row],[Bloque_6]]-$I180,0)*2400,0)</f>
        <v>1632.0000000006985</v>
      </c>
    </row>
    <row r="182" spans="1:12" ht="15.75" x14ac:dyDescent="0.25">
      <c r="A182" s="3">
        <v>44373</v>
      </c>
      <c r="B182" s="10">
        <v>0</v>
      </c>
      <c r="C182" s="32">
        <f>+db_ConsumoDiario[[#This Row],[Fecha]]-1</f>
        <v>44372</v>
      </c>
      <c r="D182" s="8">
        <f>+SUMIFS(db_LecMedPrinc[1],db_LecMedPrinc[Fecha],db_ConsumoDiario[[#This Row],[Fecha]],db_LecMedPrinc[Hora],db_ConsumoDiario[[#This Row],[Hora]])</f>
        <v>46750.87</v>
      </c>
      <c r="E182" s="9">
        <f>+SUMIFS(db_LecMedPrinc[fdp],db_LecMedPrinc[Fecha],db_ConsumoDiario[[#This Row],[Fecha]],db_LecMedPrinc[Hora],db_ConsumoDiario[[#This Row],[Hora]])</f>
        <v>0.90389881235108827</v>
      </c>
      <c r="F182" s="14">
        <f>+IFERROR(IF(db_ConsumoDiario[[#This Row],[Lectura 
Medidor]]-$D181&gt;0,db_ConsumoDiario[[#This Row],[Lectura 
Medidor]]-$D181,0)*2400,0)</f>
        <v>9912.0000000111759</v>
      </c>
      <c r="G182" s="8">
        <f>+SUMIFS(db_LecMedPrinc[4],db_LecMedPrinc[Fecha],db_ConsumoDiario[[#This Row],[Fecha]],db_LecMedPrinc[Hora],db_ConsumoDiario[[#This Row],[Hora]])</f>
        <v>13400.52</v>
      </c>
      <c r="H182" s="43">
        <f>+SUMIFS(db_LecMedPrinc[5],db_LecMedPrinc[Fecha],db_ConsumoDiario[[#This Row],[Fecha]],db_LecMedPrinc[Hora],db_ConsumoDiario[[#This Row],[Hora]])</f>
        <v>23422.1</v>
      </c>
      <c r="I182" s="43">
        <f>+SUMIFS(db_LecMedPrinc[6],db_LecMedPrinc[Fecha],db_ConsumoDiario[[#This Row],[Fecha]],db_LecMedPrinc[Hora],db_ConsumoDiario[[#This Row],[Hora]])</f>
        <v>9928.23</v>
      </c>
      <c r="J182" s="14">
        <f>+IFERROR(IF(db_ConsumoDiario[[#This Row],[Bloque_4]]-$G181&gt;0,db_ConsumoDiario[[#This Row],[Bloque_4]]-$G181,0)*2400,0)</f>
        <v>1320.0000000026193</v>
      </c>
      <c r="K182" s="44">
        <f>+IFERROR(IF(db_ConsumoDiario[[#This Row],[Bloque_5]]-$H181&gt;0,db_ConsumoDiario[[#This Row],[Bloque_5]]-$H181,0)*2400,0)</f>
        <v>5616.0000000003492</v>
      </c>
      <c r="L182" s="44">
        <f>+IFERROR(IF(db_ConsumoDiario[[#This Row],[Bloque_6]]-$I181&gt;0,db_ConsumoDiario[[#This Row],[Bloque_6]]-$I181,0)*2400,0)</f>
        <v>2351.9999999989523</v>
      </c>
    </row>
    <row r="183" spans="1:12" ht="15.75" x14ac:dyDescent="0.25">
      <c r="A183" s="3">
        <v>44374</v>
      </c>
      <c r="B183" s="10">
        <v>0</v>
      </c>
      <c r="C183" s="32">
        <f>+db_ConsumoDiario[[#This Row],[Fecha]]-1</f>
        <v>44373</v>
      </c>
      <c r="D183" s="8">
        <f>+SUMIFS(db_LecMedPrinc[1],db_LecMedPrinc[Fecha],db_ConsumoDiario[[#This Row],[Fecha]],db_LecMedPrinc[Hora],db_ConsumoDiario[[#This Row],[Hora]])</f>
        <v>46754.66</v>
      </c>
      <c r="E183" s="9">
        <f>+SUMIFS(db_LecMedPrinc[fdp],db_LecMedPrinc[Fecha],db_ConsumoDiario[[#This Row],[Fecha]],db_LecMedPrinc[Hora],db_ConsumoDiario[[#This Row],[Hora]])</f>
        <v>0.903902202302032</v>
      </c>
      <c r="F183" s="14">
        <f>+IFERROR(IF(db_ConsumoDiario[[#This Row],[Lectura 
Medidor]]-$D182&gt;0,db_ConsumoDiario[[#This Row],[Lectura 
Medidor]]-$D182,0)*2400,0)</f>
        <v>9096.0000000020955</v>
      </c>
      <c r="G183" s="8">
        <f>+SUMIFS(db_LecMedPrinc[4],db_LecMedPrinc[Fecha],db_ConsumoDiario[[#This Row],[Fecha]],db_LecMedPrinc[Hora],db_ConsumoDiario[[#This Row],[Hora]])</f>
        <v>13401.68</v>
      </c>
      <c r="H183" s="43">
        <f>+SUMIFS(db_LecMedPrinc[5],db_LecMedPrinc[Fecha],db_ConsumoDiario[[#This Row],[Fecha]],db_LecMedPrinc[Hora],db_ConsumoDiario[[#This Row],[Hora]])</f>
        <v>23424.05</v>
      </c>
      <c r="I183" s="43">
        <f>+SUMIFS(db_LecMedPrinc[6],db_LecMedPrinc[Fecha],db_ConsumoDiario[[#This Row],[Fecha]],db_LecMedPrinc[Hora],db_ConsumoDiario[[#This Row],[Hora]])</f>
        <v>9928.93</v>
      </c>
      <c r="J183" s="14">
        <f>+IFERROR(IF(db_ConsumoDiario[[#This Row],[Bloque_4]]-$G182&gt;0,db_ConsumoDiario[[#This Row],[Bloque_4]]-$G182,0)*2400,0)</f>
        <v>2783.9999999996508</v>
      </c>
      <c r="K183" s="44">
        <f>+IFERROR(IF(db_ConsumoDiario[[#This Row],[Bloque_5]]-$H182&gt;0,db_ConsumoDiario[[#This Row],[Bloque_5]]-$H182,0)*2400,0)</f>
        <v>4680.0000000017462</v>
      </c>
      <c r="L183" s="44">
        <f>+IFERROR(IF(db_ConsumoDiario[[#This Row],[Bloque_6]]-$I182&gt;0,db_ConsumoDiario[[#This Row],[Bloque_6]]-$I182,0)*2400,0)</f>
        <v>1680.0000000017462</v>
      </c>
    </row>
    <row r="184" spans="1:12" ht="15.75" x14ac:dyDescent="0.25">
      <c r="A184" s="3">
        <v>44375</v>
      </c>
      <c r="B184" s="10">
        <v>0</v>
      </c>
      <c r="C184" s="32">
        <f>+db_ConsumoDiario[[#This Row],[Fecha]]-1</f>
        <v>44374</v>
      </c>
      <c r="D184" s="8">
        <f>+SUMIFS(db_LecMedPrinc[1],db_LecMedPrinc[Fecha],db_ConsumoDiario[[#This Row],[Fecha]],db_LecMedPrinc[Hora],db_ConsumoDiario[[#This Row],[Hora]])</f>
        <v>46757.88</v>
      </c>
      <c r="E184" s="9">
        <f>+SUMIFS(db_LecMedPrinc[fdp],db_LecMedPrinc[Fecha],db_ConsumoDiario[[#This Row],[Fecha]],db_LecMedPrinc[Hora],db_ConsumoDiario[[#This Row],[Hora]])</f>
        <v>0.90390581794170344</v>
      </c>
      <c r="F184" s="14">
        <f>+IFERROR(IF(db_ConsumoDiario[[#This Row],[Lectura 
Medidor]]-$D183&gt;0,db_ConsumoDiario[[#This Row],[Lectura 
Medidor]]-$D183,0)*2400,0)</f>
        <v>7727.9999999853317</v>
      </c>
      <c r="G184" s="8">
        <f>+SUMIFS(db_LecMedPrinc[4],db_LecMedPrinc[Fecha],db_ConsumoDiario[[#This Row],[Fecha]],db_LecMedPrinc[Hora],db_ConsumoDiario[[#This Row],[Hora]])</f>
        <v>13402.81</v>
      </c>
      <c r="H184" s="43">
        <f>+SUMIFS(db_LecMedPrinc[5],db_LecMedPrinc[Fecha],db_ConsumoDiario[[#This Row],[Fecha]],db_LecMedPrinc[Hora],db_ConsumoDiario[[#This Row],[Hora]])</f>
        <v>23425.49</v>
      </c>
      <c r="I184" s="43">
        <f>+SUMIFS(db_LecMedPrinc[6],db_LecMedPrinc[Fecha],db_ConsumoDiario[[#This Row],[Fecha]],db_LecMedPrinc[Hora],db_ConsumoDiario[[#This Row],[Hora]])</f>
        <v>9929.57</v>
      </c>
      <c r="J184" s="14">
        <f>+IFERROR(IF(db_ConsumoDiario[[#This Row],[Bloque_4]]-$G183&gt;0,db_ConsumoDiario[[#This Row],[Bloque_4]]-$G183,0)*2400,0)</f>
        <v>2711.9999999980791</v>
      </c>
      <c r="K184" s="44">
        <f>+IFERROR(IF(db_ConsumoDiario[[#This Row],[Bloque_5]]-$H183&gt;0,db_ConsumoDiario[[#This Row],[Bloque_5]]-$H183,0)*2400,0)</f>
        <v>3456.0000000055879</v>
      </c>
      <c r="L184" s="44">
        <f>+IFERROR(IF(db_ConsumoDiario[[#This Row],[Bloque_6]]-$I183&gt;0,db_ConsumoDiario[[#This Row],[Bloque_6]]-$I183,0)*2400,0)</f>
        <v>1535.999999998603</v>
      </c>
    </row>
    <row r="185" spans="1:12" ht="15.75" x14ac:dyDescent="0.25">
      <c r="A185" s="3">
        <v>44376</v>
      </c>
      <c r="B185" s="10">
        <v>0</v>
      </c>
      <c r="C185" s="32">
        <f>+db_ConsumoDiario[[#This Row],[Fecha]]-1</f>
        <v>44375</v>
      </c>
      <c r="D185" s="8">
        <f>+SUMIFS(db_LecMedPrinc[1],db_LecMedPrinc[Fecha],db_ConsumoDiario[[#This Row],[Fecha]],db_LecMedPrinc[Hora],db_ConsumoDiario[[#This Row],[Hora]])</f>
        <v>46763.02</v>
      </c>
      <c r="E185" s="9">
        <f>+SUMIFS(db_LecMedPrinc[fdp],db_LecMedPrinc[Fecha],db_ConsumoDiario[[#This Row],[Fecha]],db_LecMedPrinc[Hora],db_ConsumoDiario[[#This Row],[Hora]])</f>
        <v>0.90390807687926278</v>
      </c>
      <c r="F185" s="14">
        <f>+IFERROR(IF(db_ConsumoDiario[[#This Row],[Lectura 
Medidor]]-$D184&gt;0,db_ConsumoDiario[[#This Row],[Lectura 
Medidor]]-$D184,0)*2400,0)</f>
        <v>12335.999999998603</v>
      </c>
      <c r="G185" s="8">
        <f>+SUMIFS(db_LecMedPrinc[4],db_LecMedPrinc[Fecha],db_ConsumoDiario[[#This Row],[Fecha]],db_LecMedPrinc[Hora],db_ConsumoDiario[[#This Row],[Hora]])</f>
        <v>13404.19</v>
      </c>
      <c r="H185" s="43">
        <f>+SUMIFS(db_LecMedPrinc[5],db_LecMedPrinc[Fecha],db_ConsumoDiario[[#This Row],[Fecha]],db_LecMedPrinc[Hora],db_ConsumoDiario[[#This Row],[Hora]])</f>
        <v>23427.919999999998</v>
      </c>
      <c r="I185" s="43">
        <f>+SUMIFS(db_LecMedPrinc[6],db_LecMedPrinc[Fecha],db_ConsumoDiario[[#This Row],[Fecha]],db_LecMedPrinc[Hora],db_ConsumoDiario[[#This Row],[Hora]])</f>
        <v>9930.89</v>
      </c>
      <c r="J185" s="14">
        <f>+IFERROR(IF(db_ConsumoDiario[[#This Row],[Bloque_4]]-$G184&gt;0,db_ConsumoDiario[[#This Row],[Bloque_4]]-$G184,0)*2400,0)</f>
        <v>3312.0000000024447</v>
      </c>
      <c r="K185" s="44">
        <f>+IFERROR(IF(db_ConsumoDiario[[#This Row],[Bloque_5]]-$H184&gt;0,db_ConsumoDiario[[#This Row],[Bloque_5]]-$H184,0)*2400,0)</f>
        <v>5831.9999999919673</v>
      </c>
      <c r="L185" s="44">
        <f>+IFERROR(IF(db_ConsumoDiario[[#This Row],[Bloque_6]]-$I184&gt;0,db_ConsumoDiario[[#This Row],[Bloque_6]]-$I184,0)*2400,0)</f>
        <v>3167.9999999993015</v>
      </c>
    </row>
    <row r="186" spans="1:12" ht="15.75" x14ac:dyDescent="0.25">
      <c r="A186" s="3">
        <v>44377</v>
      </c>
      <c r="B186" s="10">
        <v>0</v>
      </c>
      <c r="C186" s="32">
        <f>+db_ConsumoDiario[[#This Row],[Fecha]]-1</f>
        <v>44376</v>
      </c>
      <c r="D186" s="8">
        <f>+SUMIFS(db_LecMedPrinc[1],db_LecMedPrinc[Fecha],db_ConsumoDiario[[#This Row],[Fecha]],db_LecMedPrinc[Hora],db_ConsumoDiario[[#This Row],[Hora]])</f>
        <v>46770.19</v>
      </c>
      <c r="E186" s="9">
        <f>+SUMIFS(db_LecMedPrinc[fdp],db_LecMedPrinc[Fecha],db_ConsumoDiario[[#This Row],[Fecha]],db_LecMedPrinc[Hora],db_ConsumoDiario[[#This Row],[Hora]])</f>
        <v>0.90390705187687947</v>
      </c>
      <c r="F186" s="14">
        <f>+IFERROR(IF(db_ConsumoDiario[[#This Row],[Lectura 
Medidor]]-$D185&gt;0,db_ConsumoDiario[[#This Row],[Lectura 
Medidor]]-$D185,0)*2400,0)</f>
        <v>17208.000000013271</v>
      </c>
      <c r="G186" s="8">
        <f>+SUMIFS(db_LecMedPrinc[4],db_LecMedPrinc[Fecha],db_ConsumoDiario[[#This Row],[Fecha]],db_LecMedPrinc[Hora],db_ConsumoDiario[[#This Row],[Hora]])</f>
        <v>13406.07</v>
      </c>
      <c r="H186" s="43">
        <f>+SUMIFS(db_LecMedPrinc[5],db_LecMedPrinc[Fecha],db_ConsumoDiario[[#This Row],[Fecha]],db_LecMedPrinc[Hora],db_ConsumoDiario[[#This Row],[Hora]])</f>
        <v>23431.71</v>
      </c>
      <c r="I186" s="43">
        <f>+SUMIFS(db_LecMedPrinc[6],db_LecMedPrinc[Fecha],db_ConsumoDiario[[#This Row],[Fecha]],db_LecMedPrinc[Hora],db_ConsumoDiario[[#This Row],[Hora]])</f>
        <v>9932.4</v>
      </c>
      <c r="J186" s="14">
        <f>+IFERROR(IF(db_ConsumoDiario[[#This Row],[Bloque_4]]-$G185&gt;0,db_ConsumoDiario[[#This Row],[Bloque_4]]-$G185,0)*2400,0)</f>
        <v>4511.9999999980791</v>
      </c>
      <c r="K186" s="44">
        <f>+IFERROR(IF(db_ConsumoDiario[[#This Row],[Bloque_5]]-$H185&gt;0,db_ConsumoDiario[[#This Row],[Bloque_5]]-$H185,0)*2400,0)</f>
        <v>9096.0000000020955</v>
      </c>
      <c r="L186" s="44">
        <f>+IFERROR(IF(db_ConsumoDiario[[#This Row],[Bloque_6]]-$I185&gt;0,db_ConsumoDiario[[#This Row],[Bloque_6]]-$I185,0)*2400,0)</f>
        <v>3624.0000000005239</v>
      </c>
    </row>
    <row r="187" spans="1:12" ht="15.75" x14ac:dyDescent="0.25">
      <c r="A187" s="3">
        <v>44378</v>
      </c>
      <c r="B187" s="10">
        <v>0</v>
      </c>
      <c r="C187" s="32">
        <f>+db_ConsumoDiario[[#This Row],[Fecha]]-1</f>
        <v>44377</v>
      </c>
      <c r="D187" s="8">
        <f>+SUMIFS(db_LecMedPrinc[1],db_LecMedPrinc[Fecha],db_ConsumoDiario[[#This Row],[Fecha]],db_LecMedPrinc[Hora],db_ConsumoDiario[[#This Row],[Hora]])</f>
        <v>46778.62</v>
      </c>
      <c r="E187" s="9">
        <f>+SUMIFS(db_LecMedPrinc[fdp],db_LecMedPrinc[Fecha],db_ConsumoDiario[[#This Row],[Fecha]],db_LecMedPrinc[Hora],db_ConsumoDiario[[#This Row],[Hora]])</f>
        <v>0.90390510256141432</v>
      </c>
      <c r="F187" s="14">
        <f>+IFERROR(IF(db_ConsumoDiario[[#This Row],[Lectura 
Medidor]]-$D186&gt;0,db_ConsumoDiario[[#This Row],[Lectura 
Medidor]]-$D186,0)*2400,0)</f>
        <v>20232.000000000698</v>
      </c>
      <c r="G187" s="8">
        <f>+SUMIFS(db_LecMedPrinc[4],db_LecMedPrinc[Fecha],db_ConsumoDiario[[#This Row],[Fecha]],db_LecMedPrinc[Hora],db_ConsumoDiario[[#This Row],[Hora]])</f>
        <v>13409.05</v>
      </c>
      <c r="H187" s="43">
        <f>+SUMIFS(db_LecMedPrinc[5],db_LecMedPrinc[Fecha],db_ConsumoDiario[[#This Row],[Fecha]],db_LecMedPrinc[Hora],db_ConsumoDiario[[#This Row],[Hora]])</f>
        <v>23435.57</v>
      </c>
      <c r="I187" s="43">
        <f>+SUMIFS(db_LecMedPrinc[6],db_LecMedPrinc[Fecha],db_ConsumoDiario[[#This Row],[Fecha]],db_LecMedPrinc[Hora],db_ConsumoDiario[[#This Row],[Hora]])</f>
        <v>9933.98</v>
      </c>
      <c r="J187" s="14">
        <f>+IFERROR(IF(db_ConsumoDiario[[#This Row],[Bloque_4]]-$G186&gt;0,db_ConsumoDiario[[#This Row],[Bloque_4]]-$G186,0)*2400,0)</f>
        <v>7151.9999999989523</v>
      </c>
      <c r="K187" s="44">
        <f>+IFERROR(IF(db_ConsumoDiario[[#This Row],[Bloque_5]]-$H186&gt;0,db_ConsumoDiario[[#This Row],[Bloque_5]]-$H186,0)*2400,0)</f>
        <v>9264.000000001397</v>
      </c>
      <c r="L187" s="44">
        <f>+IFERROR(IF(db_ConsumoDiario[[#This Row],[Bloque_6]]-$I186&gt;0,db_ConsumoDiario[[#This Row],[Bloque_6]]-$I186,0)*2400,0)</f>
        <v>3791.9999999998254</v>
      </c>
    </row>
    <row r="188" spans="1:12" ht="15.75" x14ac:dyDescent="0.25">
      <c r="A188" s="3">
        <v>44379</v>
      </c>
      <c r="B188" s="10">
        <v>0</v>
      </c>
      <c r="C188" s="32">
        <f>+db_ConsumoDiario[[#This Row],[Fecha]]-1</f>
        <v>44378</v>
      </c>
      <c r="D188" s="8">
        <f>+SUMIFS(db_LecMedPrinc[1],db_LecMedPrinc[Fecha],db_ConsumoDiario[[#This Row],[Fecha]],db_LecMedPrinc[Hora],db_ConsumoDiario[[#This Row],[Hora]])</f>
        <v>46785.79</v>
      </c>
      <c r="E188" s="9">
        <f>+SUMIFS(db_LecMedPrinc[fdp],db_LecMedPrinc[Fecha],db_ConsumoDiario[[#This Row],[Fecha]],db_LecMedPrinc[Hora],db_ConsumoDiario[[#This Row],[Hora]])</f>
        <v>0.90390228560529784</v>
      </c>
      <c r="F188" s="14">
        <f>+IFERROR(IF(db_ConsumoDiario[[#This Row],[Lectura 
Medidor]]-$D187&gt;0,db_ConsumoDiario[[#This Row],[Lectura 
Medidor]]-$D187,0)*2400,0)</f>
        <v>17207.999999995809</v>
      </c>
      <c r="G188" s="8">
        <f>+SUMIFS(db_LecMedPrinc[4],db_LecMedPrinc[Fecha],db_ConsumoDiario[[#This Row],[Fecha]],db_LecMedPrinc[Hora],db_ConsumoDiario[[#This Row],[Hora]])</f>
        <v>13410.29</v>
      </c>
      <c r="H188" s="43">
        <f>+SUMIFS(db_LecMedPrinc[5],db_LecMedPrinc[Fecha],db_ConsumoDiario[[#This Row],[Fecha]],db_LecMedPrinc[Hora],db_ConsumoDiario[[#This Row],[Hora]])</f>
        <v>23439.73</v>
      </c>
      <c r="I188" s="43">
        <f>+SUMIFS(db_LecMedPrinc[6],db_LecMedPrinc[Fecha],db_ConsumoDiario[[#This Row],[Fecha]],db_LecMedPrinc[Hora],db_ConsumoDiario[[#This Row],[Hora]])</f>
        <v>9935.77</v>
      </c>
      <c r="J188" s="14">
        <f>+IFERROR(IF(db_ConsumoDiario[[#This Row],[Bloque_4]]-$G187&gt;0,db_ConsumoDiario[[#This Row],[Bloque_4]]-$G187,0)*2400,0)</f>
        <v>2976.0000000038417</v>
      </c>
      <c r="K188" s="44">
        <f>+IFERROR(IF(db_ConsumoDiario[[#This Row],[Bloque_5]]-$H187&gt;0,db_ConsumoDiario[[#This Row],[Bloque_5]]-$H187,0)*2400,0)</f>
        <v>9983.9999999996508</v>
      </c>
      <c r="L188" s="44">
        <f>+IFERROR(IF(db_ConsumoDiario[[#This Row],[Bloque_6]]-$I187&gt;0,db_ConsumoDiario[[#This Row],[Bloque_6]]-$I187,0)*2400,0)</f>
        <v>4296.0000000020955</v>
      </c>
    </row>
    <row r="189" spans="1:12" ht="15.75" x14ac:dyDescent="0.25">
      <c r="A189" s="3">
        <v>44380</v>
      </c>
      <c r="B189" s="10">
        <v>0</v>
      </c>
      <c r="C189" s="32">
        <f>+db_ConsumoDiario[[#This Row],[Fecha]]-1</f>
        <v>44379</v>
      </c>
      <c r="D189" s="8">
        <f>+SUMIFS(db_LecMedPrinc[1],db_LecMedPrinc[Fecha],db_ConsumoDiario[[#This Row],[Fecha]],db_LecMedPrinc[Hora],db_ConsumoDiario[[#This Row],[Hora]])</f>
        <v>46793.55</v>
      </c>
      <c r="E189" s="9">
        <f>+SUMIFS(db_LecMedPrinc[fdp],db_LecMedPrinc[Fecha],db_ConsumoDiario[[#This Row],[Fecha]],db_LecMedPrinc[Hora],db_ConsumoDiario[[#This Row],[Hora]])</f>
        <v>0.9038991647783905</v>
      </c>
      <c r="F189" s="14">
        <f>+IFERROR(IF(db_ConsumoDiario[[#This Row],[Lectura 
Medidor]]-$D188&gt;0,db_ConsumoDiario[[#This Row],[Lectura 
Medidor]]-$D188,0)*2400,0)</f>
        <v>18624.000000004889</v>
      </c>
      <c r="G189" s="8">
        <f>+SUMIFS(db_LecMedPrinc[4],db_LecMedPrinc[Fecha],db_ConsumoDiario[[#This Row],[Fecha]],db_LecMedPrinc[Hora],db_ConsumoDiario[[#This Row],[Hora]])</f>
        <v>13412.69</v>
      </c>
      <c r="H189" s="43">
        <f>+SUMIFS(db_LecMedPrinc[5],db_LecMedPrinc[Fecha],db_ConsumoDiario[[#This Row],[Fecha]],db_LecMedPrinc[Hora],db_ConsumoDiario[[#This Row],[Hora]])</f>
        <v>23443.57</v>
      </c>
      <c r="I189" s="43">
        <f>+SUMIFS(db_LecMedPrinc[6],db_LecMedPrinc[Fecha],db_ConsumoDiario[[#This Row],[Fecha]],db_LecMedPrinc[Hora],db_ConsumoDiario[[#This Row],[Hora]])</f>
        <v>9937.27</v>
      </c>
      <c r="J189" s="14">
        <f>+IFERROR(IF(db_ConsumoDiario[[#This Row],[Bloque_4]]-$G188&gt;0,db_ConsumoDiario[[#This Row],[Bloque_4]]-$G188,0)*2400,0)</f>
        <v>5759.9999999991269</v>
      </c>
      <c r="K189" s="44">
        <f>+IFERROR(IF(db_ConsumoDiario[[#This Row],[Bloque_5]]-$H188&gt;0,db_ConsumoDiario[[#This Row],[Bloque_5]]-$H188,0)*2400,0)</f>
        <v>9216.0000000003492</v>
      </c>
      <c r="L189" s="44">
        <f>+IFERROR(IF(db_ConsumoDiario[[#This Row],[Bloque_6]]-$I188&gt;0,db_ConsumoDiario[[#This Row],[Bloque_6]]-$I188,0)*2400,0)</f>
        <v>3600</v>
      </c>
    </row>
    <row r="190" spans="1:12" ht="15.75" x14ac:dyDescent="0.25">
      <c r="A190" s="3">
        <v>44381</v>
      </c>
      <c r="B190" s="10">
        <v>0</v>
      </c>
      <c r="C190" s="32">
        <f>+db_ConsumoDiario[[#This Row],[Fecha]]-1</f>
        <v>44380</v>
      </c>
      <c r="D190" s="8">
        <f>+SUMIFS(db_LecMedPrinc[1],db_LecMedPrinc[Fecha],db_ConsumoDiario[[#This Row],[Fecha]],db_LecMedPrinc[Hora],db_ConsumoDiario[[#This Row],[Hora]])</f>
        <v>46799.45</v>
      </c>
      <c r="E190" s="9">
        <f>+SUMIFS(db_LecMedPrinc[fdp],db_LecMedPrinc[Fecha],db_ConsumoDiario[[#This Row],[Fecha]],db_LecMedPrinc[Hora],db_ConsumoDiario[[#This Row],[Hora]])</f>
        <v>0.90389970255376517</v>
      </c>
      <c r="F190" s="14">
        <f>+IFERROR(IF(db_ConsumoDiario[[#This Row],[Lectura 
Medidor]]-$D189&gt;0,db_ConsumoDiario[[#This Row],[Lectura 
Medidor]]-$D189,0)*2400,0)</f>
        <v>14159.99999998603</v>
      </c>
      <c r="G190" s="8">
        <f>+SUMIFS(db_LecMedPrinc[4],db_LecMedPrinc[Fecha],db_ConsumoDiario[[#This Row],[Fecha]],db_LecMedPrinc[Hora],db_ConsumoDiario[[#This Row],[Hora]])</f>
        <v>13414.79</v>
      </c>
      <c r="H190" s="43">
        <f>+SUMIFS(db_LecMedPrinc[5],db_LecMedPrinc[Fecha],db_ConsumoDiario[[#This Row],[Fecha]],db_LecMedPrinc[Hora],db_ConsumoDiario[[#This Row],[Hora]])</f>
        <v>23446.59</v>
      </c>
      <c r="I190" s="43">
        <f>+SUMIFS(db_LecMedPrinc[6],db_LecMedPrinc[Fecha],db_ConsumoDiario[[#This Row],[Fecha]],db_LecMedPrinc[Hora],db_ConsumoDiario[[#This Row],[Hora]])</f>
        <v>9938.06</v>
      </c>
      <c r="J190" s="14">
        <f>+IFERROR(IF(db_ConsumoDiario[[#This Row],[Bloque_4]]-$G189&gt;0,db_ConsumoDiario[[#This Row],[Bloque_4]]-$G189,0)*2400,0)</f>
        <v>5040.0000000008731</v>
      </c>
      <c r="K190" s="44">
        <f>+IFERROR(IF(db_ConsumoDiario[[#This Row],[Bloque_5]]-$H189&gt;0,db_ConsumoDiario[[#This Row],[Bloque_5]]-$H189,0)*2400,0)</f>
        <v>7248.0000000010477</v>
      </c>
      <c r="L190" s="44">
        <f>+IFERROR(IF(db_ConsumoDiario[[#This Row],[Bloque_6]]-$I189&gt;0,db_ConsumoDiario[[#This Row],[Bloque_6]]-$I189,0)*2400,0)</f>
        <v>1895.9999999977299</v>
      </c>
    </row>
    <row r="191" spans="1:12" ht="15.75" x14ac:dyDescent="0.25">
      <c r="A191" s="3">
        <v>44382</v>
      </c>
      <c r="B191" s="10">
        <v>0</v>
      </c>
      <c r="C191" s="32">
        <f>+db_ConsumoDiario[[#This Row],[Fecha]]-1</f>
        <v>44381</v>
      </c>
      <c r="D191" s="8">
        <f>+SUMIFS(db_LecMedPrinc[1],db_LecMedPrinc[Fecha],db_ConsumoDiario[[#This Row],[Fecha]],db_LecMedPrinc[Hora],db_ConsumoDiario[[#This Row],[Hora]])</f>
        <v>46803</v>
      </c>
      <c r="E191" s="9">
        <f>+SUMIFS(db_LecMedPrinc[fdp],db_LecMedPrinc[Fecha],db_ConsumoDiario[[#This Row],[Fecha]],db_LecMedPrinc[Hora],db_ConsumoDiario[[#This Row],[Hora]])</f>
        <v>0.90390268889179615</v>
      </c>
      <c r="F191" s="14">
        <f>+IFERROR(IF(db_ConsumoDiario[[#This Row],[Lectura 
Medidor]]-$D190&gt;0,db_ConsumoDiario[[#This Row],[Lectura 
Medidor]]-$D190,0)*2400,0)</f>
        <v>8520.0000000069849</v>
      </c>
      <c r="G191" s="8">
        <f>+SUMIFS(db_LecMedPrinc[4],db_LecMedPrinc[Fecha],db_ConsumoDiario[[#This Row],[Fecha]],db_LecMedPrinc[Hora],db_ConsumoDiario[[#This Row],[Hora]])</f>
        <v>13415.82</v>
      </c>
      <c r="H191" s="43">
        <f>+SUMIFS(db_LecMedPrinc[5],db_LecMedPrinc[Fecha],db_ConsumoDiario[[#This Row],[Fecha]],db_LecMedPrinc[Hora],db_ConsumoDiario[[#This Row],[Hora]])</f>
        <v>23448.38</v>
      </c>
      <c r="I191" s="43">
        <f>+SUMIFS(db_LecMedPrinc[6],db_LecMedPrinc[Fecha],db_ConsumoDiario[[#This Row],[Fecha]],db_LecMedPrinc[Hora],db_ConsumoDiario[[#This Row],[Hora]])</f>
        <v>9938.7900000000009</v>
      </c>
      <c r="J191" s="14">
        <f>+IFERROR(IF(db_ConsumoDiario[[#This Row],[Bloque_4]]-$G190&gt;0,db_ConsumoDiario[[#This Row],[Bloque_4]]-$G190,0)*2400,0)</f>
        <v>2471.999999997206</v>
      </c>
      <c r="K191" s="44">
        <f>+IFERROR(IF(db_ConsumoDiario[[#This Row],[Bloque_5]]-$H190&gt;0,db_ConsumoDiario[[#This Row],[Bloque_5]]-$H190,0)*2400,0)</f>
        <v>4296.0000000020955</v>
      </c>
      <c r="L191" s="44">
        <f>+IFERROR(IF(db_ConsumoDiario[[#This Row],[Bloque_6]]-$I190&gt;0,db_ConsumoDiario[[#This Row],[Bloque_6]]-$I190,0)*2400,0)</f>
        <v>1752.0000000033178</v>
      </c>
    </row>
    <row r="192" spans="1:12" ht="15.75" x14ac:dyDescent="0.25">
      <c r="A192" s="3">
        <v>44383</v>
      </c>
      <c r="B192" s="10">
        <v>0</v>
      </c>
      <c r="C192" s="32">
        <f>+db_ConsumoDiario[[#This Row],[Fecha]]-1</f>
        <v>44382</v>
      </c>
      <c r="D192" s="8">
        <f>+SUMIFS(db_LecMedPrinc[1],db_LecMedPrinc[Fecha],db_ConsumoDiario[[#This Row],[Fecha]],db_LecMedPrinc[Hora],db_ConsumoDiario[[#This Row],[Hora]])</f>
        <v>46807.19</v>
      </c>
      <c r="E192" s="9">
        <f>+SUMIFS(db_LecMedPrinc[fdp],db_LecMedPrinc[Fecha],db_ConsumoDiario[[#This Row],[Fecha]],db_LecMedPrinc[Hora],db_ConsumoDiario[[#This Row],[Hora]])</f>
        <v>0.90390494940559585</v>
      </c>
      <c r="F192" s="14">
        <f>+IFERROR(IF(db_ConsumoDiario[[#This Row],[Lectura 
Medidor]]-$D191&gt;0,db_ConsumoDiario[[#This Row],[Lectura 
Medidor]]-$D191,0)*2400,0)</f>
        <v>10056.000000005588</v>
      </c>
      <c r="G192" s="8">
        <f>+SUMIFS(db_LecMedPrinc[4],db_LecMedPrinc[Fecha],db_ConsumoDiario[[#This Row],[Fecha]],db_LecMedPrinc[Hora],db_ConsumoDiario[[#This Row],[Hora]])</f>
        <v>13416.85</v>
      </c>
      <c r="H192" s="43">
        <f>+SUMIFS(db_LecMedPrinc[5],db_LecMedPrinc[Fecha],db_ConsumoDiario[[#This Row],[Fecha]],db_LecMedPrinc[Hora],db_ConsumoDiario[[#This Row],[Hora]])</f>
        <v>23450.58</v>
      </c>
      <c r="I192" s="43">
        <f>+SUMIFS(db_LecMedPrinc[6],db_LecMedPrinc[Fecha],db_ConsumoDiario[[#This Row],[Fecha]],db_LecMedPrinc[Hora],db_ConsumoDiario[[#This Row],[Hora]])</f>
        <v>9939.75</v>
      </c>
      <c r="J192" s="14">
        <f>+IFERROR(IF(db_ConsumoDiario[[#This Row],[Bloque_4]]-$G191&gt;0,db_ConsumoDiario[[#This Row],[Bloque_4]]-$G191,0)*2400,0)</f>
        <v>2472.0000000015716</v>
      </c>
      <c r="K192" s="44">
        <f>+IFERROR(IF(db_ConsumoDiario[[#This Row],[Bloque_5]]-$H191&gt;0,db_ConsumoDiario[[#This Row],[Bloque_5]]-$H191,0)*2400,0)</f>
        <v>5280.0000000017462</v>
      </c>
      <c r="L192" s="44">
        <f>+IFERROR(IF(db_ConsumoDiario[[#This Row],[Bloque_6]]-$I191&gt;0,db_ConsumoDiario[[#This Row],[Bloque_6]]-$I191,0)*2400,0)</f>
        <v>2303.9999999979045</v>
      </c>
    </row>
    <row r="193" spans="1:12" ht="15.75" x14ac:dyDescent="0.25">
      <c r="A193" s="3">
        <v>44384</v>
      </c>
      <c r="B193" s="10">
        <v>0</v>
      </c>
      <c r="C193" s="32">
        <f>+db_ConsumoDiario[[#This Row],[Fecha]]-1</f>
        <v>44383</v>
      </c>
      <c r="D193" s="8">
        <f>+SUMIFS(db_LecMedPrinc[1],db_LecMedPrinc[Fecha],db_ConsumoDiario[[#This Row],[Fecha]],db_LecMedPrinc[Hora],db_ConsumoDiario[[#This Row],[Hora]])</f>
        <v>46811.519999999997</v>
      </c>
      <c r="E193" s="9">
        <f>+SUMIFS(db_LecMedPrinc[fdp],db_LecMedPrinc[Fecha],db_ConsumoDiario[[#This Row],[Fecha]],db_LecMedPrinc[Hora],db_ConsumoDiario[[#This Row],[Hora]])</f>
        <v>0.90390561371544442</v>
      </c>
      <c r="F193" s="14">
        <f>+IFERROR(IF(db_ConsumoDiario[[#This Row],[Lectura 
Medidor]]-$D192&gt;0,db_ConsumoDiario[[#This Row],[Lectura 
Medidor]]-$D192,0)*2400,0)</f>
        <v>10391.999999986729</v>
      </c>
      <c r="G193" s="8">
        <f>+SUMIFS(db_LecMedPrinc[4],db_LecMedPrinc[Fecha],db_ConsumoDiario[[#This Row],[Fecha]],db_LecMedPrinc[Hora],db_ConsumoDiario[[#This Row],[Hora]])</f>
        <v>13418.08</v>
      </c>
      <c r="H193" s="43">
        <f>+SUMIFS(db_LecMedPrinc[5],db_LecMedPrinc[Fecha],db_ConsumoDiario[[#This Row],[Fecha]],db_LecMedPrinc[Hora],db_ConsumoDiario[[#This Row],[Hora]])</f>
        <v>23452.81</v>
      </c>
      <c r="I193" s="43">
        <f>+SUMIFS(db_LecMedPrinc[6],db_LecMedPrinc[Fecha],db_ConsumoDiario[[#This Row],[Fecha]],db_LecMedPrinc[Hora],db_ConsumoDiario[[#This Row],[Hora]])</f>
        <v>9940.6200000000008</v>
      </c>
      <c r="J193" s="14">
        <f>+IFERROR(IF(db_ConsumoDiario[[#This Row],[Bloque_4]]-$G192&gt;0,db_ConsumoDiario[[#This Row],[Bloque_4]]-$G192,0)*2400,0)</f>
        <v>2951.9999999989523</v>
      </c>
      <c r="K193" s="44">
        <f>+IFERROR(IF(db_ConsumoDiario[[#This Row],[Bloque_5]]-$H192&gt;0,db_ConsumoDiario[[#This Row],[Bloque_5]]-$H192,0)*2400,0)</f>
        <v>5351.9999999989523</v>
      </c>
      <c r="L193" s="44">
        <f>+IFERROR(IF(db_ConsumoDiario[[#This Row],[Bloque_6]]-$I192&gt;0,db_ConsumoDiario[[#This Row],[Bloque_6]]-$I192,0)*2400,0)</f>
        <v>2088.0000000019209</v>
      </c>
    </row>
    <row r="194" spans="1:12" ht="15.75" x14ac:dyDescent="0.25">
      <c r="A194" s="3">
        <v>44385</v>
      </c>
      <c r="B194" s="10">
        <v>0</v>
      </c>
      <c r="C194" s="32">
        <f>+db_ConsumoDiario[[#This Row],[Fecha]]-1</f>
        <v>44384</v>
      </c>
      <c r="D194" s="8">
        <f>+SUMIFS(db_LecMedPrinc[1],db_LecMedPrinc[Fecha],db_ConsumoDiario[[#This Row],[Fecha]],db_LecMedPrinc[Hora],db_ConsumoDiario[[#This Row],[Hora]])</f>
        <v>46816.28</v>
      </c>
      <c r="E194" s="9">
        <f>+SUMIFS(db_LecMedPrinc[fdp],db_LecMedPrinc[Fecha],db_ConsumoDiario[[#This Row],[Fecha]],db_LecMedPrinc[Hora],db_ConsumoDiario[[#This Row],[Hora]])</f>
        <v>0.90390690104274274</v>
      </c>
      <c r="F194" s="14">
        <f>+IFERROR(IF(db_ConsumoDiario[[#This Row],[Lectura 
Medidor]]-$D193&gt;0,db_ConsumoDiario[[#This Row],[Lectura 
Medidor]]-$D193,0)*2400,0)</f>
        <v>11424.000000004889</v>
      </c>
      <c r="G194" s="8">
        <f>+SUMIFS(db_LecMedPrinc[4],db_LecMedPrinc[Fecha],db_ConsumoDiario[[#This Row],[Fecha]],db_LecMedPrinc[Hora],db_ConsumoDiario[[#This Row],[Hora]])</f>
        <v>13419.45</v>
      </c>
      <c r="H194" s="43">
        <f>+SUMIFS(db_LecMedPrinc[5],db_LecMedPrinc[Fecha],db_ConsumoDiario[[#This Row],[Fecha]],db_LecMedPrinc[Hora],db_ConsumoDiario[[#This Row],[Hora]])</f>
        <v>23455.24</v>
      </c>
      <c r="I194" s="43">
        <f>+SUMIFS(db_LecMedPrinc[6],db_LecMedPrinc[Fecha],db_ConsumoDiario[[#This Row],[Fecha]],db_LecMedPrinc[Hora],db_ConsumoDiario[[#This Row],[Hora]])</f>
        <v>9941.58</v>
      </c>
      <c r="J194" s="14">
        <f>+IFERROR(IF(db_ConsumoDiario[[#This Row],[Bloque_4]]-$G193&gt;0,db_ConsumoDiario[[#This Row],[Bloque_4]]-$G193,0)*2400,0)</f>
        <v>3288.0000000019209</v>
      </c>
      <c r="K194" s="44">
        <f>+IFERROR(IF(db_ConsumoDiario[[#This Row],[Bloque_5]]-$H193&gt;0,db_ConsumoDiario[[#This Row],[Bloque_5]]-$H193,0)*2400,0)</f>
        <v>5832.0000000006985</v>
      </c>
      <c r="L194" s="44">
        <f>+IFERROR(IF(db_ConsumoDiario[[#This Row],[Bloque_6]]-$I193&gt;0,db_ConsumoDiario[[#This Row],[Bloque_6]]-$I193,0)*2400,0)</f>
        <v>2303.9999999979045</v>
      </c>
    </row>
    <row r="195" spans="1:12" ht="15.75" x14ac:dyDescent="0.25">
      <c r="A195" s="3">
        <v>44386</v>
      </c>
      <c r="B195" s="10">
        <v>0</v>
      </c>
      <c r="C195" s="32">
        <f>+db_ConsumoDiario[[#This Row],[Fecha]]-1</f>
        <v>44385</v>
      </c>
      <c r="D195" s="8">
        <f>+SUMIFS(db_LecMedPrinc[1],db_LecMedPrinc[Fecha],db_ConsumoDiario[[#This Row],[Fecha]],db_LecMedPrinc[Hora],db_ConsumoDiario[[#This Row],[Hora]])</f>
        <v>46821.440000000002</v>
      </c>
      <c r="E195" s="9">
        <f>+SUMIFS(db_LecMedPrinc[fdp],db_LecMedPrinc[Fecha],db_ConsumoDiario[[#This Row],[Fecha]],db_LecMedPrinc[Hora],db_ConsumoDiario[[#This Row],[Hora]])</f>
        <v>0.90390922767515658</v>
      </c>
      <c r="F195" s="14">
        <f>+IFERROR(IF(db_ConsumoDiario[[#This Row],[Lectura 
Medidor]]-$D194&gt;0,db_ConsumoDiario[[#This Row],[Lectura 
Medidor]]-$D194,0)*2400,0)</f>
        <v>12384.000000008382</v>
      </c>
      <c r="G195" s="8">
        <f>+SUMIFS(db_LecMedPrinc[4],db_LecMedPrinc[Fecha],db_ConsumoDiario[[#This Row],[Fecha]],db_LecMedPrinc[Hora],db_ConsumoDiario[[#This Row],[Hora]])</f>
        <v>13421.04</v>
      </c>
      <c r="H195" s="43">
        <f>+SUMIFS(db_LecMedPrinc[5],db_LecMedPrinc[Fecha],db_ConsumoDiario[[#This Row],[Fecha]],db_LecMedPrinc[Hora],db_ConsumoDiario[[#This Row],[Hora]])</f>
        <v>23457.8</v>
      </c>
      <c r="I195" s="43">
        <f>+SUMIFS(db_LecMedPrinc[6],db_LecMedPrinc[Fecha],db_ConsumoDiario[[#This Row],[Fecha]],db_LecMedPrinc[Hora],db_ConsumoDiario[[#This Row],[Hora]])</f>
        <v>9942.59</v>
      </c>
      <c r="J195" s="14">
        <f>+IFERROR(IF(db_ConsumoDiario[[#This Row],[Bloque_4]]-$G194&gt;0,db_ConsumoDiario[[#This Row],[Bloque_4]]-$G194,0)*2400,0)</f>
        <v>3816.0000000003492</v>
      </c>
      <c r="K195" s="44">
        <f>+IFERROR(IF(db_ConsumoDiario[[#This Row],[Bloque_5]]-$H194&gt;0,db_ConsumoDiario[[#This Row],[Bloque_5]]-$H194,0)*2400,0)</f>
        <v>6143.9999999944121</v>
      </c>
      <c r="L195" s="44">
        <f>+IFERROR(IF(db_ConsumoDiario[[#This Row],[Bloque_6]]-$I194&gt;0,db_ConsumoDiario[[#This Row],[Bloque_6]]-$I194,0)*2400,0)</f>
        <v>2424.0000000005239</v>
      </c>
    </row>
    <row r="196" spans="1:12" ht="15.75" x14ac:dyDescent="0.25">
      <c r="A196" s="3">
        <v>44387</v>
      </c>
      <c r="B196" s="10">
        <v>0</v>
      </c>
      <c r="C196" s="32">
        <f>+db_ConsumoDiario[[#This Row],[Fecha]]-1</f>
        <v>44386</v>
      </c>
      <c r="D196" s="8">
        <f>+SUMIFS(db_LecMedPrinc[1],db_LecMedPrinc[Fecha],db_ConsumoDiario[[#This Row],[Fecha]],db_LecMedPrinc[Hora],db_ConsumoDiario[[#This Row],[Hora]])</f>
        <v>46826.559999999998</v>
      </c>
      <c r="E196" s="9">
        <f>+SUMIFS(db_LecMedPrinc[fdp],db_LecMedPrinc[Fecha],db_ConsumoDiario[[#This Row],[Fecha]],db_LecMedPrinc[Hora],db_ConsumoDiario[[#This Row],[Hora]])</f>
        <v>0.90391081547469188</v>
      </c>
      <c r="F196" s="14">
        <f>+IFERROR(IF(db_ConsumoDiario[[#This Row],[Lectura 
Medidor]]-$D195&gt;0,db_ConsumoDiario[[#This Row],[Lectura 
Medidor]]-$D195,0)*2400,0)</f>
        <v>12287.999999988824</v>
      </c>
      <c r="G196" s="8">
        <f>+SUMIFS(db_LecMedPrinc[4],db_LecMedPrinc[Fecha],db_ConsumoDiario[[#This Row],[Fecha]],db_LecMedPrinc[Hora],db_ConsumoDiario[[#This Row],[Hora]])</f>
        <v>13422.29</v>
      </c>
      <c r="H196" s="43">
        <f>+SUMIFS(db_LecMedPrinc[5],db_LecMedPrinc[Fecha],db_ConsumoDiario[[#This Row],[Fecha]],db_LecMedPrinc[Hora],db_ConsumoDiario[[#This Row],[Hora]])</f>
        <v>23460.6</v>
      </c>
      <c r="I196" s="43">
        <f>+SUMIFS(db_LecMedPrinc[6],db_LecMedPrinc[Fecha],db_ConsumoDiario[[#This Row],[Fecha]],db_LecMedPrinc[Hora],db_ConsumoDiario[[#This Row],[Hora]])</f>
        <v>9943.67</v>
      </c>
      <c r="J196" s="14">
        <f>+IFERROR(IF(db_ConsumoDiario[[#This Row],[Bloque_4]]-$G195&gt;0,db_ConsumoDiario[[#This Row],[Bloque_4]]-$G195,0)*2400,0)</f>
        <v>3000</v>
      </c>
      <c r="K196" s="44">
        <f>+IFERROR(IF(db_ConsumoDiario[[#This Row],[Bloque_5]]-$H195&gt;0,db_ConsumoDiario[[#This Row],[Bloque_5]]-$H195,0)*2400,0)</f>
        <v>6719.9999999982538</v>
      </c>
      <c r="L196" s="44">
        <f>+IFERROR(IF(db_ConsumoDiario[[#This Row],[Bloque_6]]-$I195&gt;0,db_ConsumoDiario[[#This Row],[Bloque_6]]-$I195,0)*2400,0)</f>
        <v>2591.9999999998254</v>
      </c>
    </row>
    <row r="197" spans="1:12" ht="15.75" x14ac:dyDescent="0.25">
      <c r="A197" s="3">
        <v>44388</v>
      </c>
      <c r="B197" s="10">
        <v>0</v>
      </c>
      <c r="C197" s="32">
        <f>+db_ConsumoDiario[[#This Row],[Fecha]]-1</f>
        <v>44387</v>
      </c>
      <c r="D197" s="8">
        <f>+SUMIFS(db_LecMedPrinc[1],db_LecMedPrinc[Fecha],db_ConsumoDiario[[#This Row],[Fecha]],db_LecMedPrinc[Hora],db_ConsumoDiario[[#This Row],[Hora]])</f>
        <v>46830.65</v>
      </c>
      <c r="E197" s="9">
        <f>+SUMIFS(db_LecMedPrinc[fdp],db_LecMedPrinc[Fecha],db_ConsumoDiario[[#This Row],[Fecha]],db_LecMedPrinc[Hora],db_ConsumoDiario[[#This Row],[Hora]])</f>
        <v>0.9039139149497607</v>
      </c>
      <c r="F197" s="14">
        <f>+IFERROR(IF(db_ConsumoDiario[[#This Row],[Lectura 
Medidor]]-$D196&gt;0,db_ConsumoDiario[[#This Row],[Lectura 
Medidor]]-$D196,0)*2400,0)</f>
        <v>9816.0000000090804</v>
      </c>
      <c r="G197" s="8">
        <f>+SUMIFS(db_LecMedPrinc[4],db_LecMedPrinc[Fecha],db_ConsumoDiario[[#This Row],[Fecha]],db_LecMedPrinc[Hora],db_ConsumoDiario[[#This Row],[Hora]])</f>
        <v>13423.83</v>
      </c>
      <c r="H197" s="43">
        <f>+SUMIFS(db_LecMedPrinc[5],db_LecMedPrinc[Fecha],db_ConsumoDiario[[#This Row],[Fecha]],db_LecMedPrinc[Hora],db_ConsumoDiario[[#This Row],[Hora]])</f>
        <v>23462.82</v>
      </c>
      <c r="I197" s="43">
        <f>+SUMIFS(db_LecMedPrinc[6],db_LecMedPrinc[Fecha],db_ConsumoDiario[[#This Row],[Fecha]],db_LecMedPrinc[Hora],db_ConsumoDiario[[#This Row],[Hora]])</f>
        <v>9944.48</v>
      </c>
      <c r="J197" s="14">
        <f>+IFERROR(IF(db_ConsumoDiario[[#This Row],[Bloque_4]]-$G196&gt;0,db_ConsumoDiario[[#This Row],[Bloque_4]]-$G196,0)*2400,0)</f>
        <v>3695.9999999977299</v>
      </c>
      <c r="K197" s="44">
        <f>+IFERROR(IF(db_ConsumoDiario[[#This Row],[Bloque_5]]-$H196&gt;0,db_ConsumoDiario[[#This Row],[Bloque_5]]-$H196,0)*2400,0)</f>
        <v>5328.000000002794</v>
      </c>
      <c r="L197" s="44">
        <f>+IFERROR(IF(db_ConsumoDiario[[#This Row],[Bloque_6]]-$I196&gt;0,db_ConsumoDiario[[#This Row],[Bloque_6]]-$I196,0)*2400,0)</f>
        <v>1943.9999999987776</v>
      </c>
    </row>
    <row r="198" spans="1:12" ht="15.75" x14ac:dyDescent="0.25">
      <c r="A198" s="3">
        <v>44389</v>
      </c>
      <c r="B198" s="10">
        <v>0</v>
      </c>
      <c r="C198" s="32">
        <f>+db_ConsumoDiario[[#This Row],[Fecha]]-1</f>
        <v>44388</v>
      </c>
      <c r="D198" s="8">
        <f>+SUMIFS(db_LecMedPrinc[1],db_LecMedPrinc[Fecha],db_ConsumoDiario[[#This Row],[Fecha]],db_LecMedPrinc[Hora],db_ConsumoDiario[[#This Row],[Hora]])</f>
        <v>46834.19</v>
      </c>
      <c r="E198" s="9">
        <f>+SUMIFS(db_LecMedPrinc[fdp],db_LecMedPrinc[Fecha],db_ConsumoDiario[[#This Row],[Fecha]],db_LecMedPrinc[Hora],db_ConsumoDiario[[#This Row],[Hora]])</f>
        <v>0.90391723588645279</v>
      </c>
      <c r="F198" s="14">
        <f>+IFERROR(IF(db_ConsumoDiario[[#This Row],[Lectura 
Medidor]]-$D197&gt;0,db_ConsumoDiario[[#This Row],[Lectura 
Medidor]]-$D197,0)*2400,0)</f>
        <v>8496.0000000020955</v>
      </c>
      <c r="G198" s="8">
        <f>+SUMIFS(db_LecMedPrinc[4],db_LecMedPrinc[Fecha],db_ConsumoDiario[[#This Row],[Fecha]],db_LecMedPrinc[Hora],db_ConsumoDiario[[#This Row],[Hora]])</f>
        <v>13424.46</v>
      </c>
      <c r="H198" s="43">
        <f>+SUMIFS(db_LecMedPrinc[5],db_LecMedPrinc[Fecha],db_ConsumoDiario[[#This Row],[Fecha]],db_LecMedPrinc[Hora],db_ConsumoDiario[[#This Row],[Hora]])</f>
        <v>23464.57</v>
      </c>
      <c r="I198" s="43">
        <f>+SUMIFS(db_LecMedPrinc[6],db_LecMedPrinc[Fecha],db_ConsumoDiario[[#This Row],[Fecha]],db_LecMedPrinc[Hora],db_ConsumoDiario[[#This Row],[Hora]])</f>
        <v>9945.16</v>
      </c>
      <c r="J198" s="14">
        <f>+IFERROR(IF(db_ConsumoDiario[[#This Row],[Bloque_4]]-$G197&gt;0,db_ConsumoDiario[[#This Row],[Bloque_4]]-$G197,0)*2400,0)</f>
        <v>1511.9999999980791</v>
      </c>
      <c r="K198" s="44">
        <f>+IFERROR(IF(db_ConsumoDiario[[#This Row],[Bloque_5]]-$H197&gt;0,db_ConsumoDiario[[#This Row],[Bloque_5]]-$H197,0)*2400,0)</f>
        <v>4200</v>
      </c>
      <c r="L198" s="44">
        <f>+IFERROR(IF(db_ConsumoDiario[[#This Row],[Bloque_6]]-$I197&gt;0,db_ConsumoDiario[[#This Row],[Bloque_6]]-$I197,0)*2400,0)</f>
        <v>1632.0000000006985</v>
      </c>
    </row>
    <row r="199" spans="1:12" ht="15.75" x14ac:dyDescent="0.25">
      <c r="A199" s="3">
        <v>44390</v>
      </c>
      <c r="B199" s="10">
        <v>0</v>
      </c>
      <c r="C199" s="32">
        <f>+db_ConsumoDiario[[#This Row],[Fecha]]-1</f>
        <v>44389</v>
      </c>
      <c r="D199" s="8">
        <f>+SUMIFS(db_LecMedPrinc[1],db_LecMedPrinc[Fecha],db_ConsumoDiario[[#This Row],[Fecha]],db_LecMedPrinc[Hora],db_ConsumoDiario[[#This Row],[Hora]])</f>
        <v>46839.82</v>
      </c>
      <c r="E199" s="9">
        <f>+SUMIFS(db_LecMedPrinc[fdp],db_LecMedPrinc[Fecha],db_ConsumoDiario[[#This Row],[Fecha]],db_LecMedPrinc[Hora],db_ConsumoDiario[[#This Row],[Hora]])</f>
        <v>0.90391726537675376</v>
      </c>
      <c r="F199" s="14">
        <f>+IFERROR(IF(db_ConsumoDiario[[#This Row],[Lectura 
Medidor]]-$D198&gt;0,db_ConsumoDiario[[#This Row],[Lectura 
Medidor]]-$D198,0)*2400,0)</f>
        <v>13511.999999993714</v>
      </c>
      <c r="G199" s="8">
        <f>+SUMIFS(db_LecMedPrinc[4],db_LecMedPrinc[Fecha],db_ConsumoDiario[[#This Row],[Fecha]],db_LecMedPrinc[Hora],db_ConsumoDiario[[#This Row],[Hora]])</f>
        <v>13426.12</v>
      </c>
      <c r="H199" s="43">
        <f>+SUMIFS(db_LecMedPrinc[5],db_LecMedPrinc[Fecha],db_ConsumoDiario[[#This Row],[Fecha]],db_LecMedPrinc[Hora],db_ConsumoDiario[[#This Row],[Hora]])</f>
        <v>23467.16</v>
      </c>
      <c r="I199" s="43">
        <f>+SUMIFS(db_LecMedPrinc[6],db_LecMedPrinc[Fecha],db_ConsumoDiario[[#This Row],[Fecha]],db_LecMedPrinc[Hora],db_ConsumoDiario[[#This Row],[Hora]])</f>
        <v>9946.52</v>
      </c>
      <c r="J199" s="14">
        <f>+IFERROR(IF(db_ConsumoDiario[[#This Row],[Bloque_4]]-$G198&gt;0,db_ConsumoDiario[[#This Row],[Bloque_4]]-$G198,0)*2400,0)</f>
        <v>3984.0000000040163</v>
      </c>
      <c r="K199" s="44">
        <f>+IFERROR(IF(db_ConsumoDiario[[#This Row],[Bloque_5]]-$H198&gt;0,db_ConsumoDiario[[#This Row],[Bloque_5]]-$H198,0)*2400,0)</f>
        <v>6216.0000000003492</v>
      </c>
      <c r="L199" s="44">
        <f>+IFERROR(IF(db_ConsumoDiario[[#This Row],[Bloque_6]]-$I198&gt;0,db_ConsumoDiario[[#This Row],[Bloque_6]]-$I198,0)*2400,0)</f>
        <v>3264.000000001397</v>
      </c>
    </row>
    <row r="200" spans="1:12" ht="15.75" x14ac:dyDescent="0.25">
      <c r="A200" s="3">
        <v>44391</v>
      </c>
      <c r="B200" s="10">
        <v>0</v>
      </c>
      <c r="C200" s="32">
        <f>+db_ConsumoDiario[[#This Row],[Fecha]]-1</f>
        <v>44390</v>
      </c>
      <c r="D200" s="8">
        <f>+SUMIFS(db_LecMedPrinc[1],db_LecMedPrinc[Fecha],db_ConsumoDiario[[#This Row],[Fecha]],db_LecMedPrinc[Hora],db_ConsumoDiario[[#This Row],[Hora]])</f>
        <v>46847.80333333333</v>
      </c>
      <c r="E200" s="9">
        <f>+SUMIFS(db_LecMedPrinc[fdp],db_LecMedPrinc[Fecha],db_ConsumoDiario[[#This Row],[Fecha]],db_LecMedPrinc[Hora],db_ConsumoDiario[[#This Row],[Hora]])</f>
        <v>1</v>
      </c>
      <c r="F200" s="14">
        <f>+IFERROR(IF(db_ConsumoDiario[[#This Row],[Lectura 
Medidor]]-$D199&gt;0,db_ConsumoDiario[[#This Row],[Lectura 
Medidor]]-$D199,0)*2400,0)</f>
        <v>19159.999999991851</v>
      </c>
      <c r="G200" s="8">
        <f>+SUMIFS(db_LecMedPrinc[4],db_LecMedPrinc[Fecha],db_ConsumoDiario[[#This Row],[Fecha]],db_LecMedPrinc[Hora],db_ConsumoDiario[[#This Row],[Hora]])</f>
        <v>0</v>
      </c>
      <c r="H200" s="43">
        <f>+SUMIFS(db_LecMedPrinc[5],db_LecMedPrinc[Fecha],db_ConsumoDiario[[#This Row],[Fecha]],db_LecMedPrinc[Hora],db_ConsumoDiario[[#This Row],[Hora]])</f>
        <v>0</v>
      </c>
      <c r="I200" s="43">
        <f>+SUMIFS(db_LecMedPrinc[6],db_LecMedPrinc[Fecha],db_ConsumoDiario[[#This Row],[Fecha]],db_LecMedPrinc[Hora],db_ConsumoDiario[[#This Row],[Hora]])</f>
        <v>0</v>
      </c>
      <c r="J200" s="14">
        <f>+IFERROR(IF(db_ConsumoDiario[[#This Row],[Bloque_4]]-$G199&gt;0,db_ConsumoDiario[[#This Row],[Bloque_4]]-$G199,0)*2400,0)</f>
        <v>0</v>
      </c>
      <c r="K200" s="44">
        <f>+IFERROR(IF(db_ConsumoDiario[[#This Row],[Bloque_5]]-$H199&gt;0,db_ConsumoDiario[[#This Row],[Bloque_5]]-$H199,0)*2400,0)</f>
        <v>0</v>
      </c>
      <c r="L200" s="44">
        <f>+IFERROR(IF(db_ConsumoDiario[[#This Row],[Bloque_6]]-$I199&gt;0,db_ConsumoDiario[[#This Row],[Bloque_6]]-$I199,0)*2400,0)</f>
        <v>0</v>
      </c>
    </row>
    <row r="201" spans="1:12" ht="15.75" x14ac:dyDescent="0.25">
      <c r="A201" s="3">
        <v>44392</v>
      </c>
      <c r="B201" s="10">
        <v>0</v>
      </c>
      <c r="C201" s="32">
        <f>+db_ConsumoDiario[[#This Row],[Fecha]]-1</f>
        <v>44391</v>
      </c>
      <c r="D201" s="8">
        <f>+SUMIFS(db_LecMedPrinc[1],db_LecMedPrinc[Fecha],db_ConsumoDiario[[#This Row],[Fecha]],db_LecMedPrinc[Hora],db_ConsumoDiario[[#This Row],[Hora]])</f>
        <v>46855.78666666666</v>
      </c>
      <c r="E201" s="9">
        <f>+SUMIFS(db_LecMedPrinc[fdp],db_LecMedPrinc[Fecha],db_ConsumoDiario[[#This Row],[Fecha]],db_LecMedPrinc[Hora],db_ConsumoDiario[[#This Row],[Hora]])</f>
        <v>1</v>
      </c>
      <c r="F201" s="14">
        <f>+IFERROR(IF(db_ConsumoDiario[[#This Row],[Lectura 
Medidor]]-$D200&gt;0,db_ConsumoDiario[[#This Row],[Lectura 
Medidor]]-$D200,0)*2400,0)</f>
        <v>19159.999999991851</v>
      </c>
      <c r="G201" s="8">
        <f>+SUMIFS(db_LecMedPrinc[4],db_LecMedPrinc[Fecha],db_ConsumoDiario[[#This Row],[Fecha]],db_LecMedPrinc[Hora],db_ConsumoDiario[[#This Row],[Hora]])</f>
        <v>0</v>
      </c>
      <c r="H201" s="43">
        <f>+SUMIFS(db_LecMedPrinc[5],db_LecMedPrinc[Fecha],db_ConsumoDiario[[#This Row],[Fecha]],db_LecMedPrinc[Hora],db_ConsumoDiario[[#This Row],[Hora]])</f>
        <v>0</v>
      </c>
      <c r="I201" s="43">
        <f>+SUMIFS(db_LecMedPrinc[6],db_LecMedPrinc[Fecha],db_ConsumoDiario[[#This Row],[Fecha]],db_LecMedPrinc[Hora],db_ConsumoDiario[[#This Row],[Hora]])</f>
        <v>0</v>
      </c>
      <c r="J201" s="14">
        <f>+IFERROR(IF(db_ConsumoDiario[[#This Row],[Bloque_4]]-$G200&gt;0,db_ConsumoDiario[[#This Row],[Bloque_4]]-$G200,0)*2400,0)</f>
        <v>0</v>
      </c>
      <c r="K201" s="44">
        <f>+IFERROR(IF(db_ConsumoDiario[[#This Row],[Bloque_5]]-$H200&gt;0,db_ConsumoDiario[[#This Row],[Bloque_5]]-$H200,0)*2400,0)</f>
        <v>0</v>
      </c>
      <c r="L201" s="44">
        <f>+IFERROR(IF(db_ConsumoDiario[[#This Row],[Bloque_6]]-$I200&gt;0,db_ConsumoDiario[[#This Row],[Bloque_6]]-$I200,0)*2400,0)</f>
        <v>0</v>
      </c>
    </row>
    <row r="202" spans="1:12" ht="15.75" x14ac:dyDescent="0.25">
      <c r="A202" s="3">
        <v>44393</v>
      </c>
      <c r="B202" s="10">
        <v>0</v>
      </c>
      <c r="C202" s="32">
        <f>+db_ConsumoDiario[[#This Row],[Fecha]]-1</f>
        <v>44392</v>
      </c>
      <c r="D202" s="8">
        <f>+SUMIFS(db_LecMedPrinc[1],db_LecMedPrinc[Fecha],db_ConsumoDiario[[#This Row],[Fecha]],db_LecMedPrinc[Hora],db_ConsumoDiario[[#This Row],[Hora]])</f>
        <v>46863.77</v>
      </c>
      <c r="E202" s="9">
        <f>+SUMIFS(db_LecMedPrinc[fdp],db_LecMedPrinc[Fecha],db_ConsumoDiario[[#This Row],[Fecha]],db_LecMedPrinc[Hora],db_ConsumoDiario[[#This Row],[Hora]])</f>
        <v>0.90391057219253379</v>
      </c>
      <c r="F202" s="14">
        <f>+IFERROR(IF(db_ConsumoDiario[[#This Row],[Lectura 
Medidor]]-$D201&gt;0,db_ConsumoDiario[[#This Row],[Lectura 
Medidor]]-$D201,0)*2400,0)</f>
        <v>19160.000000009313</v>
      </c>
      <c r="G202" s="8">
        <f>+SUMIFS(db_LecMedPrinc[4],db_LecMedPrinc[Fecha],db_ConsumoDiario[[#This Row],[Fecha]],db_LecMedPrinc[Hora],db_ConsumoDiario[[#This Row],[Hora]])</f>
        <v>13432.82</v>
      </c>
      <c r="H202" s="43">
        <f>+SUMIFS(db_LecMedPrinc[5],db_LecMedPrinc[Fecha],db_ConsumoDiario[[#This Row],[Fecha]],db_LecMedPrinc[Hora],db_ConsumoDiario[[#This Row],[Hora]])</f>
        <v>23479.53</v>
      </c>
      <c r="I202" s="43">
        <f>+SUMIFS(db_LecMedPrinc[6],db_LecMedPrinc[Fecha],db_ConsumoDiario[[#This Row],[Fecha]],db_LecMedPrinc[Hora],db_ConsumoDiario[[#This Row],[Hora]])</f>
        <v>9951.4</v>
      </c>
      <c r="J202" s="14">
        <f>+IFERROR(IF(db_ConsumoDiario[[#This Row],[Bloque_4]]-$G201&gt;0,db_ConsumoDiario[[#This Row],[Bloque_4]]-$G201,0)*2400,0)</f>
        <v>32238768</v>
      </c>
      <c r="K202" s="44">
        <f>+IFERROR(IF(db_ConsumoDiario[[#This Row],[Bloque_5]]-$H201&gt;0,db_ConsumoDiario[[#This Row],[Bloque_5]]-$H201,0)*2400,0)</f>
        <v>56350872</v>
      </c>
      <c r="L202" s="44">
        <f>+IFERROR(IF(db_ConsumoDiario[[#This Row],[Bloque_6]]-$I201&gt;0,db_ConsumoDiario[[#This Row],[Bloque_6]]-$I201,0)*2400,0)</f>
        <v>23883360</v>
      </c>
    </row>
    <row r="203" spans="1:12" ht="15.75" x14ac:dyDescent="0.25">
      <c r="A203" s="3">
        <v>44394</v>
      </c>
      <c r="B203" s="10">
        <v>0</v>
      </c>
      <c r="C203" s="32">
        <f>+db_ConsumoDiario[[#This Row],[Fecha]]-1</f>
        <v>44393</v>
      </c>
      <c r="D203" s="8">
        <f>+SUMIFS(db_LecMedPrinc[1],db_LecMedPrinc[Fecha],db_ConsumoDiario[[#This Row],[Fecha]],db_LecMedPrinc[Hora],db_ConsumoDiario[[#This Row],[Hora]])</f>
        <v>46867.38</v>
      </c>
      <c r="E203" s="9">
        <f>+SUMIFS(db_LecMedPrinc[fdp],db_LecMedPrinc[Fecha],db_ConsumoDiario[[#This Row],[Fecha]],db_LecMedPrinc[Hora],db_ConsumoDiario[[#This Row],[Hora]])</f>
        <v>0.90391354152204229</v>
      </c>
      <c r="F203" s="14">
        <f>+IFERROR(IF(db_ConsumoDiario[[#This Row],[Lectura 
Medidor]]-$D202&gt;0,db_ConsumoDiario[[#This Row],[Lectura 
Medidor]]-$D202,0)*2400,0)</f>
        <v>8664.000000001397</v>
      </c>
      <c r="G203" s="8">
        <f>+SUMIFS(db_LecMedPrinc[4],db_LecMedPrinc[Fecha],db_ConsumoDiario[[#This Row],[Fecha]],db_LecMedPrinc[Hora],db_ConsumoDiario[[#This Row],[Hora]])</f>
        <v>13433.83</v>
      </c>
      <c r="H203" s="43">
        <f>+SUMIFS(db_LecMedPrinc[5],db_LecMedPrinc[Fecha],db_ConsumoDiario[[#This Row],[Fecha]],db_LecMedPrinc[Hora],db_ConsumoDiario[[#This Row],[Hora]])</f>
        <v>23481.37</v>
      </c>
      <c r="I203" s="43">
        <f>+SUMIFS(db_LecMedPrinc[6],db_LecMedPrinc[Fecha],db_ConsumoDiario[[#This Row],[Fecha]],db_LecMedPrinc[Hora],db_ConsumoDiario[[#This Row],[Hora]])</f>
        <v>9952.16</v>
      </c>
      <c r="J203" s="14">
        <f>+IFERROR(IF(db_ConsumoDiario[[#This Row],[Bloque_4]]-$G202&gt;0,db_ConsumoDiario[[#This Row],[Bloque_4]]-$G202,0)*2400,0)</f>
        <v>2424.0000000005239</v>
      </c>
      <c r="K203" s="44">
        <f>+IFERROR(IF(db_ConsumoDiario[[#This Row],[Bloque_5]]-$H202&gt;0,db_ConsumoDiario[[#This Row],[Bloque_5]]-$H202,0)*2400,0)</f>
        <v>4416.0000000003492</v>
      </c>
      <c r="L203" s="44">
        <f>+IFERROR(IF(db_ConsumoDiario[[#This Row],[Bloque_6]]-$I202&gt;0,db_ConsumoDiario[[#This Row],[Bloque_6]]-$I202,0)*2400,0)</f>
        <v>1824.0000000005239</v>
      </c>
    </row>
    <row r="204" spans="1:12" ht="15.75" x14ac:dyDescent="0.25">
      <c r="A204" s="3">
        <v>44395</v>
      </c>
      <c r="B204" s="10">
        <v>0</v>
      </c>
      <c r="C204" s="32">
        <f>+db_ConsumoDiario[[#This Row],[Fecha]]-1</f>
        <v>44394</v>
      </c>
      <c r="D204" s="8">
        <f>+SUMIFS(db_LecMedPrinc[1],db_LecMedPrinc[Fecha],db_ConsumoDiario[[#This Row],[Fecha]],db_LecMedPrinc[Hora],db_ConsumoDiario[[#This Row],[Hora]])</f>
        <v>46871.65</v>
      </c>
      <c r="E204" s="9">
        <f>+SUMIFS(db_LecMedPrinc[fdp],db_LecMedPrinc[Fecha],db_ConsumoDiario[[#This Row],[Fecha]],db_LecMedPrinc[Hora],db_ConsumoDiario[[#This Row],[Hora]])</f>
        <v>0.90391734761334186</v>
      </c>
      <c r="F204" s="14">
        <f>+IFERROR(IF(db_ConsumoDiario[[#This Row],[Lectura 
Medidor]]-$D203&gt;0,db_ConsumoDiario[[#This Row],[Lectura 
Medidor]]-$D203,0)*2400,0)</f>
        <v>10248.000000009779</v>
      </c>
      <c r="G204" s="8">
        <f>+SUMIFS(db_LecMedPrinc[4],db_LecMedPrinc[Fecha],db_ConsumoDiario[[#This Row],[Fecha]],db_LecMedPrinc[Hora],db_ConsumoDiario[[#This Row],[Hora]])</f>
        <v>13435.16</v>
      </c>
      <c r="H204" s="43">
        <f>+SUMIFS(db_LecMedPrinc[5],db_LecMedPrinc[Fecha],db_ConsumoDiario[[#This Row],[Fecha]],db_LecMedPrinc[Hora],db_ConsumoDiario[[#This Row],[Hora]])</f>
        <v>23483.52</v>
      </c>
      <c r="I204" s="43">
        <f>+SUMIFS(db_LecMedPrinc[6],db_LecMedPrinc[Fecha],db_ConsumoDiario[[#This Row],[Fecha]],db_LecMedPrinc[Hora],db_ConsumoDiario[[#This Row],[Hora]])</f>
        <v>9952.9599999999991</v>
      </c>
      <c r="J204" s="14">
        <f>+IFERROR(IF(db_ConsumoDiario[[#This Row],[Bloque_4]]-$G203&gt;0,db_ConsumoDiario[[#This Row],[Bloque_4]]-$G203,0)*2400,0)</f>
        <v>3191.9999999998254</v>
      </c>
      <c r="K204" s="44">
        <f>+IFERROR(IF(db_ConsumoDiario[[#This Row],[Bloque_5]]-$H203&gt;0,db_ConsumoDiario[[#This Row],[Bloque_5]]-$H203,0)*2400,0)</f>
        <v>5160.0000000034925</v>
      </c>
      <c r="L204" s="44">
        <f>+IFERROR(IF(db_ConsumoDiario[[#This Row],[Bloque_6]]-$I203&gt;0,db_ConsumoDiario[[#This Row],[Bloque_6]]-$I203,0)*2400,0)</f>
        <v>1919.9999999982538</v>
      </c>
    </row>
    <row r="205" spans="1:12" ht="15.75" x14ac:dyDescent="0.25">
      <c r="A205" s="3">
        <v>44396</v>
      </c>
      <c r="B205" s="10">
        <v>0</v>
      </c>
      <c r="C205" s="32">
        <f>+db_ConsumoDiario[[#This Row],[Fecha]]-1</f>
        <v>44395</v>
      </c>
      <c r="D205" s="8">
        <f>+SUMIFS(db_LecMedPrinc[1],db_LecMedPrinc[Fecha],db_ConsumoDiario[[#This Row],[Fecha]],db_LecMedPrinc[Hora],db_ConsumoDiario[[#This Row],[Hora]])</f>
        <v>46875.26</v>
      </c>
      <c r="E205" s="9">
        <f>+SUMIFS(db_LecMedPrinc[fdp],db_LecMedPrinc[Fecha],db_ConsumoDiario[[#This Row],[Fecha]],db_LecMedPrinc[Hora],db_ConsumoDiario[[#This Row],[Hora]])</f>
        <v>0.90392135958746389</v>
      </c>
      <c r="F205" s="14">
        <f>+IFERROR(IF(db_ConsumoDiario[[#This Row],[Lectura 
Medidor]]-$D204&gt;0,db_ConsumoDiario[[#This Row],[Lectura 
Medidor]]-$D204,0)*2400,0)</f>
        <v>8664.000000001397</v>
      </c>
      <c r="G205" s="8">
        <f>+SUMIFS(db_LecMedPrinc[4],db_LecMedPrinc[Fecha],db_ConsumoDiario[[#This Row],[Fecha]],db_LecMedPrinc[Hora],db_ConsumoDiario[[#This Row],[Hora]])</f>
        <v>13436.21</v>
      </c>
      <c r="H205" s="43">
        <f>+SUMIFS(db_LecMedPrinc[5],db_LecMedPrinc[Fecha],db_ConsumoDiario[[#This Row],[Fecha]],db_LecMedPrinc[Hora],db_ConsumoDiario[[#This Row],[Hora]])</f>
        <v>23485.32</v>
      </c>
      <c r="I205" s="43">
        <f>+SUMIFS(db_LecMedPrinc[6],db_LecMedPrinc[Fecha],db_ConsumoDiario[[#This Row],[Fecha]],db_LecMedPrinc[Hora],db_ConsumoDiario[[#This Row],[Hora]])</f>
        <v>9953.7199999999993</v>
      </c>
      <c r="J205" s="14">
        <f>+IFERROR(IF(db_ConsumoDiario[[#This Row],[Bloque_4]]-$G204&gt;0,db_ConsumoDiario[[#This Row],[Bloque_4]]-$G204,0)*2400,0)</f>
        <v>2519.9999999982538</v>
      </c>
      <c r="K205" s="44">
        <f>+IFERROR(IF(db_ConsumoDiario[[#This Row],[Bloque_5]]-$H204&gt;0,db_ConsumoDiario[[#This Row],[Bloque_5]]-$H204,0)*2400,0)</f>
        <v>4319.9999999982538</v>
      </c>
      <c r="L205" s="44">
        <f>+IFERROR(IF(db_ConsumoDiario[[#This Row],[Bloque_6]]-$I204&gt;0,db_ConsumoDiario[[#This Row],[Bloque_6]]-$I204,0)*2400,0)</f>
        <v>1824.0000000005239</v>
      </c>
    </row>
    <row r="206" spans="1:12" ht="15.75" x14ac:dyDescent="0.25">
      <c r="A206" s="3">
        <v>44397</v>
      </c>
      <c r="B206" s="10">
        <v>0</v>
      </c>
      <c r="C206" s="32">
        <f>+db_ConsumoDiario[[#This Row],[Fecha]]-1</f>
        <v>44396</v>
      </c>
      <c r="D206" s="8">
        <f>+SUMIFS(db_LecMedPrinc[1],db_LecMedPrinc[Fecha],db_ConsumoDiario[[#This Row],[Fecha]],db_LecMedPrinc[Hora],db_ConsumoDiario[[#This Row],[Hora]])</f>
        <v>46879.89</v>
      </c>
      <c r="E206" s="9">
        <f>+SUMIFS(db_LecMedPrinc[fdp],db_LecMedPrinc[Fecha],db_ConsumoDiario[[#This Row],[Fecha]],db_LecMedPrinc[Hora],db_ConsumoDiario[[#This Row],[Hora]])</f>
        <v>0.90392307951490258</v>
      </c>
      <c r="F206" s="14">
        <f>+IFERROR(IF(db_ConsumoDiario[[#This Row],[Lectura 
Medidor]]-$D205&gt;0,db_ConsumoDiario[[#This Row],[Lectura 
Medidor]]-$D205,0)*2400,0)</f>
        <v>11111.999999993714</v>
      </c>
      <c r="G206" s="8">
        <f>+SUMIFS(db_LecMedPrinc[4],db_LecMedPrinc[Fecha],db_ConsumoDiario[[#This Row],[Fecha]],db_LecMedPrinc[Hora],db_ConsumoDiario[[#This Row],[Hora]])</f>
        <v>13436.89</v>
      </c>
      <c r="H206" s="43">
        <f>+SUMIFS(db_LecMedPrinc[5],db_LecMedPrinc[Fecha],db_ConsumoDiario[[#This Row],[Fecha]],db_LecMedPrinc[Hora],db_ConsumoDiario[[#This Row],[Hora]])</f>
        <v>23487</v>
      </c>
      <c r="I206" s="43">
        <f>+SUMIFS(db_LecMedPrinc[6],db_LecMedPrinc[Fecha],db_ConsumoDiario[[#This Row],[Fecha]],db_LecMedPrinc[Hora],db_ConsumoDiario[[#This Row],[Hora]])</f>
        <v>9955.09</v>
      </c>
      <c r="J206" s="14">
        <f>+IFERROR(IF(db_ConsumoDiario[[#This Row],[Bloque_4]]-$G205&gt;0,db_ConsumoDiario[[#This Row],[Bloque_4]]-$G205,0)*2400,0)</f>
        <v>1632.0000000006985</v>
      </c>
      <c r="K206" s="44">
        <f>+IFERROR(IF(db_ConsumoDiario[[#This Row],[Bloque_5]]-$H205&gt;0,db_ConsumoDiario[[#This Row],[Bloque_5]]-$H205,0)*2400,0)</f>
        <v>4032.0000000006985</v>
      </c>
      <c r="L206" s="44">
        <f>+IFERROR(IF(db_ConsumoDiario[[#This Row],[Bloque_6]]-$I205&gt;0,db_ConsumoDiario[[#This Row],[Bloque_6]]-$I205,0)*2400,0)</f>
        <v>3288.0000000019209</v>
      </c>
    </row>
    <row r="207" spans="1:12" ht="15.75" x14ac:dyDescent="0.25">
      <c r="A207" s="3">
        <v>44398</v>
      </c>
      <c r="B207" s="10">
        <v>0</v>
      </c>
      <c r="C207" s="32">
        <f>+db_ConsumoDiario[[#This Row],[Fecha]]-1</f>
        <v>44397</v>
      </c>
      <c r="D207" s="8">
        <f>+SUMIFS(db_LecMedPrinc[1],db_LecMedPrinc[Fecha],db_ConsumoDiario[[#This Row],[Fecha]],db_LecMedPrinc[Hora],db_ConsumoDiario[[#This Row],[Hora]])</f>
        <v>46889.51</v>
      </c>
      <c r="E207" s="9">
        <f>+SUMIFS(db_LecMedPrinc[fdp],db_LecMedPrinc[Fecha],db_ConsumoDiario[[#This Row],[Fecha]],db_LecMedPrinc[Hora],db_ConsumoDiario[[#This Row],[Hora]])</f>
        <v>0.90392048401166525</v>
      </c>
      <c r="F207" s="14">
        <f>+IFERROR(IF(db_ConsumoDiario[[#This Row],[Lectura 
Medidor]]-$D206&gt;0,db_ConsumoDiario[[#This Row],[Lectura 
Medidor]]-$D206,0)*2400,0)</f>
        <v>23088.000000006286</v>
      </c>
      <c r="G207" s="8">
        <f>+SUMIFS(db_LecMedPrinc[4],db_LecMedPrinc[Fecha],db_ConsumoDiario[[#This Row],[Fecha]],db_LecMedPrinc[Hora],db_ConsumoDiario[[#This Row],[Hora]])</f>
        <v>13440.19</v>
      </c>
      <c r="H207" s="43">
        <f>+SUMIFS(db_LecMedPrinc[5],db_LecMedPrinc[Fecha],db_ConsumoDiario[[#This Row],[Fecha]],db_LecMedPrinc[Hora],db_ConsumoDiario[[#This Row],[Hora]])</f>
        <v>23492.22</v>
      </c>
      <c r="I207" s="43">
        <f>+SUMIFS(db_LecMedPrinc[6],db_LecMedPrinc[Fecha],db_ConsumoDiario[[#This Row],[Fecha]],db_LecMedPrinc[Hora],db_ConsumoDiario[[#This Row],[Hora]])</f>
        <v>9957.09</v>
      </c>
      <c r="J207" s="14">
        <f>+IFERROR(IF(db_ConsumoDiario[[#This Row],[Bloque_4]]-$G206&gt;0,db_ConsumoDiario[[#This Row],[Bloque_4]]-$G206,0)*2400,0)</f>
        <v>7920.0000000026193</v>
      </c>
      <c r="K207" s="44">
        <f>+IFERROR(IF(db_ConsumoDiario[[#This Row],[Bloque_5]]-$H206&gt;0,db_ConsumoDiario[[#This Row],[Bloque_5]]-$H206,0)*2400,0)</f>
        <v>12528.000000002794</v>
      </c>
      <c r="L207" s="44">
        <f>+IFERROR(IF(db_ConsumoDiario[[#This Row],[Bloque_6]]-$I206&gt;0,db_ConsumoDiario[[#This Row],[Bloque_6]]-$I206,0)*2400,0)</f>
        <v>4800</v>
      </c>
    </row>
    <row r="208" spans="1:12" ht="15.75" x14ac:dyDescent="0.25">
      <c r="A208" s="3">
        <v>44399</v>
      </c>
      <c r="B208" s="10">
        <v>0</v>
      </c>
      <c r="C208" s="32">
        <f>+db_ConsumoDiario[[#This Row],[Fecha]]-1</f>
        <v>44398</v>
      </c>
      <c r="D208" s="8">
        <f>+SUMIFS(db_LecMedPrinc[1],db_LecMedPrinc[Fecha],db_ConsumoDiario[[#This Row],[Fecha]],db_LecMedPrinc[Hora],db_ConsumoDiario[[#This Row],[Hora]])</f>
        <v>46897.1</v>
      </c>
      <c r="E208" s="9">
        <f>+SUMIFS(db_LecMedPrinc[fdp],db_LecMedPrinc[Fecha],db_ConsumoDiario[[#This Row],[Fecha]],db_LecMedPrinc[Hora],db_ConsumoDiario[[#This Row],[Hora]])</f>
        <v>0.90391796009808678</v>
      </c>
      <c r="F208" s="14">
        <f>+IFERROR(IF(db_ConsumoDiario[[#This Row],[Lectura 
Medidor]]-$D207&gt;0,db_ConsumoDiario[[#This Row],[Lectura 
Medidor]]-$D207,0)*2400,0)</f>
        <v>18215.999999991618</v>
      </c>
      <c r="G208" s="8">
        <f>+SUMIFS(db_LecMedPrinc[4],db_LecMedPrinc[Fecha],db_ConsumoDiario[[#This Row],[Fecha]],db_LecMedPrinc[Hora],db_ConsumoDiario[[#This Row],[Hora]])</f>
        <v>13441.82</v>
      </c>
      <c r="H208" s="43">
        <f>+SUMIFS(db_LecMedPrinc[5],db_LecMedPrinc[Fecha],db_ConsumoDiario[[#This Row],[Fecha]],db_LecMedPrinc[Hora],db_ConsumoDiario[[#This Row],[Hora]])</f>
        <v>23496.45</v>
      </c>
      <c r="I208" s="43">
        <f>+SUMIFS(db_LecMedPrinc[6],db_LecMedPrinc[Fecha],db_ConsumoDiario[[#This Row],[Fecha]],db_LecMedPrinc[Hora],db_ConsumoDiario[[#This Row],[Hora]])</f>
        <v>9958.82</v>
      </c>
      <c r="J208" s="14">
        <f>+IFERROR(IF(db_ConsumoDiario[[#This Row],[Bloque_4]]-$G207&gt;0,db_ConsumoDiario[[#This Row],[Bloque_4]]-$G207,0)*2400,0)</f>
        <v>3911.9999999980791</v>
      </c>
      <c r="K208" s="44">
        <f>+IFERROR(IF(db_ConsumoDiario[[#This Row],[Bloque_5]]-$H207&gt;0,db_ConsumoDiario[[#This Row],[Bloque_5]]-$H207,0)*2400,0)</f>
        <v>10151.999999998952</v>
      </c>
      <c r="L208" s="44">
        <f>+IFERROR(IF(db_ConsumoDiario[[#This Row],[Bloque_6]]-$I207&gt;0,db_ConsumoDiario[[#This Row],[Bloque_6]]-$I207,0)*2400,0)</f>
        <v>4151.9999999989523</v>
      </c>
    </row>
    <row r="209" spans="1:12" ht="15.75" x14ac:dyDescent="0.25">
      <c r="A209" s="3">
        <v>44400</v>
      </c>
      <c r="B209" s="10">
        <v>0</v>
      </c>
      <c r="C209" s="32">
        <f>+db_ConsumoDiario[[#This Row],[Fecha]]-1</f>
        <v>44399</v>
      </c>
      <c r="D209" s="8">
        <f>+SUMIFS(db_LecMedPrinc[1],db_LecMedPrinc[Fecha],db_ConsumoDiario[[#This Row],[Fecha]],db_LecMedPrinc[Hora],db_ConsumoDiario[[#This Row],[Hora]])</f>
        <v>46906.62</v>
      </c>
      <c r="E209" s="9">
        <f>+SUMIFS(db_LecMedPrinc[fdp],db_LecMedPrinc[Fecha],db_ConsumoDiario[[#This Row],[Fecha]],db_LecMedPrinc[Hora],db_ConsumoDiario[[#This Row],[Hora]])</f>
        <v>0.90391531204246489</v>
      </c>
      <c r="F209" s="14">
        <f>+IFERROR(IF(db_ConsumoDiario[[#This Row],[Lectura 
Medidor]]-$D208&gt;0,db_ConsumoDiario[[#This Row],[Lectura 
Medidor]]-$D208,0)*2400,0)</f>
        <v>22848.000000009779</v>
      </c>
      <c r="G209" s="8">
        <f>+SUMIFS(db_LecMedPrinc[4],db_LecMedPrinc[Fecha],db_ConsumoDiario[[#This Row],[Fecha]],db_LecMedPrinc[Hora],db_ConsumoDiario[[#This Row],[Hora]])</f>
        <v>13444.96</v>
      </c>
      <c r="H209" s="43">
        <f>+SUMIFS(db_LecMedPrinc[5],db_LecMedPrinc[Fecha],db_ConsumoDiario[[#This Row],[Fecha]],db_LecMedPrinc[Hora],db_ConsumoDiario[[#This Row],[Hora]])</f>
        <v>23500.98</v>
      </c>
      <c r="I209" s="43">
        <f>+SUMIFS(db_LecMedPrinc[6],db_LecMedPrinc[Fecha],db_ConsumoDiario[[#This Row],[Fecha]],db_LecMedPrinc[Hora],db_ConsumoDiario[[#This Row],[Hora]])</f>
        <v>9960.67</v>
      </c>
      <c r="J209" s="14">
        <f>+IFERROR(IF(db_ConsumoDiario[[#This Row],[Bloque_4]]-$G208&gt;0,db_ConsumoDiario[[#This Row],[Bloque_4]]-$G208,0)*2400,0)</f>
        <v>7535.999999998603</v>
      </c>
      <c r="K209" s="44">
        <f>+IFERROR(IF(db_ConsumoDiario[[#This Row],[Bloque_5]]-$H208&gt;0,db_ConsumoDiario[[#This Row],[Bloque_5]]-$H208,0)*2400,0)</f>
        <v>10871.999999997206</v>
      </c>
      <c r="L209" s="44">
        <f>+IFERROR(IF(db_ConsumoDiario[[#This Row],[Bloque_6]]-$I208&gt;0,db_ConsumoDiario[[#This Row],[Bloque_6]]-$I208,0)*2400,0)</f>
        <v>4440.0000000008731</v>
      </c>
    </row>
    <row r="210" spans="1:12" ht="15.75" x14ac:dyDescent="0.25">
      <c r="A210" s="3">
        <v>44401</v>
      </c>
      <c r="B210" s="10">
        <v>0</v>
      </c>
      <c r="C210" s="32">
        <f>+db_ConsumoDiario[[#This Row],[Fecha]]-1</f>
        <v>44400</v>
      </c>
      <c r="D210" s="8">
        <f>+SUMIFS(db_LecMedPrinc[1],db_LecMedPrinc[Fecha],db_ConsumoDiario[[#This Row],[Fecha]],db_LecMedPrinc[Hora],db_ConsumoDiario[[#This Row],[Hora]])</f>
        <v>46915.21</v>
      </c>
      <c r="E210" s="9">
        <f>+SUMIFS(db_LecMedPrinc[fdp],db_LecMedPrinc[Fecha],db_ConsumoDiario[[#This Row],[Fecha]],db_LecMedPrinc[Hora],db_ConsumoDiario[[#This Row],[Hora]])</f>
        <v>0.90395117370589284</v>
      </c>
      <c r="F210" s="14">
        <f>+IFERROR(IF(db_ConsumoDiario[[#This Row],[Lectura 
Medidor]]-$D209&gt;0,db_ConsumoDiario[[#This Row],[Lectura 
Medidor]]-$D209,0)*2400,0)</f>
        <v>20615.999999991618</v>
      </c>
      <c r="G210" s="8">
        <f>+SUMIFS(db_LecMedPrinc[4],db_LecMedPrinc[Fecha],db_ConsumoDiario[[#This Row],[Fecha]],db_LecMedPrinc[Hora],db_ConsumoDiario[[#This Row],[Hora]])</f>
        <v>13447.41</v>
      </c>
      <c r="H210" s="43">
        <f>+SUMIFS(db_LecMedPrinc[5],db_LecMedPrinc[Fecha],db_ConsumoDiario[[#This Row],[Fecha]],db_LecMedPrinc[Hora],db_ConsumoDiario[[#This Row],[Hora]])</f>
        <v>23505.45</v>
      </c>
      <c r="I210" s="43">
        <f>+SUMIFS(db_LecMedPrinc[6],db_LecMedPrinc[Fecha],db_ConsumoDiario[[#This Row],[Fecha]],db_LecMedPrinc[Hora],db_ConsumoDiario[[#This Row],[Hora]])</f>
        <v>9962.34</v>
      </c>
      <c r="J210" s="14">
        <f>+IFERROR(IF(db_ConsumoDiario[[#This Row],[Bloque_4]]-$G209&gt;0,db_ConsumoDiario[[#This Row],[Bloque_4]]-$G209,0)*2400,0)</f>
        <v>5880.0000000017462</v>
      </c>
      <c r="K210" s="44">
        <f>+IFERROR(IF(db_ConsumoDiario[[#This Row],[Bloque_5]]-$H209&gt;0,db_ConsumoDiario[[#This Row],[Bloque_5]]-$H209,0)*2400,0)</f>
        <v>10728.000000002794</v>
      </c>
      <c r="L210" s="44">
        <f>+IFERROR(IF(db_ConsumoDiario[[#This Row],[Bloque_6]]-$I209&gt;0,db_ConsumoDiario[[#This Row],[Bloque_6]]-$I209,0)*2400,0)</f>
        <v>4008.0000000001746</v>
      </c>
    </row>
    <row r="211" spans="1:12" ht="15.75" x14ac:dyDescent="0.25">
      <c r="A211" s="3">
        <v>44402</v>
      </c>
      <c r="B211" s="10">
        <v>0</v>
      </c>
      <c r="C211" s="32">
        <f>+db_ConsumoDiario[[#This Row],[Fecha]]-1</f>
        <v>44401</v>
      </c>
      <c r="D211" s="8">
        <f>+SUMIFS(db_LecMedPrinc[1],db_LecMedPrinc[Fecha],db_ConsumoDiario[[#This Row],[Fecha]],db_LecMedPrinc[Hora],db_ConsumoDiario[[#This Row],[Hora]])</f>
        <v>46922.1</v>
      </c>
      <c r="E211" s="9">
        <f>+SUMIFS(db_LecMedPrinc[fdp],db_LecMedPrinc[Fecha],db_ConsumoDiario[[#This Row],[Fecha]],db_LecMedPrinc[Hora],db_ConsumoDiario[[#This Row],[Hora]])</f>
        <v>0.90391318771153983</v>
      </c>
      <c r="F211" s="14">
        <f>+IFERROR(IF(db_ConsumoDiario[[#This Row],[Lectura 
Medidor]]-$D210&gt;0,db_ConsumoDiario[[#This Row],[Lectura 
Medidor]]-$D210,0)*2400,0)</f>
        <v>16535.999999998603</v>
      </c>
      <c r="G211" s="8">
        <f>+SUMIFS(db_LecMedPrinc[4],db_LecMedPrinc[Fecha],db_ConsumoDiario[[#This Row],[Fecha]],db_LecMedPrinc[Hora],db_ConsumoDiario[[#This Row],[Hora]])</f>
        <v>13449.5</v>
      </c>
      <c r="H211" s="43">
        <f>+SUMIFS(db_LecMedPrinc[5],db_LecMedPrinc[Fecha],db_ConsumoDiario[[#This Row],[Fecha]],db_LecMedPrinc[Hora],db_ConsumoDiario[[#This Row],[Hora]])</f>
        <v>23509.02</v>
      </c>
      <c r="I211" s="43">
        <f>+SUMIFS(db_LecMedPrinc[6],db_LecMedPrinc[Fecha],db_ConsumoDiario[[#This Row],[Fecha]],db_LecMedPrinc[Hora],db_ConsumoDiario[[#This Row],[Hora]])</f>
        <v>9963.58</v>
      </c>
      <c r="J211" s="14">
        <f>+IFERROR(IF(db_ConsumoDiario[[#This Row],[Bloque_4]]-$G210&gt;0,db_ConsumoDiario[[#This Row],[Bloque_4]]-$G210,0)*2400,0)</f>
        <v>5016.0000000003492</v>
      </c>
      <c r="K211" s="44">
        <f>+IFERROR(IF(db_ConsumoDiario[[#This Row],[Bloque_5]]-$H210&gt;0,db_ConsumoDiario[[#This Row],[Bloque_5]]-$H210,0)*2400,0)</f>
        <v>8567.9999999993015</v>
      </c>
      <c r="L211" s="44">
        <f>+IFERROR(IF(db_ConsumoDiario[[#This Row],[Bloque_6]]-$I210&gt;0,db_ConsumoDiario[[#This Row],[Bloque_6]]-$I210,0)*2400,0)</f>
        <v>2975.9999999994761</v>
      </c>
    </row>
    <row r="212" spans="1:12" ht="15.75" x14ac:dyDescent="0.25">
      <c r="A212" s="3">
        <v>44403</v>
      </c>
      <c r="B212" s="10">
        <v>0</v>
      </c>
      <c r="C212" s="32">
        <f>+db_ConsumoDiario[[#This Row],[Fecha]]-1</f>
        <v>44402</v>
      </c>
      <c r="D212" s="8">
        <f>+SUMIFS(db_LecMedPrinc[1],db_LecMedPrinc[Fecha],db_ConsumoDiario[[#This Row],[Fecha]],db_LecMedPrinc[Hora],db_ConsumoDiario[[#This Row],[Hora]])</f>
        <v>46926.07</v>
      </c>
      <c r="E212" s="9">
        <f>+SUMIFS(db_LecMedPrinc[fdp],db_LecMedPrinc[Fecha],db_ConsumoDiario[[#This Row],[Fecha]],db_LecMedPrinc[Hora],db_ConsumoDiario[[#This Row],[Hora]])</f>
        <v>0.90391660250952688</v>
      </c>
      <c r="F212" s="14">
        <f>+IFERROR(IF(db_ConsumoDiario[[#This Row],[Lectura 
Medidor]]-$D211&gt;0,db_ConsumoDiario[[#This Row],[Lectura 
Medidor]]-$D211,0)*2400,0)</f>
        <v>9528.000000002794</v>
      </c>
      <c r="G212" s="8">
        <f>+SUMIFS(db_LecMedPrinc[4],db_LecMedPrinc[Fecha],db_ConsumoDiario[[#This Row],[Fecha]],db_LecMedPrinc[Hora],db_ConsumoDiario[[#This Row],[Hora]])</f>
        <v>13450.74</v>
      </c>
      <c r="H212" s="43">
        <f>+SUMIFS(db_LecMedPrinc[5],db_LecMedPrinc[Fecha],db_ConsumoDiario[[#This Row],[Fecha]],db_LecMedPrinc[Hora],db_ConsumoDiario[[#This Row],[Hora]])</f>
        <v>23510.93</v>
      </c>
      <c r="I212" s="43">
        <f>+SUMIFS(db_LecMedPrinc[6],db_LecMedPrinc[Fecha],db_ConsumoDiario[[#This Row],[Fecha]],db_LecMedPrinc[Hora],db_ConsumoDiario[[#This Row],[Hora]])</f>
        <v>9964.39</v>
      </c>
      <c r="J212" s="14">
        <f>+IFERROR(IF(db_ConsumoDiario[[#This Row],[Bloque_4]]-$G211&gt;0,db_ConsumoDiario[[#This Row],[Bloque_4]]-$G211,0)*2400,0)</f>
        <v>2975.9999999994761</v>
      </c>
      <c r="K212" s="44">
        <f>+IFERROR(IF(db_ConsumoDiario[[#This Row],[Bloque_5]]-$H211&gt;0,db_ConsumoDiario[[#This Row],[Bloque_5]]-$H211,0)*2400,0)</f>
        <v>4583.9999999996508</v>
      </c>
      <c r="L212" s="44">
        <f>+IFERROR(IF(db_ConsumoDiario[[#This Row],[Bloque_6]]-$I211&gt;0,db_ConsumoDiario[[#This Row],[Bloque_6]]-$I211,0)*2400,0)</f>
        <v>1943.9999999987776</v>
      </c>
    </row>
    <row r="213" spans="1:12" ht="15.75" x14ac:dyDescent="0.25">
      <c r="A213" s="3">
        <v>44404</v>
      </c>
      <c r="B213" s="10">
        <v>0</v>
      </c>
      <c r="C213" s="32">
        <f>+db_ConsumoDiario[[#This Row],[Fecha]]-1</f>
        <v>44403</v>
      </c>
      <c r="D213" s="8">
        <f>+SUMIFS(db_LecMedPrinc[1],db_LecMedPrinc[Fecha],db_ConsumoDiario[[#This Row],[Fecha]],db_LecMedPrinc[Hora],db_ConsumoDiario[[#This Row],[Hora]])</f>
        <v>46932.38</v>
      </c>
      <c r="E213" s="9">
        <f>+SUMIFS(db_LecMedPrinc[fdp],db_LecMedPrinc[Fecha],db_ConsumoDiario[[#This Row],[Fecha]],db_LecMedPrinc[Hora],db_ConsumoDiario[[#This Row],[Hora]])</f>
        <v>0.90391738971937763</v>
      </c>
      <c r="F213" s="14">
        <f>+IFERROR(IF(db_ConsumoDiario[[#This Row],[Lectura 
Medidor]]-$D212&gt;0,db_ConsumoDiario[[#This Row],[Lectura 
Medidor]]-$D212,0)*2400,0)</f>
        <v>15143.999999994412</v>
      </c>
      <c r="G213" s="8">
        <f>+SUMIFS(db_LecMedPrinc[4],db_LecMedPrinc[Fecha],db_ConsumoDiario[[#This Row],[Fecha]],db_LecMedPrinc[Hora],db_ConsumoDiario[[#This Row],[Hora]])</f>
        <v>13451.95</v>
      </c>
      <c r="H213" s="43">
        <f>+SUMIFS(db_LecMedPrinc[5],db_LecMedPrinc[Fecha],db_ConsumoDiario[[#This Row],[Fecha]],db_LecMedPrinc[Hora],db_ConsumoDiario[[#This Row],[Hora]])</f>
        <v>23514.51</v>
      </c>
      <c r="I213" s="43">
        <f>+SUMIFS(db_LecMedPrinc[6],db_LecMedPrinc[Fecha],db_ConsumoDiario[[#This Row],[Fecha]],db_LecMedPrinc[Hora],db_ConsumoDiario[[#This Row],[Hora]])</f>
        <v>9965.92</v>
      </c>
      <c r="J213" s="14">
        <f>+IFERROR(IF(db_ConsumoDiario[[#This Row],[Bloque_4]]-$G212&gt;0,db_ConsumoDiario[[#This Row],[Bloque_4]]-$G212,0)*2400,0)</f>
        <v>2904.0000000022701</v>
      </c>
      <c r="K213" s="44">
        <f>+IFERROR(IF(db_ConsumoDiario[[#This Row],[Bloque_5]]-$H212&gt;0,db_ConsumoDiario[[#This Row],[Bloque_5]]-$H212,0)*2400,0)</f>
        <v>8591.9999999954598</v>
      </c>
      <c r="L213" s="44">
        <f>+IFERROR(IF(db_ConsumoDiario[[#This Row],[Bloque_6]]-$I212&gt;0,db_ConsumoDiario[[#This Row],[Bloque_6]]-$I212,0)*2400,0)</f>
        <v>3672.0000000015716</v>
      </c>
    </row>
    <row r="214" spans="1:12" ht="15.75" x14ac:dyDescent="0.25">
      <c r="A214" s="3">
        <v>44405</v>
      </c>
      <c r="B214" s="10">
        <v>0</v>
      </c>
      <c r="C214" s="32">
        <f>+db_ConsumoDiario[[#This Row],[Fecha]]-1</f>
        <v>44404</v>
      </c>
      <c r="D214" s="8">
        <f>+SUMIFS(db_LecMedPrinc[1],db_LecMedPrinc[Fecha],db_ConsumoDiario[[#This Row],[Fecha]],db_LecMedPrinc[Hora],db_ConsumoDiario[[#This Row],[Hora]])</f>
        <v>46939.53</v>
      </c>
      <c r="E214" s="9">
        <f>+SUMIFS(db_LecMedPrinc[fdp],db_LecMedPrinc[Fecha],db_ConsumoDiario[[#This Row],[Fecha]],db_LecMedPrinc[Hora],db_ConsumoDiario[[#This Row],[Hora]])</f>
        <v>0.90391637101316991</v>
      </c>
      <c r="F214" s="14">
        <f>+IFERROR(IF(db_ConsumoDiario[[#This Row],[Lectura 
Medidor]]-$D213&gt;0,db_ConsumoDiario[[#This Row],[Lectura 
Medidor]]-$D213,0)*2400,0)</f>
        <v>17160.000000003492</v>
      </c>
      <c r="G214" s="8">
        <f>+SUMIFS(db_LecMedPrinc[4],db_LecMedPrinc[Fecha],db_ConsumoDiario[[#This Row],[Fecha]],db_LecMedPrinc[Hora],db_ConsumoDiario[[#This Row],[Hora]])</f>
        <v>13454.07</v>
      </c>
      <c r="H214" s="43">
        <f>+SUMIFS(db_LecMedPrinc[5],db_LecMedPrinc[Fecha],db_ConsumoDiario[[#This Row],[Fecha]],db_LecMedPrinc[Hora],db_ConsumoDiario[[#This Row],[Hora]])</f>
        <v>23517.98</v>
      </c>
      <c r="I214" s="43">
        <f>+SUMIFS(db_LecMedPrinc[6],db_LecMedPrinc[Fecha],db_ConsumoDiario[[#This Row],[Fecha]],db_LecMedPrinc[Hora],db_ConsumoDiario[[#This Row],[Hora]])</f>
        <v>9967.4699999999993</v>
      </c>
      <c r="J214" s="14">
        <f>+IFERROR(IF(db_ConsumoDiario[[#This Row],[Bloque_4]]-$G213&gt;0,db_ConsumoDiario[[#This Row],[Bloque_4]]-$G213,0)*2400,0)</f>
        <v>5087.9999999975553</v>
      </c>
      <c r="K214" s="44">
        <f>+IFERROR(IF(db_ConsumoDiario[[#This Row],[Bloque_5]]-$H213&gt;0,db_ConsumoDiario[[#This Row],[Bloque_5]]-$H213,0)*2400,0)</f>
        <v>8328.000000002794</v>
      </c>
      <c r="L214" s="44">
        <f>+IFERROR(IF(db_ConsumoDiario[[#This Row],[Bloque_6]]-$I213&gt;0,db_ConsumoDiario[[#This Row],[Bloque_6]]-$I213,0)*2400,0)</f>
        <v>3719.9999999982538</v>
      </c>
    </row>
    <row r="215" spans="1:12" ht="15.75" x14ac:dyDescent="0.25">
      <c r="A215" s="3">
        <v>44406</v>
      </c>
      <c r="B215" s="10">
        <v>0</v>
      </c>
      <c r="C215" s="32">
        <f>+db_ConsumoDiario[[#This Row],[Fecha]]-1</f>
        <v>44405</v>
      </c>
      <c r="D215" s="8">
        <f>+SUMIFS(db_LecMedPrinc[1],db_LecMedPrinc[Fecha],db_ConsumoDiario[[#This Row],[Fecha]],db_LecMedPrinc[Hora],db_ConsumoDiario[[#This Row],[Hora]])</f>
        <v>46946.8</v>
      </c>
      <c r="E215" s="9">
        <f>+SUMIFS(db_LecMedPrinc[fdp],db_LecMedPrinc[Fecha],db_ConsumoDiario[[#This Row],[Fecha]],db_LecMedPrinc[Hora],db_ConsumoDiario[[#This Row],[Hora]])</f>
        <v>0.90391510533676744</v>
      </c>
      <c r="F215" s="14">
        <f>+IFERROR(IF(db_ConsumoDiario[[#This Row],[Lectura 
Medidor]]-$D214&gt;0,db_ConsumoDiario[[#This Row],[Lectura 
Medidor]]-$D214,0)*2400,0)</f>
        <v>17448.000000009779</v>
      </c>
      <c r="G215" s="8">
        <f>+SUMIFS(db_LecMedPrinc[4],db_LecMedPrinc[Fecha],db_ConsumoDiario[[#This Row],[Fecha]],db_LecMedPrinc[Hora],db_ConsumoDiario[[#This Row],[Hora]])</f>
        <v>13456.37</v>
      </c>
      <c r="H215" s="43">
        <f>+SUMIFS(db_LecMedPrinc[5],db_LecMedPrinc[Fecha],db_ConsumoDiario[[#This Row],[Fecha]],db_LecMedPrinc[Hora],db_ConsumoDiario[[#This Row],[Hora]])</f>
        <v>23521.41</v>
      </c>
      <c r="I215" s="43">
        <f>+SUMIFS(db_LecMedPrinc[6],db_LecMedPrinc[Fecha],db_ConsumoDiario[[#This Row],[Fecha]],db_LecMedPrinc[Hora],db_ConsumoDiario[[#This Row],[Hora]])</f>
        <v>9969.01</v>
      </c>
      <c r="J215" s="14">
        <f>+IFERROR(IF(db_ConsumoDiario[[#This Row],[Bloque_4]]-$G214&gt;0,db_ConsumoDiario[[#This Row],[Bloque_4]]-$G214,0)*2400,0)</f>
        <v>5520.0000000026193</v>
      </c>
      <c r="K215" s="44">
        <f>+IFERROR(IF(db_ConsumoDiario[[#This Row],[Bloque_5]]-$H214&gt;0,db_ConsumoDiario[[#This Row],[Bloque_5]]-$H214,0)*2400,0)</f>
        <v>8232.0000000006985</v>
      </c>
      <c r="L215" s="44">
        <f>+IFERROR(IF(db_ConsumoDiario[[#This Row],[Bloque_6]]-$I214&gt;0,db_ConsumoDiario[[#This Row],[Bloque_6]]-$I214,0)*2400,0)</f>
        <v>3696.0000000020955</v>
      </c>
    </row>
    <row r="216" spans="1:12" ht="15.75" x14ac:dyDescent="0.25">
      <c r="A216" s="3">
        <v>44407</v>
      </c>
      <c r="B216" s="10">
        <v>0</v>
      </c>
      <c r="C216" s="32">
        <f>+db_ConsumoDiario[[#This Row],[Fecha]]-1</f>
        <v>44406</v>
      </c>
      <c r="D216" s="8">
        <f>+SUMIFS(db_LecMedPrinc[1],db_LecMedPrinc[Fecha],db_ConsumoDiario[[#This Row],[Fecha]],db_LecMedPrinc[Hora],db_ConsumoDiario[[#This Row],[Hora]])</f>
        <v>46953.09</v>
      </c>
      <c r="E216" s="9">
        <f>+SUMIFS(db_LecMedPrinc[fdp],db_LecMedPrinc[Fecha],db_ConsumoDiario[[#This Row],[Fecha]],db_LecMedPrinc[Hora],db_ConsumoDiario[[#This Row],[Hora]])</f>
        <v>0.90391425895745781</v>
      </c>
      <c r="F216" s="14">
        <f>+IFERROR(IF(db_ConsumoDiario[[#This Row],[Lectura 
Medidor]]-$D215&gt;0,db_ConsumoDiario[[#This Row],[Lectura 
Medidor]]-$D215,0)*2400,0)</f>
        <v>15095.999999984633</v>
      </c>
      <c r="G216" s="8">
        <f>+SUMIFS(db_LecMedPrinc[4],db_LecMedPrinc[Fecha],db_ConsumoDiario[[#This Row],[Fecha]],db_LecMedPrinc[Hora],db_ConsumoDiario[[#This Row],[Hora]])</f>
        <v>13458.03</v>
      </c>
      <c r="H216" s="43">
        <f>+SUMIFS(db_LecMedPrinc[5],db_LecMedPrinc[Fecha],db_ConsumoDiario[[#This Row],[Fecha]],db_LecMedPrinc[Hora],db_ConsumoDiario[[#This Row],[Hora]])</f>
        <v>23524.61</v>
      </c>
      <c r="I216" s="43">
        <f>+SUMIFS(db_LecMedPrinc[6],db_LecMedPrinc[Fecha],db_ConsumoDiario[[#This Row],[Fecha]],db_LecMedPrinc[Hora],db_ConsumoDiario[[#This Row],[Hora]])</f>
        <v>9970.43</v>
      </c>
      <c r="J216" s="14">
        <f>+IFERROR(IF(db_ConsumoDiario[[#This Row],[Bloque_4]]-$G215&gt;0,db_ConsumoDiario[[#This Row],[Bloque_4]]-$G215,0)*2400,0)</f>
        <v>3983.9999999996508</v>
      </c>
      <c r="K216" s="44">
        <f>+IFERROR(IF(db_ConsumoDiario[[#This Row],[Bloque_5]]-$H215&gt;0,db_ConsumoDiario[[#This Row],[Bloque_5]]-$H215,0)*2400,0)</f>
        <v>7680.0000000017462</v>
      </c>
      <c r="L216" s="44">
        <f>+IFERROR(IF(db_ConsumoDiario[[#This Row],[Bloque_6]]-$I215&gt;0,db_ConsumoDiario[[#This Row],[Bloque_6]]-$I215,0)*2400,0)</f>
        <v>3408.0000000001746</v>
      </c>
    </row>
    <row r="217" spans="1:12" ht="15.75" x14ac:dyDescent="0.25">
      <c r="A217" s="3">
        <v>44408</v>
      </c>
      <c r="B217" s="10">
        <v>0</v>
      </c>
      <c r="C217" s="32">
        <f>+db_ConsumoDiario[[#This Row],[Fecha]]-1</f>
        <v>44407</v>
      </c>
      <c r="D217" s="8">
        <f>+SUMIFS(db_LecMedPrinc[1],db_LecMedPrinc[Fecha],db_ConsumoDiario[[#This Row],[Fecha]],db_LecMedPrinc[Hora],db_ConsumoDiario[[#This Row],[Hora]])</f>
        <v>46959.89</v>
      </c>
      <c r="E217" s="9">
        <f>+SUMIFS(db_LecMedPrinc[fdp],db_LecMedPrinc[Fecha],db_ConsumoDiario[[#This Row],[Fecha]],db_LecMedPrinc[Hora],db_ConsumoDiario[[#This Row],[Hora]])</f>
        <v>0.90391305055366034</v>
      </c>
      <c r="F217" s="14">
        <f>+IFERROR(IF(db_ConsumoDiario[[#This Row],[Lectura 
Medidor]]-$D216&gt;0,db_ConsumoDiario[[#This Row],[Lectura 
Medidor]]-$D216,0)*2400,0)</f>
        <v>16320.000000006985</v>
      </c>
      <c r="G217" s="8">
        <f>+SUMIFS(db_LecMedPrinc[4],db_LecMedPrinc[Fecha],db_ConsumoDiario[[#This Row],[Fecha]],db_LecMedPrinc[Hora],db_ConsumoDiario[[#This Row],[Hora]])</f>
        <v>13460.04</v>
      </c>
      <c r="H217" s="43">
        <f>+SUMIFS(db_LecMedPrinc[5],db_LecMedPrinc[Fecha],db_ConsumoDiario[[#This Row],[Fecha]],db_LecMedPrinc[Hora],db_ConsumoDiario[[#This Row],[Hora]])</f>
        <v>23527.97</v>
      </c>
      <c r="I217" s="43">
        <f>+SUMIFS(db_LecMedPrinc[6],db_LecMedPrinc[Fecha],db_ConsumoDiario[[#This Row],[Fecha]],db_LecMedPrinc[Hora],db_ConsumoDiario[[#This Row],[Hora]])</f>
        <v>9971.86</v>
      </c>
      <c r="J217" s="14">
        <f>+IFERROR(IF(db_ConsumoDiario[[#This Row],[Bloque_4]]-$G216&gt;0,db_ConsumoDiario[[#This Row],[Bloque_4]]-$G216,0)*2400,0)</f>
        <v>4824.0000000005239</v>
      </c>
      <c r="K217" s="44">
        <f>+IFERROR(IF(db_ConsumoDiario[[#This Row],[Bloque_5]]-$H216&gt;0,db_ConsumoDiario[[#This Row],[Bloque_5]]-$H216,0)*2400,0)</f>
        <v>8064.000000001397</v>
      </c>
      <c r="L217" s="44">
        <f>+IFERROR(IF(db_ConsumoDiario[[#This Row],[Bloque_6]]-$I216&gt;0,db_ConsumoDiario[[#This Row],[Bloque_6]]-$I216,0)*2400,0)</f>
        <v>3432.0000000006985</v>
      </c>
    </row>
    <row r="218" spans="1:12" ht="15.75" x14ac:dyDescent="0.25">
      <c r="A218" s="3">
        <v>44409</v>
      </c>
      <c r="B218" s="10">
        <v>0</v>
      </c>
      <c r="C218" s="32">
        <f>+db_ConsumoDiario[[#This Row],[Fecha]]-1</f>
        <v>44408</v>
      </c>
      <c r="D218" s="8">
        <f>+SUMIFS(db_LecMedPrinc[1],db_LecMedPrinc[Fecha],db_ConsumoDiario[[#This Row],[Fecha]],db_LecMedPrinc[Hora],db_ConsumoDiario[[#This Row],[Hora]])</f>
        <v>46965.13</v>
      </c>
      <c r="E218" s="9">
        <f>+SUMIFS(db_LecMedPrinc[fdp],db_LecMedPrinc[Fecha],db_ConsumoDiario[[#This Row],[Fecha]],db_LecMedPrinc[Hora],db_ConsumoDiario[[#This Row],[Hora]])</f>
        <v>0.90391289785413198</v>
      </c>
      <c r="F218" s="14">
        <f>+IFERROR(IF(db_ConsumoDiario[[#This Row],[Lectura 
Medidor]]-$D217&gt;0,db_ConsumoDiario[[#This Row],[Lectura 
Medidor]]-$D217,0)*2400,0)</f>
        <v>12575.999999995111</v>
      </c>
      <c r="G218" s="8">
        <f>+SUMIFS(db_LecMedPrinc[4],db_LecMedPrinc[Fecha],db_ConsumoDiario[[#This Row],[Fecha]],db_LecMedPrinc[Hora],db_ConsumoDiario[[#This Row],[Hora]])</f>
        <v>13462.05</v>
      </c>
      <c r="H218" s="43">
        <f>+SUMIFS(db_LecMedPrinc[5],db_LecMedPrinc[Fecha],db_ConsumoDiario[[#This Row],[Fecha]],db_LecMedPrinc[Hora],db_ConsumoDiario[[#This Row],[Hora]])</f>
        <v>23530.7</v>
      </c>
      <c r="I218" s="43">
        <f>+SUMIFS(db_LecMedPrinc[6],db_LecMedPrinc[Fecha],db_ConsumoDiario[[#This Row],[Fecha]],db_LecMedPrinc[Hora],db_ConsumoDiario[[#This Row],[Hora]])</f>
        <v>9972.3700000000008</v>
      </c>
      <c r="J218" s="14">
        <f>+IFERROR(IF(db_ConsumoDiario[[#This Row],[Bloque_4]]-$G217&gt;0,db_ConsumoDiario[[#This Row],[Bloque_4]]-$G217,0)*2400,0)</f>
        <v>4823.9999999961583</v>
      </c>
      <c r="K218" s="44">
        <f>+IFERROR(IF(db_ConsumoDiario[[#This Row],[Bloque_5]]-$H217&gt;0,db_ConsumoDiario[[#This Row],[Bloque_5]]-$H217,0)*2400,0)</f>
        <v>6551.9999999989523</v>
      </c>
      <c r="L218" s="44">
        <f>+IFERROR(IF(db_ConsumoDiario[[#This Row],[Bloque_6]]-$I217&gt;0,db_ConsumoDiario[[#This Row],[Bloque_6]]-$I217,0)*2400,0)</f>
        <v>1224.0000000005239</v>
      </c>
    </row>
    <row r="219" spans="1:12" ht="15.75" x14ac:dyDescent="0.25">
      <c r="A219" s="3">
        <v>44410</v>
      </c>
      <c r="B219" s="10">
        <v>0</v>
      </c>
      <c r="C219" s="32">
        <f>+db_ConsumoDiario[[#This Row],[Fecha]]-1</f>
        <v>44409</v>
      </c>
      <c r="D219" s="8">
        <f>+SUMIFS(db_LecMedPrinc[1],db_LecMedPrinc[Fecha],db_ConsumoDiario[[#This Row],[Fecha]],db_LecMedPrinc[Hora],db_ConsumoDiario[[#This Row],[Hora]])</f>
        <v>46967.1</v>
      </c>
      <c r="E219" s="9">
        <f>+SUMIFS(db_LecMedPrinc[fdp],db_LecMedPrinc[Fecha],db_ConsumoDiario[[#This Row],[Fecha]],db_LecMedPrinc[Hora],db_ConsumoDiario[[#This Row],[Hora]])</f>
        <v>0.90391492300153287</v>
      </c>
      <c r="F219" s="14">
        <f>+IFERROR(IF(db_ConsumoDiario[[#This Row],[Lectura 
Medidor]]-$D218&gt;0,db_ConsumoDiario[[#This Row],[Lectura 
Medidor]]-$D218,0)*2400,0)</f>
        <v>4728.000000002794</v>
      </c>
      <c r="G219" s="8">
        <f>+SUMIFS(db_LecMedPrinc[4],db_LecMedPrinc[Fecha],db_ConsumoDiario[[#This Row],[Fecha]],db_LecMedPrinc[Hora],db_ConsumoDiario[[#This Row],[Hora]])</f>
        <v>13462.48</v>
      </c>
      <c r="H219" s="43">
        <f>+SUMIFS(db_LecMedPrinc[5],db_LecMedPrinc[Fecha],db_ConsumoDiario[[#This Row],[Fecha]],db_LecMedPrinc[Hora],db_ConsumoDiario[[#This Row],[Hora]])</f>
        <v>23531.78</v>
      </c>
      <c r="I219" s="43">
        <f>+SUMIFS(db_LecMedPrinc[6],db_LecMedPrinc[Fecha],db_ConsumoDiario[[#This Row],[Fecha]],db_LecMedPrinc[Hora],db_ConsumoDiario[[#This Row],[Hora]])</f>
        <v>9972.83</v>
      </c>
      <c r="J219" s="14">
        <f>+IFERROR(IF(db_ConsumoDiario[[#This Row],[Bloque_4]]-$G218&gt;0,db_ConsumoDiario[[#This Row],[Bloque_4]]-$G218,0)*2400,0)</f>
        <v>1032.0000000006985</v>
      </c>
      <c r="K219" s="44">
        <f>+IFERROR(IF(db_ConsumoDiario[[#This Row],[Bloque_5]]-$H218&gt;0,db_ConsumoDiario[[#This Row],[Bloque_5]]-$H218,0)*2400,0)</f>
        <v>2591.9999999954598</v>
      </c>
      <c r="L219" s="44">
        <f>+IFERROR(IF(db_ConsumoDiario[[#This Row],[Bloque_6]]-$I218&gt;0,db_ConsumoDiario[[#This Row],[Bloque_6]]-$I218,0)*2400,0)</f>
        <v>1103.9999999979045</v>
      </c>
    </row>
    <row r="220" spans="1:12" ht="15.75" x14ac:dyDescent="0.25">
      <c r="A220" s="3">
        <v>44411</v>
      </c>
      <c r="B220" s="10">
        <v>0</v>
      </c>
      <c r="C220" s="32">
        <f>+db_ConsumoDiario[[#This Row],[Fecha]]-1</f>
        <v>44410</v>
      </c>
      <c r="D220" s="8">
        <f>+SUMIFS(db_LecMedPrinc[1],db_LecMedPrinc[Fecha],db_ConsumoDiario[[#This Row],[Fecha]],db_LecMedPrinc[Hora],db_ConsumoDiario[[#This Row],[Hora]])</f>
        <v>46971.5</v>
      </c>
      <c r="E220" s="9">
        <f>+SUMIFS(db_LecMedPrinc[fdp],db_LecMedPrinc[Fecha],db_ConsumoDiario[[#This Row],[Fecha]],db_LecMedPrinc[Hora],db_ConsumoDiario[[#This Row],[Hora]])</f>
        <v>0.90391538414285189</v>
      </c>
      <c r="F220" s="14">
        <f>+IFERROR(IF(db_ConsumoDiario[[#This Row],[Lectura 
Medidor]]-$D219&gt;0,db_ConsumoDiario[[#This Row],[Lectura 
Medidor]]-$D219,0)*2400,0)</f>
        <v>10560.000000003492</v>
      </c>
      <c r="G220" s="8">
        <f>+SUMIFS(db_LecMedPrinc[4],db_LecMedPrinc[Fecha],db_ConsumoDiario[[#This Row],[Fecha]],db_LecMedPrinc[Hora],db_ConsumoDiario[[#This Row],[Hora]])</f>
        <v>13463.34</v>
      </c>
      <c r="H220" s="43">
        <f>+SUMIFS(db_LecMedPrinc[5],db_LecMedPrinc[Fecha],db_ConsumoDiario[[#This Row],[Fecha]],db_LecMedPrinc[Hora],db_ConsumoDiario[[#This Row],[Hora]])</f>
        <v>23533.95</v>
      </c>
      <c r="I220" s="43">
        <f>+SUMIFS(db_LecMedPrinc[6],db_LecMedPrinc[Fecha],db_ConsumoDiario[[#This Row],[Fecha]],db_LecMedPrinc[Hora],db_ConsumoDiario[[#This Row],[Hora]])</f>
        <v>9974.2099999999991</v>
      </c>
      <c r="J220" s="14">
        <f>+IFERROR(IF(db_ConsumoDiario[[#This Row],[Bloque_4]]-$G219&gt;0,db_ConsumoDiario[[#This Row],[Bloque_4]]-$G219,0)*2400,0)</f>
        <v>2064.000000001397</v>
      </c>
      <c r="K220" s="44">
        <f>+IFERROR(IF(db_ConsumoDiario[[#This Row],[Bloque_5]]-$H219&gt;0,db_ConsumoDiario[[#This Row],[Bloque_5]]-$H219,0)*2400,0)</f>
        <v>5208.0000000045402</v>
      </c>
      <c r="L220" s="44">
        <f>+IFERROR(IF(db_ConsumoDiario[[#This Row],[Bloque_6]]-$I219&gt;0,db_ConsumoDiario[[#This Row],[Bloque_6]]-$I219,0)*2400,0)</f>
        <v>3311.9999999980791</v>
      </c>
    </row>
    <row r="221" spans="1:12" ht="15.75" x14ac:dyDescent="0.25">
      <c r="A221" s="3">
        <v>44412</v>
      </c>
      <c r="B221" s="10">
        <v>0</v>
      </c>
      <c r="C221" s="32">
        <f>+db_ConsumoDiario[[#This Row],[Fecha]]-1</f>
        <v>44411</v>
      </c>
      <c r="D221" s="8">
        <f>+SUMIFS(db_LecMedPrinc[1],db_LecMedPrinc[Fecha],db_ConsumoDiario[[#This Row],[Fecha]],db_LecMedPrinc[Hora],db_ConsumoDiario[[#This Row],[Hora]])</f>
        <v>46979.69</v>
      </c>
      <c r="E221" s="9">
        <f>+SUMIFS(db_LecMedPrinc[fdp],db_LecMedPrinc[Fecha],db_ConsumoDiario[[#This Row],[Fecha]],db_LecMedPrinc[Hora],db_ConsumoDiario[[#This Row],[Hora]])</f>
        <v>0.90391162992200835</v>
      </c>
      <c r="F221" s="14">
        <f>+IFERROR(IF(db_ConsumoDiario[[#This Row],[Lectura 
Medidor]]-$D220&gt;0,db_ConsumoDiario[[#This Row],[Lectura 
Medidor]]-$D220,0)*2400,0)</f>
        <v>19656.000000005588</v>
      </c>
      <c r="G221" s="8">
        <f>+SUMIFS(db_LecMedPrinc[4],db_LecMedPrinc[Fecha],db_ConsumoDiario[[#This Row],[Fecha]],db_LecMedPrinc[Hora],db_ConsumoDiario[[#This Row],[Hora]])</f>
        <v>13465.91</v>
      </c>
      <c r="H221" s="43">
        <f>+SUMIFS(db_LecMedPrinc[5],db_LecMedPrinc[Fecha],db_ConsumoDiario[[#This Row],[Fecha]],db_LecMedPrinc[Hora],db_ConsumoDiario[[#This Row],[Hora]])</f>
        <v>23537.87</v>
      </c>
      <c r="I221" s="43">
        <f>+SUMIFS(db_LecMedPrinc[6],db_LecMedPrinc[Fecha],db_ConsumoDiario[[#This Row],[Fecha]],db_LecMedPrinc[Hora],db_ConsumoDiario[[#This Row],[Hora]])</f>
        <v>9975.9</v>
      </c>
      <c r="J221" s="14">
        <f>+IFERROR(IF(db_ConsumoDiario[[#This Row],[Bloque_4]]-$G220&gt;0,db_ConsumoDiario[[#This Row],[Bloque_4]]-$G220,0)*2400,0)</f>
        <v>6167.9999999993015</v>
      </c>
      <c r="K221" s="44">
        <f>+IFERROR(IF(db_ConsumoDiario[[#This Row],[Bloque_5]]-$H220&gt;0,db_ConsumoDiario[[#This Row],[Bloque_5]]-$H220,0)*2400,0)</f>
        <v>9407.999999995809</v>
      </c>
      <c r="L221" s="44">
        <f>+IFERROR(IF(db_ConsumoDiario[[#This Row],[Bloque_6]]-$I220&gt;0,db_ConsumoDiario[[#This Row],[Bloque_6]]-$I220,0)*2400,0)</f>
        <v>4056.0000000012224</v>
      </c>
    </row>
    <row r="222" spans="1:12" ht="15.75" x14ac:dyDescent="0.25">
      <c r="A222" s="3">
        <v>44413</v>
      </c>
      <c r="B222" s="10">
        <v>0</v>
      </c>
      <c r="C222" s="32">
        <f>+db_ConsumoDiario[[#This Row],[Fecha]]-1</f>
        <v>44412</v>
      </c>
      <c r="D222" s="8">
        <f>+SUMIFS(db_LecMedPrinc[1],db_LecMedPrinc[Fecha],db_ConsumoDiario[[#This Row],[Fecha]],db_LecMedPrinc[Hora],db_ConsumoDiario[[#This Row],[Hora]])</f>
        <v>46988.54</v>
      </c>
      <c r="E222" s="9">
        <f>+SUMIFS(db_LecMedPrinc[fdp],db_LecMedPrinc[Fecha],db_ConsumoDiario[[#This Row],[Fecha]],db_LecMedPrinc[Hora],db_ConsumoDiario[[#This Row],[Hora]])</f>
        <v>0.90390848915023825</v>
      </c>
      <c r="F222" s="14">
        <f>+IFERROR(IF(db_ConsumoDiario[[#This Row],[Lectura 
Medidor]]-$D221&gt;0,db_ConsumoDiario[[#This Row],[Lectura 
Medidor]]-$D221,0)*2400,0)</f>
        <v>21239.999999996508</v>
      </c>
      <c r="G222" s="8">
        <f>+SUMIFS(db_LecMedPrinc[4],db_LecMedPrinc[Fecha],db_ConsumoDiario[[#This Row],[Fecha]],db_LecMedPrinc[Hora],db_ConsumoDiario[[#This Row],[Hora]])</f>
        <v>13468.51</v>
      </c>
      <c r="H222" s="43">
        <f>+SUMIFS(db_LecMedPrinc[5],db_LecMedPrinc[Fecha],db_ConsumoDiario[[#This Row],[Fecha]],db_LecMedPrinc[Hora],db_ConsumoDiario[[#This Row],[Hora]])</f>
        <v>23542.26</v>
      </c>
      <c r="I222" s="43">
        <f>+SUMIFS(db_LecMedPrinc[6],db_LecMedPrinc[Fecha],db_ConsumoDiario[[#This Row],[Fecha]],db_LecMedPrinc[Hora],db_ConsumoDiario[[#This Row],[Hora]])</f>
        <v>9977.76</v>
      </c>
      <c r="J222" s="14">
        <f>+IFERROR(IF(db_ConsumoDiario[[#This Row],[Bloque_4]]-$G221&gt;0,db_ConsumoDiario[[#This Row],[Bloque_4]]-$G221,0)*2400,0)</f>
        <v>6240.0000000008731</v>
      </c>
      <c r="K222" s="44">
        <f>+IFERROR(IF(db_ConsumoDiario[[#This Row],[Bloque_5]]-$H221&gt;0,db_ConsumoDiario[[#This Row],[Bloque_5]]-$H221,0)*2400,0)</f>
        <v>10535.999999998603</v>
      </c>
      <c r="L222" s="44">
        <f>+IFERROR(IF(db_ConsumoDiario[[#This Row],[Bloque_6]]-$I221&gt;0,db_ConsumoDiario[[#This Row],[Bloque_6]]-$I221,0)*2400,0)</f>
        <v>4464.000000001397</v>
      </c>
    </row>
    <row r="223" spans="1:12" ht="15.75" x14ac:dyDescent="0.25">
      <c r="A223" s="3">
        <v>44414</v>
      </c>
      <c r="B223" s="10">
        <v>0</v>
      </c>
      <c r="C223" s="32">
        <f>+db_ConsumoDiario[[#This Row],[Fecha]]-1</f>
        <v>44413</v>
      </c>
      <c r="D223" s="8">
        <f>+SUMIFS(db_LecMedPrinc[1],db_LecMedPrinc[Fecha],db_ConsumoDiario[[#This Row],[Fecha]],db_LecMedPrinc[Hora],db_ConsumoDiario[[#This Row],[Hora]])</f>
        <v>46996.1</v>
      </c>
      <c r="E223" s="9">
        <f>+SUMIFS(db_LecMedPrinc[fdp],db_LecMedPrinc[Fecha],db_ConsumoDiario[[#This Row],[Fecha]],db_LecMedPrinc[Hora],db_ConsumoDiario[[#This Row],[Hora]])</f>
        <v>0.9039076515467126</v>
      </c>
      <c r="F223" s="14">
        <f>+IFERROR(IF(db_ConsumoDiario[[#This Row],[Lectura 
Medidor]]-$D222&gt;0,db_ConsumoDiario[[#This Row],[Lectura 
Medidor]]-$D222,0)*2400,0)</f>
        <v>18143.999999994412</v>
      </c>
      <c r="G223" s="8">
        <f>+SUMIFS(db_LecMedPrinc[4],db_LecMedPrinc[Fecha],db_ConsumoDiario[[#This Row],[Fecha]],db_LecMedPrinc[Hora],db_ConsumoDiario[[#This Row],[Hora]])</f>
        <v>13470.48</v>
      </c>
      <c r="H223" s="43">
        <f>+SUMIFS(db_LecMedPrinc[5],db_LecMedPrinc[Fecha],db_ConsumoDiario[[#This Row],[Fecha]],db_LecMedPrinc[Hora],db_ConsumoDiario[[#This Row],[Hora]])</f>
        <v>23546.400000000001</v>
      </c>
      <c r="I223" s="43">
        <f>+SUMIFS(db_LecMedPrinc[6],db_LecMedPrinc[Fecha],db_ConsumoDiario[[#This Row],[Fecha]],db_LecMedPrinc[Hora],db_ConsumoDiario[[#This Row],[Hora]])</f>
        <v>9979.2000000000007</v>
      </c>
      <c r="J223" s="14">
        <f>+IFERROR(IF(db_ConsumoDiario[[#This Row],[Bloque_4]]-$G222&gt;0,db_ConsumoDiario[[#This Row],[Bloque_4]]-$G222,0)*2400,0)</f>
        <v>4727.9999999984284</v>
      </c>
      <c r="K223" s="44">
        <f>+IFERROR(IF(db_ConsumoDiario[[#This Row],[Bloque_5]]-$H222&gt;0,db_ConsumoDiario[[#This Row],[Bloque_5]]-$H222,0)*2400,0)</f>
        <v>9936.0000000073342</v>
      </c>
      <c r="L223" s="44">
        <f>+IFERROR(IF(db_ConsumoDiario[[#This Row],[Bloque_6]]-$I222&gt;0,db_ConsumoDiario[[#This Row],[Bloque_6]]-$I222,0)*2400,0)</f>
        <v>3456.0000000012224</v>
      </c>
    </row>
    <row r="224" spans="1:12" ht="15.75" x14ac:dyDescent="0.25">
      <c r="A224" s="3">
        <v>44415</v>
      </c>
      <c r="B224" s="10">
        <v>0</v>
      </c>
      <c r="C224" s="32">
        <f>+db_ConsumoDiario[[#This Row],[Fecha]]-1</f>
        <v>44414</v>
      </c>
      <c r="D224" s="8">
        <f>+SUMIFS(db_LecMedPrinc[1],db_LecMedPrinc[Fecha],db_ConsumoDiario[[#This Row],[Fecha]],db_LecMedPrinc[Hora],db_ConsumoDiario[[#This Row],[Hora]])</f>
        <v>46999.94</v>
      </c>
      <c r="E224" s="9">
        <f>+SUMIFS(db_LecMedPrinc[fdp],db_LecMedPrinc[Fecha],db_ConsumoDiario[[#This Row],[Fecha]],db_LecMedPrinc[Hora],db_ConsumoDiario[[#This Row],[Hora]])</f>
        <v>0.90391082715890969</v>
      </c>
      <c r="F224" s="14">
        <f>+IFERROR(IF(db_ConsumoDiario[[#This Row],[Lectura 
Medidor]]-$D223&gt;0,db_ConsumoDiario[[#This Row],[Lectura 
Medidor]]-$D223,0)*2400,0)</f>
        <v>9216.0000000090804</v>
      </c>
      <c r="G224" s="8">
        <f>+SUMIFS(db_LecMedPrinc[4],db_LecMedPrinc[Fecha],db_ConsumoDiario[[#This Row],[Fecha]],db_LecMedPrinc[Hora],db_ConsumoDiario[[#This Row],[Hora]])</f>
        <v>13471.66</v>
      </c>
      <c r="H224" s="43">
        <f>+SUMIFS(db_LecMedPrinc[5],db_LecMedPrinc[Fecha],db_ConsumoDiario[[#This Row],[Fecha]],db_LecMedPrinc[Hora],db_ConsumoDiario[[#This Row],[Hora]])</f>
        <v>23548.31</v>
      </c>
      <c r="I224" s="43">
        <f>+SUMIFS(db_LecMedPrinc[6],db_LecMedPrinc[Fecha],db_ConsumoDiario[[#This Row],[Fecha]],db_LecMedPrinc[Hora],db_ConsumoDiario[[#This Row],[Hora]])</f>
        <v>9979.9599999999991</v>
      </c>
      <c r="J224" s="14">
        <f>+IFERROR(IF(db_ConsumoDiario[[#This Row],[Bloque_4]]-$G223&gt;0,db_ConsumoDiario[[#This Row],[Bloque_4]]-$G223,0)*2400,0)</f>
        <v>2832.0000000006985</v>
      </c>
      <c r="K224" s="44">
        <f>+IFERROR(IF(db_ConsumoDiario[[#This Row],[Bloque_5]]-$H223&gt;0,db_ConsumoDiario[[#This Row],[Bloque_5]]-$H223,0)*2400,0)</f>
        <v>4583.9999999996508</v>
      </c>
      <c r="L224" s="44">
        <f>+IFERROR(IF(db_ConsumoDiario[[#This Row],[Bloque_6]]-$I223&gt;0,db_ConsumoDiario[[#This Row],[Bloque_6]]-$I223,0)*2400,0)</f>
        <v>1823.9999999961583</v>
      </c>
    </row>
    <row r="225" spans="1:12" ht="15.75" x14ac:dyDescent="0.25">
      <c r="A225" s="3">
        <v>44416</v>
      </c>
      <c r="B225" s="10">
        <v>0</v>
      </c>
      <c r="C225" s="32">
        <f>+db_ConsumoDiario[[#This Row],[Fecha]]-1</f>
        <v>44415</v>
      </c>
      <c r="D225" s="8">
        <f>+SUMIFS(db_LecMedPrinc[1],db_LecMedPrinc[Fecha],db_ConsumoDiario[[#This Row],[Fecha]],db_LecMedPrinc[Hora],db_ConsumoDiario[[#This Row],[Hora]])</f>
        <v>47003.55</v>
      </c>
      <c r="E225" s="9">
        <f>+SUMIFS(db_LecMedPrinc[fdp],db_LecMedPrinc[Fecha],db_ConsumoDiario[[#This Row],[Fecha]],db_LecMedPrinc[Hora],db_ConsumoDiario[[#This Row],[Hora]])</f>
        <v>0.90391579529324506</v>
      </c>
      <c r="F225" s="14">
        <f>+IFERROR(IF(db_ConsumoDiario[[#This Row],[Lectura 
Medidor]]-$D224&gt;0,db_ConsumoDiario[[#This Row],[Lectura 
Medidor]]-$D224,0)*2400,0)</f>
        <v>8664.000000001397</v>
      </c>
      <c r="G225" s="8">
        <f>+SUMIFS(db_LecMedPrinc[4],db_LecMedPrinc[Fecha],db_ConsumoDiario[[#This Row],[Fecha]],db_LecMedPrinc[Hora],db_ConsumoDiario[[#This Row],[Hora]])</f>
        <v>13472.83</v>
      </c>
      <c r="H225" s="43">
        <f>+SUMIFS(db_LecMedPrinc[5],db_LecMedPrinc[Fecha],db_ConsumoDiario[[#This Row],[Fecha]],db_LecMedPrinc[Hora],db_ConsumoDiario[[#This Row],[Hora]])</f>
        <v>23550.16</v>
      </c>
      <c r="I225" s="43">
        <f>+SUMIFS(db_LecMedPrinc[6],db_LecMedPrinc[Fecha],db_ConsumoDiario[[#This Row],[Fecha]],db_LecMedPrinc[Hora],db_ConsumoDiario[[#This Row],[Hora]])</f>
        <v>9980.6299999999992</v>
      </c>
      <c r="J225" s="14">
        <f>+IFERROR(IF(db_ConsumoDiario[[#This Row],[Bloque_4]]-$G224&gt;0,db_ConsumoDiario[[#This Row],[Bloque_4]]-$G224,0)*2400,0)</f>
        <v>2808.0000000001746</v>
      </c>
      <c r="K225" s="44">
        <f>+IFERROR(IF(db_ConsumoDiario[[#This Row],[Bloque_5]]-$H224&gt;0,db_ConsumoDiario[[#This Row],[Bloque_5]]-$H224,0)*2400,0)</f>
        <v>4439.9999999965075</v>
      </c>
      <c r="L225" s="44">
        <f>+IFERROR(IF(db_ConsumoDiario[[#This Row],[Bloque_6]]-$I224&gt;0,db_ConsumoDiario[[#This Row],[Bloque_6]]-$I224,0)*2400,0)</f>
        <v>1608.0000000001746</v>
      </c>
    </row>
    <row r="226" spans="1:12" ht="15.75" x14ac:dyDescent="0.25">
      <c r="A226" s="3">
        <v>44417</v>
      </c>
      <c r="B226" s="10">
        <v>0</v>
      </c>
      <c r="C226" s="32">
        <f>+db_ConsumoDiario[[#This Row],[Fecha]]-1</f>
        <v>44416</v>
      </c>
      <c r="D226" s="8">
        <f>+SUMIFS(db_LecMedPrinc[1],db_LecMedPrinc[Fecha],db_ConsumoDiario[[#This Row],[Fecha]],db_LecMedPrinc[Hora],db_ConsumoDiario[[#This Row],[Hora]])</f>
        <v>47006.51</v>
      </c>
      <c r="E226" s="9">
        <f>+SUMIFS(db_LecMedPrinc[fdp],db_LecMedPrinc[Fecha],db_ConsumoDiario[[#This Row],[Fecha]],db_LecMedPrinc[Hora],db_ConsumoDiario[[#This Row],[Hora]])</f>
        <v>0.90391684056051513</v>
      </c>
      <c r="F226" s="14">
        <f>+IFERROR(IF(db_ConsumoDiario[[#This Row],[Lectura 
Medidor]]-$D225&gt;0,db_ConsumoDiario[[#This Row],[Lectura 
Medidor]]-$D225,0)*2400,0)</f>
        <v>7103.9999999979045</v>
      </c>
      <c r="G226" s="8">
        <f>+SUMIFS(db_LecMedPrinc[4],db_LecMedPrinc[Fecha],db_ConsumoDiario[[#This Row],[Fecha]],db_LecMedPrinc[Hora],db_ConsumoDiario[[#This Row],[Hora]])</f>
        <v>13473.67</v>
      </c>
      <c r="H226" s="43">
        <f>+SUMIFS(db_LecMedPrinc[5],db_LecMedPrinc[Fecha],db_ConsumoDiario[[#This Row],[Fecha]],db_LecMedPrinc[Hora],db_ConsumoDiario[[#This Row],[Hora]])</f>
        <v>23551.599999999999</v>
      </c>
      <c r="I226" s="43">
        <f>+SUMIFS(db_LecMedPrinc[6],db_LecMedPrinc[Fecha],db_ConsumoDiario[[#This Row],[Fecha]],db_LecMedPrinc[Hora],db_ConsumoDiario[[#This Row],[Hora]])</f>
        <v>9981.23</v>
      </c>
      <c r="J226" s="14">
        <f>+IFERROR(IF(db_ConsumoDiario[[#This Row],[Bloque_4]]-$G225&gt;0,db_ConsumoDiario[[#This Row],[Bloque_4]]-$G225,0)*2400,0)</f>
        <v>2016.0000000003492</v>
      </c>
      <c r="K226" s="44">
        <f>+IFERROR(IF(db_ConsumoDiario[[#This Row],[Bloque_5]]-$H225&gt;0,db_ConsumoDiario[[#This Row],[Bloque_5]]-$H225,0)*2400,0)</f>
        <v>3455.9999999968568</v>
      </c>
      <c r="L226" s="44">
        <f>+IFERROR(IF(db_ConsumoDiario[[#This Row],[Bloque_6]]-$I225&gt;0,db_ConsumoDiario[[#This Row],[Bloque_6]]-$I225,0)*2400,0)</f>
        <v>1440.0000000008731</v>
      </c>
    </row>
    <row r="227" spans="1:12" ht="15.75" x14ac:dyDescent="0.25">
      <c r="A227" s="3">
        <v>44418</v>
      </c>
      <c r="B227" s="10">
        <v>0</v>
      </c>
      <c r="C227" s="32">
        <f>+db_ConsumoDiario[[#This Row],[Fecha]]-1</f>
        <v>44417</v>
      </c>
      <c r="D227" s="8">
        <f>+SUMIFS(db_LecMedPrinc[1],db_LecMedPrinc[Fecha],db_ConsumoDiario[[#This Row],[Fecha]],db_LecMedPrinc[Hora],db_ConsumoDiario[[#This Row],[Hora]])</f>
        <v>47012.01</v>
      </c>
      <c r="E227" s="9">
        <f>+SUMIFS(db_LecMedPrinc[fdp],db_LecMedPrinc[Fecha],db_ConsumoDiario[[#This Row],[Fecha]],db_LecMedPrinc[Hora],db_ConsumoDiario[[#This Row],[Hora]])</f>
        <v>0.90391641273514178</v>
      </c>
      <c r="F227" s="14">
        <f>+IFERROR(IF(db_ConsumoDiario[[#This Row],[Lectura 
Medidor]]-$D226&gt;0,db_ConsumoDiario[[#This Row],[Lectura 
Medidor]]-$D226,0)*2400,0)</f>
        <v>13200</v>
      </c>
      <c r="G227" s="8">
        <f>+SUMIFS(db_LecMedPrinc[4],db_LecMedPrinc[Fecha],db_ConsumoDiario[[#This Row],[Fecha]],db_LecMedPrinc[Hora],db_ConsumoDiario[[#This Row],[Hora]])</f>
        <v>13474.88</v>
      </c>
      <c r="H227" s="43">
        <f>+SUMIFS(db_LecMedPrinc[5],db_LecMedPrinc[Fecha],db_ConsumoDiario[[#This Row],[Fecha]],db_LecMedPrinc[Hora],db_ConsumoDiario[[#This Row],[Hora]])</f>
        <v>23554.33</v>
      </c>
      <c r="I227" s="43">
        <f>+SUMIFS(db_LecMedPrinc[6],db_LecMedPrinc[Fecha],db_ConsumoDiario[[#This Row],[Fecha]],db_LecMedPrinc[Hora],db_ConsumoDiario[[#This Row],[Hora]])</f>
        <v>9952.7900000000009</v>
      </c>
      <c r="J227" s="14">
        <f>+IFERROR(IF(db_ConsumoDiario[[#This Row],[Bloque_4]]-$G226&gt;0,db_ConsumoDiario[[#This Row],[Bloque_4]]-$G226,0)*2400,0)</f>
        <v>2903.9999999979045</v>
      </c>
      <c r="K227" s="44">
        <f>+IFERROR(IF(db_ConsumoDiario[[#This Row],[Bloque_5]]-$H226&gt;0,db_ConsumoDiario[[#This Row],[Bloque_5]]-$H226,0)*2400,0)</f>
        <v>6552.0000000076834</v>
      </c>
      <c r="L227" s="44">
        <f>+IFERROR(IF(db_ConsumoDiario[[#This Row],[Bloque_6]]-$I226&gt;0,db_ConsumoDiario[[#This Row],[Bloque_6]]-$I226,0)*2400,0)</f>
        <v>0</v>
      </c>
    </row>
    <row r="228" spans="1:12" ht="15.75" x14ac:dyDescent="0.25">
      <c r="A228" s="3">
        <v>44419</v>
      </c>
      <c r="B228" s="10">
        <v>0</v>
      </c>
      <c r="C228" s="32">
        <f>+db_ConsumoDiario[[#This Row],[Fecha]]-1</f>
        <v>44418</v>
      </c>
      <c r="D228" s="8">
        <f>+SUMIFS(db_LecMedPrinc[1],db_LecMedPrinc[Fecha],db_ConsumoDiario[[#This Row],[Fecha]],db_LecMedPrinc[Hora],db_ConsumoDiario[[#This Row],[Hora]])</f>
        <v>47020.37</v>
      </c>
      <c r="E228" s="9">
        <f>+SUMIFS(db_LecMedPrinc[fdp],db_LecMedPrinc[Fecha],db_ConsumoDiario[[#This Row],[Fecha]],db_LecMedPrinc[Hora],db_ConsumoDiario[[#This Row],[Hora]])</f>
        <v>0.90391281350599184</v>
      </c>
      <c r="F228" s="14">
        <f>+IFERROR(IF(db_ConsumoDiario[[#This Row],[Lectura 
Medidor]]-$D227&gt;0,db_ConsumoDiario[[#This Row],[Lectura 
Medidor]]-$D227,0)*2400,0)</f>
        <v>20064.000000001397</v>
      </c>
      <c r="G228" s="8">
        <f>+SUMIFS(db_LecMedPrinc[4],db_LecMedPrinc[Fecha],db_ConsumoDiario[[#This Row],[Fecha]],db_LecMedPrinc[Hora],db_ConsumoDiario[[#This Row],[Hora]])</f>
        <v>13477.51</v>
      </c>
      <c r="H228" s="43">
        <f>+SUMIFS(db_LecMedPrinc[5],db_LecMedPrinc[Fecha],db_ConsumoDiario[[#This Row],[Fecha]],db_LecMedPrinc[Hora],db_ConsumoDiario[[#This Row],[Hora]])</f>
        <v>23558.35</v>
      </c>
      <c r="I228" s="43">
        <f>+SUMIFS(db_LecMedPrinc[6],db_LecMedPrinc[Fecha],db_ConsumoDiario[[#This Row],[Fecha]],db_LecMedPrinc[Hora],db_ConsumoDiario[[#This Row],[Hora]])</f>
        <v>9984.5</v>
      </c>
      <c r="J228" s="14">
        <f>+IFERROR(IF(db_ConsumoDiario[[#This Row],[Bloque_4]]-$G227&gt;0,db_ConsumoDiario[[#This Row],[Bloque_4]]-$G227,0)*2400,0)</f>
        <v>6312.0000000024447</v>
      </c>
      <c r="K228" s="44">
        <f>+IFERROR(IF(db_ConsumoDiario[[#This Row],[Bloque_5]]-$H227&gt;0,db_ConsumoDiario[[#This Row],[Bloque_5]]-$H227,0)*2400,0)</f>
        <v>9647.9999999923166</v>
      </c>
      <c r="L228" s="44">
        <f>+IFERROR(IF(db_ConsumoDiario[[#This Row],[Bloque_6]]-$I227&gt;0,db_ConsumoDiario[[#This Row],[Bloque_6]]-$I227,0)*2400,0)</f>
        <v>76103.999999997905</v>
      </c>
    </row>
    <row r="229" spans="1:12" ht="15.75" x14ac:dyDescent="0.25">
      <c r="A229" s="3">
        <v>44420</v>
      </c>
      <c r="B229" s="10">
        <v>0</v>
      </c>
      <c r="C229" s="32">
        <f>+db_ConsumoDiario[[#This Row],[Fecha]]-1</f>
        <v>44419</v>
      </c>
      <c r="D229" s="8">
        <f>+SUMIFS(db_LecMedPrinc[1],db_LecMedPrinc[Fecha],db_ConsumoDiario[[#This Row],[Fecha]],db_LecMedPrinc[Hora],db_ConsumoDiario[[#This Row],[Hora]])</f>
        <v>47029.56</v>
      </c>
      <c r="E229" s="9">
        <f>+SUMIFS(db_LecMedPrinc[fdp],db_LecMedPrinc[Fecha],db_ConsumoDiario[[#This Row],[Fecha]],db_LecMedPrinc[Hora],db_ConsumoDiario[[#This Row],[Hora]])</f>
        <v>0.90390916165415591</v>
      </c>
      <c r="F229" s="14">
        <f>+IFERROR(IF(db_ConsumoDiario[[#This Row],[Lectura 
Medidor]]-$D228&gt;0,db_ConsumoDiario[[#This Row],[Lectura 
Medidor]]-$D228,0)*2400,0)</f>
        <v>22055.999999988126</v>
      </c>
      <c r="G229" s="8">
        <f>+SUMIFS(db_LecMedPrinc[4],db_LecMedPrinc[Fecha],db_ConsumoDiario[[#This Row],[Fecha]],db_LecMedPrinc[Hora],db_ConsumoDiario[[#This Row],[Hora]])</f>
        <v>13480.43</v>
      </c>
      <c r="H229" s="43">
        <f>+SUMIFS(db_LecMedPrinc[5],db_LecMedPrinc[Fecha],db_ConsumoDiario[[#This Row],[Fecha]],db_LecMedPrinc[Hora],db_ConsumoDiario[[#This Row],[Hora]])</f>
        <v>23562.77</v>
      </c>
      <c r="I229" s="43">
        <f>+SUMIFS(db_LecMedPrinc[6],db_LecMedPrinc[Fecha],db_ConsumoDiario[[#This Row],[Fecha]],db_LecMedPrinc[Hora],db_ConsumoDiario[[#This Row],[Hora]])</f>
        <v>9986.36</v>
      </c>
      <c r="J229" s="14">
        <f>+IFERROR(IF(db_ConsumoDiario[[#This Row],[Bloque_4]]-$G228&gt;0,db_ConsumoDiario[[#This Row],[Bloque_4]]-$G228,0)*2400,0)</f>
        <v>7008.0000000001746</v>
      </c>
      <c r="K229" s="44">
        <f>+IFERROR(IF(db_ConsumoDiario[[#This Row],[Bloque_5]]-$H228&gt;0,db_ConsumoDiario[[#This Row],[Bloque_5]]-$H228,0)*2400,0)</f>
        <v>10608.00000000454</v>
      </c>
      <c r="L229" s="44">
        <f>+IFERROR(IF(db_ConsumoDiario[[#This Row],[Bloque_6]]-$I228&gt;0,db_ConsumoDiario[[#This Row],[Bloque_6]]-$I228,0)*2400,0)</f>
        <v>4464.000000001397</v>
      </c>
    </row>
    <row r="230" spans="1:12" ht="15.75" x14ac:dyDescent="0.25">
      <c r="A230" s="3">
        <v>44421</v>
      </c>
      <c r="B230" s="10">
        <v>0</v>
      </c>
      <c r="C230" s="32">
        <f>+db_ConsumoDiario[[#This Row],[Fecha]]-1</f>
        <v>44420</v>
      </c>
      <c r="D230" s="8">
        <f>+SUMIFS(db_LecMedPrinc[1],db_LecMedPrinc[Fecha],db_ConsumoDiario[[#This Row],[Fecha]],db_LecMedPrinc[Hora],db_ConsumoDiario[[#This Row],[Hora]])</f>
        <v>47036.46</v>
      </c>
      <c r="E230" s="9">
        <f>+SUMIFS(db_LecMedPrinc[fdp],db_LecMedPrinc[Fecha],db_ConsumoDiario[[#This Row],[Fecha]],db_LecMedPrinc[Hora],db_ConsumoDiario[[#This Row],[Hora]])</f>
        <v>0.90390801031980905</v>
      </c>
      <c r="F230" s="14">
        <f>+IFERROR(IF(db_ConsumoDiario[[#This Row],[Lectura 
Medidor]]-$D229&gt;0,db_ConsumoDiario[[#This Row],[Lectura 
Medidor]]-$D229,0)*2400,0)</f>
        <v>16560.000000003492</v>
      </c>
      <c r="G230" s="8">
        <f>+SUMIFS(db_LecMedPrinc[4],db_LecMedPrinc[Fecha],db_ConsumoDiario[[#This Row],[Fecha]],db_LecMedPrinc[Hora],db_ConsumoDiario[[#This Row],[Hora]])</f>
        <v>13481.99</v>
      </c>
      <c r="H230" s="43">
        <f>+SUMIFS(db_LecMedPrinc[5],db_LecMedPrinc[Fecha],db_ConsumoDiario[[#This Row],[Fecha]],db_LecMedPrinc[Hora],db_ConsumoDiario[[#This Row],[Hora]])</f>
        <v>23566.92</v>
      </c>
      <c r="I230" s="43">
        <f>+SUMIFS(db_LecMedPrinc[6],db_LecMedPrinc[Fecha],db_ConsumoDiario[[#This Row],[Fecha]],db_LecMedPrinc[Hora],db_ConsumoDiario[[#This Row],[Hora]])</f>
        <v>9987.5400000000009</v>
      </c>
      <c r="J230" s="14">
        <f>+IFERROR(IF(db_ConsumoDiario[[#This Row],[Bloque_4]]-$G229&gt;0,db_ConsumoDiario[[#This Row],[Bloque_4]]-$G229,0)*2400,0)</f>
        <v>3743.9999999987776</v>
      </c>
      <c r="K230" s="44">
        <f>+IFERROR(IF(db_ConsumoDiario[[#This Row],[Bloque_5]]-$H229&gt;0,db_ConsumoDiario[[#This Row],[Bloque_5]]-$H229,0)*2400,0)</f>
        <v>9959.9999999947613</v>
      </c>
      <c r="L230" s="44">
        <f>+IFERROR(IF(db_ConsumoDiario[[#This Row],[Bloque_6]]-$I229&gt;0,db_ConsumoDiario[[#This Row],[Bloque_6]]-$I229,0)*2400,0)</f>
        <v>2832.0000000006985</v>
      </c>
    </row>
    <row r="231" spans="1:12" ht="15.75" x14ac:dyDescent="0.25">
      <c r="A231" s="3">
        <v>44422</v>
      </c>
      <c r="B231" s="10">
        <v>0</v>
      </c>
      <c r="C231" s="32">
        <f>+db_ConsumoDiario[[#This Row],[Fecha]]-1</f>
        <v>44421</v>
      </c>
      <c r="D231" s="8">
        <f>+SUMIFS(db_LecMedPrinc[1],db_LecMedPrinc[Fecha],db_ConsumoDiario[[#This Row],[Fecha]],db_LecMedPrinc[Hora],db_ConsumoDiario[[#This Row],[Hora]])</f>
        <v>47042.3</v>
      </c>
      <c r="E231" s="9">
        <f>+SUMIFS(db_LecMedPrinc[fdp],db_LecMedPrinc[Fecha],db_ConsumoDiario[[#This Row],[Fecha]],db_LecMedPrinc[Hora],db_ConsumoDiario[[#This Row],[Hora]])</f>
        <v>0.90390892758952246</v>
      </c>
      <c r="F231" s="14">
        <f>+IFERROR(IF(db_ConsumoDiario[[#This Row],[Lectura 
Medidor]]-$D230&gt;0,db_ConsumoDiario[[#This Row],[Lectura 
Medidor]]-$D230,0)*2400,0)</f>
        <v>14016.00000000908</v>
      </c>
      <c r="G231" s="8">
        <f>+SUMIFS(db_LecMedPrinc[4],db_LecMedPrinc[Fecha],db_ConsumoDiario[[#This Row],[Fecha]],db_LecMedPrinc[Hora],db_ConsumoDiario[[#This Row],[Hora]])</f>
        <v>13483.55</v>
      </c>
      <c r="H231" s="43">
        <f>+SUMIFS(db_LecMedPrinc[5],db_LecMedPrinc[Fecha],db_ConsumoDiario[[#This Row],[Fecha]],db_LecMedPrinc[Hora],db_ConsumoDiario[[#This Row],[Hora]])</f>
        <v>23570.03</v>
      </c>
      <c r="I231" s="43">
        <f>+SUMIFS(db_LecMedPrinc[6],db_LecMedPrinc[Fecha],db_ConsumoDiario[[#This Row],[Fecha]],db_LecMedPrinc[Hora],db_ConsumoDiario[[#This Row],[Hora]])</f>
        <v>9988.7099999999991</v>
      </c>
      <c r="J231" s="14">
        <f>+IFERROR(IF(db_ConsumoDiario[[#This Row],[Bloque_4]]-$G230&gt;0,db_ConsumoDiario[[#This Row],[Bloque_4]]-$G230,0)*2400,0)</f>
        <v>3743.9999999987776</v>
      </c>
      <c r="K231" s="44">
        <f>+IFERROR(IF(db_ConsumoDiario[[#This Row],[Bloque_5]]-$H230&gt;0,db_ConsumoDiario[[#This Row],[Bloque_5]]-$H230,0)*2400,0)</f>
        <v>7464.000000001397</v>
      </c>
      <c r="L231" s="44">
        <f>+IFERROR(IF(db_ConsumoDiario[[#This Row],[Bloque_6]]-$I230&gt;0,db_ConsumoDiario[[#This Row],[Bloque_6]]-$I230,0)*2400,0)</f>
        <v>2807.999999995809</v>
      </c>
    </row>
    <row r="232" spans="1:12" ht="15.75" x14ac:dyDescent="0.25">
      <c r="A232" s="3">
        <v>44423</v>
      </c>
      <c r="B232" s="10">
        <v>0</v>
      </c>
      <c r="C232" s="32">
        <f>+db_ConsumoDiario[[#This Row],[Fecha]]-1</f>
        <v>44422</v>
      </c>
      <c r="D232" s="8">
        <f>+SUMIFS(db_LecMedPrinc[1],db_LecMedPrinc[Fecha],db_ConsumoDiario[[#This Row],[Fecha]],db_LecMedPrinc[Hora],db_ConsumoDiario[[#This Row],[Hora]])</f>
        <v>47046.98</v>
      </c>
      <c r="E232" s="9">
        <f>+SUMIFS(db_LecMedPrinc[fdp],db_LecMedPrinc[Fecha],db_ConsumoDiario[[#This Row],[Fecha]],db_LecMedPrinc[Hora],db_ConsumoDiario[[#This Row],[Hora]])</f>
        <v>0.9039097784972111</v>
      </c>
      <c r="F232" s="14">
        <f>+IFERROR(IF(db_ConsumoDiario[[#This Row],[Lectura 
Medidor]]-$D231&gt;0,db_ConsumoDiario[[#This Row],[Lectura 
Medidor]]-$D231,0)*2400,0)</f>
        <v>11232.000000000698</v>
      </c>
      <c r="G232" s="8">
        <f>+SUMIFS(db_LecMedPrinc[4],db_LecMedPrinc[Fecha],db_ConsumoDiario[[#This Row],[Fecha]],db_LecMedPrinc[Hora],db_ConsumoDiario[[#This Row],[Hora]])</f>
        <v>13484.89</v>
      </c>
      <c r="H232" s="43">
        <f>+SUMIFS(db_LecMedPrinc[5],db_LecMedPrinc[Fecha],db_ConsumoDiario[[#This Row],[Fecha]],db_LecMedPrinc[Hora],db_ConsumoDiario[[#This Row],[Hora]])</f>
        <v>23572.39</v>
      </c>
      <c r="I232" s="43">
        <f>+SUMIFS(db_LecMedPrinc[6],db_LecMedPrinc[Fecha],db_ConsumoDiario[[#This Row],[Fecha]],db_LecMedPrinc[Hora],db_ConsumoDiario[[#This Row],[Hora]])</f>
        <v>9989.69</v>
      </c>
      <c r="J232" s="14">
        <f>+IFERROR(IF(db_ConsumoDiario[[#This Row],[Bloque_4]]-$G231&gt;0,db_ConsumoDiario[[#This Row],[Bloque_4]]-$G231,0)*2400,0)</f>
        <v>3216.0000000003492</v>
      </c>
      <c r="K232" s="44">
        <f>+IFERROR(IF(db_ConsumoDiario[[#This Row],[Bloque_5]]-$H231&gt;0,db_ConsumoDiario[[#This Row],[Bloque_5]]-$H231,0)*2400,0)</f>
        <v>5664.000000001397</v>
      </c>
      <c r="L232" s="44">
        <f>+IFERROR(IF(db_ConsumoDiario[[#This Row],[Bloque_6]]-$I231&gt;0,db_ConsumoDiario[[#This Row],[Bloque_6]]-$I231,0)*2400,0)</f>
        <v>2352.0000000033178</v>
      </c>
    </row>
    <row r="233" spans="1:12" ht="15.75" x14ac:dyDescent="0.25">
      <c r="A233" s="3">
        <v>44424</v>
      </c>
      <c r="B233" s="10">
        <v>0</v>
      </c>
      <c r="C233" s="32">
        <f>+db_ConsumoDiario[[#This Row],[Fecha]]-1</f>
        <v>44423</v>
      </c>
      <c r="D233" s="8">
        <f>+SUMIFS(db_LecMedPrinc[1],db_LecMedPrinc[Fecha],db_ConsumoDiario[[#This Row],[Fecha]],db_LecMedPrinc[Hora],db_ConsumoDiario[[#This Row],[Hora]])</f>
        <v>47051.79</v>
      </c>
      <c r="E233" s="9">
        <f>+SUMIFS(db_LecMedPrinc[fdp],db_LecMedPrinc[Fecha],db_ConsumoDiario[[#This Row],[Fecha]],db_LecMedPrinc[Hora],db_ConsumoDiario[[#This Row],[Hora]])</f>
        <v>0.90391071475762264</v>
      </c>
      <c r="F233" s="14">
        <f>+IFERROR(IF(db_ConsumoDiario[[#This Row],[Lectura 
Medidor]]-$D232&gt;0,db_ConsumoDiario[[#This Row],[Lectura 
Medidor]]-$D232,0)*2400,0)</f>
        <v>11543.999999994412</v>
      </c>
      <c r="G233" s="8">
        <f>+SUMIFS(db_LecMedPrinc[4],db_LecMedPrinc[Fecha],db_ConsumoDiario[[#This Row],[Fecha]],db_LecMedPrinc[Hora],db_ConsumoDiario[[#This Row],[Hora]])</f>
        <v>13486.39</v>
      </c>
      <c r="H233" s="43">
        <f>+SUMIFS(db_LecMedPrinc[5],db_LecMedPrinc[Fecha],db_ConsumoDiario[[#This Row],[Fecha]],db_LecMedPrinc[Hora],db_ConsumoDiario[[#This Row],[Hora]])</f>
        <v>23574.84</v>
      </c>
      <c r="I233" s="43">
        <f>+SUMIFS(db_LecMedPrinc[6],db_LecMedPrinc[Fecha],db_ConsumoDiario[[#This Row],[Fecha]],db_LecMedPrinc[Hora],db_ConsumoDiario[[#This Row],[Hora]])</f>
        <v>9990.5499999999993</v>
      </c>
      <c r="J233" s="14">
        <f>+IFERROR(IF(db_ConsumoDiario[[#This Row],[Bloque_4]]-$G232&gt;0,db_ConsumoDiario[[#This Row],[Bloque_4]]-$G232,0)*2400,0)</f>
        <v>3600</v>
      </c>
      <c r="K233" s="44">
        <f>+IFERROR(IF(db_ConsumoDiario[[#This Row],[Bloque_5]]-$H232&gt;0,db_ConsumoDiario[[#This Row],[Bloque_5]]-$H232,0)*2400,0)</f>
        <v>5880.0000000017462</v>
      </c>
      <c r="L233" s="44">
        <f>+IFERROR(IF(db_ConsumoDiario[[#This Row],[Bloque_6]]-$I232&gt;0,db_ConsumoDiario[[#This Row],[Bloque_6]]-$I232,0)*2400,0)</f>
        <v>2063.9999999970314</v>
      </c>
    </row>
    <row r="234" spans="1:12" ht="15.75" x14ac:dyDescent="0.25">
      <c r="A234" s="3">
        <v>44425</v>
      </c>
      <c r="B234" s="10">
        <v>0</v>
      </c>
      <c r="C234" s="32">
        <f>+db_ConsumoDiario[[#This Row],[Fecha]]-1</f>
        <v>44424</v>
      </c>
      <c r="D234" s="8">
        <f>+SUMIFS(db_LecMedPrinc[1],db_LecMedPrinc[Fecha],db_ConsumoDiario[[#This Row],[Fecha]],db_LecMedPrinc[Hora],db_ConsumoDiario[[#This Row],[Hora]])</f>
        <v>47056.61</v>
      </c>
      <c r="E234" s="9">
        <f>+SUMIFS(db_LecMedPrinc[fdp],db_LecMedPrinc[Fecha],db_ConsumoDiario[[#This Row],[Fecha]],db_LecMedPrinc[Hora],db_ConsumoDiario[[#This Row],[Hora]])</f>
        <v>0.90391205729577362</v>
      </c>
      <c r="F234" s="14">
        <f>+IFERROR(IF(db_ConsumoDiario[[#This Row],[Lectura 
Medidor]]-$D233&gt;0,db_ConsumoDiario[[#This Row],[Lectura 
Medidor]]-$D233,0)*2400,0)</f>
        <v>11567.999999999302</v>
      </c>
      <c r="G234" s="8">
        <f>+SUMIFS(db_LecMedPrinc[4],db_LecMedPrinc[Fecha],db_ConsumoDiario[[#This Row],[Fecha]],db_LecMedPrinc[Hora],db_ConsumoDiario[[#This Row],[Hora]])</f>
        <v>13487.52</v>
      </c>
      <c r="H234" s="43">
        <f>+SUMIFS(db_LecMedPrinc[5],db_LecMedPrinc[Fecha],db_ConsumoDiario[[#This Row],[Fecha]],db_LecMedPrinc[Hora],db_ConsumoDiario[[#This Row],[Hora]])</f>
        <v>23577.3</v>
      </c>
      <c r="I234" s="43">
        <f>+SUMIFS(db_LecMedPrinc[6],db_LecMedPrinc[Fecha],db_ConsumoDiario[[#This Row],[Fecha]],db_LecMedPrinc[Hora],db_ConsumoDiario[[#This Row],[Hora]])</f>
        <v>9991.7800000000007</v>
      </c>
      <c r="J234" s="14">
        <f>+IFERROR(IF(db_ConsumoDiario[[#This Row],[Bloque_4]]-$G233&gt;0,db_ConsumoDiario[[#This Row],[Bloque_4]]-$G233,0)*2400,0)</f>
        <v>2712.0000000024447</v>
      </c>
      <c r="K234" s="44">
        <f>+IFERROR(IF(db_ConsumoDiario[[#This Row],[Bloque_5]]-$H233&gt;0,db_ConsumoDiario[[#This Row],[Bloque_5]]-$H233,0)*2400,0)</f>
        <v>5903.9999999979045</v>
      </c>
      <c r="L234" s="44">
        <f>+IFERROR(IF(db_ConsumoDiario[[#This Row],[Bloque_6]]-$I233&gt;0,db_ConsumoDiario[[#This Row],[Bloque_6]]-$I233,0)*2400,0)</f>
        <v>2952.0000000033178</v>
      </c>
    </row>
    <row r="235" spans="1:12" ht="15.75" x14ac:dyDescent="0.25">
      <c r="A235" s="3">
        <v>44426</v>
      </c>
      <c r="B235" s="10">
        <v>0</v>
      </c>
      <c r="C235" s="32">
        <f>+db_ConsumoDiario[[#This Row],[Fecha]]-1</f>
        <v>44425</v>
      </c>
      <c r="D235" s="8">
        <f>+SUMIFS(db_LecMedPrinc[1],db_LecMedPrinc[Fecha],db_ConsumoDiario[[#This Row],[Fecha]],db_LecMedPrinc[Hora],db_ConsumoDiario[[#This Row],[Hora]])</f>
        <v>0</v>
      </c>
      <c r="E235" s="9">
        <f>+SUMIFS(db_LecMedPrinc[fdp],db_LecMedPrinc[Fecha],db_ConsumoDiario[[#This Row],[Fecha]],db_LecMedPrinc[Hora],db_ConsumoDiario[[#This Row],[Hora]])</f>
        <v>0</v>
      </c>
      <c r="F235" s="14">
        <f>+IFERROR(IF(db_ConsumoDiario[[#This Row],[Lectura 
Medidor]]-$D234&gt;0,db_ConsumoDiario[[#This Row],[Lectura 
Medidor]]-$D234,0)*2400,0)</f>
        <v>0</v>
      </c>
      <c r="G235" s="8">
        <f>+SUMIFS(db_LecMedPrinc[4],db_LecMedPrinc[Fecha],db_ConsumoDiario[[#This Row],[Fecha]],db_LecMedPrinc[Hora],db_ConsumoDiario[[#This Row],[Hora]])</f>
        <v>0</v>
      </c>
      <c r="H235" s="43">
        <f>+SUMIFS(db_LecMedPrinc[5],db_LecMedPrinc[Fecha],db_ConsumoDiario[[#This Row],[Fecha]],db_LecMedPrinc[Hora],db_ConsumoDiario[[#This Row],[Hora]])</f>
        <v>0</v>
      </c>
      <c r="I235" s="43">
        <f>+SUMIFS(db_LecMedPrinc[6],db_LecMedPrinc[Fecha],db_ConsumoDiario[[#This Row],[Fecha]],db_LecMedPrinc[Hora],db_ConsumoDiario[[#This Row],[Hora]])</f>
        <v>0</v>
      </c>
      <c r="J235" s="14">
        <f>+IFERROR(IF(db_ConsumoDiario[[#This Row],[Bloque_4]]-$G234&gt;0,db_ConsumoDiario[[#This Row],[Bloque_4]]-$G234,0)*2400,0)</f>
        <v>0</v>
      </c>
      <c r="K235" s="44">
        <f>+IFERROR(IF(db_ConsumoDiario[[#This Row],[Bloque_5]]-$H234&gt;0,db_ConsumoDiario[[#This Row],[Bloque_5]]-$H234,0)*2400,0)</f>
        <v>0</v>
      </c>
      <c r="L235" s="44">
        <f>+IFERROR(IF(db_ConsumoDiario[[#This Row],[Bloque_6]]-$I234&gt;0,db_ConsumoDiario[[#This Row],[Bloque_6]]-$I234,0)*2400,0)</f>
        <v>0</v>
      </c>
    </row>
    <row r="236" spans="1:12" ht="15.75" x14ac:dyDescent="0.25">
      <c r="A236" s="3">
        <v>44427</v>
      </c>
      <c r="B236" s="10">
        <v>0</v>
      </c>
      <c r="C236" s="32">
        <f>+db_ConsumoDiario[[#This Row],[Fecha]]-1</f>
        <v>44426</v>
      </c>
      <c r="D236" s="8">
        <f>+SUMIFS(db_LecMedPrinc[1],db_LecMedPrinc[Fecha],db_ConsumoDiario[[#This Row],[Fecha]],db_LecMedPrinc[Hora],db_ConsumoDiario[[#This Row],[Hora]])</f>
        <v>0</v>
      </c>
      <c r="E236" s="9">
        <f>+SUMIFS(db_LecMedPrinc[fdp],db_LecMedPrinc[Fecha],db_ConsumoDiario[[#This Row],[Fecha]],db_LecMedPrinc[Hora],db_ConsumoDiario[[#This Row],[Hora]])</f>
        <v>0</v>
      </c>
      <c r="F236" s="14">
        <f>+IFERROR(IF(db_ConsumoDiario[[#This Row],[Lectura 
Medidor]]-$D235&gt;0,db_ConsumoDiario[[#This Row],[Lectura 
Medidor]]-$D235,0)*2400,0)</f>
        <v>0</v>
      </c>
      <c r="G236" s="8">
        <f>+SUMIFS(db_LecMedPrinc[4],db_LecMedPrinc[Fecha],db_ConsumoDiario[[#This Row],[Fecha]],db_LecMedPrinc[Hora],db_ConsumoDiario[[#This Row],[Hora]])</f>
        <v>0</v>
      </c>
      <c r="H236" s="43">
        <f>+SUMIFS(db_LecMedPrinc[5],db_LecMedPrinc[Fecha],db_ConsumoDiario[[#This Row],[Fecha]],db_LecMedPrinc[Hora],db_ConsumoDiario[[#This Row],[Hora]])</f>
        <v>0</v>
      </c>
      <c r="I236" s="43">
        <f>+SUMIFS(db_LecMedPrinc[6],db_LecMedPrinc[Fecha],db_ConsumoDiario[[#This Row],[Fecha]],db_LecMedPrinc[Hora],db_ConsumoDiario[[#This Row],[Hora]])</f>
        <v>0</v>
      </c>
      <c r="J236" s="14">
        <f>+IFERROR(IF(db_ConsumoDiario[[#This Row],[Bloque_4]]-$G235&gt;0,db_ConsumoDiario[[#This Row],[Bloque_4]]-$G235,0)*2400,0)</f>
        <v>0</v>
      </c>
      <c r="K236" s="44">
        <f>+IFERROR(IF(db_ConsumoDiario[[#This Row],[Bloque_5]]-$H235&gt;0,db_ConsumoDiario[[#This Row],[Bloque_5]]-$H235,0)*2400,0)</f>
        <v>0</v>
      </c>
      <c r="L236" s="44">
        <f>+IFERROR(IF(db_ConsumoDiario[[#This Row],[Bloque_6]]-$I235&gt;0,db_ConsumoDiario[[#This Row],[Bloque_6]]-$I235,0)*2400,0)</f>
        <v>0</v>
      </c>
    </row>
    <row r="237" spans="1:12" ht="15.75" x14ac:dyDescent="0.25">
      <c r="A237" s="3">
        <v>44428</v>
      </c>
      <c r="B237" s="10">
        <v>0</v>
      </c>
      <c r="C237" s="32">
        <f>+db_ConsumoDiario[[#This Row],[Fecha]]-1</f>
        <v>44427</v>
      </c>
      <c r="D237" s="8">
        <f>+SUMIFS(db_LecMedPrinc[1],db_LecMedPrinc[Fecha],db_ConsumoDiario[[#This Row],[Fecha]],db_LecMedPrinc[Hora],db_ConsumoDiario[[#This Row],[Hora]])</f>
        <v>0</v>
      </c>
      <c r="E237" s="9">
        <f>+SUMIFS(db_LecMedPrinc[fdp],db_LecMedPrinc[Fecha],db_ConsumoDiario[[#This Row],[Fecha]],db_LecMedPrinc[Hora],db_ConsumoDiario[[#This Row],[Hora]])</f>
        <v>0</v>
      </c>
      <c r="F237" s="14">
        <f>+IFERROR(IF(db_ConsumoDiario[[#This Row],[Lectura 
Medidor]]-$D236&gt;0,db_ConsumoDiario[[#This Row],[Lectura 
Medidor]]-$D236,0)*2400,0)</f>
        <v>0</v>
      </c>
      <c r="G237" s="8">
        <f>+SUMIFS(db_LecMedPrinc[4],db_LecMedPrinc[Fecha],db_ConsumoDiario[[#This Row],[Fecha]],db_LecMedPrinc[Hora],db_ConsumoDiario[[#This Row],[Hora]])</f>
        <v>0</v>
      </c>
      <c r="H237" s="43">
        <f>+SUMIFS(db_LecMedPrinc[5],db_LecMedPrinc[Fecha],db_ConsumoDiario[[#This Row],[Fecha]],db_LecMedPrinc[Hora],db_ConsumoDiario[[#This Row],[Hora]])</f>
        <v>0</v>
      </c>
      <c r="I237" s="43">
        <f>+SUMIFS(db_LecMedPrinc[6],db_LecMedPrinc[Fecha],db_ConsumoDiario[[#This Row],[Fecha]],db_LecMedPrinc[Hora],db_ConsumoDiario[[#This Row],[Hora]])</f>
        <v>0</v>
      </c>
      <c r="J237" s="14">
        <f>+IFERROR(IF(db_ConsumoDiario[[#This Row],[Bloque_4]]-$G236&gt;0,db_ConsumoDiario[[#This Row],[Bloque_4]]-$G236,0)*2400,0)</f>
        <v>0</v>
      </c>
      <c r="K237" s="44">
        <f>+IFERROR(IF(db_ConsumoDiario[[#This Row],[Bloque_5]]-$H236&gt;0,db_ConsumoDiario[[#This Row],[Bloque_5]]-$H236,0)*2400,0)</f>
        <v>0</v>
      </c>
      <c r="L237" s="44">
        <f>+IFERROR(IF(db_ConsumoDiario[[#This Row],[Bloque_6]]-$I236&gt;0,db_ConsumoDiario[[#This Row],[Bloque_6]]-$I236,0)*2400,0)</f>
        <v>0</v>
      </c>
    </row>
    <row r="238" spans="1:12" ht="15.75" x14ac:dyDescent="0.25">
      <c r="A238" s="3">
        <v>44429</v>
      </c>
      <c r="B238" s="10">
        <v>0</v>
      </c>
      <c r="C238" s="32">
        <f>+db_ConsumoDiario[[#This Row],[Fecha]]-1</f>
        <v>44428</v>
      </c>
      <c r="D238" s="8">
        <f>+SUMIFS(db_LecMedPrinc[1],db_LecMedPrinc[Fecha],db_ConsumoDiario[[#This Row],[Fecha]],db_LecMedPrinc[Hora],db_ConsumoDiario[[#This Row],[Hora]])</f>
        <v>0</v>
      </c>
      <c r="E238" s="9">
        <f>+SUMIFS(db_LecMedPrinc[fdp],db_LecMedPrinc[Fecha],db_ConsumoDiario[[#This Row],[Fecha]],db_LecMedPrinc[Hora],db_ConsumoDiario[[#This Row],[Hora]])</f>
        <v>0</v>
      </c>
      <c r="F238" s="14">
        <f>+IFERROR(IF(db_ConsumoDiario[[#This Row],[Lectura 
Medidor]]-$D237&gt;0,db_ConsumoDiario[[#This Row],[Lectura 
Medidor]]-$D237,0)*2400,0)</f>
        <v>0</v>
      </c>
      <c r="G238" s="8">
        <f>+SUMIFS(db_LecMedPrinc[4],db_LecMedPrinc[Fecha],db_ConsumoDiario[[#This Row],[Fecha]],db_LecMedPrinc[Hora],db_ConsumoDiario[[#This Row],[Hora]])</f>
        <v>0</v>
      </c>
      <c r="H238" s="43">
        <f>+SUMIFS(db_LecMedPrinc[5],db_LecMedPrinc[Fecha],db_ConsumoDiario[[#This Row],[Fecha]],db_LecMedPrinc[Hora],db_ConsumoDiario[[#This Row],[Hora]])</f>
        <v>0</v>
      </c>
      <c r="I238" s="43">
        <f>+SUMIFS(db_LecMedPrinc[6],db_LecMedPrinc[Fecha],db_ConsumoDiario[[#This Row],[Fecha]],db_LecMedPrinc[Hora],db_ConsumoDiario[[#This Row],[Hora]])</f>
        <v>0</v>
      </c>
      <c r="J238" s="14">
        <f>+IFERROR(IF(db_ConsumoDiario[[#This Row],[Bloque_4]]-$G237&gt;0,db_ConsumoDiario[[#This Row],[Bloque_4]]-$G237,0)*2400,0)</f>
        <v>0</v>
      </c>
      <c r="K238" s="44">
        <f>+IFERROR(IF(db_ConsumoDiario[[#This Row],[Bloque_5]]-$H237&gt;0,db_ConsumoDiario[[#This Row],[Bloque_5]]-$H237,0)*2400,0)</f>
        <v>0</v>
      </c>
      <c r="L238" s="44">
        <f>+IFERROR(IF(db_ConsumoDiario[[#This Row],[Bloque_6]]-$I237&gt;0,db_ConsumoDiario[[#This Row],[Bloque_6]]-$I237,0)*2400,0)</f>
        <v>0</v>
      </c>
    </row>
    <row r="239" spans="1:12" ht="15.75" x14ac:dyDescent="0.25">
      <c r="A239" s="3">
        <v>44430</v>
      </c>
      <c r="B239" s="10">
        <v>0</v>
      </c>
      <c r="C239" s="32">
        <f>+db_ConsumoDiario[[#This Row],[Fecha]]-1</f>
        <v>44429</v>
      </c>
      <c r="D239" s="8">
        <f>+SUMIFS(db_LecMedPrinc[1],db_LecMedPrinc[Fecha],db_ConsumoDiario[[#This Row],[Fecha]],db_LecMedPrinc[Hora],db_ConsumoDiario[[#This Row],[Hora]])</f>
        <v>0</v>
      </c>
      <c r="E239" s="9">
        <f>+SUMIFS(db_LecMedPrinc[fdp],db_LecMedPrinc[Fecha],db_ConsumoDiario[[#This Row],[Fecha]],db_LecMedPrinc[Hora],db_ConsumoDiario[[#This Row],[Hora]])</f>
        <v>0</v>
      </c>
      <c r="F239" s="14">
        <f>+IFERROR(IF(db_ConsumoDiario[[#This Row],[Lectura 
Medidor]]-$D238&gt;0,db_ConsumoDiario[[#This Row],[Lectura 
Medidor]]-$D238,0)*2400,0)</f>
        <v>0</v>
      </c>
      <c r="G239" s="8">
        <f>+SUMIFS(db_LecMedPrinc[4],db_LecMedPrinc[Fecha],db_ConsumoDiario[[#This Row],[Fecha]],db_LecMedPrinc[Hora],db_ConsumoDiario[[#This Row],[Hora]])</f>
        <v>0</v>
      </c>
      <c r="H239" s="43">
        <f>+SUMIFS(db_LecMedPrinc[5],db_LecMedPrinc[Fecha],db_ConsumoDiario[[#This Row],[Fecha]],db_LecMedPrinc[Hora],db_ConsumoDiario[[#This Row],[Hora]])</f>
        <v>0</v>
      </c>
      <c r="I239" s="43">
        <f>+SUMIFS(db_LecMedPrinc[6],db_LecMedPrinc[Fecha],db_ConsumoDiario[[#This Row],[Fecha]],db_LecMedPrinc[Hora],db_ConsumoDiario[[#This Row],[Hora]])</f>
        <v>0</v>
      </c>
      <c r="J239" s="14">
        <f>+IFERROR(IF(db_ConsumoDiario[[#This Row],[Bloque_4]]-$G238&gt;0,db_ConsumoDiario[[#This Row],[Bloque_4]]-$G238,0)*2400,0)</f>
        <v>0</v>
      </c>
      <c r="K239" s="44">
        <f>+IFERROR(IF(db_ConsumoDiario[[#This Row],[Bloque_5]]-$H238&gt;0,db_ConsumoDiario[[#This Row],[Bloque_5]]-$H238,0)*2400,0)</f>
        <v>0</v>
      </c>
      <c r="L239" s="44">
        <f>+IFERROR(IF(db_ConsumoDiario[[#This Row],[Bloque_6]]-$I238&gt;0,db_ConsumoDiario[[#This Row],[Bloque_6]]-$I238,0)*2400,0)</f>
        <v>0</v>
      </c>
    </row>
    <row r="240" spans="1:12" ht="15.75" x14ac:dyDescent="0.25">
      <c r="A240" s="3">
        <v>44431</v>
      </c>
      <c r="B240" s="10">
        <v>0</v>
      </c>
      <c r="C240" s="32">
        <f>+db_ConsumoDiario[[#This Row],[Fecha]]-1</f>
        <v>44430</v>
      </c>
      <c r="D240" s="8">
        <f>+SUMIFS(db_LecMedPrinc[1],db_LecMedPrinc[Fecha],db_ConsumoDiario[[#This Row],[Fecha]],db_LecMedPrinc[Hora],db_ConsumoDiario[[#This Row],[Hora]])</f>
        <v>0</v>
      </c>
      <c r="E240" s="9">
        <f>+SUMIFS(db_LecMedPrinc[fdp],db_LecMedPrinc[Fecha],db_ConsumoDiario[[#This Row],[Fecha]],db_LecMedPrinc[Hora],db_ConsumoDiario[[#This Row],[Hora]])</f>
        <v>0</v>
      </c>
      <c r="F240" s="14">
        <f>+IFERROR(IF(db_ConsumoDiario[[#This Row],[Lectura 
Medidor]]-$D239&gt;0,db_ConsumoDiario[[#This Row],[Lectura 
Medidor]]-$D239,0)*2400,0)</f>
        <v>0</v>
      </c>
      <c r="G240" s="8">
        <f>+SUMIFS(db_LecMedPrinc[4],db_LecMedPrinc[Fecha],db_ConsumoDiario[[#This Row],[Fecha]],db_LecMedPrinc[Hora],db_ConsumoDiario[[#This Row],[Hora]])</f>
        <v>0</v>
      </c>
      <c r="H240" s="43">
        <f>+SUMIFS(db_LecMedPrinc[5],db_LecMedPrinc[Fecha],db_ConsumoDiario[[#This Row],[Fecha]],db_LecMedPrinc[Hora],db_ConsumoDiario[[#This Row],[Hora]])</f>
        <v>0</v>
      </c>
      <c r="I240" s="43">
        <f>+SUMIFS(db_LecMedPrinc[6],db_LecMedPrinc[Fecha],db_ConsumoDiario[[#This Row],[Fecha]],db_LecMedPrinc[Hora],db_ConsumoDiario[[#This Row],[Hora]])</f>
        <v>0</v>
      </c>
      <c r="J240" s="14">
        <f>+IFERROR(IF(db_ConsumoDiario[[#This Row],[Bloque_4]]-$G239&gt;0,db_ConsumoDiario[[#This Row],[Bloque_4]]-$G239,0)*2400,0)</f>
        <v>0</v>
      </c>
      <c r="K240" s="44">
        <f>+IFERROR(IF(db_ConsumoDiario[[#This Row],[Bloque_5]]-$H239&gt;0,db_ConsumoDiario[[#This Row],[Bloque_5]]-$H239,0)*2400,0)</f>
        <v>0</v>
      </c>
      <c r="L240" s="44">
        <f>+IFERROR(IF(db_ConsumoDiario[[#This Row],[Bloque_6]]-$I239&gt;0,db_ConsumoDiario[[#This Row],[Bloque_6]]-$I239,0)*2400,0)</f>
        <v>0</v>
      </c>
    </row>
    <row r="241" spans="1:12" ht="15.75" x14ac:dyDescent="0.25">
      <c r="A241" s="3">
        <v>44432</v>
      </c>
      <c r="B241" s="10">
        <v>0</v>
      </c>
      <c r="C241" s="32">
        <f>+db_ConsumoDiario[[#This Row],[Fecha]]-1</f>
        <v>44431</v>
      </c>
      <c r="D241" s="8">
        <f>+SUMIFS(db_LecMedPrinc[1],db_LecMedPrinc[Fecha],db_ConsumoDiario[[#This Row],[Fecha]],db_LecMedPrinc[Hora],db_ConsumoDiario[[#This Row],[Hora]])</f>
        <v>0</v>
      </c>
      <c r="E241" s="9">
        <f>+SUMIFS(db_LecMedPrinc[fdp],db_LecMedPrinc[Fecha],db_ConsumoDiario[[#This Row],[Fecha]],db_LecMedPrinc[Hora],db_ConsumoDiario[[#This Row],[Hora]])</f>
        <v>0</v>
      </c>
      <c r="F241" s="14">
        <f>+IFERROR(IF(db_ConsumoDiario[[#This Row],[Lectura 
Medidor]]-$D240&gt;0,db_ConsumoDiario[[#This Row],[Lectura 
Medidor]]-$D240,0)*2400,0)</f>
        <v>0</v>
      </c>
      <c r="G241" s="8">
        <f>+SUMIFS(db_LecMedPrinc[4],db_LecMedPrinc[Fecha],db_ConsumoDiario[[#This Row],[Fecha]],db_LecMedPrinc[Hora],db_ConsumoDiario[[#This Row],[Hora]])</f>
        <v>0</v>
      </c>
      <c r="H241" s="43">
        <f>+SUMIFS(db_LecMedPrinc[5],db_LecMedPrinc[Fecha],db_ConsumoDiario[[#This Row],[Fecha]],db_LecMedPrinc[Hora],db_ConsumoDiario[[#This Row],[Hora]])</f>
        <v>0</v>
      </c>
      <c r="I241" s="43">
        <f>+SUMIFS(db_LecMedPrinc[6],db_LecMedPrinc[Fecha],db_ConsumoDiario[[#This Row],[Fecha]],db_LecMedPrinc[Hora],db_ConsumoDiario[[#This Row],[Hora]])</f>
        <v>0</v>
      </c>
      <c r="J241" s="14">
        <f>+IFERROR(IF(db_ConsumoDiario[[#This Row],[Bloque_4]]-$G240&gt;0,db_ConsumoDiario[[#This Row],[Bloque_4]]-$G240,0)*2400,0)</f>
        <v>0</v>
      </c>
      <c r="K241" s="44">
        <f>+IFERROR(IF(db_ConsumoDiario[[#This Row],[Bloque_5]]-$H240&gt;0,db_ConsumoDiario[[#This Row],[Bloque_5]]-$H240,0)*2400,0)</f>
        <v>0</v>
      </c>
      <c r="L241" s="44">
        <f>+IFERROR(IF(db_ConsumoDiario[[#This Row],[Bloque_6]]-$I240&gt;0,db_ConsumoDiario[[#This Row],[Bloque_6]]-$I240,0)*2400,0)</f>
        <v>0</v>
      </c>
    </row>
    <row r="242" spans="1:12" ht="15.75" x14ac:dyDescent="0.25">
      <c r="A242" s="3">
        <v>44433</v>
      </c>
      <c r="B242" s="10">
        <v>0</v>
      </c>
      <c r="C242" s="32">
        <f>+db_ConsumoDiario[[#This Row],[Fecha]]-1</f>
        <v>44432</v>
      </c>
      <c r="D242" s="8">
        <f>+SUMIFS(db_LecMedPrinc[1],db_LecMedPrinc[Fecha],db_ConsumoDiario[[#This Row],[Fecha]],db_LecMedPrinc[Hora],db_ConsumoDiario[[#This Row],[Hora]])</f>
        <v>0</v>
      </c>
      <c r="E242" s="9">
        <f>+SUMIFS(db_LecMedPrinc[fdp],db_LecMedPrinc[Fecha],db_ConsumoDiario[[#This Row],[Fecha]],db_LecMedPrinc[Hora],db_ConsumoDiario[[#This Row],[Hora]])</f>
        <v>0</v>
      </c>
      <c r="F242" s="14">
        <f>+IFERROR(IF(db_ConsumoDiario[[#This Row],[Lectura 
Medidor]]-$D241&gt;0,db_ConsumoDiario[[#This Row],[Lectura 
Medidor]]-$D241,0)*2400,0)</f>
        <v>0</v>
      </c>
      <c r="G242" s="8">
        <f>+SUMIFS(db_LecMedPrinc[4],db_LecMedPrinc[Fecha],db_ConsumoDiario[[#This Row],[Fecha]],db_LecMedPrinc[Hora],db_ConsumoDiario[[#This Row],[Hora]])</f>
        <v>0</v>
      </c>
      <c r="H242" s="43">
        <f>+SUMIFS(db_LecMedPrinc[5],db_LecMedPrinc[Fecha],db_ConsumoDiario[[#This Row],[Fecha]],db_LecMedPrinc[Hora],db_ConsumoDiario[[#This Row],[Hora]])</f>
        <v>0</v>
      </c>
      <c r="I242" s="43">
        <f>+SUMIFS(db_LecMedPrinc[6],db_LecMedPrinc[Fecha],db_ConsumoDiario[[#This Row],[Fecha]],db_LecMedPrinc[Hora],db_ConsumoDiario[[#This Row],[Hora]])</f>
        <v>0</v>
      </c>
      <c r="J242" s="14">
        <f>+IFERROR(IF(db_ConsumoDiario[[#This Row],[Bloque_4]]-$G241&gt;0,db_ConsumoDiario[[#This Row],[Bloque_4]]-$G241,0)*2400,0)</f>
        <v>0</v>
      </c>
      <c r="K242" s="44">
        <f>+IFERROR(IF(db_ConsumoDiario[[#This Row],[Bloque_5]]-$H241&gt;0,db_ConsumoDiario[[#This Row],[Bloque_5]]-$H241,0)*2400,0)</f>
        <v>0</v>
      </c>
      <c r="L242" s="44">
        <f>+IFERROR(IF(db_ConsumoDiario[[#This Row],[Bloque_6]]-$I241&gt;0,db_ConsumoDiario[[#This Row],[Bloque_6]]-$I241,0)*2400,0)</f>
        <v>0</v>
      </c>
    </row>
    <row r="243" spans="1:12" ht="15.75" x14ac:dyDescent="0.25">
      <c r="A243" s="3">
        <v>44434</v>
      </c>
      <c r="B243" s="10">
        <v>0</v>
      </c>
      <c r="C243" s="32">
        <f>+db_ConsumoDiario[[#This Row],[Fecha]]-1</f>
        <v>44433</v>
      </c>
      <c r="D243" s="8">
        <f>+SUMIFS(db_LecMedPrinc[1],db_LecMedPrinc[Fecha],db_ConsumoDiario[[#This Row],[Fecha]],db_LecMedPrinc[Hora],db_ConsumoDiario[[#This Row],[Hora]])</f>
        <v>0</v>
      </c>
      <c r="E243" s="9">
        <f>+SUMIFS(db_LecMedPrinc[fdp],db_LecMedPrinc[Fecha],db_ConsumoDiario[[#This Row],[Fecha]],db_LecMedPrinc[Hora],db_ConsumoDiario[[#This Row],[Hora]])</f>
        <v>0</v>
      </c>
      <c r="F243" s="14">
        <f>+IFERROR(IF(db_ConsumoDiario[[#This Row],[Lectura 
Medidor]]-$D242&gt;0,db_ConsumoDiario[[#This Row],[Lectura 
Medidor]]-$D242,0)*2400,0)</f>
        <v>0</v>
      </c>
      <c r="G243" s="8">
        <f>+SUMIFS(db_LecMedPrinc[4],db_LecMedPrinc[Fecha],db_ConsumoDiario[[#This Row],[Fecha]],db_LecMedPrinc[Hora],db_ConsumoDiario[[#This Row],[Hora]])</f>
        <v>0</v>
      </c>
      <c r="H243" s="43">
        <f>+SUMIFS(db_LecMedPrinc[5],db_LecMedPrinc[Fecha],db_ConsumoDiario[[#This Row],[Fecha]],db_LecMedPrinc[Hora],db_ConsumoDiario[[#This Row],[Hora]])</f>
        <v>0</v>
      </c>
      <c r="I243" s="43">
        <f>+SUMIFS(db_LecMedPrinc[6],db_LecMedPrinc[Fecha],db_ConsumoDiario[[#This Row],[Fecha]],db_LecMedPrinc[Hora],db_ConsumoDiario[[#This Row],[Hora]])</f>
        <v>0</v>
      </c>
      <c r="J243" s="14">
        <f>+IFERROR(IF(db_ConsumoDiario[[#This Row],[Bloque_4]]-$G242&gt;0,db_ConsumoDiario[[#This Row],[Bloque_4]]-$G242,0)*2400,0)</f>
        <v>0</v>
      </c>
      <c r="K243" s="44">
        <f>+IFERROR(IF(db_ConsumoDiario[[#This Row],[Bloque_5]]-$H242&gt;0,db_ConsumoDiario[[#This Row],[Bloque_5]]-$H242,0)*2400,0)</f>
        <v>0</v>
      </c>
      <c r="L243" s="44">
        <f>+IFERROR(IF(db_ConsumoDiario[[#This Row],[Bloque_6]]-$I242&gt;0,db_ConsumoDiario[[#This Row],[Bloque_6]]-$I242,0)*2400,0)</f>
        <v>0</v>
      </c>
    </row>
    <row r="244" spans="1:12" ht="15.75" x14ac:dyDescent="0.25">
      <c r="A244" s="3">
        <v>44435</v>
      </c>
      <c r="B244" s="10">
        <v>0</v>
      </c>
      <c r="C244" s="32">
        <f>+db_ConsumoDiario[[#This Row],[Fecha]]-1</f>
        <v>44434</v>
      </c>
      <c r="D244" s="8">
        <f>+SUMIFS(db_LecMedPrinc[1],db_LecMedPrinc[Fecha],db_ConsumoDiario[[#This Row],[Fecha]],db_LecMedPrinc[Hora],db_ConsumoDiario[[#This Row],[Hora]])</f>
        <v>0</v>
      </c>
      <c r="E244" s="9">
        <f>+SUMIFS(db_LecMedPrinc[fdp],db_LecMedPrinc[Fecha],db_ConsumoDiario[[#This Row],[Fecha]],db_LecMedPrinc[Hora],db_ConsumoDiario[[#This Row],[Hora]])</f>
        <v>0</v>
      </c>
      <c r="F244" s="14">
        <f>+IFERROR(IF(db_ConsumoDiario[[#This Row],[Lectura 
Medidor]]-$D243&gt;0,db_ConsumoDiario[[#This Row],[Lectura 
Medidor]]-$D243,0)*2400,0)</f>
        <v>0</v>
      </c>
      <c r="G244" s="8">
        <f>+SUMIFS(db_LecMedPrinc[4],db_LecMedPrinc[Fecha],db_ConsumoDiario[[#This Row],[Fecha]],db_LecMedPrinc[Hora],db_ConsumoDiario[[#This Row],[Hora]])</f>
        <v>0</v>
      </c>
      <c r="H244" s="43">
        <f>+SUMIFS(db_LecMedPrinc[5],db_LecMedPrinc[Fecha],db_ConsumoDiario[[#This Row],[Fecha]],db_LecMedPrinc[Hora],db_ConsumoDiario[[#This Row],[Hora]])</f>
        <v>0</v>
      </c>
      <c r="I244" s="43">
        <f>+SUMIFS(db_LecMedPrinc[6],db_LecMedPrinc[Fecha],db_ConsumoDiario[[#This Row],[Fecha]],db_LecMedPrinc[Hora],db_ConsumoDiario[[#This Row],[Hora]])</f>
        <v>0</v>
      </c>
      <c r="J244" s="14">
        <f>+IFERROR(IF(db_ConsumoDiario[[#This Row],[Bloque_4]]-$G243&gt;0,db_ConsumoDiario[[#This Row],[Bloque_4]]-$G243,0)*2400,0)</f>
        <v>0</v>
      </c>
      <c r="K244" s="44">
        <f>+IFERROR(IF(db_ConsumoDiario[[#This Row],[Bloque_5]]-$H243&gt;0,db_ConsumoDiario[[#This Row],[Bloque_5]]-$H243,0)*2400,0)</f>
        <v>0</v>
      </c>
      <c r="L244" s="44">
        <f>+IFERROR(IF(db_ConsumoDiario[[#This Row],[Bloque_6]]-$I243&gt;0,db_ConsumoDiario[[#This Row],[Bloque_6]]-$I243,0)*2400,0)</f>
        <v>0</v>
      </c>
    </row>
    <row r="245" spans="1:12" ht="15.75" x14ac:dyDescent="0.25">
      <c r="A245" s="3">
        <v>44436</v>
      </c>
      <c r="B245" s="10">
        <v>0</v>
      </c>
      <c r="C245" s="32">
        <f>+db_ConsumoDiario[[#This Row],[Fecha]]-1</f>
        <v>44435</v>
      </c>
      <c r="D245" s="8">
        <f>+SUMIFS(db_LecMedPrinc[1],db_LecMedPrinc[Fecha],db_ConsumoDiario[[#This Row],[Fecha]],db_LecMedPrinc[Hora],db_ConsumoDiario[[#This Row],[Hora]])</f>
        <v>0</v>
      </c>
      <c r="E245" s="9">
        <f>+SUMIFS(db_LecMedPrinc[fdp],db_LecMedPrinc[Fecha],db_ConsumoDiario[[#This Row],[Fecha]],db_LecMedPrinc[Hora],db_ConsumoDiario[[#This Row],[Hora]])</f>
        <v>0</v>
      </c>
      <c r="F245" s="14">
        <f>+IFERROR(IF(db_ConsumoDiario[[#This Row],[Lectura 
Medidor]]-$D244&gt;0,db_ConsumoDiario[[#This Row],[Lectura 
Medidor]]-$D244,0)*2400,0)</f>
        <v>0</v>
      </c>
      <c r="G245" s="8">
        <f>+SUMIFS(db_LecMedPrinc[4],db_LecMedPrinc[Fecha],db_ConsumoDiario[[#This Row],[Fecha]],db_LecMedPrinc[Hora],db_ConsumoDiario[[#This Row],[Hora]])</f>
        <v>0</v>
      </c>
      <c r="H245" s="43">
        <f>+SUMIFS(db_LecMedPrinc[5],db_LecMedPrinc[Fecha],db_ConsumoDiario[[#This Row],[Fecha]],db_LecMedPrinc[Hora],db_ConsumoDiario[[#This Row],[Hora]])</f>
        <v>0</v>
      </c>
      <c r="I245" s="43">
        <f>+SUMIFS(db_LecMedPrinc[6],db_LecMedPrinc[Fecha],db_ConsumoDiario[[#This Row],[Fecha]],db_LecMedPrinc[Hora],db_ConsumoDiario[[#This Row],[Hora]])</f>
        <v>0</v>
      </c>
      <c r="J245" s="14">
        <f>+IFERROR(IF(db_ConsumoDiario[[#This Row],[Bloque_4]]-$G244&gt;0,db_ConsumoDiario[[#This Row],[Bloque_4]]-$G244,0)*2400,0)</f>
        <v>0</v>
      </c>
      <c r="K245" s="44">
        <f>+IFERROR(IF(db_ConsumoDiario[[#This Row],[Bloque_5]]-$H244&gt;0,db_ConsumoDiario[[#This Row],[Bloque_5]]-$H244,0)*2400,0)</f>
        <v>0</v>
      </c>
      <c r="L245" s="44">
        <f>+IFERROR(IF(db_ConsumoDiario[[#This Row],[Bloque_6]]-$I244&gt;0,db_ConsumoDiario[[#This Row],[Bloque_6]]-$I244,0)*2400,0)</f>
        <v>0</v>
      </c>
    </row>
    <row r="246" spans="1:12" ht="15.75" x14ac:dyDescent="0.25">
      <c r="A246" s="3">
        <v>44437</v>
      </c>
      <c r="B246" s="10">
        <v>0</v>
      </c>
      <c r="C246" s="32">
        <f>+db_ConsumoDiario[[#This Row],[Fecha]]-1</f>
        <v>44436</v>
      </c>
      <c r="D246" s="8">
        <f>+SUMIFS(db_LecMedPrinc[1],db_LecMedPrinc[Fecha],db_ConsumoDiario[[#This Row],[Fecha]],db_LecMedPrinc[Hora],db_ConsumoDiario[[#This Row],[Hora]])</f>
        <v>0</v>
      </c>
      <c r="E246" s="9">
        <f>+SUMIFS(db_LecMedPrinc[fdp],db_LecMedPrinc[Fecha],db_ConsumoDiario[[#This Row],[Fecha]],db_LecMedPrinc[Hora],db_ConsumoDiario[[#This Row],[Hora]])</f>
        <v>0</v>
      </c>
      <c r="F246" s="14">
        <f>+IFERROR(IF(db_ConsumoDiario[[#This Row],[Lectura 
Medidor]]-$D245&gt;0,db_ConsumoDiario[[#This Row],[Lectura 
Medidor]]-$D245,0)*2400,0)</f>
        <v>0</v>
      </c>
      <c r="G246" s="8">
        <f>+SUMIFS(db_LecMedPrinc[4],db_LecMedPrinc[Fecha],db_ConsumoDiario[[#This Row],[Fecha]],db_LecMedPrinc[Hora],db_ConsumoDiario[[#This Row],[Hora]])</f>
        <v>0</v>
      </c>
      <c r="H246" s="43">
        <f>+SUMIFS(db_LecMedPrinc[5],db_LecMedPrinc[Fecha],db_ConsumoDiario[[#This Row],[Fecha]],db_LecMedPrinc[Hora],db_ConsumoDiario[[#This Row],[Hora]])</f>
        <v>0</v>
      </c>
      <c r="I246" s="43">
        <f>+SUMIFS(db_LecMedPrinc[6],db_LecMedPrinc[Fecha],db_ConsumoDiario[[#This Row],[Fecha]],db_LecMedPrinc[Hora],db_ConsumoDiario[[#This Row],[Hora]])</f>
        <v>0</v>
      </c>
      <c r="J246" s="14">
        <f>+IFERROR(IF(db_ConsumoDiario[[#This Row],[Bloque_4]]-$G245&gt;0,db_ConsumoDiario[[#This Row],[Bloque_4]]-$G245,0)*2400,0)</f>
        <v>0</v>
      </c>
      <c r="K246" s="44">
        <f>+IFERROR(IF(db_ConsumoDiario[[#This Row],[Bloque_5]]-$H245&gt;0,db_ConsumoDiario[[#This Row],[Bloque_5]]-$H245,0)*2400,0)</f>
        <v>0</v>
      </c>
      <c r="L246" s="44">
        <f>+IFERROR(IF(db_ConsumoDiario[[#This Row],[Bloque_6]]-$I245&gt;0,db_ConsumoDiario[[#This Row],[Bloque_6]]-$I245,0)*2400,0)</f>
        <v>0</v>
      </c>
    </row>
    <row r="247" spans="1:12" ht="15.75" x14ac:dyDescent="0.25">
      <c r="A247" s="3">
        <v>44438</v>
      </c>
      <c r="B247" s="10">
        <v>0</v>
      </c>
      <c r="C247" s="32">
        <f>+db_ConsumoDiario[[#This Row],[Fecha]]-1</f>
        <v>44437</v>
      </c>
      <c r="D247" s="8">
        <f>+SUMIFS(db_LecMedPrinc[1],db_LecMedPrinc[Fecha],db_ConsumoDiario[[#This Row],[Fecha]],db_LecMedPrinc[Hora],db_ConsumoDiario[[#This Row],[Hora]])</f>
        <v>0</v>
      </c>
      <c r="E247" s="9">
        <f>+SUMIFS(db_LecMedPrinc[fdp],db_LecMedPrinc[Fecha],db_ConsumoDiario[[#This Row],[Fecha]],db_LecMedPrinc[Hora],db_ConsumoDiario[[#This Row],[Hora]])</f>
        <v>0</v>
      </c>
      <c r="F247" s="14">
        <f>+IFERROR(IF(db_ConsumoDiario[[#This Row],[Lectura 
Medidor]]-$D246&gt;0,db_ConsumoDiario[[#This Row],[Lectura 
Medidor]]-$D246,0)*2400,0)</f>
        <v>0</v>
      </c>
      <c r="G247" s="8">
        <f>+SUMIFS(db_LecMedPrinc[4],db_LecMedPrinc[Fecha],db_ConsumoDiario[[#This Row],[Fecha]],db_LecMedPrinc[Hora],db_ConsumoDiario[[#This Row],[Hora]])</f>
        <v>0</v>
      </c>
      <c r="H247" s="43">
        <f>+SUMIFS(db_LecMedPrinc[5],db_LecMedPrinc[Fecha],db_ConsumoDiario[[#This Row],[Fecha]],db_LecMedPrinc[Hora],db_ConsumoDiario[[#This Row],[Hora]])</f>
        <v>0</v>
      </c>
      <c r="I247" s="43">
        <f>+SUMIFS(db_LecMedPrinc[6],db_LecMedPrinc[Fecha],db_ConsumoDiario[[#This Row],[Fecha]],db_LecMedPrinc[Hora],db_ConsumoDiario[[#This Row],[Hora]])</f>
        <v>0</v>
      </c>
      <c r="J247" s="14">
        <f>+IFERROR(IF(db_ConsumoDiario[[#This Row],[Bloque_4]]-$G246&gt;0,db_ConsumoDiario[[#This Row],[Bloque_4]]-$G246,0)*2400,0)</f>
        <v>0</v>
      </c>
      <c r="K247" s="44">
        <f>+IFERROR(IF(db_ConsumoDiario[[#This Row],[Bloque_5]]-$H246&gt;0,db_ConsumoDiario[[#This Row],[Bloque_5]]-$H246,0)*2400,0)</f>
        <v>0</v>
      </c>
      <c r="L247" s="44">
        <f>+IFERROR(IF(db_ConsumoDiario[[#This Row],[Bloque_6]]-$I246&gt;0,db_ConsumoDiario[[#This Row],[Bloque_6]]-$I246,0)*2400,0)</f>
        <v>0</v>
      </c>
    </row>
    <row r="248" spans="1:12" ht="15.75" x14ac:dyDescent="0.25">
      <c r="A248" s="3">
        <v>44439</v>
      </c>
      <c r="B248" s="10">
        <v>0</v>
      </c>
      <c r="C248" s="32">
        <f>+db_ConsumoDiario[[#This Row],[Fecha]]-1</f>
        <v>44438</v>
      </c>
      <c r="D248" s="8">
        <f>+SUMIFS(db_LecMedPrinc[1],db_LecMedPrinc[Fecha],db_ConsumoDiario[[#This Row],[Fecha]],db_LecMedPrinc[Hora],db_ConsumoDiario[[#This Row],[Hora]])</f>
        <v>0</v>
      </c>
      <c r="E248" s="9">
        <f>+SUMIFS(db_LecMedPrinc[fdp],db_LecMedPrinc[Fecha],db_ConsumoDiario[[#This Row],[Fecha]],db_LecMedPrinc[Hora],db_ConsumoDiario[[#This Row],[Hora]])</f>
        <v>0</v>
      </c>
      <c r="F248" s="14">
        <f>+IFERROR(IF(db_ConsumoDiario[[#This Row],[Lectura 
Medidor]]-$D247&gt;0,db_ConsumoDiario[[#This Row],[Lectura 
Medidor]]-$D247,0)*2400,0)</f>
        <v>0</v>
      </c>
      <c r="G248" s="8">
        <f>+SUMIFS(db_LecMedPrinc[4],db_LecMedPrinc[Fecha],db_ConsumoDiario[[#This Row],[Fecha]],db_LecMedPrinc[Hora],db_ConsumoDiario[[#This Row],[Hora]])</f>
        <v>0</v>
      </c>
      <c r="H248" s="43">
        <f>+SUMIFS(db_LecMedPrinc[5],db_LecMedPrinc[Fecha],db_ConsumoDiario[[#This Row],[Fecha]],db_LecMedPrinc[Hora],db_ConsumoDiario[[#This Row],[Hora]])</f>
        <v>0</v>
      </c>
      <c r="I248" s="43">
        <f>+SUMIFS(db_LecMedPrinc[6],db_LecMedPrinc[Fecha],db_ConsumoDiario[[#This Row],[Fecha]],db_LecMedPrinc[Hora],db_ConsumoDiario[[#This Row],[Hora]])</f>
        <v>0</v>
      </c>
      <c r="J248" s="14">
        <f>+IFERROR(IF(db_ConsumoDiario[[#This Row],[Bloque_4]]-$G247&gt;0,db_ConsumoDiario[[#This Row],[Bloque_4]]-$G247,0)*2400,0)</f>
        <v>0</v>
      </c>
      <c r="K248" s="44">
        <f>+IFERROR(IF(db_ConsumoDiario[[#This Row],[Bloque_5]]-$H247&gt;0,db_ConsumoDiario[[#This Row],[Bloque_5]]-$H247,0)*2400,0)</f>
        <v>0</v>
      </c>
      <c r="L248" s="44">
        <f>+IFERROR(IF(db_ConsumoDiario[[#This Row],[Bloque_6]]-$I247&gt;0,db_ConsumoDiario[[#This Row],[Bloque_6]]-$I247,0)*2400,0)</f>
        <v>0</v>
      </c>
    </row>
    <row r="249" spans="1:12" ht="15.75" x14ac:dyDescent="0.25">
      <c r="A249" s="3">
        <v>44440</v>
      </c>
      <c r="B249" s="10">
        <v>0</v>
      </c>
      <c r="C249" s="32">
        <f>+db_ConsumoDiario[[#This Row],[Fecha]]-1</f>
        <v>44439</v>
      </c>
      <c r="D249" s="8">
        <f>+SUMIFS(db_LecMedPrinc[1],db_LecMedPrinc[Fecha],db_ConsumoDiario[[#This Row],[Fecha]],db_LecMedPrinc[Hora],db_ConsumoDiario[[#This Row],[Hora]])</f>
        <v>0</v>
      </c>
      <c r="E249" s="9">
        <f>+SUMIFS(db_LecMedPrinc[fdp],db_LecMedPrinc[Fecha],db_ConsumoDiario[[#This Row],[Fecha]],db_LecMedPrinc[Hora],db_ConsumoDiario[[#This Row],[Hora]])</f>
        <v>0</v>
      </c>
      <c r="F249" s="14">
        <f>+IFERROR(IF(db_ConsumoDiario[[#This Row],[Lectura 
Medidor]]-$D248&gt;0,db_ConsumoDiario[[#This Row],[Lectura 
Medidor]]-$D248,0)*2400,0)</f>
        <v>0</v>
      </c>
      <c r="G249" s="8">
        <f>+SUMIFS(db_LecMedPrinc[4],db_LecMedPrinc[Fecha],db_ConsumoDiario[[#This Row],[Fecha]],db_LecMedPrinc[Hora],db_ConsumoDiario[[#This Row],[Hora]])</f>
        <v>0</v>
      </c>
      <c r="H249" s="43">
        <f>+SUMIFS(db_LecMedPrinc[5],db_LecMedPrinc[Fecha],db_ConsumoDiario[[#This Row],[Fecha]],db_LecMedPrinc[Hora],db_ConsumoDiario[[#This Row],[Hora]])</f>
        <v>0</v>
      </c>
      <c r="I249" s="43">
        <f>+SUMIFS(db_LecMedPrinc[6],db_LecMedPrinc[Fecha],db_ConsumoDiario[[#This Row],[Fecha]],db_LecMedPrinc[Hora],db_ConsumoDiario[[#This Row],[Hora]])</f>
        <v>0</v>
      </c>
      <c r="J249" s="14">
        <f>+IFERROR(IF(db_ConsumoDiario[[#This Row],[Bloque_4]]-$G248&gt;0,db_ConsumoDiario[[#This Row],[Bloque_4]]-$G248,0)*2400,0)</f>
        <v>0</v>
      </c>
      <c r="K249" s="44">
        <f>+IFERROR(IF(db_ConsumoDiario[[#This Row],[Bloque_5]]-$H248&gt;0,db_ConsumoDiario[[#This Row],[Bloque_5]]-$H248,0)*2400,0)</f>
        <v>0</v>
      </c>
      <c r="L249" s="44">
        <f>+IFERROR(IF(db_ConsumoDiario[[#This Row],[Bloque_6]]-$I248&gt;0,db_ConsumoDiario[[#This Row],[Bloque_6]]-$I248,0)*2400,0)</f>
        <v>0</v>
      </c>
    </row>
    <row r="250" spans="1:12" ht="15.75" x14ac:dyDescent="0.25">
      <c r="A250" s="3">
        <v>44441</v>
      </c>
      <c r="B250" s="10">
        <v>0</v>
      </c>
      <c r="C250" s="32">
        <f>+db_ConsumoDiario[[#This Row],[Fecha]]-1</f>
        <v>44440</v>
      </c>
      <c r="D250" s="8">
        <f>+SUMIFS(db_LecMedPrinc[1],db_LecMedPrinc[Fecha],db_ConsumoDiario[[#This Row],[Fecha]],db_LecMedPrinc[Hora],db_ConsumoDiario[[#This Row],[Hora]])</f>
        <v>0</v>
      </c>
      <c r="E250" s="9">
        <f>+SUMIFS(db_LecMedPrinc[fdp],db_LecMedPrinc[Fecha],db_ConsumoDiario[[#This Row],[Fecha]],db_LecMedPrinc[Hora],db_ConsumoDiario[[#This Row],[Hora]])</f>
        <v>0</v>
      </c>
      <c r="F250" s="14">
        <f>+IFERROR(IF(db_ConsumoDiario[[#This Row],[Lectura 
Medidor]]-$D249&gt;0,db_ConsumoDiario[[#This Row],[Lectura 
Medidor]]-$D249,0)*2400,0)</f>
        <v>0</v>
      </c>
      <c r="G250" s="8">
        <f>+SUMIFS(db_LecMedPrinc[4],db_LecMedPrinc[Fecha],db_ConsumoDiario[[#This Row],[Fecha]],db_LecMedPrinc[Hora],db_ConsumoDiario[[#This Row],[Hora]])</f>
        <v>0</v>
      </c>
      <c r="H250" s="43">
        <f>+SUMIFS(db_LecMedPrinc[5],db_LecMedPrinc[Fecha],db_ConsumoDiario[[#This Row],[Fecha]],db_LecMedPrinc[Hora],db_ConsumoDiario[[#This Row],[Hora]])</f>
        <v>0</v>
      </c>
      <c r="I250" s="43">
        <f>+SUMIFS(db_LecMedPrinc[6],db_LecMedPrinc[Fecha],db_ConsumoDiario[[#This Row],[Fecha]],db_LecMedPrinc[Hora],db_ConsumoDiario[[#This Row],[Hora]])</f>
        <v>0</v>
      </c>
      <c r="J250" s="14">
        <f>+IFERROR(IF(db_ConsumoDiario[[#This Row],[Bloque_4]]-$G249&gt;0,db_ConsumoDiario[[#This Row],[Bloque_4]]-$G249,0)*2400,0)</f>
        <v>0</v>
      </c>
      <c r="K250" s="44">
        <f>+IFERROR(IF(db_ConsumoDiario[[#This Row],[Bloque_5]]-$H249&gt;0,db_ConsumoDiario[[#This Row],[Bloque_5]]-$H249,0)*2400,0)</f>
        <v>0</v>
      </c>
      <c r="L250" s="44">
        <f>+IFERROR(IF(db_ConsumoDiario[[#This Row],[Bloque_6]]-$I249&gt;0,db_ConsumoDiario[[#This Row],[Bloque_6]]-$I249,0)*2400,0)</f>
        <v>0</v>
      </c>
    </row>
    <row r="251" spans="1:12" ht="15.75" x14ac:dyDescent="0.25">
      <c r="A251" s="3">
        <v>44442</v>
      </c>
      <c r="B251" s="10">
        <v>0</v>
      </c>
      <c r="C251" s="32">
        <f>+db_ConsumoDiario[[#This Row],[Fecha]]-1</f>
        <v>44441</v>
      </c>
      <c r="D251" s="8">
        <f>+SUMIFS(db_LecMedPrinc[1],db_LecMedPrinc[Fecha],db_ConsumoDiario[[#This Row],[Fecha]],db_LecMedPrinc[Hora],db_ConsumoDiario[[#This Row],[Hora]])</f>
        <v>0</v>
      </c>
      <c r="E251" s="9">
        <f>+SUMIFS(db_LecMedPrinc[fdp],db_LecMedPrinc[Fecha],db_ConsumoDiario[[#This Row],[Fecha]],db_LecMedPrinc[Hora],db_ConsumoDiario[[#This Row],[Hora]])</f>
        <v>0</v>
      </c>
      <c r="F251" s="14">
        <f>+IFERROR(IF(db_ConsumoDiario[[#This Row],[Lectura 
Medidor]]-$D250&gt;0,db_ConsumoDiario[[#This Row],[Lectura 
Medidor]]-$D250,0)*2400,0)</f>
        <v>0</v>
      </c>
      <c r="G251" s="8">
        <f>+SUMIFS(db_LecMedPrinc[4],db_LecMedPrinc[Fecha],db_ConsumoDiario[[#This Row],[Fecha]],db_LecMedPrinc[Hora],db_ConsumoDiario[[#This Row],[Hora]])</f>
        <v>0</v>
      </c>
      <c r="H251" s="43">
        <f>+SUMIFS(db_LecMedPrinc[5],db_LecMedPrinc[Fecha],db_ConsumoDiario[[#This Row],[Fecha]],db_LecMedPrinc[Hora],db_ConsumoDiario[[#This Row],[Hora]])</f>
        <v>0</v>
      </c>
      <c r="I251" s="43">
        <f>+SUMIFS(db_LecMedPrinc[6],db_LecMedPrinc[Fecha],db_ConsumoDiario[[#This Row],[Fecha]],db_LecMedPrinc[Hora],db_ConsumoDiario[[#This Row],[Hora]])</f>
        <v>0</v>
      </c>
      <c r="J251" s="14">
        <f>+IFERROR(IF(db_ConsumoDiario[[#This Row],[Bloque_4]]-$G250&gt;0,db_ConsumoDiario[[#This Row],[Bloque_4]]-$G250,0)*2400,0)</f>
        <v>0</v>
      </c>
      <c r="K251" s="44">
        <f>+IFERROR(IF(db_ConsumoDiario[[#This Row],[Bloque_5]]-$H250&gt;0,db_ConsumoDiario[[#This Row],[Bloque_5]]-$H250,0)*2400,0)</f>
        <v>0</v>
      </c>
      <c r="L251" s="44">
        <f>+IFERROR(IF(db_ConsumoDiario[[#This Row],[Bloque_6]]-$I250&gt;0,db_ConsumoDiario[[#This Row],[Bloque_6]]-$I250,0)*2400,0)</f>
        <v>0</v>
      </c>
    </row>
    <row r="252" spans="1:12" ht="15.75" x14ac:dyDescent="0.25">
      <c r="A252" s="3">
        <v>44443</v>
      </c>
      <c r="B252" s="10">
        <v>0</v>
      </c>
      <c r="C252" s="32">
        <f>+db_ConsumoDiario[[#This Row],[Fecha]]-1</f>
        <v>44442</v>
      </c>
      <c r="D252" s="8">
        <f>+SUMIFS(db_LecMedPrinc[1],db_LecMedPrinc[Fecha],db_ConsumoDiario[[#This Row],[Fecha]],db_LecMedPrinc[Hora],db_ConsumoDiario[[#This Row],[Hora]])</f>
        <v>0</v>
      </c>
      <c r="E252" s="9">
        <f>+SUMIFS(db_LecMedPrinc[fdp],db_LecMedPrinc[Fecha],db_ConsumoDiario[[#This Row],[Fecha]],db_LecMedPrinc[Hora],db_ConsumoDiario[[#This Row],[Hora]])</f>
        <v>0</v>
      </c>
      <c r="F252" s="14">
        <f>+IFERROR(IF(db_ConsumoDiario[[#This Row],[Lectura 
Medidor]]-$D251&gt;0,db_ConsumoDiario[[#This Row],[Lectura 
Medidor]]-$D251,0)*2400,0)</f>
        <v>0</v>
      </c>
      <c r="G252" s="8">
        <f>+SUMIFS(db_LecMedPrinc[4],db_LecMedPrinc[Fecha],db_ConsumoDiario[[#This Row],[Fecha]],db_LecMedPrinc[Hora],db_ConsumoDiario[[#This Row],[Hora]])</f>
        <v>0</v>
      </c>
      <c r="H252" s="43">
        <f>+SUMIFS(db_LecMedPrinc[5],db_LecMedPrinc[Fecha],db_ConsumoDiario[[#This Row],[Fecha]],db_LecMedPrinc[Hora],db_ConsumoDiario[[#This Row],[Hora]])</f>
        <v>0</v>
      </c>
      <c r="I252" s="43">
        <f>+SUMIFS(db_LecMedPrinc[6],db_LecMedPrinc[Fecha],db_ConsumoDiario[[#This Row],[Fecha]],db_LecMedPrinc[Hora],db_ConsumoDiario[[#This Row],[Hora]])</f>
        <v>0</v>
      </c>
      <c r="J252" s="14">
        <f>+IFERROR(IF(db_ConsumoDiario[[#This Row],[Bloque_4]]-$G251&gt;0,db_ConsumoDiario[[#This Row],[Bloque_4]]-$G251,0)*2400,0)</f>
        <v>0</v>
      </c>
      <c r="K252" s="44">
        <f>+IFERROR(IF(db_ConsumoDiario[[#This Row],[Bloque_5]]-$H251&gt;0,db_ConsumoDiario[[#This Row],[Bloque_5]]-$H251,0)*2400,0)</f>
        <v>0</v>
      </c>
      <c r="L252" s="44">
        <f>+IFERROR(IF(db_ConsumoDiario[[#This Row],[Bloque_6]]-$I251&gt;0,db_ConsumoDiario[[#This Row],[Bloque_6]]-$I251,0)*2400,0)</f>
        <v>0</v>
      </c>
    </row>
    <row r="253" spans="1:12" ht="15.75" x14ac:dyDescent="0.25">
      <c r="A253" s="3">
        <v>44444</v>
      </c>
      <c r="B253" s="10">
        <v>0</v>
      </c>
      <c r="C253" s="32">
        <f>+db_ConsumoDiario[[#This Row],[Fecha]]-1</f>
        <v>44443</v>
      </c>
      <c r="D253" s="8">
        <f>+SUMIFS(db_LecMedPrinc[1],db_LecMedPrinc[Fecha],db_ConsumoDiario[[#This Row],[Fecha]],db_LecMedPrinc[Hora],db_ConsumoDiario[[#This Row],[Hora]])</f>
        <v>0</v>
      </c>
      <c r="E253" s="9">
        <f>+SUMIFS(db_LecMedPrinc[fdp],db_LecMedPrinc[Fecha],db_ConsumoDiario[[#This Row],[Fecha]],db_LecMedPrinc[Hora],db_ConsumoDiario[[#This Row],[Hora]])</f>
        <v>0</v>
      </c>
      <c r="F253" s="14">
        <f>+IFERROR(IF(db_ConsumoDiario[[#This Row],[Lectura 
Medidor]]-$D252&gt;0,db_ConsumoDiario[[#This Row],[Lectura 
Medidor]]-$D252,0)*2400,0)</f>
        <v>0</v>
      </c>
      <c r="G253" s="8">
        <f>+SUMIFS(db_LecMedPrinc[4],db_LecMedPrinc[Fecha],db_ConsumoDiario[[#This Row],[Fecha]],db_LecMedPrinc[Hora],db_ConsumoDiario[[#This Row],[Hora]])</f>
        <v>0</v>
      </c>
      <c r="H253" s="43">
        <f>+SUMIFS(db_LecMedPrinc[5],db_LecMedPrinc[Fecha],db_ConsumoDiario[[#This Row],[Fecha]],db_LecMedPrinc[Hora],db_ConsumoDiario[[#This Row],[Hora]])</f>
        <v>0</v>
      </c>
      <c r="I253" s="43">
        <f>+SUMIFS(db_LecMedPrinc[6],db_LecMedPrinc[Fecha],db_ConsumoDiario[[#This Row],[Fecha]],db_LecMedPrinc[Hora],db_ConsumoDiario[[#This Row],[Hora]])</f>
        <v>0</v>
      </c>
      <c r="J253" s="14">
        <f>+IFERROR(IF(db_ConsumoDiario[[#This Row],[Bloque_4]]-$G252&gt;0,db_ConsumoDiario[[#This Row],[Bloque_4]]-$G252,0)*2400,0)</f>
        <v>0</v>
      </c>
      <c r="K253" s="44">
        <f>+IFERROR(IF(db_ConsumoDiario[[#This Row],[Bloque_5]]-$H252&gt;0,db_ConsumoDiario[[#This Row],[Bloque_5]]-$H252,0)*2400,0)</f>
        <v>0</v>
      </c>
      <c r="L253" s="44">
        <f>+IFERROR(IF(db_ConsumoDiario[[#This Row],[Bloque_6]]-$I252&gt;0,db_ConsumoDiario[[#This Row],[Bloque_6]]-$I252,0)*2400,0)</f>
        <v>0</v>
      </c>
    </row>
    <row r="254" spans="1:12" ht="15.75" x14ac:dyDescent="0.25">
      <c r="A254" s="3">
        <v>44445</v>
      </c>
      <c r="B254" s="10">
        <v>0</v>
      </c>
      <c r="C254" s="32">
        <f>+db_ConsumoDiario[[#This Row],[Fecha]]-1</f>
        <v>44444</v>
      </c>
      <c r="D254" s="8">
        <f>+SUMIFS(db_LecMedPrinc[1],db_LecMedPrinc[Fecha],db_ConsumoDiario[[#This Row],[Fecha]],db_LecMedPrinc[Hora],db_ConsumoDiario[[#This Row],[Hora]])</f>
        <v>0</v>
      </c>
      <c r="E254" s="9">
        <f>+SUMIFS(db_LecMedPrinc[fdp],db_LecMedPrinc[Fecha],db_ConsumoDiario[[#This Row],[Fecha]],db_LecMedPrinc[Hora],db_ConsumoDiario[[#This Row],[Hora]])</f>
        <v>0</v>
      </c>
      <c r="F254" s="14">
        <f>+IFERROR(IF(db_ConsumoDiario[[#This Row],[Lectura 
Medidor]]-$D253&gt;0,db_ConsumoDiario[[#This Row],[Lectura 
Medidor]]-$D253,0)*2400,0)</f>
        <v>0</v>
      </c>
      <c r="G254" s="8">
        <f>+SUMIFS(db_LecMedPrinc[4],db_LecMedPrinc[Fecha],db_ConsumoDiario[[#This Row],[Fecha]],db_LecMedPrinc[Hora],db_ConsumoDiario[[#This Row],[Hora]])</f>
        <v>0</v>
      </c>
      <c r="H254" s="43">
        <f>+SUMIFS(db_LecMedPrinc[5],db_LecMedPrinc[Fecha],db_ConsumoDiario[[#This Row],[Fecha]],db_LecMedPrinc[Hora],db_ConsumoDiario[[#This Row],[Hora]])</f>
        <v>0</v>
      </c>
      <c r="I254" s="43">
        <f>+SUMIFS(db_LecMedPrinc[6],db_LecMedPrinc[Fecha],db_ConsumoDiario[[#This Row],[Fecha]],db_LecMedPrinc[Hora],db_ConsumoDiario[[#This Row],[Hora]])</f>
        <v>0</v>
      </c>
      <c r="J254" s="14">
        <f>+IFERROR(IF(db_ConsumoDiario[[#This Row],[Bloque_4]]-$G253&gt;0,db_ConsumoDiario[[#This Row],[Bloque_4]]-$G253,0)*2400,0)</f>
        <v>0</v>
      </c>
      <c r="K254" s="44">
        <f>+IFERROR(IF(db_ConsumoDiario[[#This Row],[Bloque_5]]-$H253&gt;0,db_ConsumoDiario[[#This Row],[Bloque_5]]-$H253,0)*2400,0)</f>
        <v>0</v>
      </c>
      <c r="L254" s="44">
        <f>+IFERROR(IF(db_ConsumoDiario[[#This Row],[Bloque_6]]-$I253&gt;0,db_ConsumoDiario[[#This Row],[Bloque_6]]-$I253,0)*2400,0)</f>
        <v>0</v>
      </c>
    </row>
    <row r="255" spans="1:12" ht="15.75" x14ac:dyDescent="0.25">
      <c r="A255" s="3">
        <v>44446</v>
      </c>
      <c r="B255" s="10">
        <v>0</v>
      </c>
      <c r="C255" s="32">
        <f>+db_ConsumoDiario[[#This Row],[Fecha]]-1</f>
        <v>44445</v>
      </c>
      <c r="D255" s="8">
        <f>+SUMIFS(db_LecMedPrinc[1],db_LecMedPrinc[Fecha],db_ConsumoDiario[[#This Row],[Fecha]],db_LecMedPrinc[Hora],db_ConsumoDiario[[#This Row],[Hora]])</f>
        <v>0</v>
      </c>
      <c r="E255" s="9">
        <f>+SUMIFS(db_LecMedPrinc[fdp],db_LecMedPrinc[Fecha],db_ConsumoDiario[[#This Row],[Fecha]],db_LecMedPrinc[Hora],db_ConsumoDiario[[#This Row],[Hora]])</f>
        <v>0</v>
      </c>
      <c r="F255" s="14">
        <f>+IFERROR(IF(db_ConsumoDiario[[#This Row],[Lectura 
Medidor]]-$D254&gt;0,db_ConsumoDiario[[#This Row],[Lectura 
Medidor]]-$D254,0)*2400,0)</f>
        <v>0</v>
      </c>
      <c r="G255" s="8">
        <f>+SUMIFS(db_LecMedPrinc[4],db_LecMedPrinc[Fecha],db_ConsumoDiario[[#This Row],[Fecha]],db_LecMedPrinc[Hora],db_ConsumoDiario[[#This Row],[Hora]])</f>
        <v>0</v>
      </c>
      <c r="H255" s="43">
        <f>+SUMIFS(db_LecMedPrinc[5],db_LecMedPrinc[Fecha],db_ConsumoDiario[[#This Row],[Fecha]],db_LecMedPrinc[Hora],db_ConsumoDiario[[#This Row],[Hora]])</f>
        <v>0</v>
      </c>
      <c r="I255" s="43">
        <f>+SUMIFS(db_LecMedPrinc[6],db_LecMedPrinc[Fecha],db_ConsumoDiario[[#This Row],[Fecha]],db_LecMedPrinc[Hora],db_ConsumoDiario[[#This Row],[Hora]])</f>
        <v>0</v>
      </c>
      <c r="J255" s="14">
        <f>+IFERROR(IF(db_ConsumoDiario[[#This Row],[Bloque_4]]-$G254&gt;0,db_ConsumoDiario[[#This Row],[Bloque_4]]-$G254,0)*2400,0)</f>
        <v>0</v>
      </c>
      <c r="K255" s="44">
        <f>+IFERROR(IF(db_ConsumoDiario[[#This Row],[Bloque_5]]-$H254&gt;0,db_ConsumoDiario[[#This Row],[Bloque_5]]-$H254,0)*2400,0)</f>
        <v>0</v>
      </c>
      <c r="L255" s="44">
        <f>+IFERROR(IF(db_ConsumoDiario[[#This Row],[Bloque_6]]-$I254&gt;0,db_ConsumoDiario[[#This Row],[Bloque_6]]-$I254,0)*2400,0)</f>
        <v>0</v>
      </c>
    </row>
    <row r="256" spans="1:12" ht="15.75" x14ac:dyDescent="0.25">
      <c r="A256" s="3">
        <v>44447</v>
      </c>
      <c r="B256" s="10">
        <v>0</v>
      </c>
      <c r="C256" s="32">
        <f>+db_ConsumoDiario[[#This Row],[Fecha]]-1</f>
        <v>44446</v>
      </c>
      <c r="D256" s="8">
        <f>+SUMIFS(db_LecMedPrinc[1],db_LecMedPrinc[Fecha],db_ConsumoDiario[[#This Row],[Fecha]],db_LecMedPrinc[Hora],db_ConsumoDiario[[#This Row],[Hora]])</f>
        <v>0</v>
      </c>
      <c r="E256" s="9">
        <f>+SUMIFS(db_LecMedPrinc[fdp],db_LecMedPrinc[Fecha],db_ConsumoDiario[[#This Row],[Fecha]],db_LecMedPrinc[Hora],db_ConsumoDiario[[#This Row],[Hora]])</f>
        <v>0</v>
      </c>
      <c r="F256" s="14">
        <f>+IFERROR(IF(db_ConsumoDiario[[#This Row],[Lectura 
Medidor]]-$D255&gt;0,db_ConsumoDiario[[#This Row],[Lectura 
Medidor]]-$D255,0)*2400,0)</f>
        <v>0</v>
      </c>
      <c r="G256" s="8">
        <f>+SUMIFS(db_LecMedPrinc[4],db_LecMedPrinc[Fecha],db_ConsumoDiario[[#This Row],[Fecha]],db_LecMedPrinc[Hora],db_ConsumoDiario[[#This Row],[Hora]])</f>
        <v>0</v>
      </c>
      <c r="H256" s="43">
        <f>+SUMIFS(db_LecMedPrinc[5],db_LecMedPrinc[Fecha],db_ConsumoDiario[[#This Row],[Fecha]],db_LecMedPrinc[Hora],db_ConsumoDiario[[#This Row],[Hora]])</f>
        <v>0</v>
      </c>
      <c r="I256" s="43">
        <f>+SUMIFS(db_LecMedPrinc[6],db_LecMedPrinc[Fecha],db_ConsumoDiario[[#This Row],[Fecha]],db_LecMedPrinc[Hora],db_ConsumoDiario[[#This Row],[Hora]])</f>
        <v>0</v>
      </c>
      <c r="J256" s="14">
        <f>+IFERROR(IF(db_ConsumoDiario[[#This Row],[Bloque_4]]-$G255&gt;0,db_ConsumoDiario[[#This Row],[Bloque_4]]-$G255,0)*2400,0)</f>
        <v>0</v>
      </c>
      <c r="K256" s="44">
        <f>+IFERROR(IF(db_ConsumoDiario[[#This Row],[Bloque_5]]-$H255&gt;0,db_ConsumoDiario[[#This Row],[Bloque_5]]-$H255,0)*2400,0)</f>
        <v>0</v>
      </c>
      <c r="L256" s="44">
        <f>+IFERROR(IF(db_ConsumoDiario[[#This Row],[Bloque_6]]-$I255&gt;0,db_ConsumoDiario[[#This Row],[Bloque_6]]-$I255,0)*2400,0)</f>
        <v>0</v>
      </c>
    </row>
    <row r="257" spans="1:12" ht="15.75" x14ac:dyDescent="0.25">
      <c r="A257" s="3">
        <v>44448</v>
      </c>
      <c r="B257" s="10">
        <v>0</v>
      </c>
      <c r="C257" s="32">
        <f>+db_ConsumoDiario[[#This Row],[Fecha]]-1</f>
        <v>44447</v>
      </c>
      <c r="D257" s="8">
        <f>+SUMIFS(db_LecMedPrinc[1],db_LecMedPrinc[Fecha],db_ConsumoDiario[[#This Row],[Fecha]],db_LecMedPrinc[Hora],db_ConsumoDiario[[#This Row],[Hora]])</f>
        <v>0</v>
      </c>
      <c r="E257" s="9">
        <f>+SUMIFS(db_LecMedPrinc[fdp],db_LecMedPrinc[Fecha],db_ConsumoDiario[[#This Row],[Fecha]],db_LecMedPrinc[Hora],db_ConsumoDiario[[#This Row],[Hora]])</f>
        <v>0</v>
      </c>
      <c r="F257" s="14">
        <f>+IFERROR(IF(db_ConsumoDiario[[#This Row],[Lectura 
Medidor]]-$D256&gt;0,db_ConsumoDiario[[#This Row],[Lectura 
Medidor]]-$D256,0)*2400,0)</f>
        <v>0</v>
      </c>
      <c r="G257" s="8">
        <f>+SUMIFS(db_LecMedPrinc[4],db_LecMedPrinc[Fecha],db_ConsumoDiario[[#This Row],[Fecha]],db_LecMedPrinc[Hora],db_ConsumoDiario[[#This Row],[Hora]])</f>
        <v>0</v>
      </c>
      <c r="H257" s="43">
        <f>+SUMIFS(db_LecMedPrinc[5],db_LecMedPrinc[Fecha],db_ConsumoDiario[[#This Row],[Fecha]],db_LecMedPrinc[Hora],db_ConsumoDiario[[#This Row],[Hora]])</f>
        <v>0</v>
      </c>
      <c r="I257" s="43">
        <f>+SUMIFS(db_LecMedPrinc[6],db_LecMedPrinc[Fecha],db_ConsumoDiario[[#This Row],[Fecha]],db_LecMedPrinc[Hora],db_ConsumoDiario[[#This Row],[Hora]])</f>
        <v>0</v>
      </c>
      <c r="J257" s="14">
        <f>+IFERROR(IF(db_ConsumoDiario[[#This Row],[Bloque_4]]-$G256&gt;0,db_ConsumoDiario[[#This Row],[Bloque_4]]-$G256,0)*2400,0)</f>
        <v>0</v>
      </c>
      <c r="K257" s="44">
        <f>+IFERROR(IF(db_ConsumoDiario[[#This Row],[Bloque_5]]-$H256&gt;0,db_ConsumoDiario[[#This Row],[Bloque_5]]-$H256,0)*2400,0)</f>
        <v>0</v>
      </c>
      <c r="L257" s="44">
        <f>+IFERROR(IF(db_ConsumoDiario[[#This Row],[Bloque_6]]-$I256&gt;0,db_ConsumoDiario[[#This Row],[Bloque_6]]-$I256,0)*2400,0)</f>
        <v>0</v>
      </c>
    </row>
    <row r="258" spans="1:12" ht="15.75" x14ac:dyDescent="0.25">
      <c r="A258" s="3">
        <v>44449</v>
      </c>
      <c r="B258" s="10">
        <v>0</v>
      </c>
      <c r="C258" s="32">
        <f>+db_ConsumoDiario[[#This Row],[Fecha]]-1</f>
        <v>44448</v>
      </c>
      <c r="D258" s="8">
        <f>+SUMIFS(db_LecMedPrinc[1],db_LecMedPrinc[Fecha],db_ConsumoDiario[[#This Row],[Fecha]],db_LecMedPrinc[Hora],db_ConsumoDiario[[#This Row],[Hora]])</f>
        <v>0</v>
      </c>
      <c r="E258" s="9">
        <f>+SUMIFS(db_LecMedPrinc[fdp],db_LecMedPrinc[Fecha],db_ConsumoDiario[[#This Row],[Fecha]],db_LecMedPrinc[Hora],db_ConsumoDiario[[#This Row],[Hora]])</f>
        <v>0</v>
      </c>
      <c r="F258" s="14">
        <f>+IFERROR(IF(db_ConsumoDiario[[#This Row],[Lectura 
Medidor]]-$D257&gt;0,db_ConsumoDiario[[#This Row],[Lectura 
Medidor]]-$D257,0)*2400,0)</f>
        <v>0</v>
      </c>
      <c r="G258" s="8">
        <f>+SUMIFS(db_LecMedPrinc[4],db_LecMedPrinc[Fecha],db_ConsumoDiario[[#This Row],[Fecha]],db_LecMedPrinc[Hora],db_ConsumoDiario[[#This Row],[Hora]])</f>
        <v>0</v>
      </c>
      <c r="H258" s="43">
        <f>+SUMIFS(db_LecMedPrinc[5],db_LecMedPrinc[Fecha],db_ConsumoDiario[[#This Row],[Fecha]],db_LecMedPrinc[Hora],db_ConsumoDiario[[#This Row],[Hora]])</f>
        <v>0</v>
      </c>
      <c r="I258" s="43">
        <f>+SUMIFS(db_LecMedPrinc[6],db_LecMedPrinc[Fecha],db_ConsumoDiario[[#This Row],[Fecha]],db_LecMedPrinc[Hora],db_ConsumoDiario[[#This Row],[Hora]])</f>
        <v>0</v>
      </c>
      <c r="J258" s="14">
        <f>+IFERROR(IF(db_ConsumoDiario[[#This Row],[Bloque_4]]-$G257&gt;0,db_ConsumoDiario[[#This Row],[Bloque_4]]-$G257,0)*2400,0)</f>
        <v>0</v>
      </c>
      <c r="K258" s="44">
        <f>+IFERROR(IF(db_ConsumoDiario[[#This Row],[Bloque_5]]-$H257&gt;0,db_ConsumoDiario[[#This Row],[Bloque_5]]-$H257,0)*2400,0)</f>
        <v>0</v>
      </c>
      <c r="L258" s="44">
        <f>+IFERROR(IF(db_ConsumoDiario[[#This Row],[Bloque_6]]-$I257&gt;0,db_ConsumoDiario[[#This Row],[Bloque_6]]-$I257,0)*2400,0)</f>
        <v>0</v>
      </c>
    </row>
    <row r="259" spans="1:12" ht="15.75" x14ac:dyDescent="0.25">
      <c r="A259" s="3">
        <v>44450</v>
      </c>
      <c r="B259" s="10">
        <v>0</v>
      </c>
      <c r="C259" s="32">
        <f>+db_ConsumoDiario[[#This Row],[Fecha]]-1</f>
        <v>44449</v>
      </c>
      <c r="D259" s="8">
        <f>+SUMIFS(db_LecMedPrinc[1],db_LecMedPrinc[Fecha],db_ConsumoDiario[[#This Row],[Fecha]],db_LecMedPrinc[Hora],db_ConsumoDiario[[#This Row],[Hora]])</f>
        <v>0</v>
      </c>
      <c r="E259" s="9">
        <f>+SUMIFS(db_LecMedPrinc[fdp],db_LecMedPrinc[Fecha],db_ConsumoDiario[[#This Row],[Fecha]],db_LecMedPrinc[Hora],db_ConsumoDiario[[#This Row],[Hora]])</f>
        <v>0</v>
      </c>
      <c r="F259" s="14">
        <f>+IFERROR(IF(db_ConsumoDiario[[#This Row],[Lectura 
Medidor]]-$D258&gt;0,db_ConsumoDiario[[#This Row],[Lectura 
Medidor]]-$D258,0)*2400,0)</f>
        <v>0</v>
      </c>
      <c r="G259" s="8">
        <f>+SUMIFS(db_LecMedPrinc[4],db_LecMedPrinc[Fecha],db_ConsumoDiario[[#This Row],[Fecha]],db_LecMedPrinc[Hora],db_ConsumoDiario[[#This Row],[Hora]])</f>
        <v>0</v>
      </c>
      <c r="H259" s="43">
        <f>+SUMIFS(db_LecMedPrinc[5],db_LecMedPrinc[Fecha],db_ConsumoDiario[[#This Row],[Fecha]],db_LecMedPrinc[Hora],db_ConsumoDiario[[#This Row],[Hora]])</f>
        <v>0</v>
      </c>
      <c r="I259" s="43">
        <f>+SUMIFS(db_LecMedPrinc[6],db_LecMedPrinc[Fecha],db_ConsumoDiario[[#This Row],[Fecha]],db_LecMedPrinc[Hora],db_ConsumoDiario[[#This Row],[Hora]])</f>
        <v>0</v>
      </c>
      <c r="J259" s="14">
        <f>+IFERROR(IF(db_ConsumoDiario[[#This Row],[Bloque_4]]-$G258&gt;0,db_ConsumoDiario[[#This Row],[Bloque_4]]-$G258,0)*2400,0)</f>
        <v>0</v>
      </c>
      <c r="K259" s="44">
        <f>+IFERROR(IF(db_ConsumoDiario[[#This Row],[Bloque_5]]-$H258&gt;0,db_ConsumoDiario[[#This Row],[Bloque_5]]-$H258,0)*2400,0)</f>
        <v>0</v>
      </c>
      <c r="L259" s="44">
        <f>+IFERROR(IF(db_ConsumoDiario[[#This Row],[Bloque_6]]-$I258&gt;0,db_ConsumoDiario[[#This Row],[Bloque_6]]-$I258,0)*2400,0)</f>
        <v>0</v>
      </c>
    </row>
    <row r="260" spans="1:12" ht="15.75" x14ac:dyDescent="0.25">
      <c r="A260" s="3">
        <v>44451</v>
      </c>
      <c r="B260" s="10">
        <v>0</v>
      </c>
      <c r="C260" s="32">
        <f>+db_ConsumoDiario[[#This Row],[Fecha]]-1</f>
        <v>44450</v>
      </c>
      <c r="D260" s="8">
        <f>+SUMIFS(db_LecMedPrinc[1],db_LecMedPrinc[Fecha],db_ConsumoDiario[[#This Row],[Fecha]],db_LecMedPrinc[Hora],db_ConsumoDiario[[#This Row],[Hora]])</f>
        <v>0</v>
      </c>
      <c r="E260" s="9">
        <f>+SUMIFS(db_LecMedPrinc[fdp],db_LecMedPrinc[Fecha],db_ConsumoDiario[[#This Row],[Fecha]],db_LecMedPrinc[Hora],db_ConsumoDiario[[#This Row],[Hora]])</f>
        <v>0</v>
      </c>
      <c r="F260" s="14">
        <f>+IFERROR(IF(db_ConsumoDiario[[#This Row],[Lectura 
Medidor]]-$D259&gt;0,db_ConsumoDiario[[#This Row],[Lectura 
Medidor]]-$D259,0)*2400,0)</f>
        <v>0</v>
      </c>
      <c r="G260" s="8">
        <f>+SUMIFS(db_LecMedPrinc[4],db_LecMedPrinc[Fecha],db_ConsumoDiario[[#This Row],[Fecha]],db_LecMedPrinc[Hora],db_ConsumoDiario[[#This Row],[Hora]])</f>
        <v>0</v>
      </c>
      <c r="H260" s="43">
        <f>+SUMIFS(db_LecMedPrinc[5],db_LecMedPrinc[Fecha],db_ConsumoDiario[[#This Row],[Fecha]],db_LecMedPrinc[Hora],db_ConsumoDiario[[#This Row],[Hora]])</f>
        <v>0</v>
      </c>
      <c r="I260" s="43">
        <f>+SUMIFS(db_LecMedPrinc[6],db_LecMedPrinc[Fecha],db_ConsumoDiario[[#This Row],[Fecha]],db_LecMedPrinc[Hora],db_ConsumoDiario[[#This Row],[Hora]])</f>
        <v>0</v>
      </c>
      <c r="J260" s="14">
        <f>+IFERROR(IF(db_ConsumoDiario[[#This Row],[Bloque_4]]-$G259&gt;0,db_ConsumoDiario[[#This Row],[Bloque_4]]-$G259,0)*2400,0)</f>
        <v>0</v>
      </c>
      <c r="K260" s="44">
        <f>+IFERROR(IF(db_ConsumoDiario[[#This Row],[Bloque_5]]-$H259&gt;0,db_ConsumoDiario[[#This Row],[Bloque_5]]-$H259,0)*2400,0)</f>
        <v>0</v>
      </c>
      <c r="L260" s="44">
        <f>+IFERROR(IF(db_ConsumoDiario[[#This Row],[Bloque_6]]-$I259&gt;0,db_ConsumoDiario[[#This Row],[Bloque_6]]-$I259,0)*2400,0)</f>
        <v>0</v>
      </c>
    </row>
    <row r="261" spans="1:12" ht="15.75" x14ac:dyDescent="0.25">
      <c r="A261" s="3">
        <v>44452</v>
      </c>
      <c r="B261" s="10">
        <v>0</v>
      </c>
      <c r="C261" s="32">
        <f>+db_ConsumoDiario[[#This Row],[Fecha]]-1</f>
        <v>44451</v>
      </c>
      <c r="D261" s="8">
        <f>+SUMIFS(db_LecMedPrinc[1],db_LecMedPrinc[Fecha],db_ConsumoDiario[[#This Row],[Fecha]],db_LecMedPrinc[Hora],db_ConsumoDiario[[#This Row],[Hora]])</f>
        <v>0</v>
      </c>
      <c r="E261" s="9">
        <f>+SUMIFS(db_LecMedPrinc[fdp],db_LecMedPrinc[Fecha],db_ConsumoDiario[[#This Row],[Fecha]],db_LecMedPrinc[Hora],db_ConsumoDiario[[#This Row],[Hora]])</f>
        <v>0</v>
      </c>
      <c r="F261" s="14">
        <f>+IFERROR(IF(db_ConsumoDiario[[#This Row],[Lectura 
Medidor]]-$D260&gt;0,db_ConsumoDiario[[#This Row],[Lectura 
Medidor]]-$D260,0)*2400,0)</f>
        <v>0</v>
      </c>
      <c r="G261" s="8">
        <f>+SUMIFS(db_LecMedPrinc[4],db_LecMedPrinc[Fecha],db_ConsumoDiario[[#This Row],[Fecha]],db_LecMedPrinc[Hora],db_ConsumoDiario[[#This Row],[Hora]])</f>
        <v>0</v>
      </c>
      <c r="H261" s="43">
        <f>+SUMIFS(db_LecMedPrinc[5],db_LecMedPrinc[Fecha],db_ConsumoDiario[[#This Row],[Fecha]],db_LecMedPrinc[Hora],db_ConsumoDiario[[#This Row],[Hora]])</f>
        <v>0</v>
      </c>
      <c r="I261" s="43">
        <f>+SUMIFS(db_LecMedPrinc[6],db_LecMedPrinc[Fecha],db_ConsumoDiario[[#This Row],[Fecha]],db_LecMedPrinc[Hora],db_ConsumoDiario[[#This Row],[Hora]])</f>
        <v>0</v>
      </c>
      <c r="J261" s="14">
        <f>+IFERROR(IF(db_ConsumoDiario[[#This Row],[Bloque_4]]-$G260&gt;0,db_ConsumoDiario[[#This Row],[Bloque_4]]-$G260,0)*2400,0)</f>
        <v>0</v>
      </c>
      <c r="K261" s="44">
        <f>+IFERROR(IF(db_ConsumoDiario[[#This Row],[Bloque_5]]-$H260&gt;0,db_ConsumoDiario[[#This Row],[Bloque_5]]-$H260,0)*2400,0)</f>
        <v>0</v>
      </c>
      <c r="L261" s="44">
        <f>+IFERROR(IF(db_ConsumoDiario[[#This Row],[Bloque_6]]-$I260&gt;0,db_ConsumoDiario[[#This Row],[Bloque_6]]-$I260,0)*2400,0)</f>
        <v>0</v>
      </c>
    </row>
    <row r="262" spans="1:12" ht="15.75" x14ac:dyDescent="0.25">
      <c r="A262" s="3">
        <v>44453</v>
      </c>
      <c r="B262" s="10">
        <v>0</v>
      </c>
      <c r="C262" s="32">
        <f>+db_ConsumoDiario[[#This Row],[Fecha]]-1</f>
        <v>44452</v>
      </c>
      <c r="D262" s="8">
        <f>+SUMIFS(db_LecMedPrinc[1],db_LecMedPrinc[Fecha],db_ConsumoDiario[[#This Row],[Fecha]],db_LecMedPrinc[Hora],db_ConsumoDiario[[#This Row],[Hora]])</f>
        <v>0</v>
      </c>
      <c r="E262" s="9">
        <f>+SUMIFS(db_LecMedPrinc[fdp],db_LecMedPrinc[Fecha],db_ConsumoDiario[[#This Row],[Fecha]],db_LecMedPrinc[Hora],db_ConsumoDiario[[#This Row],[Hora]])</f>
        <v>0</v>
      </c>
      <c r="F262" s="14">
        <f>+IFERROR(IF(db_ConsumoDiario[[#This Row],[Lectura 
Medidor]]-$D261&gt;0,db_ConsumoDiario[[#This Row],[Lectura 
Medidor]]-$D261,0)*2400,0)</f>
        <v>0</v>
      </c>
      <c r="G262" s="8">
        <f>+SUMIFS(db_LecMedPrinc[4],db_LecMedPrinc[Fecha],db_ConsumoDiario[[#This Row],[Fecha]],db_LecMedPrinc[Hora],db_ConsumoDiario[[#This Row],[Hora]])</f>
        <v>0</v>
      </c>
      <c r="H262" s="43">
        <f>+SUMIFS(db_LecMedPrinc[5],db_LecMedPrinc[Fecha],db_ConsumoDiario[[#This Row],[Fecha]],db_LecMedPrinc[Hora],db_ConsumoDiario[[#This Row],[Hora]])</f>
        <v>0</v>
      </c>
      <c r="I262" s="43">
        <f>+SUMIFS(db_LecMedPrinc[6],db_LecMedPrinc[Fecha],db_ConsumoDiario[[#This Row],[Fecha]],db_LecMedPrinc[Hora],db_ConsumoDiario[[#This Row],[Hora]])</f>
        <v>0</v>
      </c>
      <c r="J262" s="14">
        <f>+IFERROR(IF(db_ConsumoDiario[[#This Row],[Bloque_4]]-$G261&gt;0,db_ConsumoDiario[[#This Row],[Bloque_4]]-$G261,0)*2400,0)</f>
        <v>0</v>
      </c>
      <c r="K262" s="44">
        <f>+IFERROR(IF(db_ConsumoDiario[[#This Row],[Bloque_5]]-$H261&gt;0,db_ConsumoDiario[[#This Row],[Bloque_5]]-$H261,0)*2400,0)</f>
        <v>0</v>
      </c>
      <c r="L262" s="44">
        <f>+IFERROR(IF(db_ConsumoDiario[[#This Row],[Bloque_6]]-$I261&gt;0,db_ConsumoDiario[[#This Row],[Bloque_6]]-$I261,0)*2400,0)</f>
        <v>0</v>
      </c>
    </row>
    <row r="263" spans="1:12" ht="15.75" x14ac:dyDescent="0.25">
      <c r="A263" s="3">
        <v>44454</v>
      </c>
      <c r="B263" s="10">
        <v>0</v>
      </c>
      <c r="C263" s="32">
        <f>+db_ConsumoDiario[[#This Row],[Fecha]]-1</f>
        <v>44453</v>
      </c>
      <c r="D263" s="8">
        <f>+SUMIFS(db_LecMedPrinc[1],db_LecMedPrinc[Fecha],db_ConsumoDiario[[#This Row],[Fecha]],db_LecMedPrinc[Hora],db_ConsumoDiario[[#This Row],[Hora]])</f>
        <v>0</v>
      </c>
      <c r="E263" s="9">
        <f>+SUMIFS(db_LecMedPrinc[fdp],db_LecMedPrinc[Fecha],db_ConsumoDiario[[#This Row],[Fecha]],db_LecMedPrinc[Hora],db_ConsumoDiario[[#This Row],[Hora]])</f>
        <v>0</v>
      </c>
      <c r="F263" s="14">
        <f>+IFERROR(IF(db_ConsumoDiario[[#This Row],[Lectura 
Medidor]]-$D262&gt;0,db_ConsumoDiario[[#This Row],[Lectura 
Medidor]]-$D262,0)*2400,0)</f>
        <v>0</v>
      </c>
      <c r="G263" s="8">
        <f>+SUMIFS(db_LecMedPrinc[4],db_LecMedPrinc[Fecha],db_ConsumoDiario[[#This Row],[Fecha]],db_LecMedPrinc[Hora],db_ConsumoDiario[[#This Row],[Hora]])</f>
        <v>0</v>
      </c>
      <c r="H263" s="43">
        <f>+SUMIFS(db_LecMedPrinc[5],db_LecMedPrinc[Fecha],db_ConsumoDiario[[#This Row],[Fecha]],db_LecMedPrinc[Hora],db_ConsumoDiario[[#This Row],[Hora]])</f>
        <v>0</v>
      </c>
      <c r="I263" s="43">
        <f>+SUMIFS(db_LecMedPrinc[6],db_LecMedPrinc[Fecha],db_ConsumoDiario[[#This Row],[Fecha]],db_LecMedPrinc[Hora],db_ConsumoDiario[[#This Row],[Hora]])</f>
        <v>0</v>
      </c>
      <c r="J263" s="14">
        <f>+IFERROR(IF(db_ConsumoDiario[[#This Row],[Bloque_4]]-$G262&gt;0,db_ConsumoDiario[[#This Row],[Bloque_4]]-$G262,0)*2400,0)</f>
        <v>0</v>
      </c>
      <c r="K263" s="44">
        <f>+IFERROR(IF(db_ConsumoDiario[[#This Row],[Bloque_5]]-$H262&gt;0,db_ConsumoDiario[[#This Row],[Bloque_5]]-$H262,0)*2400,0)</f>
        <v>0</v>
      </c>
      <c r="L263" s="44">
        <f>+IFERROR(IF(db_ConsumoDiario[[#This Row],[Bloque_6]]-$I262&gt;0,db_ConsumoDiario[[#This Row],[Bloque_6]]-$I262,0)*2400,0)</f>
        <v>0</v>
      </c>
    </row>
    <row r="264" spans="1:12" ht="15.75" x14ac:dyDescent="0.25">
      <c r="A264" s="3">
        <v>44455</v>
      </c>
      <c r="B264" s="10">
        <v>0</v>
      </c>
      <c r="C264" s="32">
        <f>+db_ConsumoDiario[[#This Row],[Fecha]]-1</f>
        <v>44454</v>
      </c>
      <c r="D264" s="8">
        <f>+SUMIFS(db_LecMedPrinc[1],db_LecMedPrinc[Fecha],db_ConsumoDiario[[#This Row],[Fecha]],db_LecMedPrinc[Hora],db_ConsumoDiario[[#This Row],[Hora]])</f>
        <v>0</v>
      </c>
      <c r="E264" s="9">
        <f>+SUMIFS(db_LecMedPrinc[fdp],db_LecMedPrinc[Fecha],db_ConsumoDiario[[#This Row],[Fecha]],db_LecMedPrinc[Hora],db_ConsumoDiario[[#This Row],[Hora]])</f>
        <v>0</v>
      </c>
      <c r="F264" s="14">
        <f>+IFERROR(IF(db_ConsumoDiario[[#This Row],[Lectura 
Medidor]]-$D263&gt;0,db_ConsumoDiario[[#This Row],[Lectura 
Medidor]]-$D263,0)*2400,0)</f>
        <v>0</v>
      </c>
      <c r="G264" s="8">
        <f>+SUMIFS(db_LecMedPrinc[4],db_LecMedPrinc[Fecha],db_ConsumoDiario[[#This Row],[Fecha]],db_LecMedPrinc[Hora],db_ConsumoDiario[[#This Row],[Hora]])</f>
        <v>0</v>
      </c>
      <c r="H264" s="43">
        <f>+SUMIFS(db_LecMedPrinc[5],db_LecMedPrinc[Fecha],db_ConsumoDiario[[#This Row],[Fecha]],db_LecMedPrinc[Hora],db_ConsumoDiario[[#This Row],[Hora]])</f>
        <v>0</v>
      </c>
      <c r="I264" s="43">
        <f>+SUMIFS(db_LecMedPrinc[6],db_LecMedPrinc[Fecha],db_ConsumoDiario[[#This Row],[Fecha]],db_LecMedPrinc[Hora],db_ConsumoDiario[[#This Row],[Hora]])</f>
        <v>0</v>
      </c>
      <c r="J264" s="14">
        <f>+IFERROR(IF(db_ConsumoDiario[[#This Row],[Bloque_4]]-$G263&gt;0,db_ConsumoDiario[[#This Row],[Bloque_4]]-$G263,0)*2400,0)</f>
        <v>0</v>
      </c>
      <c r="K264" s="44">
        <f>+IFERROR(IF(db_ConsumoDiario[[#This Row],[Bloque_5]]-$H263&gt;0,db_ConsumoDiario[[#This Row],[Bloque_5]]-$H263,0)*2400,0)</f>
        <v>0</v>
      </c>
      <c r="L264" s="44">
        <f>+IFERROR(IF(db_ConsumoDiario[[#This Row],[Bloque_6]]-$I263&gt;0,db_ConsumoDiario[[#This Row],[Bloque_6]]-$I263,0)*2400,0)</f>
        <v>0</v>
      </c>
    </row>
    <row r="265" spans="1:12" ht="15.75" x14ac:dyDescent="0.25">
      <c r="A265" s="3">
        <v>44456</v>
      </c>
      <c r="B265" s="10">
        <v>0</v>
      </c>
      <c r="C265" s="32">
        <f>+db_ConsumoDiario[[#This Row],[Fecha]]-1</f>
        <v>44455</v>
      </c>
      <c r="D265" s="8">
        <f>+SUMIFS(db_LecMedPrinc[1],db_LecMedPrinc[Fecha],db_ConsumoDiario[[#This Row],[Fecha]],db_LecMedPrinc[Hora],db_ConsumoDiario[[#This Row],[Hora]])</f>
        <v>0</v>
      </c>
      <c r="E265" s="9">
        <f>+SUMIFS(db_LecMedPrinc[fdp],db_LecMedPrinc[Fecha],db_ConsumoDiario[[#This Row],[Fecha]],db_LecMedPrinc[Hora],db_ConsumoDiario[[#This Row],[Hora]])</f>
        <v>0</v>
      </c>
      <c r="F265" s="14">
        <f>+IFERROR(IF(db_ConsumoDiario[[#This Row],[Lectura 
Medidor]]-$D264&gt;0,db_ConsumoDiario[[#This Row],[Lectura 
Medidor]]-$D264,0)*2400,0)</f>
        <v>0</v>
      </c>
      <c r="G265" s="8">
        <f>+SUMIFS(db_LecMedPrinc[4],db_LecMedPrinc[Fecha],db_ConsumoDiario[[#This Row],[Fecha]],db_LecMedPrinc[Hora],db_ConsumoDiario[[#This Row],[Hora]])</f>
        <v>0</v>
      </c>
      <c r="H265" s="43">
        <f>+SUMIFS(db_LecMedPrinc[5],db_LecMedPrinc[Fecha],db_ConsumoDiario[[#This Row],[Fecha]],db_LecMedPrinc[Hora],db_ConsumoDiario[[#This Row],[Hora]])</f>
        <v>0</v>
      </c>
      <c r="I265" s="43">
        <f>+SUMIFS(db_LecMedPrinc[6],db_LecMedPrinc[Fecha],db_ConsumoDiario[[#This Row],[Fecha]],db_LecMedPrinc[Hora],db_ConsumoDiario[[#This Row],[Hora]])</f>
        <v>0</v>
      </c>
      <c r="J265" s="14">
        <f>+IFERROR(IF(db_ConsumoDiario[[#This Row],[Bloque_4]]-$G264&gt;0,db_ConsumoDiario[[#This Row],[Bloque_4]]-$G264,0)*2400,0)</f>
        <v>0</v>
      </c>
      <c r="K265" s="44">
        <f>+IFERROR(IF(db_ConsumoDiario[[#This Row],[Bloque_5]]-$H264&gt;0,db_ConsumoDiario[[#This Row],[Bloque_5]]-$H264,0)*2400,0)</f>
        <v>0</v>
      </c>
      <c r="L265" s="44">
        <f>+IFERROR(IF(db_ConsumoDiario[[#This Row],[Bloque_6]]-$I264&gt;0,db_ConsumoDiario[[#This Row],[Bloque_6]]-$I264,0)*2400,0)</f>
        <v>0</v>
      </c>
    </row>
    <row r="266" spans="1:12" ht="15.75" x14ac:dyDescent="0.25">
      <c r="A266" s="3">
        <v>44457</v>
      </c>
      <c r="B266" s="10">
        <v>0</v>
      </c>
      <c r="C266" s="32">
        <f>+db_ConsumoDiario[[#This Row],[Fecha]]-1</f>
        <v>44456</v>
      </c>
      <c r="D266" s="8">
        <f>+SUMIFS(db_LecMedPrinc[1],db_LecMedPrinc[Fecha],db_ConsumoDiario[[#This Row],[Fecha]],db_LecMedPrinc[Hora],db_ConsumoDiario[[#This Row],[Hora]])</f>
        <v>0</v>
      </c>
      <c r="E266" s="9">
        <f>+SUMIFS(db_LecMedPrinc[fdp],db_LecMedPrinc[Fecha],db_ConsumoDiario[[#This Row],[Fecha]],db_LecMedPrinc[Hora],db_ConsumoDiario[[#This Row],[Hora]])</f>
        <v>0</v>
      </c>
      <c r="F266" s="14">
        <f>+IFERROR(IF(db_ConsumoDiario[[#This Row],[Lectura 
Medidor]]-$D265&gt;0,db_ConsumoDiario[[#This Row],[Lectura 
Medidor]]-$D265,0)*2400,0)</f>
        <v>0</v>
      </c>
      <c r="G266" s="8">
        <f>+SUMIFS(db_LecMedPrinc[4],db_LecMedPrinc[Fecha],db_ConsumoDiario[[#This Row],[Fecha]],db_LecMedPrinc[Hora],db_ConsumoDiario[[#This Row],[Hora]])</f>
        <v>0</v>
      </c>
      <c r="H266" s="43">
        <f>+SUMIFS(db_LecMedPrinc[5],db_LecMedPrinc[Fecha],db_ConsumoDiario[[#This Row],[Fecha]],db_LecMedPrinc[Hora],db_ConsumoDiario[[#This Row],[Hora]])</f>
        <v>0</v>
      </c>
      <c r="I266" s="43">
        <f>+SUMIFS(db_LecMedPrinc[6],db_LecMedPrinc[Fecha],db_ConsumoDiario[[#This Row],[Fecha]],db_LecMedPrinc[Hora],db_ConsumoDiario[[#This Row],[Hora]])</f>
        <v>0</v>
      </c>
      <c r="J266" s="14">
        <f>+IFERROR(IF(db_ConsumoDiario[[#This Row],[Bloque_4]]-$G265&gt;0,db_ConsumoDiario[[#This Row],[Bloque_4]]-$G265,0)*2400,0)</f>
        <v>0</v>
      </c>
      <c r="K266" s="44">
        <f>+IFERROR(IF(db_ConsumoDiario[[#This Row],[Bloque_5]]-$H265&gt;0,db_ConsumoDiario[[#This Row],[Bloque_5]]-$H265,0)*2400,0)</f>
        <v>0</v>
      </c>
      <c r="L266" s="44">
        <f>+IFERROR(IF(db_ConsumoDiario[[#This Row],[Bloque_6]]-$I265&gt;0,db_ConsumoDiario[[#This Row],[Bloque_6]]-$I265,0)*2400,0)</f>
        <v>0</v>
      </c>
    </row>
    <row r="267" spans="1:12" ht="15.75" x14ac:dyDescent="0.25">
      <c r="A267" s="3">
        <v>44458</v>
      </c>
      <c r="B267" s="10">
        <v>0</v>
      </c>
      <c r="C267" s="32">
        <f>+db_ConsumoDiario[[#This Row],[Fecha]]-1</f>
        <v>44457</v>
      </c>
      <c r="D267" s="8">
        <f>+SUMIFS(db_LecMedPrinc[1],db_LecMedPrinc[Fecha],db_ConsumoDiario[[#This Row],[Fecha]],db_LecMedPrinc[Hora],db_ConsumoDiario[[#This Row],[Hora]])</f>
        <v>0</v>
      </c>
      <c r="E267" s="9">
        <f>+SUMIFS(db_LecMedPrinc[fdp],db_LecMedPrinc[Fecha],db_ConsumoDiario[[#This Row],[Fecha]],db_LecMedPrinc[Hora],db_ConsumoDiario[[#This Row],[Hora]])</f>
        <v>0</v>
      </c>
      <c r="F267" s="14">
        <f>+IFERROR(IF(db_ConsumoDiario[[#This Row],[Lectura 
Medidor]]-$D266&gt;0,db_ConsumoDiario[[#This Row],[Lectura 
Medidor]]-$D266,0)*2400,0)</f>
        <v>0</v>
      </c>
      <c r="G267" s="8">
        <f>+SUMIFS(db_LecMedPrinc[4],db_LecMedPrinc[Fecha],db_ConsumoDiario[[#This Row],[Fecha]],db_LecMedPrinc[Hora],db_ConsumoDiario[[#This Row],[Hora]])</f>
        <v>0</v>
      </c>
      <c r="H267" s="43">
        <f>+SUMIFS(db_LecMedPrinc[5],db_LecMedPrinc[Fecha],db_ConsumoDiario[[#This Row],[Fecha]],db_LecMedPrinc[Hora],db_ConsumoDiario[[#This Row],[Hora]])</f>
        <v>0</v>
      </c>
      <c r="I267" s="43">
        <f>+SUMIFS(db_LecMedPrinc[6],db_LecMedPrinc[Fecha],db_ConsumoDiario[[#This Row],[Fecha]],db_LecMedPrinc[Hora],db_ConsumoDiario[[#This Row],[Hora]])</f>
        <v>0</v>
      </c>
      <c r="J267" s="14">
        <f>+IFERROR(IF(db_ConsumoDiario[[#This Row],[Bloque_4]]-$G266&gt;0,db_ConsumoDiario[[#This Row],[Bloque_4]]-$G266,0)*2400,0)</f>
        <v>0</v>
      </c>
      <c r="K267" s="44">
        <f>+IFERROR(IF(db_ConsumoDiario[[#This Row],[Bloque_5]]-$H266&gt;0,db_ConsumoDiario[[#This Row],[Bloque_5]]-$H266,0)*2400,0)</f>
        <v>0</v>
      </c>
      <c r="L267" s="44">
        <f>+IFERROR(IF(db_ConsumoDiario[[#This Row],[Bloque_6]]-$I266&gt;0,db_ConsumoDiario[[#This Row],[Bloque_6]]-$I266,0)*2400,0)</f>
        <v>0</v>
      </c>
    </row>
    <row r="268" spans="1:12" ht="15.75" x14ac:dyDescent="0.25">
      <c r="A268" s="3">
        <v>44459</v>
      </c>
      <c r="B268" s="10">
        <v>0</v>
      </c>
      <c r="C268" s="32">
        <f>+db_ConsumoDiario[[#This Row],[Fecha]]-1</f>
        <v>44458</v>
      </c>
      <c r="D268" s="8">
        <f>+SUMIFS(db_LecMedPrinc[1],db_LecMedPrinc[Fecha],db_ConsumoDiario[[#This Row],[Fecha]],db_LecMedPrinc[Hora],db_ConsumoDiario[[#This Row],[Hora]])</f>
        <v>0</v>
      </c>
      <c r="E268" s="9">
        <f>+SUMIFS(db_LecMedPrinc[fdp],db_LecMedPrinc[Fecha],db_ConsumoDiario[[#This Row],[Fecha]],db_LecMedPrinc[Hora],db_ConsumoDiario[[#This Row],[Hora]])</f>
        <v>0</v>
      </c>
      <c r="F268" s="14">
        <f>+IFERROR(IF(db_ConsumoDiario[[#This Row],[Lectura 
Medidor]]-$D267&gt;0,db_ConsumoDiario[[#This Row],[Lectura 
Medidor]]-$D267,0)*2400,0)</f>
        <v>0</v>
      </c>
      <c r="G268" s="8">
        <f>+SUMIFS(db_LecMedPrinc[4],db_LecMedPrinc[Fecha],db_ConsumoDiario[[#This Row],[Fecha]],db_LecMedPrinc[Hora],db_ConsumoDiario[[#This Row],[Hora]])</f>
        <v>0</v>
      </c>
      <c r="H268" s="43">
        <f>+SUMIFS(db_LecMedPrinc[5],db_LecMedPrinc[Fecha],db_ConsumoDiario[[#This Row],[Fecha]],db_LecMedPrinc[Hora],db_ConsumoDiario[[#This Row],[Hora]])</f>
        <v>0</v>
      </c>
      <c r="I268" s="43">
        <f>+SUMIFS(db_LecMedPrinc[6],db_LecMedPrinc[Fecha],db_ConsumoDiario[[#This Row],[Fecha]],db_LecMedPrinc[Hora],db_ConsumoDiario[[#This Row],[Hora]])</f>
        <v>0</v>
      </c>
      <c r="J268" s="14">
        <f>+IFERROR(IF(db_ConsumoDiario[[#This Row],[Bloque_4]]-$G267&gt;0,db_ConsumoDiario[[#This Row],[Bloque_4]]-$G267,0)*2400,0)</f>
        <v>0</v>
      </c>
      <c r="K268" s="44">
        <f>+IFERROR(IF(db_ConsumoDiario[[#This Row],[Bloque_5]]-$H267&gt;0,db_ConsumoDiario[[#This Row],[Bloque_5]]-$H267,0)*2400,0)</f>
        <v>0</v>
      </c>
      <c r="L268" s="44">
        <f>+IFERROR(IF(db_ConsumoDiario[[#This Row],[Bloque_6]]-$I267&gt;0,db_ConsumoDiario[[#This Row],[Bloque_6]]-$I267,0)*2400,0)</f>
        <v>0</v>
      </c>
    </row>
    <row r="269" spans="1:12" ht="15.75" x14ac:dyDescent="0.25">
      <c r="A269" s="3">
        <v>44460</v>
      </c>
      <c r="B269" s="10">
        <v>0</v>
      </c>
      <c r="C269" s="32">
        <f>+db_ConsumoDiario[[#This Row],[Fecha]]-1</f>
        <v>44459</v>
      </c>
      <c r="D269" s="8">
        <f>+SUMIFS(db_LecMedPrinc[1],db_LecMedPrinc[Fecha],db_ConsumoDiario[[#This Row],[Fecha]],db_LecMedPrinc[Hora],db_ConsumoDiario[[#This Row],[Hora]])</f>
        <v>0</v>
      </c>
      <c r="E269" s="9">
        <f>+SUMIFS(db_LecMedPrinc[fdp],db_LecMedPrinc[Fecha],db_ConsumoDiario[[#This Row],[Fecha]],db_LecMedPrinc[Hora],db_ConsumoDiario[[#This Row],[Hora]])</f>
        <v>0</v>
      </c>
      <c r="F269" s="14">
        <f>+IFERROR(IF(db_ConsumoDiario[[#This Row],[Lectura 
Medidor]]-$D268&gt;0,db_ConsumoDiario[[#This Row],[Lectura 
Medidor]]-$D268,0)*2400,0)</f>
        <v>0</v>
      </c>
      <c r="G269" s="8">
        <f>+SUMIFS(db_LecMedPrinc[4],db_LecMedPrinc[Fecha],db_ConsumoDiario[[#This Row],[Fecha]],db_LecMedPrinc[Hora],db_ConsumoDiario[[#This Row],[Hora]])</f>
        <v>0</v>
      </c>
      <c r="H269" s="43">
        <f>+SUMIFS(db_LecMedPrinc[5],db_LecMedPrinc[Fecha],db_ConsumoDiario[[#This Row],[Fecha]],db_LecMedPrinc[Hora],db_ConsumoDiario[[#This Row],[Hora]])</f>
        <v>0</v>
      </c>
      <c r="I269" s="43">
        <f>+SUMIFS(db_LecMedPrinc[6],db_LecMedPrinc[Fecha],db_ConsumoDiario[[#This Row],[Fecha]],db_LecMedPrinc[Hora],db_ConsumoDiario[[#This Row],[Hora]])</f>
        <v>0</v>
      </c>
      <c r="J269" s="14">
        <f>+IFERROR(IF(db_ConsumoDiario[[#This Row],[Bloque_4]]-$G268&gt;0,db_ConsumoDiario[[#This Row],[Bloque_4]]-$G268,0)*2400,0)</f>
        <v>0</v>
      </c>
      <c r="K269" s="44">
        <f>+IFERROR(IF(db_ConsumoDiario[[#This Row],[Bloque_5]]-$H268&gt;0,db_ConsumoDiario[[#This Row],[Bloque_5]]-$H268,0)*2400,0)</f>
        <v>0</v>
      </c>
      <c r="L269" s="44">
        <f>+IFERROR(IF(db_ConsumoDiario[[#This Row],[Bloque_6]]-$I268&gt;0,db_ConsumoDiario[[#This Row],[Bloque_6]]-$I268,0)*2400,0)</f>
        <v>0</v>
      </c>
    </row>
    <row r="270" spans="1:12" ht="15.75" x14ac:dyDescent="0.25">
      <c r="A270" s="3">
        <v>44461</v>
      </c>
      <c r="B270" s="10">
        <v>0</v>
      </c>
      <c r="C270" s="32">
        <f>+db_ConsumoDiario[[#This Row],[Fecha]]-1</f>
        <v>44460</v>
      </c>
      <c r="D270" s="8">
        <f>+SUMIFS(db_LecMedPrinc[1],db_LecMedPrinc[Fecha],db_ConsumoDiario[[#This Row],[Fecha]],db_LecMedPrinc[Hora],db_ConsumoDiario[[#This Row],[Hora]])</f>
        <v>0</v>
      </c>
      <c r="E270" s="9">
        <f>+SUMIFS(db_LecMedPrinc[fdp],db_LecMedPrinc[Fecha],db_ConsumoDiario[[#This Row],[Fecha]],db_LecMedPrinc[Hora],db_ConsumoDiario[[#This Row],[Hora]])</f>
        <v>0</v>
      </c>
      <c r="F270" s="14">
        <f>+IFERROR(IF(db_ConsumoDiario[[#This Row],[Lectura 
Medidor]]-$D269&gt;0,db_ConsumoDiario[[#This Row],[Lectura 
Medidor]]-$D269,0)*2400,0)</f>
        <v>0</v>
      </c>
      <c r="G270" s="8">
        <f>+SUMIFS(db_LecMedPrinc[4],db_LecMedPrinc[Fecha],db_ConsumoDiario[[#This Row],[Fecha]],db_LecMedPrinc[Hora],db_ConsumoDiario[[#This Row],[Hora]])</f>
        <v>0</v>
      </c>
      <c r="H270" s="43">
        <f>+SUMIFS(db_LecMedPrinc[5],db_LecMedPrinc[Fecha],db_ConsumoDiario[[#This Row],[Fecha]],db_LecMedPrinc[Hora],db_ConsumoDiario[[#This Row],[Hora]])</f>
        <v>0</v>
      </c>
      <c r="I270" s="43">
        <f>+SUMIFS(db_LecMedPrinc[6],db_LecMedPrinc[Fecha],db_ConsumoDiario[[#This Row],[Fecha]],db_LecMedPrinc[Hora],db_ConsumoDiario[[#This Row],[Hora]])</f>
        <v>0</v>
      </c>
      <c r="J270" s="14">
        <f>+IFERROR(IF(db_ConsumoDiario[[#This Row],[Bloque_4]]-$G269&gt;0,db_ConsumoDiario[[#This Row],[Bloque_4]]-$G269,0)*2400,0)</f>
        <v>0</v>
      </c>
      <c r="K270" s="44">
        <f>+IFERROR(IF(db_ConsumoDiario[[#This Row],[Bloque_5]]-$H269&gt;0,db_ConsumoDiario[[#This Row],[Bloque_5]]-$H269,0)*2400,0)</f>
        <v>0</v>
      </c>
      <c r="L270" s="44">
        <f>+IFERROR(IF(db_ConsumoDiario[[#This Row],[Bloque_6]]-$I269&gt;0,db_ConsumoDiario[[#This Row],[Bloque_6]]-$I269,0)*2400,0)</f>
        <v>0</v>
      </c>
    </row>
    <row r="271" spans="1:12" ht="15.75" x14ac:dyDescent="0.25">
      <c r="A271" s="3">
        <v>44462</v>
      </c>
      <c r="B271" s="10">
        <v>0</v>
      </c>
      <c r="C271" s="32">
        <f>+db_ConsumoDiario[[#This Row],[Fecha]]-1</f>
        <v>44461</v>
      </c>
      <c r="D271" s="8">
        <f>+SUMIFS(db_LecMedPrinc[1],db_LecMedPrinc[Fecha],db_ConsumoDiario[[#This Row],[Fecha]],db_LecMedPrinc[Hora],db_ConsumoDiario[[#This Row],[Hora]])</f>
        <v>0</v>
      </c>
      <c r="E271" s="9">
        <f>+SUMIFS(db_LecMedPrinc[fdp],db_LecMedPrinc[Fecha],db_ConsumoDiario[[#This Row],[Fecha]],db_LecMedPrinc[Hora],db_ConsumoDiario[[#This Row],[Hora]])</f>
        <v>0</v>
      </c>
      <c r="F271" s="14">
        <f>+IFERROR(IF(db_ConsumoDiario[[#This Row],[Lectura 
Medidor]]-$D270&gt;0,db_ConsumoDiario[[#This Row],[Lectura 
Medidor]]-$D270,0)*2400,0)</f>
        <v>0</v>
      </c>
      <c r="G271" s="8">
        <f>+SUMIFS(db_LecMedPrinc[4],db_LecMedPrinc[Fecha],db_ConsumoDiario[[#This Row],[Fecha]],db_LecMedPrinc[Hora],db_ConsumoDiario[[#This Row],[Hora]])</f>
        <v>0</v>
      </c>
      <c r="H271" s="43">
        <f>+SUMIFS(db_LecMedPrinc[5],db_LecMedPrinc[Fecha],db_ConsumoDiario[[#This Row],[Fecha]],db_LecMedPrinc[Hora],db_ConsumoDiario[[#This Row],[Hora]])</f>
        <v>0</v>
      </c>
      <c r="I271" s="43">
        <f>+SUMIFS(db_LecMedPrinc[6],db_LecMedPrinc[Fecha],db_ConsumoDiario[[#This Row],[Fecha]],db_LecMedPrinc[Hora],db_ConsumoDiario[[#This Row],[Hora]])</f>
        <v>0</v>
      </c>
      <c r="J271" s="14">
        <f>+IFERROR(IF(db_ConsumoDiario[[#This Row],[Bloque_4]]-$G270&gt;0,db_ConsumoDiario[[#This Row],[Bloque_4]]-$G270,0)*2400,0)</f>
        <v>0</v>
      </c>
      <c r="K271" s="44">
        <f>+IFERROR(IF(db_ConsumoDiario[[#This Row],[Bloque_5]]-$H270&gt;0,db_ConsumoDiario[[#This Row],[Bloque_5]]-$H270,0)*2400,0)</f>
        <v>0</v>
      </c>
      <c r="L271" s="44">
        <f>+IFERROR(IF(db_ConsumoDiario[[#This Row],[Bloque_6]]-$I270&gt;0,db_ConsumoDiario[[#This Row],[Bloque_6]]-$I270,0)*2400,0)</f>
        <v>0</v>
      </c>
    </row>
    <row r="272" spans="1:12" ht="15.75" x14ac:dyDescent="0.25">
      <c r="A272" s="3">
        <v>44463</v>
      </c>
      <c r="B272" s="10">
        <v>0</v>
      </c>
      <c r="C272" s="32">
        <f>+db_ConsumoDiario[[#This Row],[Fecha]]-1</f>
        <v>44462</v>
      </c>
      <c r="D272" s="8">
        <f>+SUMIFS(db_LecMedPrinc[1],db_LecMedPrinc[Fecha],db_ConsumoDiario[[#This Row],[Fecha]],db_LecMedPrinc[Hora],db_ConsumoDiario[[#This Row],[Hora]])</f>
        <v>0</v>
      </c>
      <c r="E272" s="9">
        <f>+SUMIFS(db_LecMedPrinc[fdp],db_LecMedPrinc[Fecha],db_ConsumoDiario[[#This Row],[Fecha]],db_LecMedPrinc[Hora],db_ConsumoDiario[[#This Row],[Hora]])</f>
        <v>0</v>
      </c>
      <c r="F272" s="14">
        <f>+IFERROR(IF(db_ConsumoDiario[[#This Row],[Lectura 
Medidor]]-$D271&gt;0,db_ConsumoDiario[[#This Row],[Lectura 
Medidor]]-$D271,0)*2400,0)</f>
        <v>0</v>
      </c>
      <c r="G272" s="8">
        <f>+SUMIFS(db_LecMedPrinc[4],db_LecMedPrinc[Fecha],db_ConsumoDiario[[#This Row],[Fecha]],db_LecMedPrinc[Hora],db_ConsumoDiario[[#This Row],[Hora]])</f>
        <v>0</v>
      </c>
      <c r="H272" s="43">
        <f>+SUMIFS(db_LecMedPrinc[5],db_LecMedPrinc[Fecha],db_ConsumoDiario[[#This Row],[Fecha]],db_LecMedPrinc[Hora],db_ConsumoDiario[[#This Row],[Hora]])</f>
        <v>0</v>
      </c>
      <c r="I272" s="43">
        <f>+SUMIFS(db_LecMedPrinc[6],db_LecMedPrinc[Fecha],db_ConsumoDiario[[#This Row],[Fecha]],db_LecMedPrinc[Hora],db_ConsumoDiario[[#This Row],[Hora]])</f>
        <v>0</v>
      </c>
      <c r="J272" s="14">
        <f>+IFERROR(IF(db_ConsumoDiario[[#This Row],[Bloque_4]]-$G271&gt;0,db_ConsumoDiario[[#This Row],[Bloque_4]]-$G271,0)*2400,0)</f>
        <v>0</v>
      </c>
      <c r="K272" s="44">
        <f>+IFERROR(IF(db_ConsumoDiario[[#This Row],[Bloque_5]]-$H271&gt;0,db_ConsumoDiario[[#This Row],[Bloque_5]]-$H271,0)*2400,0)</f>
        <v>0</v>
      </c>
      <c r="L272" s="44">
        <f>+IFERROR(IF(db_ConsumoDiario[[#This Row],[Bloque_6]]-$I271&gt;0,db_ConsumoDiario[[#This Row],[Bloque_6]]-$I271,0)*2400,0)</f>
        <v>0</v>
      </c>
    </row>
    <row r="273" spans="1:12" ht="15.75" x14ac:dyDescent="0.25">
      <c r="A273" s="3">
        <v>44464</v>
      </c>
      <c r="B273" s="10">
        <v>0</v>
      </c>
      <c r="C273" s="32">
        <f>+db_ConsumoDiario[[#This Row],[Fecha]]-1</f>
        <v>44463</v>
      </c>
      <c r="D273" s="8">
        <f>+SUMIFS(db_LecMedPrinc[1],db_LecMedPrinc[Fecha],db_ConsumoDiario[[#This Row],[Fecha]],db_LecMedPrinc[Hora],db_ConsumoDiario[[#This Row],[Hora]])</f>
        <v>0</v>
      </c>
      <c r="E273" s="9">
        <f>+SUMIFS(db_LecMedPrinc[fdp],db_LecMedPrinc[Fecha],db_ConsumoDiario[[#This Row],[Fecha]],db_LecMedPrinc[Hora],db_ConsumoDiario[[#This Row],[Hora]])</f>
        <v>0</v>
      </c>
      <c r="F273" s="14">
        <f>+IFERROR(IF(db_ConsumoDiario[[#This Row],[Lectura 
Medidor]]-$D272&gt;0,db_ConsumoDiario[[#This Row],[Lectura 
Medidor]]-$D272,0)*2400,0)</f>
        <v>0</v>
      </c>
      <c r="G273" s="8">
        <f>+SUMIFS(db_LecMedPrinc[4],db_LecMedPrinc[Fecha],db_ConsumoDiario[[#This Row],[Fecha]],db_LecMedPrinc[Hora],db_ConsumoDiario[[#This Row],[Hora]])</f>
        <v>0</v>
      </c>
      <c r="H273" s="43">
        <f>+SUMIFS(db_LecMedPrinc[5],db_LecMedPrinc[Fecha],db_ConsumoDiario[[#This Row],[Fecha]],db_LecMedPrinc[Hora],db_ConsumoDiario[[#This Row],[Hora]])</f>
        <v>0</v>
      </c>
      <c r="I273" s="43">
        <f>+SUMIFS(db_LecMedPrinc[6],db_LecMedPrinc[Fecha],db_ConsumoDiario[[#This Row],[Fecha]],db_LecMedPrinc[Hora],db_ConsumoDiario[[#This Row],[Hora]])</f>
        <v>0</v>
      </c>
      <c r="J273" s="14">
        <f>+IFERROR(IF(db_ConsumoDiario[[#This Row],[Bloque_4]]-$G272&gt;0,db_ConsumoDiario[[#This Row],[Bloque_4]]-$G272,0)*2400,0)</f>
        <v>0</v>
      </c>
      <c r="K273" s="44">
        <f>+IFERROR(IF(db_ConsumoDiario[[#This Row],[Bloque_5]]-$H272&gt;0,db_ConsumoDiario[[#This Row],[Bloque_5]]-$H272,0)*2400,0)</f>
        <v>0</v>
      </c>
      <c r="L273" s="44">
        <f>+IFERROR(IF(db_ConsumoDiario[[#This Row],[Bloque_6]]-$I272&gt;0,db_ConsumoDiario[[#This Row],[Bloque_6]]-$I272,0)*2400,0)</f>
        <v>0</v>
      </c>
    </row>
    <row r="274" spans="1:12" ht="15.75" x14ac:dyDescent="0.25">
      <c r="A274" s="3">
        <v>44465</v>
      </c>
      <c r="B274" s="10">
        <v>0</v>
      </c>
      <c r="C274" s="32">
        <f>+db_ConsumoDiario[[#This Row],[Fecha]]-1</f>
        <v>44464</v>
      </c>
      <c r="D274" s="8">
        <f>+SUMIFS(db_LecMedPrinc[1],db_LecMedPrinc[Fecha],db_ConsumoDiario[[#This Row],[Fecha]],db_LecMedPrinc[Hora],db_ConsumoDiario[[#This Row],[Hora]])</f>
        <v>0</v>
      </c>
      <c r="E274" s="9">
        <f>+SUMIFS(db_LecMedPrinc[fdp],db_LecMedPrinc[Fecha],db_ConsumoDiario[[#This Row],[Fecha]],db_LecMedPrinc[Hora],db_ConsumoDiario[[#This Row],[Hora]])</f>
        <v>0</v>
      </c>
      <c r="F274" s="14">
        <f>+IFERROR(IF(db_ConsumoDiario[[#This Row],[Lectura 
Medidor]]-$D273&gt;0,db_ConsumoDiario[[#This Row],[Lectura 
Medidor]]-$D273,0)*2400,0)</f>
        <v>0</v>
      </c>
      <c r="G274" s="8">
        <f>+SUMIFS(db_LecMedPrinc[4],db_LecMedPrinc[Fecha],db_ConsumoDiario[[#This Row],[Fecha]],db_LecMedPrinc[Hora],db_ConsumoDiario[[#This Row],[Hora]])</f>
        <v>0</v>
      </c>
      <c r="H274" s="43">
        <f>+SUMIFS(db_LecMedPrinc[5],db_LecMedPrinc[Fecha],db_ConsumoDiario[[#This Row],[Fecha]],db_LecMedPrinc[Hora],db_ConsumoDiario[[#This Row],[Hora]])</f>
        <v>0</v>
      </c>
      <c r="I274" s="43">
        <f>+SUMIFS(db_LecMedPrinc[6],db_LecMedPrinc[Fecha],db_ConsumoDiario[[#This Row],[Fecha]],db_LecMedPrinc[Hora],db_ConsumoDiario[[#This Row],[Hora]])</f>
        <v>0</v>
      </c>
      <c r="J274" s="14">
        <f>+IFERROR(IF(db_ConsumoDiario[[#This Row],[Bloque_4]]-$G273&gt;0,db_ConsumoDiario[[#This Row],[Bloque_4]]-$G273,0)*2400,0)</f>
        <v>0</v>
      </c>
      <c r="K274" s="44">
        <f>+IFERROR(IF(db_ConsumoDiario[[#This Row],[Bloque_5]]-$H273&gt;0,db_ConsumoDiario[[#This Row],[Bloque_5]]-$H273,0)*2400,0)</f>
        <v>0</v>
      </c>
      <c r="L274" s="44">
        <f>+IFERROR(IF(db_ConsumoDiario[[#This Row],[Bloque_6]]-$I273&gt;0,db_ConsumoDiario[[#This Row],[Bloque_6]]-$I273,0)*2400,0)</f>
        <v>0</v>
      </c>
    </row>
    <row r="275" spans="1:12" ht="15.75" x14ac:dyDescent="0.25">
      <c r="A275" s="3">
        <v>44466</v>
      </c>
      <c r="B275" s="10">
        <v>0</v>
      </c>
      <c r="C275" s="32">
        <f>+db_ConsumoDiario[[#This Row],[Fecha]]-1</f>
        <v>44465</v>
      </c>
      <c r="D275" s="8">
        <f>+SUMIFS(db_LecMedPrinc[1],db_LecMedPrinc[Fecha],db_ConsumoDiario[[#This Row],[Fecha]],db_LecMedPrinc[Hora],db_ConsumoDiario[[#This Row],[Hora]])</f>
        <v>0</v>
      </c>
      <c r="E275" s="9">
        <f>+SUMIFS(db_LecMedPrinc[fdp],db_LecMedPrinc[Fecha],db_ConsumoDiario[[#This Row],[Fecha]],db_LecMedPrinc[Hora],db_ConsumoDiario[[#This Row],[Hora]])</f>
        <v>0</v>
      </c>
      <c r="F275" s="14">
        <f>+IFERROR(IF(db_ConsumoDiario[[#This Row],[Lectura 
Medidor]]-$D274&gt;0,db_ConsumoDiario[[#This Row],[Lectura 
Medidor]]-$D274,0)*2400,0)</f>
        <v>0</v>
      </c>
      <c r="G275" s="8">
        <f>+SUMIFS(db_LecMedPrinc[4],db_LecMedPrinc[Fecha],db_ConsumoDiario[[#This Row],[Fecha]],db_LecMedPrinc[Hora],db_ConsumoDiario[[#This Row],[Hora]])</f>
        <v>0</v>
      </c>
      <c r="H275" s="43">
        <f>+SUMIFS(db_LecMedPrinc[5],db_LecMedPrinc[Fecha],db_ConsumoDiario[[#This Row],[Fecha]],db_LecMedPrinc[Hora],db_ConsumoDiario[[#This Row],[Hora]])</f>
        <v>0</v>
      </c>
      <c r="I275" s="43">
        <f>+SUMIFS(db_LecMedPrinc[6],db_LecMedPrinc[Fecha],db_ConsumoDiario[[#This Row],[Fecha]],db_LecMedPrinc[Hora],db_ConsumoDiario[[#This Row],[Hora]])</f>
        <v>0</v>
      </c>
      <c r="J275" s="14">
        <f>+IFERROR(IF(db_ConsumoDiario[[#This Row],[Bloque_4]]-$G274&gt;0,db_ConsumoDiario[[#This Row],[Bloque_4]]-$G274,0)*2400,0)</f>
        <v>0</v>
      </c>
      <c r="K275" s="44">
        <f>+IFERROR(IF(db_ConsumoDiario[[#This Row],[Bloque_5]]-$H274&gt;0,db_ConsumoDiario[[#This Row],[Bloque_5]]-$H274,0)*2400,0)</f>
        <v>0</v>
      </c>
      <c r="L275" s="44">
        <f>+IFERROR(IF(db_ConsumoDiario[[#This Row],[Bloque_6]]-$I274&gt;0,db_ConsumoDiario[[#This Row],[Bloque_6]]-$I274,0)*2400,0)</f>
        <v>0</v>
      </c>
    </row>
    <row r="276" spans="1:12" ht="15.75" x14ac:dyDescent="0.25">
      <c r="A276" s="3">
        <v>44467</v>
      </c>
      <c r="B276" s="10">
        <v>0</v>
      </c>
      <c r="C276" s="32">
        <f>+db_ConsumoDiario[[#This Row],[Fecha]]-1</f>
        <v>44466</v>
      </c>
      <c r="D276" s="8">
        <f>+SUMIFS(db_LecMedPrinc[1],db_LecMedPrinc[Fecha],db_ConsumoDiario[[#This Row],[Fecha]],db_LecMedPrinc[Hora],db_ConsumoDiario[[#This Row],[Hora]])</f>
        <v>0</v>
      </c>
      <c r="E276" s="9">
        <f>+SUMIFS(db_LecMedPrinc[fdp],db_LecMedPrinc[Fecha],db_ConsumoDiario[[#This Row],[Fecha]],db_LecMedPrinc[Hora],db_ConsumoDiario[[#This Row],[Hora]])</f>
        <v>0</v>
      </c>
      <c r="F276" s="14">
        <f>+IFERROR(IF(db_ConsumoDiario[[#This Row],[Lectura 
Medidor]]-$D275&gt;0,db_ConsumoDiario[[#This Row],[Lectura 
Medidor]]-$D275,0)*2400,0)</f>
        <v>0</v>
      </c>
      <c r="G276" s="8">
        <f>+SUMIFS(db_LecMedPrinc[4],db_LecMedPrinc[Fecha],db_ConsumoDiario[[#This Row],[Fecha]],db_LecMedPrinc[Hora],db_ConsumoDiario[[#This Row],[Hora]])</f>
        <v>0</v>
      </c>
      <c r="H276" s="43">
        <f>+SUMIFS(db_LecMedPrinc[5],db_LecMedPrinc[Fecha],db_ConsumoDiario[[#This Row],[Fecha]],db_LecMedPrinc[Hora],db_ConsumoDiario[[#This Row],[Hora]])</f>
        <v>0</v>
      </c>
      <c r="I276" s="43">
        <f>+SUMIFS(db_LecMedPrinc[6],db_LecMedPrinc[Fecha],db_ConsumoDiario[[#This Row],[Fecha]],db_LecMedPrinc[Hora],db_ConsumoDiario[[#This Row],[Hora]])</f>
        <v>0</v>
      </c>
      <c r="J276" s="14">
        <f>+IFERROR(IF(db_ConsumoDiario[[#This Row],[Bloque_4]]-$G275&gt;0,db_ConsumoDiario[[#This Row],[Bloque_4]]-$G275,0)*2400,0)</f>
        <v>0</v>
      </c>
      <c r="K276" s="44">
        <f>+IFERROR(IF(db_ConsumoDiario[[#This Row],[Bloque_5]]-$H275&gt;0,db_ConsumoDiario[[#This Row],[Bloque_5]]-$H275,0)*2400,0)</f>
        <v>0</v>
      </c>
      <c r="L276" s="44">
        <f>+IFERROR(IF(db_ConsumoDiario[[#This Row],[Bloque_6]]-$I275&gt;0,db_ConsumoDiario[[#This Row],[Bloque_6]]-$I275,0)*2400,0)</f>
        <v>0</v>
      </c>
    </row>
    <row r="277" spans="1:12" ht="15.75" x14ac:dyDescent="0.25">
      <c r="A277" s="3">
        <v>44468</v>
      </c>
      <c r="B277" s="10">
        <v>0</v>
      </c>
      <c r="C277" s="32">
        <f>+db_ConsumoDiario[[#This Row],[Fecha]]-1</f>
        <v>44467</v>
      </c>
      <c r="D277" s="8">
        <f>+SUMIFS(db_LecMedPrinc[1],db_LecMedPrinc[Fecha],db_ConsumoDiario[[#This Row],[Fecha]],db_LecMedPrinc[Hora],db_ConsumoDiario[[#This Row],[Hora]])</f>
        <v>0</v>
      </c>
      <c r="E277" s="9">
        <f>+SUMIFS(db_LecMedPrinc[fdp],db_LecMedPrinc[Fecha],db_ConsumoDiario[[#This Row],[Fecha]],db_LecMedPrinc[Hora],db_ConsumoDiario[[#This Row],[Hora]])</f>
        <v>0</v>
      </c>
      <c r="F277" s="14">
        <f>+IFERROR(IF(db_ConsumoDiario[[#This Row],[Lectura 
Medidor]]-$D276&gt;0,db_ConsumoDiario[[#This Row],[Lectura 
Medidor]]-$D276,0)*2400,0)</f>
        <v>0</v>
      </c>
      <c r="G277" s="8">
        <f>+SUMIFS(db_LecMedPrinc[4],db_LecMedPrinc[Fecha],db_ConsumoDiario[[#This Row],[Fecha]],db_LecMedPrinc[Hora],db_ConsumoDiario[[#This Row],[Hora]])</f>
        <v>0</v>
      </c>
      <c r="H277" s="43">
        <f>+SUMIFS(db_LecMedPrinc[5],db_LecMedPrinc[Fecha],db_ConsumoDiario[[#This Row],[Fecha]],db_LecMedPrinc[Hora],db_ConsumoDiario[[#This Row],[Hora]])</f>
        <v>0</v>
      </c>
      <c r="I277" s="43">
        <f>+SUMIFS(db_LecMedPrinc[6],db_LecMedPrinc[Fecha],db_ConsumoDiario[[#This Row],[Fecha]],db_LecMedPrinc[Hora],db_ConsumoDiario[[#This Row],[Hora]])</f>
        <v>0</v>
      </c>
      <c r="J277" s="14">
        <f>+IFERROR(IF(db_ConsumoDiario[[#This Row],[Bloque_4]]-$G276&gt;0,db_ConsumoDiario[[#This Row],[Bloque_4]]-$G276,0)*2400,0)</f>
        <v>0</v>
      </c>
      <c r="K277" s="44">
        <f>+IFERROR(IF(db_ConsumoDiario[[#This Row],[Bloque_5]]-$H276&gt;0,db_ConsumoDiario[[#This Row],[Bloque_5]]-$H276,0)*2400,0)</f>
        <v>0</v>
      </c>
      <c r="L277" s="44">
        <f>+IFERROR(IF(db_ConsumoDiario[[#This Row],[Bloque_6]]-$I276&gt;0,db_ConsumoDiario[[#This Row],[Bloque_6]]-$I276,0)*2400,0)</f>
        <v>0</v>
      </c>
    </row>
    <row r="278" spans="1:12" ht="15.75" x14ac:dyDescent="0.25">
      <c r="A278" s="3">
        <v>44469</v>
      </c>
      <c r="B278" s="10">
        <v>0</v>
      </c>
      <c r="C278" s="32">
        <f>+db_ConsumoDiario[[#This Row],[Fecha]]-1</f>
        <v>44468</v>
      </c>
      <c r="D278" s="8">
        <f>+SUMIFS(db_LecMedPrinc[1],db_LecMedPrinc[Fecha],db_ConsumoDiario[[#This Row],[Fecha]],db_LecMedPrinc[Hora],db_ConsumoDiario[[#This Row],[Hora]])</f>
        <v>0</v>
      </c>
      <c r="E278" s="9">
        <f>+SUMIFS(db_LecMedPrinc[fdp],db_LecMedPrinc[Fecha],db_ConsumoDiario[[#This Row],[Fecha]],db_LecMedPrinc[Hora],db_ConsumoDiario[[#This Row],[Hora]])</f>
        <v>0</v>
      </c>
      <c r="F278" s="14">
        <f>+IFERROR(IF(db_ConsumoDiario[[#This Row],[Lectura 
Medidor]]-$D277&gt;0,db_ConsumoDiario[[#This Row],[Lectura 
Medidor]]-$D277,0)*2400,0)</f>
        <v>0</v>
      </c>
      <c r="G278" s="8">
        <f>+SUMIFS(db_LecMedPrinc[4],db_LecMedPrinc[Fecha],db_ConsumoDiario[[#This Row],[Fecha]],db_LecMedPrinc[Hora],db_ConsumoDiario[[#This Row],[Hora]])</f>
        <v>0</v>
      </c>
      <c r="H278" s="43">
        <f>+SUMIFS(db_LecMedPrinc[5],db_LecMedPrinc[Fecha],db_ConsumoDiario[[#This Row],[Fecha]],db_LecMedPrinc[Hora],db_ConsumoDiario[[#This Row],[Hora]])</f>
        <v>0</v>
      </c>
      <c r="I278" s="43">
        <f>+SUMIFS(db_LecMedPrinc[6],db_LecMedPrinc[Fecha],db_ConsumoDiario[[#This Row],[Fecha]],db_LecMedPrinc[Hora],db_ConsumoDiario[[#This Row],[Hora]])</f>
        <v>0</v>
      </c>
      <c r="J278" s="14">
        <f>+IFERROR(IF(db_ConsumoDiario[[#This Row],[Bloque_4]]-$G277&gt;0,db_ConsumoDiario[[#This Row],[Bloque_4]]-$G277,0)*2400,0)</f>
        <v>0</v>
      </c>
      <c r="K278" s="44">
        <f>+IFERROR(IF(db_ConsumoDiario[[#This Row],[Bloque_5]]-$H277&gt;0,db_ConsumoDiario[[#This Row],[Bloque_5]]-$H277,0)*2400,0)</f>
        <v>0</v>
      </c>
      <c r="L278" s="44">
        <f>+IFERROR(IF(db_ConsumoDiario[[#This Row],[Bloque_6]]-$I277&gt;0,db_ConsumoDiario[[#This Row],[Bloque_6]]-$I277,0)*2400,0)</f>
        <v>0</v>
      </c>
    </row>
    <row r="279" spans="1:12" ht="15.75" x14ac:dyDescent="0.25">
      <c r="A279" s="3">
        <v>44470</v>
      </c>
      <c r="B279" s="10">
        <v>0</v>
      </c>
      <c r="C279" s="32">
        <f>+db_ConsumoDiario[[#This Row],[Fecha]]-1</f>
        <v>44469</v>
      </c>
      <c r="D279" s="8">
        <f>+SUMIFS(db_LecMedPrinc[1],db_LecMedPrinc[Fecha],db_ConsumoDiario[[#This Row],[Fecha]],db_LecMedPrinc[Hora],db_ConsumoDiario[[#This Row],[Hora]])</f>
        <v>0</v>
      </c>
      <c r="E279" s="9">
        <f>+SUMIFS(db_LecMedPrinc[fdp],db_LecMedPrinc[Fecha],db_ConsumoDiario[[#This Row],[Fecha]],db_LecMedPrinc[Hora],db_ConsumoDiario[[#This Row],[Hora]])</f>
        <v>0</v>
      </c>
      <c r="F279" s="14">
        <f>+IFERROR(IF(db_ConsumoDiario[[#This Row],[Lectura 
Medidor]]-$D278&gt;0,db_ConsumoDiario[[#This Row],[Lectura 
Medidor]]-$D278,0)*2400,0)</f>
        <v>0</v>
      </c>
      <c r="G279" s="8">
        <f>+SUMIFS(db_LecMedPrinc[4],db_LecMedPrinc[Fecha],db_ConsumoDiario[[#This Row],[Fecha]],db_LecMedPrinc[Hora],db_ConsumoDiario[[#This Row],[Hora]])</f>
        <v>0</v>
      </c>
      <c r="H279" s="43">
        <f>+SUMIFS(db_LecMedPrinc[5],db_LecMedPrinc[Fecha],db_ConsumoDiario[[#This Row],[Fecha]],db_LecMedPrinc[Hora],db_ConsumoDiario[[#This Row],[Hora]])</f>
        <v>0</v>
      </c>
      <c r="I279" s="43">
        <f>+SUMIFS(db_LecMedPrinc[6],db_LecMedPrinc[Fecha],db_ConsumoDiario[[#This Row],[Fecha]],db_LecMedPrinc[Hora],db_ConsumoDiario[[#This Row],[Hora]])</f>
        <v>0</v>
      </c>
      <c r="J279" s="14">
        <f>+IFERROR(IF(db_ConsumoDiario[[#This Row],[Bloque_4]]-$G278&gt;0,db_ConsumoDiario[[#This Row],[Bloque_4]]-$G278,0)*2400,0)</f>
        <v>0</v>
      </c>
      <c r="K279" s="44">
        <f>+IFERROR(IF(db_ConsumoDiario[[#This Row],[Bloque_5]]-$H278&gt;0,db_ConsumoDiario[[#This Row],[Bloque_5]]-$H278,0)*2400,0)</f>
        <v>0</v>
      </c>
      <c r="L279" s="44">
        <f>+IFERROR(IF(db_ConsumoDiario[[#This Row],[Bloque_6]]-$I278&gt;0,db_ConsumoDiario[[#This Row],[Bloque_6]]-$I278,0)*2400,0)</f>
        <v>0</v>
      </c>
    </row>
    <row r="280" spans="1:12" ht="15.75" x14ac:dyDescent="0.25">
      <c r="A280" s="3">
        <v>44471</v>
      </c>
      <c r="B280" s="10">
        <v>0</v>
      </c>
      <c r="C280" s="32">
        <f>+db_ConsumoDiario[[#This Row],[Fecha]]-1</f>
        <v>44470</v>
      </c>
      <c r="D280" s="8">
        <f>+SUMIFS(db_LecMedPrinc[1],db_LecMedPrinc[Fecha],db_ConsumoDiario[[#This Row],[Fecha]],db_LecMedPrinc[Hora],db_ConsumoDiario[[#This Row],[Hora]])</f>
        <v>0</v>
      </c>
      <c r="E280" s="9">
        <f>+SUMIFS(db_LecMedPrinc[fdp],db_LecMedPrinc[Fecha],db_ConsumoDiario[[#This Row],[Fecha]],db_LecMedPrinc[Hora],db_ConsumoDiario[[#This Row],[Hora]])</f>
        <v>0</v>
      </c>
      <c r="F280" s="14">
        <f>+IFERROR(IF(db_ConsumoDiario[[#This Row],[Lectura 
Medidor]]-$D279&gt;0,db_ConsumoDiario[[#This Row],[Lectura 
Medidor]]-$D279,0)*2400,0)</f>
        <v>0</v>
      </c>
      <c r="G280" s="8">
        <f>+SUMIFS(db_LecMedPrinc[4],db_LecMedPrinc[Fecha],db_ConsumoDiario[[#This Row],[Fecha]],db_LecMedPrinc[Hora],db_ConsumoDiario[[#This Row],[Hora]])</f>
        <v>0</v>
      </c>
      <c r="H280" s="43">
        <f>+SUMIFS(db_LecMedPrinc[5],db_LecMedPrinc[Fecha],db_ConsumoDiario[[#This Row],[Fecha]],db_LecMedPrinc[Hora],db_ConsumoDiario[[#This Row],[Hora]])</f>
        <v>0</v>
      </c>
      <c r="I280" s="43">
        <f>+SUMIFS(db_LecMedPrinc[6],db_LecMedPrinc[Fecha],db_ConsumoDiario[[#This Row],[Fecha]],db_LecMedPrinc[Hora],db_ConsumoDiario[[#This Row],[Hora]])</f>
        <v>0</v>
      </c>
      <c r="J280" s="14">
        <f>+IFERROR(IF(db_ConsumoDiario[[#This Row],[Bloque_4]]-$G279&gt;0,db_ConsumoDiario[[#This Row],[Bloque_4]]-$G279,0)*2400,0)</f>
        <v>0</v>
      </c>
      <c r="K280" s="44">
        <f>+IFERROR(IF(db_ConsumoDiario[[#This Row],[Bloque_5]]-$H279&gt;0,db_ConsumoDiario[[#This Row],[Bloque_5]]-$H279,0)*2400,0)</f>
        <v>0</v>
      </c>
      <c r="L280" s="44">
        <f>+IFERROR(IF(db_ConsumoDiario[[#This Row],[Bloque_6]]-$I279&gt;0,db_ConsumoDiario[[#This Row],[Bloque_6]]-$I279,0)*2400,0)</f>
        <v>0</v>
      </c>
    </row>
    <row r="281" spans="1:12" ht="15.75" x14ac:dyDescent="0.25">
      <c r="A281" s="3">
        <v>44472</v>
      </c>
      <c r="B281" s="10">
        <v>0</v>
      </c>
      <c r="C281" s="32">
        <f>+db_ConsumoDiario[[#This Row],[Fecha]]-1</f>
        <v>44471</v>
      </c>
      <c r="D281" s="8">
        <f>+SUMIFS(db_LecMedPrinc[1],db_LecMedPrinc[Fecha],db_ConsumoDiario[[#This Row],[Fecha]],db_LecMedPrinc[Hora],db_ConsumoDiario[[#This Row],[Hora]])</f>
        <v>0</v>
      </c>
      <c r="E281" s="9">
        <f>+SUMIFS(db_LecMedPrinc[fdp],db_LecMedPrinc[Fecha],db_ConsumoDiario[[#This Row],[Fecha]],db_LecMedPrinc[Hora],db_ConsumoDiario[[#This Row],[Hora]])</f>
        <v>0</v>
      </c>
      <c r="F281" s="14">
        <f>+IFERROR(IF(db_ConsumoDiario[[#This Row],[Lectura 
Medidor]]-$D280&gt;0,db_ConsumoDiario[[#This Row],[Lectura 
Medidor]]-$D280,0)*2400,0)</f>
        <v>0</v>
      </c>
      <c r="G281" s="8">
        <f>+SUMIFS(db_LecMedPrinc[4],db_LecMedPrinc[Fecha],db_ConsumoDiario[[#This Row],[Fecha]],db_LecMedPrinc[Hora],db_ConsumoDiario[[#This Row],[Hora]])</f>
        <v>0</v>
      </c>
      <c r="H281" s="43">
        <f>+SUMIFS(db_LecMedPrinc[5],db_LecMedPrinc[Fecha],db_ConsumoDiario[[#This Row],[Fecha]],db_LecMedPrinc[Hora],db_ConsumoDiario[[#This Row],[Hora]])</f>
        <v>0</v>
      </c>
      <c r="I281" s="43">
        <f>+SUMIFS(db_LecMedPrinc[6],db_LecMedPrinc[Fecha],db_ConsumoDiario[[#This Row],[Fecha]],db_LecMedPrinc[Hora],db_ConsumoDiario[[#This Row],[Hora]])</f>
        <v>0</v>
      </c>
      <c r="J281" s="14">
        <f>+IFERROR(IF(db_ConsumoDiario[[#This Row],[Bloque_4]]-$G280&gt;0,db_ConsumoDiario[[#This Row],[Bloque_4]]-$G280,0)*2400,0)</f>
        <v>0</v>
      </c>
      <c r="K281" s="44">
        <f>+IFERROR(IF(db_ConsumoDiario[[#This Row],[Bloque_5]]-$H280&gt;0,db_ConsumoDiario[[#This Row],[Bloque_5]]-$H280,0)*2400,0)</f>
        <v>0</v>
      </c>
      <c r="L281" s="44">
        <f>+IFERROR(IF(db_ConsumoDiario[[#This Row],[Bloque_6]]-$I280&gt;0,db_ConsumoDiario[[#This Row],[Bloque_6]]-$I280,0)*2400,0)</f>
        <v>0</v>
      </c>
    </row>
    <row r="282" spans="1:12" ht="15.75" x14ac:dyDescent="0.25">
      <c r="A282" s="3">
        <v>44473</v>
      </c>
      <c r="B282" s="10">
        <v>0</v>
      </c>
      <c r="C282" s="32">
        <f>+db_ConsumoDiario[[#This Row],[Fecha]]-1</f>
        <v>44472</v>
      </c>
      <c r="D282" s="8">
        <f>+SUMIFS(db_LecMedPrinc[1],db_LecMedPrinc[Fecha],db_ConsumoDiario[[#This Row],[Fecha]],db_LecMedPrinc[Hora],db_ConsumoDiario[[#This Row],[Hora]])</f>
        <v>0</v>
      </c>
      <c r="E282" s="9">
        <f>+SUMIFS(db_LecMedPrinc[fdp],db_LecMedPrinc[Fecha],db_ConsumoDiario[[#This Row],[Fecha]],db_LecMedPrinc[Hora],db_ConsumoDiario[[#This Row],[Hora]])</f>
        <v>0</v>
      </c>
      <c r="F282" s="14">
        <f>+IFERROR(IF(db_ConsumoDiario[[#This Row],[Lectura 
Medidor]]-$D281&gt;0,db_ConsumoDiario[[#This Row],[Lectura 
Medidor]]-$D281,0)*2400,0)</f>
        <v>0</v>
      </c>
      <c r="G282" s="8">
        <f>+SUMIFS(db_LecMedPrinc[4],db_LecMedPrinc[Fecha],db_ConsumoDiario[[#This Row],[Fecha]],db_LecMedPrinc[Hora],db_ConsumoDiario[[#This Row],[Hora]])</f>
        <v>0</v>
      </c>
      <c r="H282" s="43">
        <f>+SUMIFS(db_LecMedPrinc[5],db_LecMedPrinc[Fecha],db_ConsumoDiario[[#This Row],[Fecha]],db_LecMedPrinc[Hora],db_ConsumoDiario[[#This Row],[Hora]])</f>
        <v>0</v>
      </c>
      <c r="I282" s="43">
        <f>+SUMIFS(db_LecMedPrinc[6],db_LecMedPrinc[Fecha],db_ConsumoDiario[[#This Row],[Fecha]],db_LecMedPrinc[Hora],db_ConsumoDiario[[#This Row],[Hora]])</f>
        <v>0</v>
      </c>
      <c r="J282" s="14">
        <f>+IFERROR(IF(db_ConsumoDiario[[#This Row],[Bloque_4]]-$G281&gt;0,db_ConsumoDiario[[#This Row],[Bloque_4]]-$G281,0)*2400,0)</f>
        <v>0</v>
      </c>
      <c r="K282" s="44">
        <f>+IFERROR(IF(db_ConsumoDiario[[#This Row],[Bloque_5]]-$H281&gt;0,db_ConsumoDiario[[#This Row],[Bloque_5]]-$H281,0)*2400,0)</f>
        <v>0</v>
      </c>
      <c r="L282" s="44">
        <f>+IFERROR(IF(db_ConsumoDiario[[#This Row],[Bloque_6]]-$I281&gt;0,db_ConsumoDiario[[#This Row],[Bloque_6]]-$I281,0)*2400,0)</f>
        <v>0</v>
      </c>
    </row>
    <row r="283" spans="1:12" ht="15.75" x14ac:dyDescent="0.25">
      <c r="A283" s="3">
        <v>44474</v>
      </c>
      <c r="B283" s="10">
        <v>0</v>
      </c>
      <c r="C283" s="32">
        <f>+db_ConsumoDiario[[#This Row],[Fecha]]-1</f>
        <v>44473</v>
      </c>
      <c r="D283" s="8">
        <f>+SUMIFS(db_LecMedPrinc[1],db_LecMedPrinc[Fecha],db_ConsumoDiario[[#This Row],[Fecha]],db_LecMedPrinc[Hora],db_ConsumoDiario[[#This Row],[Hora]])</f>
        <v>0</v>
      </c>
      <c r="E283" s="9">
        <f>+SUMIFS(db_LecMedPrinc[fdp],db_LecMedPrinc[Fecha],db_ConsumoDiario[[#This Row],[Fecha]],db_LecMedPrinc[Hora],db_ConsumoDiario[[#This Row],[Hora]])</f>
        <v>0</v>
      </c>
      <c r="F283" s="14">
        <f>+IFERROR(IF(db_ConsumoDiario[[#This Row],[Lectura 
Medidor]]-$D282&gt;0,db_ConsumoDiario[[#This Row],[Lectura 
Medidor]]-$D282,0)*2400,0)</f>
        <v>0</v>
      </c>
      <c r="G283" s="8">
        <f>+SUMIFS(db_LecMedPrinc[4],db_LecMedPrinc[Fecha],db_ConsumoDiario[[#This Row],[Fecha]],db_LecMedPrinc[Hora],db_ConsumoDiario[[#This Row],[Hora]])</f>
        <v>0</v>
      </c>
      <c r="H283" s="43">
        <f>+SUMIFS(db_LecMedPrinc[5],db_LecMedPrinc[Fecha],db_ConsumoDiario[[#This Row],[Fecha]],db_LecMedPrinc[Hora],db_ConsumoDiario[[#This Row],[Hora]])</f>
        <v>0</v>
      </c>
      <c r="I283" s="43">
        <f>+SUMIFS(db_LecMedPrinc[6],db_LecMedPrinc[Fecha],db_ConsumoDiario[[#This Row],[Fecha]],db_LecMedPrinc[Hora],db_ConsumoDiario[[#This Row],[Hora]])</f>
        <v>0</v>
      </c>
      <c r="J283" s="14">
        <f>+IFERROR(IF(db_ConsumoDiario[[#This Row],[Bloque_4]]-$G282&gt;0,db_ConsumoDiario[[#This Row],[Bloque_4]]-$G282,0)*2400,0)</f>
        <v>0</v>
      </c>
      <c r="K283" s="44">
        <f>+IFERROR(IF(db_ConsumoDiario[[#This Row],[Bloque_5]]-$H282&gt;0,db_ConsumoDiario[[#This Row],[Bloque_5]]-$H282,0)*2400,0)</f>
        <v>0</v>
      </c>
      <c r="L283" s="44">
        <f>+IFERROR(IF(db_ConsumoDiario[[#This Row],[Bloque_6]]-$I282&gt;0,db_ConsumoDiario[[#This Row],[Bloque_6]]-$I282,0)*2400,0)</f>
        <v>0</v>
      </c>
    </row>
    <row r="284" spans="1:12" ht="15.75" x14ac:dyDescent="0.25">
      <c r="A284" s="3">
        <v>44475</v>
      </c>
      <c r="B284" s="10">
        <v>0</v>
      </c>
      <c r="C284" s="32">
        <f>+db_ConsumoDiario[[#This Row],[Fecha]]-1</f>
        <v>44474</v>
      </c>
      <c r="D284" s="8">
        <f>+SUMIFS(db_LecMedPrinc[1],db_LecMedPrinc[Fecha],db_ConsumoDiario[[#This Row],[Fecha]],db_LecMedPrinc[Hora],db_ConsumoDiario[[#This Row],[Hora]])</f>
        <v>0</v>
      </c>
      <c r="E284" s="9">
        <f>+SUMIFS(db_LecMedPrinc[fdp],db_LecMedPrinc[Fecha],db_ConsumoDiario[[#This Row],[Fecha]],db_LecMedPrinc[Hora],db_ConsumoDiario[[#This Row],[Hora]])</f>
        <v>0</v>
      </c>
      <c r="F284" s="14">
        <f>+IFERROR(IF(db_ConsumoDiario[[#This Row],[Lectura 
Medidor]]-$D283&gt;0,db_ConsumoDiario[[#This Row],[Lectura 
Medidor]]-$D283,0)*2400,0)</f>
        <v>0</v>
      </c>
      <c r="G284" s="8">
        <f>+SUMIFS(db_LecMedPrinc[4],db_LecMedPrinc[Fecha],db_ConsumoDiario[[#This Row],[Fecha]],db_LecMedPrinc[Hora],db_ConsumoDiario[[#This Row],[Hora]])</f>
        <v>0</v>
      </c>
      <c r="H284" s="43">
        <f>+SUMIFS(db_LecMedPrinc[5],db_LecMedPrinc[Fecha],db_ConsumoDiario[[#This Row],[Fecha]],db_LecMedPrinc[Hora],db_ConsumoDiario[[#This Row],[Hora]])</f>
        <v>0</v>
      </c>
      <c r="I284" s="43">
        <f>+SUMIFS(db_LecMedPrinc[6],db_LecMedPrinc[Fecha],db_ConsumoDiario[[#This Row],[Fecha]],db_LecMedPrinc[Hora],db_ConsumoDiario[[#This Row],[Hora]])</f>
        <v>0</v>
      </c>
      <c r="J284" s="14">
        <f>+IFERROR(IF(db_ConsumoDiario[[#This Row],[Bloque_4]]-$G283&gt;0,db_ConsumoDiario[[#This Row],[Bloque_4]]-$G283,0)*2400,0)</f>
        <v>0</v>
      </c>
      <c r="K284" s="44">
        <f>+IFERROR(IF(db_ConsumoDiario[[#This Row],[Bloque_5]]-$H283&gt;0,db_ConsumoDiario[[#This Row],[Bloque_5]]-$H283,0)*2400,0)</f>
        <v>0</v>
      </c>
      <c r="L284" s="44">
        <f>+IFERROR(IF(db_ConsumoDiario[[#This Row],[Bloque_6]]-$I283&gt;0,db_ConsumoDiario[[#This Row],[Bloque_6]]-$I283,0)*2400,0)</f>
        <v>0</v>
      </c>
    </row>
    <row r="285" spans="1:12" ht="15.75" x14ac:dyDescent="0.25">
      <c r="A285" s="3">
        <v>44476</v>
      </c>
      <c r="B285" s="10">
        <v>0</v>
      </c>
      <c r="C285" s="32">
        <f>+db_ConsumoDiario[[#This Row],[Fecha]]-1</f>
        <v>44475</v>
      </c>
      <c r="D285" s="8">
        <f>+SUMIFS(db_LecMedPrinc[1],db_LecMedPrinc[Fecha],db_ConsumoDiario[[#This Row],[Fecha]],db_LecMedPrinc[Hora],db_ConsumoDiario[[#This Row],[Hora]])</f>
        <v>0</v>
      </c>
      <c r="E285" s="9">
        <f>+SUMIFS(db_LecMedPrinc[fdp],db_LecMedPrinc[Fecha],db_ConsumoDiario[[#This Row],[Fecha]],db_LecMedPrinc[Hora],db_ConsumoDiario[[#This Row],[Hora]])</f>
        <v>0</v>
      </c>
      <c r="F285" s="14">
        <f>+IFERROR(IF(db_ConsumoDiario[[#This Row],[Lectura 
Medidor]]-$D284&gt;0,db_ConsumoDiario[[#This Row],[Lectura 
Medidor]]-$D284,0)*2400,0)</f>
        <v>0</v>
      </c>
      <c r="G285" s="8">
        <f>+SUMIFS(db_LecMedPrinc[4],db_LecMedPrinc[Fecha],db_ConsumoDiario[[#This Row],[Fecha]],db_LecMedPrinc[Hora],db_ConsumoDiario[[#This Row],[Hora]])</f>
        <v>0</v>
      </c>
      <c r="H285" s="43">
        <f>+SUMIFS(db_LecMedPrinc[5],db_LecMedPrinc[Fecha],db_ConsumoDiario[[#This Row],[Fecha]],db_LecMedPrinc[Hora],db_ConsumoDiario[[#This Row],[Hora]])</f>
        <v>0</v>
      </c>
      <c r="I285" s="43">
        <f>+SUMIFS(db_LecMedPrinc[6],db_LecMedPrinc[Fecha],db_ConsumoDiario[[#This Row],[Fecha]],db_LecMedPrinc[Hora],db_ConsumoDiario[[#This Row],[Hora]])</f>
        <v>0</v>
      </c>
      <c r="J285" s="14">
        <f>+IFERROR(IF(db_ConsumoDiario[[#This Row],[Bloque_4]]-$G284&gt;0,db_ConsumoDiario[[#This Row],[Bloque_4]]-$G284,0)*2400,0)</f>
        <v>0</v>
      </c>
      <c r="K285" s="44">
        <f>+IFERROR(IF(db_ConsumoDiario[[#This Row],[Bloque_5]]-$H284&gt;0,db_ConsumoDiario[[#This Row],[Bloque_5]]-$H284,0)*2400,0)</f>
        <v>0</v>
      </c>
      <c r="L285" s="44">
        <f>+IFERROR(IF(db_ConsumoDiario[[#This Row],[Bloque_6]]-$I284&gt;0,db_ConsumoDiario[[#This Row],[Bloque_6]]-$I284,0)*2400,0)</f>
        <v>0</v>
      </c>
    </row>
    <row r="286" spans="1:12" ht="15.75" x14ac:dyDescent="0.25">
      <c r="A286" s="3">
        <v>44477</v>
      </c>
      <c r="B286" s="10">
        <v>0</v>
      </c>
      <c r="C286" s="32">
        <f>+db_ConsumoDiario[[#This Row],[Fecha]]-1</f>
        <v>44476</v>
      </c>
      <c r="D286" s="8">
        <f>+SUMIFS(db_LecMedPrinc[1],db_LecMedPrinc[Fecha],db_ConsumoDiario[[#This Row],[Fecha]],db_LecMedPrinc[Hora],db_ConsumoDiario[[#This Row],[Hora]])</f>
        <v>0</v>
      </c>
      <c r="E286" s="9">
        <f>+SUMIFS(db_LecMedPrinc[fdp],db_LecMedPrinc[Fecha],db_ConsumoDiario[[#This Row],[Fecha]],db_LecMedPrinc[Hora],db_ConsumoDiario[[#This Row],[Hora]])</f>
        <v>0</v>
      </c>
      <c r="F286" s="14">
        <f>+IFERROR(IF(db_ConsumoDiario[[#This Row],[Lectura 
Medidor]]-$D285&gt;0,db_ConsumoDiario[[#This Row],[Lectura 
Medidor]]-$D285,0)*2400,0)</f>
        <v>0</v>
      </c>
      <c r="G286" s="8">
        <f>+SUMIFS(db_LecMedPrinc[4],db_LecMedPrinc[Fecha],db_ConsumoDiario[[#This Row],[Fecha]],db_LecMedPrinc[Hora],db_ConsumoDiario[[#This Row],[Hora]])</f>
        <v>0</v>
      </c>
      <c r="H286" s="43">
        <f>+SUMIFS(db_LecMedPrinc[5],db_LecMedPrinc[Fecha],db_ConsumoDiario[[#This Row],[Fecha]],db_LecMedPrinc[Hora],db_ConsumoDiario[[#This Row],[Hora]])</f>
        <v>0</v>
      </c>
      <c r="I286" s="43">
        <f>+SUMIFS(db_LecMedPrinc[6],db_LecMedPrinc[Fecha],db_ConsumoDiario[[#This Row],[Fecha]],db_LecMedPrinc[Hora],db_ConsumoDiario[[#This Row],[Hora]])</f>
        <v>0</v>
      </c>
      <c r="J286" s="14">
        <f>+IFERROR(IF(db_ConsumoDiario[[#This Row],[Bloque_4]]-$G285&gt;0,db_ConsumoDiario[[#This Row],[Bloque_4]]-$G285,0)*2400,0)</f>
        <v>0</v>
      </c>
      <c r="K286" s="44">
        <f>+IFERROR(IF(db_ConsumoDiario[[#This Row],[Bloque_5]]-$H285&gt;0,db_ConsumoDiario[[#This Row],[Bloque_5]]-$H285,0)*2400,0)</f>
        <v>0</v>
      </c>
      <c r="L286" s="44">
        <f>+IFERROR(IF(db_ConsumoDiario[[#This Row],[Bloque_6]]-$I285&gt;0,db_ConsumoDiario[[#This Row],[Bloque_6]]-$I285,0)*2400,0)</f>
        <v>0</v>
      </c>
    </row>
    <row r="287" spans="1:12" ht="15.75" x14ac:dyDescent="0.25">
      <c r="A287" s="3">
        <v>44478</v>
      </c>
      <c r="B287" s="10">
        <v>0</v>
      </c>
      <c r="C287" s="32">
        <f>+db_ConsumoDiario[[#This Row],[Fecha]]-1</f>
        <v>44477</v>
      </c>
      <c r="D287" s="8">
        <f>+SUMIFS(db_LecMedPrinc[1],db_LecMedPrinc[Fecha],db_ConsumoDiario[[#This Row],[Fecha]],db_LecMedPrinc[Hora],db_ConsumoDiario[[#This Row],[Hora]])</f>
        <v>0</v>
      </c>
      <c r="E287" s="9">
        <f>+SUMIFS(db_LecMedPrinc[fdp],db_LecMedPrinc[Fecha],db_ConsumoDiario[[#This Row],[Fecha]],db_LecMedPrinc[Hora],db_ConsumoDiario[[#This Row],[Hora]])</f>
        <v>0</v>
      </c>
      <c r="F287" s="14">
        <f>+IFERROR(IF(db_ConsumoDiario[[#This Row],[Lectura 
Medidor]]-$D286&gt;0,db_ConsumoDiario[[#This Row],[Lectura 
Medidor]]-$D286,0)*2400,0)</f>
        <v>0</v>
      </c>
      <c r="G287" s="8">
        <f>+SUMIFS(db_LecMedPrinc[4],db_LecMedPrinc[Fecha],db_ConsumoDiario[[#This Row],[Fecha]],db_LecMedPrinc[Hora],db_ConsumoDiario[[#This Row],[Hora]])</f>
        <v>0</v>
      </c>
      <c r="H287" s="43">
        <f>+SUMIFS(db_LecMedPrinc[5],db_LecMedPrinc[Fecha],db_ConsumoDiario[[#This Row],[Fecha]],db_LecMedPrinc[Hora],db_ConsumoDiario[[#This Row],[Hora]])</f>
        <v>0</v>
      </c>
      <c r="I287" s="43">
        <f>+SUMIFS(db_LecMedPrinc[6],db_LecMedPrinc[Fecha],db_ConsumoDiario[[#This Row],[Fecha]],db_LecMedPrinc[Hora],db_ConsumoDiario[[#This Row],[Hora]])</f>
        <v>0</v>
      </c>
      <c r="J287" s="14">
        <f>+IFERROR(IF(db_ConsumoDiario[[#This Row],[Bloque_4]]-$G286&gt;0,db_ConsumoDiario[[#This Row],[Bloque_4]]-$G286,0)*2400,0)</f>
        <v>0</v>
      </c>
      <c r="K287" s="44">
        <f>+IFERROR(IF(db_ConsumoDiario[[#This Row],[Bloque_5]]-$H286&gt;0,db_ConsumoDiario[[#This Row],[Bloque_5]]-$H286,0)*2400,0)</f>
        <v>0</v>
      </c>
      <c r="L287" s="44">
        <f>+IFERROR(IF(db_ConsumoDiario[[#This Row],[Bloque_6]]-$I286&gt;0,db_ConsumoDiario[[#This Row],[Bloque_6]]-$I286,0)*2400,0)</f>
        <v>0</v>
      </c>
    </row>
    <row r="288" spans="1:12" ht="15.75" x14ac:dyDescent="0.25">
      <c r="A288" s="3">
        <v>44479</v>
      </c>
      <c r="B288" s="10">
        <v>0</v>
      </c>
      <c r="C288" s="32">
        <f>+db_ConsumoDiario[[#This Row],[Fecha]]-1</f>
        <v>44478</v>
      </c>
      <c r="D288" s="8">
        <f>+SUMIFS(db_LecMedPrinc[1],db_LecMedPrinc[Fecha],db_ConsumoDiario[[#This Row],[Fecha]],db_LecMedPrinc[Hora],db_ConsumoDiario[[#This Row],[Hora]])</f>
        <v>0</v>
      </c>
      <c r="E288" s="9">
        <f>+SUMIFS(db_LecMedPrinc[fdp],db_LecMedPrinc[Fecha],db_ConsumoDiario[[#This Row],[Fecha]],db_LecMedPrinc[Hora],db_ConsumoDiario[[#This Row],[Hora]])</f>
        <v>0</v>
      </c>
      <c r="F288" s="14">
        <f>+IFERROR(IF(db_ConsumoDiario[[#This Row],[Lectura 
Medidor]]-$D287&gt;0,db_ConsumoDiario[[#This Row],[Lectura 
Medidor]]-$D287,0)*2400,0)</f>
        <v>0</v>
      </c>
      <c r="G288" s="8">
        <f>+SUMIFS(db_LecMedPrinc[4],db_LecMedPrinc[Fecha],db_ConsumoDiario[[#This Row],[Fecha]],db_LecMedPrinc[Hora],db_ConsumoDiario[[#This Row],[Hora]])</f>
        <v>0</v>
      </c>
      <c r="H288" s="43">
        <f>+SUMIFS(db_LecMedPrinc[5],db_LecMedPrinc[Fecha],db_ConsumoDiario[[#This Row],[Fecha]],db_LecMedPrinc[Hora],db_ConsumoDiario[[#This Row],[Hora]])</f>
        <v>0</v>
      </c>
      <c r="I288" s="43">
        <f>+SUMIFS(db_LecMedPrinc[6],db_LecMedPrinc[Fecha],db_ConsumoDiario[[#This Row],[Fecha]],db_LecMedPrinc[Hora],db_ConsumoDiario[[#This Row],[Hora]])</f>
        <v>0</v>
      </c>
      <c r="J288" s="14">
        <f>+IFERROR(IF(db_ConsumoDiario[[#This Row],[Bloque_4]]-$G287&gt;0,db_ConsumoDiario[[#This Row],[Bloque_4]]-$G287,0)*2400,0)</f>
        <v>0</v>
      </c>
      <c r="K288" s="44">
        <f>+IFERROR(IF(db_ConsumoDiario[[#This Row],[Bloque_5]]-$H287&gt;0,db_ConsumoDiario[[#This Row],[Bloque_5]]-$H287,0)*2400,0)</f>
        <v>0</v>
      </c>
      <c r="L288" s="44">
        <f>+IFERROR(IF(db_ConsumoDiario[[#This Row],[Bloque_6]]-$I287&gt;0,db_ConsumoDiario[[#This Row],[Bloque_6]]-$I287,0)*2400,0)</f>
        <v>0</v>
      </c>
    </row>
    <row r="289" spans="1:12" ht="15.75" x14ac:dyDescent="0.25">
      <c r="A289" s="3">
        <v>44480</v>
      </c>
      <c r="B289" s="10">
        <v>0</v>
      </c>
      <c r="C289" s="32">
        <f>+db_ConsumoDiario[[#This Row],[Fecha]]-1</f>
        <v>44479</v>
      </c>
      <c r="D289" s="8">
        <f>+SUMIFS(db_LecMedPrinc[1],db_LecMedPrinc[Fecha],db_ConsumoDiario[[#This Row],[Fecha]],db_LecMedPrinc[Hora],db_ConsumoDiario[[#This Row],[Hora]])</f>
        <v>0</v>
      </c>
      <c r="E289" s="9">
        <f>+SUMIFS(db_LecMedPrinc[fdp],db_LecMedPrinc[Fecha],db_ConsumoDiario[[#This Row],[Fecha]],db_LecMedPrinc[Hora],db_ConsumoDiario[[#This Row],[Hora]])</f>
        <v>0</v>
      </c>
      <c r="F289" s="14">
        <f>+IFERROR(IF(db_ConsumoDiario[[#This Row],[Lectura 
Medidor]]-$D288&gt;0,db_ConsumoDiario[[#This Row],[Lectura 
Medidor]]-$D288,0)*2400,0)</f>
        <v>0</v>
      </c>
      <c r="G289" s="8">
        <f>+SUMIFS(db_LecMedPrinc[4],db_LecMedPrinc[Fecha],db_ConsumoDiario[[#This Row],[Fecha]],db_LecMedPrinc[Hora],db_ConsumoDiario[[#This Row],[Hora]])</f>
        <v>0</v>
      </c>
      <c r="H289" s="43">
        <f>+SUMIFS(db_LecMedPrinc[5],db_LecMedPrinc[Fecha],db_ConsumoDiario[[#This Row],[Fecha]],db_LecMedPrinc[Hora],db_ConsumoDiario[[#This Row],[Hora]])</f>
        <v>0</v>
      </c>
      <c r="I289" s="43">
        <f>+SUMIFS(db_LecMedPrinc[6],db_LecMedPrinc[Fecha],db_ConsumoDiario[[#This Row],[Fecha]],db_LecMedPrinc[Hora],db_ConsumoDiario[[#This Row],[Hora]])</f>
        <v>0</v>
      </c>
      <c r="J289" s="14">
        <f>+IFERROR(IF(db_ConsumoDiario[[#This Row],[Bloque_4]]-$G288&gt;0,db_ConsumoDiario[[#This Row],[Bloque_4]]-$G288,0)*2400,0)</f>
        <v>0</v>
      </c>
      <c r="K289" s="44">
        <f>+IFERROR(IF(db_ConsumoDiario[[#This Row],[Bloque_5]]-$H288&gt;0,db_ConsumoDiario[[#This Row],[Bloque_5]]-$H288,0)*2400,0)</f>
        <v>0</v>
      </c>
      <c r="L289" s="44">
        <f>+IFERROR(IF(db_ConsumoDiario[[#This Row],[Bloque_6]]-$I288&gt;0,db_ConsumoDiario[[#This Row],[Bloque_6]]-$I288,0)*2400,0)</f>
        <v>0</v>
      </c>
    </row>
    <row r="290" spans="1:12" ht="15.75" x14ac:dyDescent="0.25">
      <c r="A290" s="3">
        <v>44481</v>
      </c>
      <c r="B290" s="10">
        <v>0</v>
      </c>
      <c r="C290" s="32">
        <f>+db_ConsumoDiario[[#This Row],[Fecha]]-1</f>
        <v>44480</v>
      </c>
      <c r="D290" s="8">
        <f>+SUMIFS(db_LecMedPrinc[1],db_LecMedPrinc[Fecha],db_ConsumoDiario[[#This Row],[Fecha]],db_LecMedPrinc[Hora],db_ConsumoDiario[[#This Row],[Hora]])</f>
        <v>0</v>
      </c>
      <c r="E290" s="9">
        <f>+SUMIFS(db_LecMedPrinc[fdp],db_LecMedPrinc[Fecha],db_ConsumoDiario[[#This Row],[Fecha]],db_LecMedPrinc[Hora],db_ConsumoDiario[[#This Row],[Hora]])</f>
        <v>0</v>
      </c>
      <c r="F290" s="14">
        <f>+IFERROR(IF(db_ConsumoDiario[[#This Row],[Lectura 
Medidor]]-$D289&gt;0,db_ConsumoDiario[[#This Row],[Lectura 
Medidor]]-$D289,0)*2400,0)</f>
        <v>0</v>
      </c>
      <c r="G290" s="8">
        <f>+SUMIFS(db_LecMedPrinc[4],db_LecMedPrinc[Fecha],db_ConsumoDiario[[#This Row],[Fecha]],db_LecMedPrinc[Hora],db_ConsumoDiario[[#This Row],[Hora]])</f>
        <v>0</v>
      </c>
      <c r="H290" s="43">
        <f>+SUMIFS(db_LecMedPrinc[5],db_LecMedPrinc[Fecha],db_ConsumoDiario[[#This Row],[Fecha]],db_LecMedPrinc[Hora],db_ConsumoDiario[[#This Row],[Hora]])</f>
        <v>0</v>
      </c>
      <c r="I290" s="43">
        <f>+SUMIFS(db_LecMedPrinc[6],db_LecMedPrinc[Fecha],db_ConsumoDiario[[#This Row],[Fecha]],db_LecMedPrinc[Hora],db_ConsumoDiario[[#This Row],[Hora]])</f>
        <v>0</v>
      </c>
      <c r="J290" s="14">
        <f>+IFERROR(IF(db_ConsumoDiario[[#This Row],[Bloque_4]]-$G289&gt;0,db_ConsumoDiario[[#This Row],[Bloque_4]]-$G289,0)*2400,0)</f>
        <v>0</v>
      </c>
      <c r="K290" s="44">
        <f>+IFERROR(IF(db_ConsumoDiario[[#This Row],[Bloque_5]]-$H289&gt;0,db_ConsumoDiario[[#This Row],[Bloque_5]]-$H289,0)*2400,0)</f>
        <v>0</v>
      </c>
      <c r="L290" s="44">
        <f>+IFERROR(IF(db_ConsumoDiario[[#This Row],[Bloque_6]]-$I289&gt;0,db_ConsumoDiario[[#This Row],[Bloque_6]]-$I289,0)*2400,0)</f>
        <v>0</v>
      </c>
    </row>
    <row r="291" spans="1:12" ht="15.75" x14ac:dyDescent="0.25">
      <c r="A291" s="3">
        <v>44482</v>
      </c>
      <c r="B291" s="10">
        <v>0</v>
      </c>
      <c r="C291" s="32">
        <f>+db_ConsumoDiario[[#This Row],[Fecha]]-1</f>
        <v>44481</v>
      </c>
      <c r="D291" s="8">
        <f>+SUMIFS(db_LecMedPrinc[1],db_LecMedPrinc[Fecha],db_ConsumoDiario[[#This Row],[Fecha]],db_LecMedPrinc[Hora],db_ConsumoDiario[[#This Row],[Hora]])</f>
        <v>0</v>
      </c>
      <c r="E291" s="9">
        <f>+SUMIFS(db_LecMedPrinc[fdp],db_LecMedPrinc[Fecha],db_ConsumoDiario[[#This Row],[Fecha]],db_LecMedPrinc[Hora],db_ConsumoDiario[[#This Row],[Hora]])</f>
        <v>0</v>
      </c>
      <c r="F291" s="14">
        <f>+IFERROR(IF(db_ConsumoDiario[[#This Row],[Lectura 
Medidor]]-$D290&gt;0,db_ConsumoDiario[[#This Row],[Lectura 
Medidor]]-$D290,0)*2400,0)</f>
        <v>0</v>
      </c>
      <c r="G291" s="8">
        <f>+SUMIFS(db_LecMedPrinc[4],db_LecMedPrinc[Fecha],db_ConsumoDiario[[#This Row],[Fecha]],db_LecMedPrinc[Hora],db_ConsumoDiario[[#This Row],[Hora]])</f>
        <v>0</v>
      </c>
      <c r="H291" s="43">
        <f>+SUMIFS(db_LecMedPrinc[5],db_LecMedPrinc[Fecha],db_ConsumoDiario[[#This Row],[Fecha]],db_LecMedPrinc[Hora],db_ConsumoDiario[[#This Row],[Hora]])</f>
        <v>0</v>
      </c>
      <c r="I291" s="43">
        <f>+SUMIFS(db_LecMedPrinc[6],db_LecMedPrinc[Fecha],db_ConsumoDiario[[#This Row],[Fecha]],db_LecMedPrinc[Hora],db_ConsumoDiario[[#This Row],[Hora]])</f>
        <v>0</v>
      </c>
      <c r="J291" s="14">
        <f>+IFERROR(IF(db_ConsumoDiario[[#This Row],[Bloque_4]]-$G290&gt;0,db_ConsumoDiario[[#This Row],[Bloque_4]]-$G290,0)*2400,0)</f>
        <v>0</v>
      </c>
      <c r="K291" s="44">
        <f>+IFERROR(IF(db_ConsumoDiario[[#This Row],[Bloque_5]]-$H290&gt;0,db_ConsumoDiario[[#This Row],[Bloque_5]]-$H290,0)*2400,0)</f>
        <v>0</v>
      </c>
      <c r="L291" s="44">
        <f>+IFERROR(IF(db_ConsumoDiario[[#This Row],[Bloque_6]]-$I290&gt;0,db_ConsumoDiario[[#This Row],[Bloque_6]]-$I290,0)*2400,0)</f>
        <v>0</v>
      </c>
    </row>
    <row r="292" spans="1:12" ht="15.75" x14ac:dyDescent="0.25">
      <c r="A292" s="3">
        <v>44483</v>
      </c>
      <c r="B292" s="10">
        <v>0</v>
      </c>
      <c r="C292" s="32">
        <f>+db_ConsumoDiario[[#This Row],[Fecha]]-1</f>
        <v>44482</v>
      </c>
      <c r="D292" s="8">
        <f>+SUMIFS(db_LecMedPrinc[1],db_LecMedPrinc[Fecha],db_ConsumoDiario[[#This Row],[Fecha]],db_LecMedPrinc[Hora],db_ConsumoDiario[[#This Row],[Hora]])</f>
        <v>0</v>
      </c>
      <c r="E292" s="9">
        <f>+SUMIFS(db_LecMedPrinc[fdp],db_LecMedPrinc[Fecha],db_ConsumoDiario[[#This Row],[Fecha]],db_LecMedPrinc[Hora],db_ConsumoDiario[[#This Row],[Hora]])</f>
        <v>0</v>
      </c>
      <c r="F292" s="14">
        <f>+IFERROR(IF(db_ConsumoDiario[[#This Row],[Lectura 
Medidor]]-$D291&gt;0,db_ConsumoDiario[[#This Row],[Lectura 
Medidor]]-$D291,0)*2400,0)</f>
        <v>0</v>
      </c>
      <c r="G292" s="8">
        <f>+SUMIFS(db_LecMedPrinc[4],db_LecMedPrinc[Fecha],db_ConsumoDiario[[#This Row],[Fecha]],db_LecMedPrinc[Hora],db_ConsumoDiario[[#This Row],[Hora]])</f>
        <v>0</v>
      </c>
      <c r="H292" s="43">
        <f>+SUMIFS(db_LecMedPrinc[5],db_LecMedPrinc[Fecha],db_ConsumoDiario[[#This Row],[Fecha]],db_LecMedPrinc[Hora],db_ConsumoDiario[[#This Row],[Hora]])</f>
        <v>0</v>
      </c>
      <c r="I292" s="43">
        <f>+SUMIFS(db_LecMedPrinc[6],db_LecMedPrinc[Fecha],db_ConsumoDiario[[#This Row],[Fecha]],db_LecMedPrinc[Hora],db_ConsumoDiario[[#This Row],[Hora]])</f>
        <v>0</v>
      </c>
      <c r="J292" s="14">
        <f>+IFERROR(IF(db_ConsumoDiario[[#This Row],[Bloque_4]]-$G291&gt;0,db_ConsumoDiario[[#This Row],[Bloque_4]]-$G291,0)*2400,0)</f>
        <v>0</v>
      </c>
      <c r="K292" s="44">
        <f>+IFERROR(IF(db_ConsumoDiario[[#This Row],[Bloque_5]]-$H291&gt;0,db_ConsumoDiario[[#This Row],[Bloque_5]]-$H291,0)*2400,0)</f>
        <v>0</v>
      </c>
      <c r="L292" s="44">
        <f>+IFERROR(IF(db_ConsumoDiario[[#This Row],[Bloque_6]]-$I291&gt;0,db_ConsumoDiario[[#This Row],[Bloque_6]]-$I291,0)*2400,0)</f>
        <v>0</v>
      </c>
    </row>
    <row r="293" spans="1:12" ht="15.75" x14ac:dyDescent="0.25">
      <c r="A293" s="3">
        <v>44484</v>
      </c>
      <c r="B293" s="10">
        <v>0</v>
      </c>
      <c r="C293" s="32">
        <f>+db_ConsumoDiario[[#This Row],[Fecha]]-1</f>
        <v>44483</v>
      </c>
      <c r="D293" s="8">
        <f>+SUMIFS(db_LecMedPrinc[1],db_LecMedPrinc[Fecha],db_ConsumoDiario[[#This Row],[Fecha]],db_LecMedPrinc[Hora],db_ConsumoDiario[[#This Row],[Hora]])</f>
        <v>0</v>
      </c>
      <c r="E293" s="9">
        <f>+SUMIFS(db_LecMedPrinc[fdp],db_LecMedPrinc[Fecha],db_ConsumoDiario[[#This Row],[Fecha]],db_LecMedPrinc[Hora],db_ConsumoDiario[[#This Row],[Hora]])</f>
        <v>0</v>
      </c>
      <c r="F293" s="14">
        <f>+IFERROR(IF(db_ConsumoDiario[[#This Row],[Lectura 
Medidor]]-$D292&gt;0,db_ConsumoDiario[[#This Row],[Lectura 
Medidor]]-$D292,0)*2400,0)</f>
        <v>0</v>
      </c>
      <c r="G293" s="8">
        <f>+SUMIFS(db_LecMedPrinc[4],db_LecMedPrinc[Fecha],db_ConsumoDiario[[#This Row],[Fecha]],db_LecMedPrinc[Hora],db_ConsumoDiario[[#This Row],[Hora]])</f>
        <v>0</v>
      </c>
      <c r="H293" s="43">
        <f>+SUMIFS(db_LecMedPrinc[5],db_LecMedPrinc[Fecha],db_ConsumoDiario[[#This Row],[Fecha]],db_LecMedPrinc[Hora],db_ConsumoDiario[[#This Row],[Hora]])</f>
        <v>0</v>
      </c>
      <c r="I293" s="43">
        <f>+SUMIFS(db_LecMedPrinc[6],db_LecMedPrinc[Fecha],db_ConsumoDiario[[#This Row],[Fecha]],db_LecMedPrinc[Hora],db_ConsumoDiario[[#This Row],[Hora]])</f>
        <v>0</v>
      </c>
      <c r="J293" s="14">
        <f>+IFERROR(IF(db_ConsumoDiario[[#This Row],[Bloque_4]]-$G292&gt;0,db_ConsumoDiario[[#This Row],[Bloque_4]]-$G292,0)*2400,0)</f>
        <v>0</v>
      </c>
      <c r="K293" s="44">
        <f>+IFERROR(IF(db_ConsumoDiario[[#This Row],[Bloque_5]]-$H292&gt;0,db_ConsumoDiario[[#This Row],[Bloque_5]]-$H292,0)*2400,0)</f>
        <v>0</v>
      </c>
      <c r="L293" s="44">
        <f>+IFERROR(IF(db_ConsumoDiario[[#This Row],[Bloque_6]]-$I292&gt;0,db_ConsumoDiario[[#This Row],[Bloque_6]]-$I292,0)*2400,0)</f>
        <v>0</v>
      </c>
    </row>
    <row r="294" spans="1:12" ht="15.75" x14ac:dyDescent="0.25">
      <c r="A294" s="3">
        <v>44485</v>
      </c>
      <c r="B294" s="10">
        <v>0</v>
      </c>
      <c r="C294" s="32">
        <f>+db_ConsumoDiario[[#This Row],[Fecha]]-1</f>
        <v>44484</v>
      </c>
      <c r="D294" s="8">
        <f>+SUMIFS(db_LecMedPrinc[1],db_LecMedPrinc[Fecha],db_ConsumoDiario[[#This Row],[Fecha]],db_LecMedPrinc[Hora],db_ConsumoDiario[[#This Row],[Hora]])</f>
        <v>0</v>
      </c>
      <c r="E294" s="9">
        <f>+SUMIFS(db_LecMedPrinc[fdp],db_LecMedPrinc[Fecha],db_ConsumoDiario[[#This Row],[Fecha]],db_LecMedPrinc[Hora],db_ConsumoDiario[[#This Row],[Hora]])</f>
        <v>0</v>
      </c>
      <c r="F294" s="14">
        <f>+IFERROR(IF(db_ConsumoDiario[[#This Row],[Lectura 
Medidor]]-$D293&gt;0,db_ConsumoDiario[[#This Row],[Lectura 
Medidor]]-$D293,0)*2400,0)</f>
        <v>0</v>
      </c>
      <c r="G294" s="8">
        <f>+SUMIFS(db_LecMedPrinc[4],db_LecMedPrinc[Fecha],db_ConsumoDiario[[#This Row],[Fecha]],db_LecMedPrinc[Hora],db_ConsumoDiario[[#This Row],[Hora]])</f>
        <v>0</v>
      </c>
      <c r="H294" s="43">
        <f>+SUMIFS(db_LecMedPrinc[5],db_LecMedPrinc[Fecha],db_ConsumoDiario[[#This Row],[Fecha]],db_LecMedPrinc[Hora],db_ConsumoDiario[[#This Row],[Hora]])</f>
        <v>0</v>
      </c>
      <c r="I294" s="43">
        <f>+SUMIFS(db_LecMedPrinc[6],db_LecMedPrinc[Fecha],db_ConsumoDiario[[#This Row],[Fecha]],db_LecMedPrinc[Hora],db_ConsumoDiario[[#This Row],[Hora]])</f>
        <v>0</v>
      </c>
      <c r="J294" s="14">
        <f>+IFERROR(IF(db_ConsumoDiario[[#This Row],[Bloque_4]]-$G293&gt;0,db_ConsumoDiario[[#This Row],[Bloque_4]]-$G293,0)*2400,0)</f>
        <v>0</v>
      </c>
      <c r="K294" s="44">
        <f>+IFERROR(IF(db_ConsumoDiario[[#This Row],[Bloque_5]]-$H293&gt;0,db_ConsumoDiario[[#This Row],[Bloque_5]]-$H293,0)*2400,0)</f>
        <v>0</v>
      </c>
      <c r="L294" s="44">
        <f>+IFERROR(IF(db_ConsumoDiario[[#This Row],[Bloque_6]]-$I293&gt;0,db_ConsumoDiario[[#This Row],[Bloque_6]]-$I293,0)*2400,0)</f>
        <v>0</v>
      </c>
    </row>
    <row r="295" spans="1:12" ht="15.75" x14ac:dyDescent="0.25">
      <c r="A295" s="3">
        <v>44486</v>
      </c>
      <c r="B295" s="10">
        <v>0</v>
      </c>
      <c r="C295" s="32">
        <f>+db_ConsumoDiario[[#This Row],[Fecha]]-1</f>
        <v>44485</v>
      </c>
      <c r="D295" s="8">
        <f>+SUMIFS(db_LecMedPrinc[1],db_LecMedPrinc[Fecha],db_ConsumoDiario[[#This Row],[Fecha]],db_LecMedPrinc[Hora],db_ConsumoDiario[[#This Row],[Hora]])</f>
        <v>0</v>
      </c>
      <c r="E295" s="9">
        <f>+SUMIFS(db_LecMedPrinc[fdp],db_LecMedPrinc[Fecha],db_ConsumoDiario[[#This Row],[Fecha]],db_LecMedPrinc[Hora],db_ConsumoDiario[[#This Row],[Hora]])</f>
        <v>0</v>
      </c>
      <c r="F295" s="14">
        <f>+IFERROR(IF(db_ConsumoDiario[[#This Row],[Lectura 
Medidor]]-$D294&gt;0,db_ConsumoDiario[[#This Row],[Lectura 
Medidor]]-$D294,0)*2400,0)</f>
        <v>0</v>
      </c>
      <c r="G295" s="8">
        <f>+SUMIFS(db_LecMedPrinc[4],db_LecMedPrinc[Fecha],db_ConsumoDiario[[#This Row],[Fecha]],db_LecMedPrinc[Hora],db_ConsumoDiario[[#This Row],[Hora]])</f>
        <v>0</v>
      </c>
      <c r="H295" s="43">
        <f>+SUMIFS(db_LecMedPrinc[5],db_LecMedPrinc[Fecha],db_ConsumoDiario[[#This Row],[Fecha]],db_LecMedPrinc[Hora],db_ConsumoDiario[[#This Row],[Hora]])</f>
        <v>0</v>
      </c>
      <c r="I295" s="43">
        <f>+SUMIFS(db_LecMedPrinc[6],db_LecMedPrinc[Fecha],db_ConsumoDiario[[#This Row],[Fecha]],db_LecMedPrinc[Hora],db_ConsumoDiario[[#This Row],[Hora]])</f>
        <v>0</v>
      </c>
      <c r="J295" s="14">
        <f>+IFERROR(IF(db_ConsumoDiario[[#This Row],[Bloque_4]]-$G294&gt;0,db_ConsumoDiario[[#This Row],[Bloque_4]]-$G294,0)*2400,0)</f>
        <v>0</v>
      </c>
      <c r="K295" s="44">
        <f>+IFERROR(IF(db_ConsumoDiario[[#This Row],[Bloque_5]]-$H294&gt;0,db_ConsumoDiario[[#This Row],[Bloque_5]]-$H294,0)*2400,0)</f>
        <v>0</v>
      </c>
      <c r="L295" s="44">
        <f>+IFERROR(IF(db_ConsumoDiario[[#This Row],[Bloque_6]]-$I294&gt;0,db_ConsumoDiario[[#This Row],[Bloque_6]]-$I294,0)*2400,0)</f>
        <v>0</v>
      </c>
    </row>
    <row r="296" spans="1:12" ht="15.75" x14ac:dyDescent="0.25">
      <c r="A296" s="3">
        <v>44487</v>
      </c>
      <c r="B296" s="10">
        <v>0</v>
      </c>
      <c r="C296" s="32">
        <f>+db_ConsumoDiario[[#This Row],[Fecha]]-1</f>
        <v>44486</v>
      </c>
      <c r="D296" s="8">
        <f>+SUMIFS(db_LecMedPrinc[1],db_LecMedPrinc[Fecha],db_ConsumoDiario[[#This Row],[Fecha]],db_LecMedPrinc[Hora],db_ConsumoDiario[[#This Row],[Hora]])</f>
        <v>0</v>
      </c>
      <c r="E296" s="9">
        <f>+SUMIFS(db_LecMedPrinc[fdp],db_LecMedPrinc[Fecha],db_ConsumoDiario[[#This Row],[Fecha]],db_LecMedPrinc[Hora],db_ConsumoDiario[[#This Row],[Hora]])</f>
        <v>0</v>
      </c>
      <c r="F296" s="14">
        <f>+IFERROR(IF(db_ConsumoDiario[[#This Row],[Lectura 
Medidor]]-$D295&gt;0,db_ConsumoDiario[[#This Row],[Lectura 
Medidor]]-$D295,0)*2400,0)</f>
        <v>0</v>
      </c>
      <c r="G296" s="8">
        <f>+SUMIFS(db_LecMedPrinc[4],db_LecMedPrinc[Fecha],db_ConsumoDiario[[#This Row],[Fecha]],db_LecMedPrinc[Hora],db_ConsumoDiario[[#This Row],[Hora]])</f>
        <v>0</v>
      </c>
      <c r="H296" s="43">
        <f>+SUMIFS(db_LecMedPrinc[5],db_LecMedPrinc[Fecha],db_ConsumoDiario[[#This Row],[Fecha]],db_LecMedPrinc[Hora],db_ConsumoDiario[[#This Row],[Hora]])</f>
        <v>0</v>
      </c>
      <c r="I296" s="43">
        <f>+SUMIFS(db_LecMedPrinc[6],db_LecMedPrinc[Fecha],db_ConsumoDiario[[#This Row],[Fecha]],db_LecMedPrinc[Hora],db_ConsumoDiario[[#This Row],[Hora]])</f>
        <v>0</v>
      </c>
      <c r="J296" s="14">
        <f>+IFERROR(IF(db_ConsumoDiario[[#This Row],[Bloque_4]]-$G295&gt;0,db_ConsumoDiario[[#This Row],[Bloque_4]]-$G295,0)*2400,0)</f>
        <v>0</v>
      </c>
      <c r="K296" s="44">
        <f>+IFERROR(IF(db_ConsumoDiario[[#This Row],[Bloque_5]]-$H295&gt;0,db_ConsumoDiario[[#This Row],[Bloque_5]]-$H295,0)*2400,0)</f>
        <v>0</v>
      </c>
      <c r="L296" s="44">
        <f>+IFERROR(IF(db_ConsumoDiario[[#This Row],[Bloque_6]]-$I295&gt;0,db_ConsumoDiario[[#This Row],[Bloque_6]]-$I295,0)*2400,0)</f>
        <v>0</v>
      </c>
    </row>
    <row r="297" spans="1:12" ht="15.75" x14ac:dyDescent="0.25">
      <c r="A297" s="3">
        <v>44488</v>
      </c>
      <c r="B297" s="10">
        <v>0</v>
      </c>
      <c r="C297" s="32">
        <f>+db_ConsumoDiario[[#This Row],[Fecha]]-1</f>
        <v>44487</v>
      </c>
      <c r="D297" s="8">
        <f>+SUMIFS(db_LecMedPrinc[1],db_LecMedPrinc[Fecha],db_ConsumoDiario[[#This Row],[Fecha]],db_LecMedPrinc[Hora],db_ConsumoDiario[[#This Row],[Hora]])</f>
        <v>0</v>
      </c>
      <c r="E297" s="9">
        <f>+SUMIFS(db_LecMedPrinc[fdp],db_LecMedPrinc[Fecha],db_ConsumoDiario[[#This Row],[Fecha]],db_LecMedPrinc[Hora],db_ConsumoDiario[[#This Row],[Hora]])</f>
        <v>0</v>
      </c>
      <c r="F297" s="14">
        <f>+IFERROR(IF(db_ConsumoDiario[[#This Row],[Lectura 
Medidor]]-$D296&gt;0,db_ConsumoDiario[[#This Row],[Lectura 
Medidor]]-$D296,0)*2400,0)</f>
        <v>0</v>
      </c>
      <c r="G297" s="8">
        <f>+SUMIFS(db_LecMedPrinc[4],db_LecMedPrinc[Fecha],db_ConsumoDiario[[#This Row],[Fecha]],db_LecMedPrinc[Hora],db_ConsumoDiario[[#This Row],[Hora]])</f>
        <v>0</v>
      </c>
      <c r="H297" s="43">
        <f>+SUMIFS(db_LecMedPrinc[5],db_LecMedPrinc[Fecha],db_ConsumoDiario[[#This Row],[Fecha]],db_LecMedPrinc[Hora],db_ConsumoDiario[[#This Row],[Hora]])</f>
        <v>0</v>
      </c>
      <c r="I297" s="43">
        <f>+SUMIFS(db_LecMedPrinc[6],db_LecMedPrinc[Fecha],db_ConsumoDiario[[#This Row],[Fecha]],db_LecMedPrinc[Hora],db_ConsumoDiario[[#This Row],[Hora]])</f>
        <v>0</v>
      </c>
      <c r="J297" s="14">
        <f>+IFERROR(IF(db_ConsumoDiario[[#This Row],[Bloque_4]]-$G296&gt;0,db_ConsumoDiario[[#This Row],[Bloque_4]]-$G296,0)*2400,0)</f>
        <v>0</v>
      </c>
      <c r="K297" s="44">
        <f>+IFERROR(IF(db_ConsumoDiario[[#This Row],[Bloque_5]]-$H296&gt;0,db_ConsumoDiario[[#This Row],[Bloque_5]]-$H296,0)*2400,0)</f>
        <v>0</v>
      </c>
      <c r="L297" s="44">
        <f>+IFERROR(IF(db_ConsumoDiario[[#This Row],[Bloque_6]]-$I296&gt;0,db_ConsumoDiario[[#This Row],[Bloque_6]]-$I296,0)*2400,0)</f>
        <v>0</v>
      </c>
    </row>
    <row r="298" spans="1:12" ht="15.75" x14ac:dyDescent="0.25">
      <c r="A298" s="3">
        <v>44489</v>
      </c>
      <c r="B298" s="10">
        <v>0</v>
      </c>
      <c r="C298" s="32">
        <f>+db_ConsumoDiario[[#This Row],[Fecha]]-1</f>
        <v>44488</v>
      </c>
      <c r="D298" s="8">
        <f>+SUMIFS(db_LecMedPrinc[1],db_LecMedPrinc[Fecha],db_ConsumoDiario[[#This Row],[Fecha]],db_LecMedPrinc[Hora],db_ConsumoDiario[[#This Row],[Hora]])</f>
        <v>0</v>
      </c>
      <c r="E298" s="9">
        <f>+SUMIFS(db_LecMedPrinc[fdp],db_LecMedPrinc[Fecha],db_ConsumoDiario[[#This Row],[Fecha]],db_LecMedPrinc[Hora],db_ConsumoDiario[[#This Row],[Hora]])</f>
        <v>0</v>
      </c>
      <c r="F298" s="14">
        <f>+IFERROR(IF(db_ConsumoDiario[[#This Row],[Lectura 
Medidor]]-$D297&gt;0,db_ConsumoDiario[[#This Row],[Lectura 
Medidor]]-$D297,0)*2400,0)</f>
        <v>0</v>
      </c>
      <c r="G298" s="8">
        <f>+SUMIFS(db_LecMedPrinc[4],db_LecMedPrinc[Fecha],db_ConsumoDiario[[#This Row],[Fecha]],db_LecMedPrinc[Hora],db_ConsumoDiario[[#This Row],[Hora]])</f>
        <v>0</v>
      </c>
      <c r="H298" s="43">
        <f>+SUMIFS(db_LecMedPrinc[5],db_LecMedPrinc[Fecha],db_ConsumoDiario[[#This Row],[Fecha]],db_LecMedPrinc[Hora],db_ConsumoDiario[[#This Row],[Hora]])</f>
        <v>0</v>
      </c>
      <c r="I298" s="43">
        <f>+SUMIFS(db_LecMedPrinc[6],db_LecMedPrinc[Fecha],db_ConsumoDiario[[#This Row],[Fecha]],db_LecMedPrinc[Hora],db_ConsumoDiario[[#This Row],[Hora]])</f>
        <v>0</v>
      </c>
      <c r="J298" s="14">
        <f>+IFERROR(IF(db_ConsumoDiario[[#This Row],[Bloque_4]]-$G297&gt;0,db_ConsumoDiario[[#This Row],[Bloque_4]]-$G297,0)*2400,0)</f>
        <v>0</v>
      </c>
      <c r="K298" s="44">
        <f>+IFERROR(IF(db_ConsumoDiario[[#This Row],[Bloque_5]]-$H297&gt;0,db_ConsumoDiario[[#This Row],[Bloque_5]]-$H297,0)*2400,0)</f>
        <v>0</v>
      </c>
      <c r="L298" s="44">
        <f>+IFERROR(IF(db_ConsumoDiario[[#This Row],[Bloque_6]]-$I297&gt;0,db_ConsumoDiario[[#This Row],[Bloque_6]]-$I297,0)*2400,0)</f>
        <v>0</v>
      </c>
    </row>
    <row r="299" spans="1:12" ht="15.75" x14ac:dyDescent="0.25">
      <c r="A299" s="3">
        <v>44490</v>
      </c>
      <c r="B299" s="10">
        <v>0</v>
      </c>
      <c r="C299" s="32">
        <f>+db_ConsumoDiario[[#This Row],[Fecha]]-1</f>
        <v>44489</v>
      </c>
      <c r="D299" s="8">
        <f>+SUMIFS(db_LecMedPrinc[1],db_LecMedPrinc[Fecha],db_ConsumoDiario[[#This Row],[Fecha]],db_LecMedPrinc[Hora],db_ConsumoDiario[[#This Row],[Hora]])</f>
        <v>0</v>
      </c>
      <c r="E299" s="9">
        <f>+SUMIFS(db_LecMedPrinc[fdp],db_LecMedPrinc[Fecha],db_ConsumoDiario[[#This Row],[Fecha]],db_LecMedPrinc[Hora],db_ConsumoDiario[[#This Row],[Hora]])</f>
        <v>0</v>
      </c>
      <c r="F299" s="14">
        <f>+IFERROR(IF(db_ConsumoDiario[[#This Row],[Lectura 
Medidor]]-$D298&gt;0,db_ConsumoDiario[[#This Row],[Lectura 
Medidor]]-$D298,0)*2400,0)</f>
        <v>0</v>
      </c>
      <c r="G299" s="8">
        <f>+SUMIFS(db_LecMedPrinc[4],db_LecMedPrinc[Fecha],db_ConsumoDiario[[#This Row],[Fecha]],db_LecMedPrinc[Hora],db_ConsumoDiario[[#This Row],[Hora]])</f>
        <v>0</v>
      </c>
      <c r="H299" s="43">
        <f>+SUMIFS(db_LecMedPrinc[5],db_LecMedPrinc[Fecha],db_ConsumoDiario[[#This Row],[Fecha]],db_LecMedPrinc[Hora],db_ConsumoDiario[[#This Row],[Hora]])</f>
        <v>0</v>
      </c>
      <c r="I299" s="43">
        <f>+SUMIFS(db_LecMedPrinc[6],db_LecMedPrinc[Fecha],db_ConsumoDiario[[#This Row],[Fecha]],db_LecMedPrinc[Hora],db_ConsumoDiario[[#This Row],[Hora]])</f>
        <v>0</v>
      </c>
      <c r="J299" s="14">
        <f>+IFERROR(IF(db_ConsumoDiario[[#This Row],[Bloque_4]]-$G298&gt;0,db_ConsumoDiario[[#This Row],[Bloque_4]]-$G298,0)*2400,0)</f>
        <v>0</v>
      </c>
      <c r="K299" s="44">
        <f>+IFERROR(IF(db_ConsumoDiario[[#This Row],[Bloque_5]]-$H298&gt;0,db_ConsumoDiario[[#This Row],[Bloque_5]]-$H298,0)*2400,0)</f>
        <v>0</v>
      </c>
      <c r="L299" s="44">
        <f>+IFERROR(IF(db_ConsumoDiario[[#This Row],[Bloque_6]]-$I298&gt;0,db_ConsumoDiario[[#This Row],[Bloque_6]]-$I298,0)*2400,0)</f>
        <v>0</v>
      </c>
    </row>
    <row r="300" spans="1:12" ht="15.75" x14ac:dyDescent="0.25">
      <c r="A300" s="3">
        <v>44491</v>
      </c>
      <c r="B300" s="10">
        <v>0</v>
      </c>
      <c r="C300" s="32">
        <f>+db_ConsumoDiario[[#This Row],[Fecha]]-1</f>
        <v>44490</v>
      </c>
      <c r="D300" s="8">
        <f>+SUMIFS(db_LecMedPrinc[1],db_LecMedPrinc[Fecha],db_ConsumoDiario[[#This Row],[Fecha]],db_LecMedPrinc[Hora],db_ConsumoDiario[[#This Row],[Hora]])</f>
        <v>0</v>
      </c>
      <c r="E300" s="9">
        <f>+SUMIFS(db_LecMedPrinc[fdp],db_LecMedPrinc[Fecha],db_ConsumoDiario[[#This Row],[Fecha]],db_LecMedPrinc[Hora],db_ConsumoDiario[[#This Row],[Hora]])</f>
        <v>0</v>
      </c>
      <c r="F300" s="14">
        <f>+IFERROR(IF(db_ConsumoDiario[[#This Row],[Lectura 
Medidor]]-$D299&gt;0,db_ConsumoDiario[[#This Row],[Lectura 
Medidor]]-$D299,0)*2400,0)</f>
        <v>0</v>
      </c>
      <c r="G300" s="8">
        <f>+SUMIFS(db_LecMedPrinc[4],db_LecMedPrinc[Fecha],db_ConsumoDiario[[#This Row],[Fecha]],db_LecMedPrinc[Hora],db_ConsumoDiario[[#This Row],[Hora]])</f>
        <v>0</v>
      </c>
      <c r="H300" s="43">
        <f>+SUMIFS(db_LecMedPrinc[5],db_LecMedPrinc[Fecha],db_ConsumoDiario[[#This Row],[Fecha]],db_LecMedPrinc[Hora],db_ConsumoDiario[[#This Row],[Hora]])</f>
        <v>0</v>
      </c>
      <c r="I300" s="43">
        <f>+SUMIFS(db_LecMedPrinc[6],db_LecMedPrinc[Fecha],db_ConsumoDiario[[#This Row],[Fecha]],db_LecMedPrinc[Hora],db_ConsumoDiario[[#This Row],[Hora]])</f>
        <v>0</v>
      </c>
      <c r="J300" s="14">
        <f>+IFERROR(IF(db_ConsumoDiario[[#This Row],[Bloque_4]]-$G299&gt;0,db_ConsumoDiario[[#This Row],[Bloque_4]]-$G299,0)*2400,0)</f>
        <v>0</v>
      </c>
      <c r="K300" s="44">
        <f>+IFERROR(IF(db_ConsumoDiario[[#This Row],[Bloque_5]]-$H299&gt;0,db_ConsumoDiario[[#This Row],[Bloque_5]]-$H299,0)*2400,0)</f>
        <v>0</v>
      </c>
      <c r="L300" s="44">
        <f>+IFERROR(IF(db_ConsumoDiario[[#This Row],[Bloque_6]]-$I299&gt;0,db_ConsumoDiario[[#This Row],[Bloque_6]]-$I299,0)*2400,0)</f>
        <v>0</v>
      </c>
    </row>
    <row r="301" spans="1:12" ht="15.75" x14ac:dyDescent="0.25">
      <c r="A301" s="3">
        <v>44492</v>
      </c>
      <c r="B301" s="10">
        <v>0</v>
      </c>
      <c r="C301" s="32">
        <f>+db_ConsumoDiario[[#This Row],[Fecha]]-1</f>
        <v>44491</v>
      </c>
      <c r="D301" s="8">
        <f>+SUMIFS(db_LecMedPrinc[1],db_LecMedPrinc[Fecha],db_ConsumoDiario[[#This Row],[Fecha]],db_LecMedPrinc[Hora],db_ConsumoDiario[[#This Row],[Hora]])</f>
        <v>0</v>
      </c>
      <c r="E301" s="9">
        <f>+SUMIFS(db_LecMedPrinc[fdp],db_LecMedPrinc[Fecha],db_ConsumoDiario[[#This Row],[Fecha]],db_LecMedPrinc[Hora],db_ConsumoDiario[[#This Row],[Hora]])</f>
        <v>0</v>
      </c>
      <c r="F301" s="14">
        <f>+IFERROR(IF(db_ConsumoDiario[[#This Row],[Lectura 
Medidor]]-$D300&gt;0,db_ConsumoDiario[[#This Row],[Lectura 
Medidor]]-$D300,0)*2400,0)</f>
        <v>0</v>
      </c>
      <c r="G301" s="8">
        <f>+SUMIFS(db_LecMedPrinc[4],db_LecMedPrinc[Fecha],db_ConsumoDiario[[#This Row],[Fecha]],db_LecMedPrinc[Hora],db_ConsumoDiario[[#This Row],[Hora]])</f>
        <v>0</v>
      </c>
      <c r="H301" s="43">
        <f>+SUMIFS(db_LecMedPrinc[5],db_LecMedPrinc[Fecha],db_ConsumoDiario[[#This Row],[Fecha]],db_LecMedPrinc[Hora],db_ConsumoDiario[[#This Row],[Hora]])</f>
        <v>0</v>
      </c>
      <c r="I301" s="43">
        <f>+SUMIFS(db_LecMedPrinc[6],db_LecMedPrinc[Fecha],db_ConsumoDiario[[#This Row],[Fecha]],db_LecMedPrinc[Hora],db_ConsumoDiario[[#This Row],[Hora]])</f>
        <v>0</v>
      </c>
      <c r="J301" s="14">
        <f>+IFERROR(IF(db_ConsumoDiario[[#This Row],[Bloque_4]]-$G300&gt;0,db_ConsumoDiario[[#This Row],[Bloque_4]]-$G300,0)*2400,0)</f>
        <v>0</v>
      </c>
      <c r="K301" s="44">
        <f>+IFERROR(IF(db_ConsumoDiario[[#This Row],[Bloque_5]]-$H300&gt;0,db_ConsumoDiario[[#This Row],[Bloque_5]]-$H300,0)*2400,0)</f>
        <v>0</v>
      </c>
      <c r="L301" s="44">
        <f>+IFERROR(IF(db_ConsumoDiario[[#This Row],[Bloque_6]]-$I300&gt;0,db_ConsumoDiario[[#This Row],[Bloque_6]]-$I300,0)*2400,0)</f>
        <v>0</v>
      </c>
    </row>
    <row r="302" spans="1:12" ht="15.75" x14ac:dyDescent="0.25">
      <c r="A302" s="3">
        <v>44493</v>
      </c>
      <c r="B302" s="10">
        <v>0</v>
      </c>
      <c r="C302" s="32">
        <f>+db_ConsumoDiario[[#This Row],[Fecha]]-1</f>
        <v>44492</v>
      </c>
      <c r="D302" s="8">
        <f>+SUMIFS(db_LecMedPrinc[1],db_LecMedPrinc[Fecha],db_ConsumoDiario[[#This Row],[Fecha]],db_LecMedPrinc[Hora],db_ConsumoDiario[[#This Row],[Hora]])</f>
        <v>0</v>
      </c>
      <c r="E302" s="9">
        <f>+SUMIFS(db_LecMedPrinc[fdp],db_LecMedPrinc[Fecha],db_ConsumoDiario[[#This Row],[Fecha]],db_LecMedPrinc[Hora],db_ConsumoDiario[[#This Row],[Hora]])</f>
        <v>0</v>
      </c>
      <c r="F302" s="14">
        <f>+IFERROR(IF(db_ConsumoDiario[[#This Row],[Lectura 
Medidor]]-$D301&gt;0,db_ConsumoDiario[[#This Row],[Lectura 
Medidor]]-$D301,0)*2400,0)</f>
        <v>0</v>
      </c>
      <c r="G302" s="8">
        <f>+SUMIFS(db_LecMedPrinc[4],db_LecMedPrinc[Fecha],db_ConsumoDiario[[#This Row],[Fecha]],db_LecMedPrinc[Hora],db_ConsumoDiario[[#This Row],[Hora]])</f>
        <v>0</v>
      </c>
      <c r="H302" s="43">
        <f>+SUMIFS(db_LecMedPrinc[5],db_LecMedPrinc[Fecha],db_ConsumoDiario[[#This Row],[Fecha]],db_LecMedPrinc[Hora],db_ConsumoDiario[[#This Row],[Hora]])</f>
        <v>0</v>
      </c>
      <c r="I302" s="43">
        <f>+SUMIFS(db_LecMedPrinc[6],db_LecMedPrinc[Fecha],db_ConsumoDiario[[#This Row],[Fecha]],db_LecMedPrinc[Hora],db_ConsumoDiario[[#This Row],[Hora]])</f>
        <v>0</v>
      </c>
      <c r="J302" s="14">
        <f>+IFERROR(IF(db_ConsumoDiario[[#This Row],[Bloque_4]]-$G301&gt;0,db_ConsumoDiario[[#This Row],[Bloque_4]]-$G301,0)*2400,0)</f>
        <v>0</v>
      </c>
      <c r="K302" s="44">
        <f>+IFERROR(IF(db_ConsumoDiario[[#This Row],[Bloque_5]]-$H301&gt;0,db_ConsumoDiario[[#This Row],[Bloque_5]]-$H301,0)*2400,0)</f>
        <v>0</v>
      </c>
      <c r="L302" s="44">
        <f>+IFERROR(IF(db_ConsumoDiario[[#This Row],[Bloque_6]]-$I301&gt;0,db_ConsumoDiario[[#This Row],[Bloque_6]]-$I301,0)*2400,0)</f>
        <v>0</v>
      </c>
    </row>
    <row r="303" spans="1:12" ht="15.75" x14ac:dyDescent="0.25">
      <c r="A303" s="3">
        <v>44494</v>
      </c>
      <c r="B303" s="10">
        <v>0</v>
      </c>
      <c r="C303" s="32">
        <f>+db_ConsumoDiario[[#This Row],[Fecha]]-1</f>
        <v>44493</v>
      </c>
      <c r="D303" s="8">
        <f>+SUMIFS(db_LecMedPrinc[1],db_LecMedPrinc[Fecha],db_ConsumoDiario[[#This Row],[Fecha]],db_LecMedPrinc[Hora],db_ConsumoDiario[[#This Row],[Hora]])</f>
        <v>0</v>
      </c>
      <c r="E303" s="9">
        <f>+SUMIFS(db_LecMedPrinc[fdp],db_LecMedPrinc[Fecha],db_ConsumoDiario[[#This Row],[Fecha]],db_LecMedPrinc[Hora],db_ConsumoDiario[[#This Row],[Hora]])</f>
        <v>0</v>
      </c>
      <c r="F303" s="14">
        <f>+IFERROR(IF(db_ConsumoDiario[[#This Row],[Lectura 
Medidor]]-$D302&gt;0,db_ConsumoDiario[[#This Row],[Lectura 
Medidor]]-$D302,0)*2400,0)</f>
        <v>0</v>
      </c>
      <c r="G303" s="8">
        <f>+SUMIFS(db_LecMedPrinc[4],db_LecMedPrinc[Fecha],db_ConsumoDiario[[#This Row],[Fecha]],db_LecMedPrinc[Hora],db_ConsumoDiario[[#This Row],[Hora]])</f>
        <v>0</v>
      </c>
      <c r="H303" s="43">
        <f>+SUMIFS(db_LecMedPrinc[5],db_LecMedPrinc[Fecha],db_ConsumoDiario[[#This Row],[Fecha]],db_LecMedPrinc[Hora],db_ConsumoDiario[[#This Row],[Hora]])</f>
        <v>0</v>
      </c>
      <c r="I303" s="43">
        <f>+SUMIFS(db_LecMedPrinc[6],db_LecMedPrinc[Fecha],db_ConsumoDiario[[#This Row],[Fecha]],db_LecMedPrinc[Hora],db_ConsumoDiario[[#This Row],[Hora]])</f>
        <v>0</v>
      </c>
      <c r="J303" s="14">
        <f>+IFERROR(IF(db_ConsumoDiario[[#This Row],[Bloque_4]]-$G302&gt;0,db_ConsumoDiario[[#This Row],[Bloque_4]]-$G302,0)*2400,0)</f>
        <v>0</v>
      </c>
      <c r="K303" s="44">
        <f>+IFERROR(IF(db_ConsumoDiario[[#This Row],[Bloque_5]]-$H302&gt;0,db_ConsumoDiario[[#This Row],[Bloque_5]]-$H302,0)*2400,0)</f>
        <v>0</v>
      </c>
      <c r="L303" s="44">
        <f>+IFERROR(IF(db_ConsumoDiario[[#This Row],[Bloque_6]]-$I302&gt;0,db_ConsumoDiario[[#This Row],[Bloque_6]]-$I302,0)*2400,0)</f>
        <v>0</v>
      </c>
    </row>
    <row r="304" spans="1:12" ht="15.75" x14ac:dyDescent="0.25">
      <c r="A304" s="3">
        <v>44495</v>
      </c>
      <c r="B304" s="10">
        <v>0</v>
      </c>
      <c r="C304" s="32">
        <f>+db_ConsumoDiario[[#This Row],[Fecha]]-1</f>
        <v>44494</v>
      </c>
      <c r="D304" s="8">
        <f>+SUMIFS(db_LecMedPrinc[1],db_LecMedPrinc[Fecha],db_ConsumoDiario[[#This Row],[Fecha]],db_LecMedPrinc[Hora],db_ConsumoDiario[[#This Row],[Hora]])</f>
        <v>0</v>
      </c>
      <c r="E304" s="9">
        <f>+SUMIFS(db_LecMedPrinc[fdp],db_LecMedPrinc[Fecha],db_ConsumoDiario[[#This Row],[Fecha]],db_LecMedPrinc[Hora],db_ConsumoDiario[[#This Row],[Hora]])</f>
        <v>0</v>
      </c>
      <c r="F304" s="14">
        <f>+IFERROR(IF(db_ConsumoDiario[[#This Row],[Lectura 
Medidor]]-$D303&gt;0,db_ConsumoDiario[[#This Row],[Lectura 
Medidor]]-$D303,0)*2400,0)</f>
        <v>0</v>
      </c>
      <c r="G304" s="8">
        <f>+SUMIFS(db_LecMedPrinc[4],db_LecMedPrinc[Fecha],db_ConsumoDiario[[#This Row],[Fecha]],db_LecMedPrinc[Hora],db_ConsumoDiario[[#This Row],[Hora]])</f>
        <v>0</v>
      </c>
      <c r="H304" s="43">
        <f>+SUMIFS(db_LecMedPrinc[5],db_LecMedPrinc[Fecha],db_ConsumoDiario[[#This Row],[Fecha]],db_LecMedPrinc[Hora],db_ConsumoDiario[[#This Row],[Hora]])</f>
        <v>0</v>
      </c>
      <c r="I304" s="43">
        <f>+SUMIFS(db_LecMedPrinc[6],db_LecMedPrinc[Fecha],db_ConsumoDiario[[#This Row],[Fecha]],db_LecMedPrinc[Hora],db_ConsumoDiario[[#This Row],[Hora]])</f>
        <v>0</v>
      </c>
      <c r="J304" s="14">
        <f>+IFERROR(IF(db_ConsumoDiario[[#This Row],[Bloque_4]]-$G303&gt;0,db_ConsumoDiario[[#This Row],[Bloque_4]]-$G303,0)*2400,0)</f>
        <v>0</v>
      </c>
      <c r="K304" s="44">
        <f>+IFERROR(IF(db_ConsumoDiario[[#This Row],[Bloque_5]]-$H303&gt;0,db_ConsumoDiario[[#This Row],[Bloque_5]]-$H303,0)*2400,0)</f>
        <v>0</v>
      </c>
      <c r="L304" s="44">
        <f>+IFERROR(IF(db_ConsumoDiario[[#This Row],[Bloque_6]]-$I303&gt;0,db_ConsumoDiario[[#This Row],[Bloque_6]]-$I303,0)*2400,0)</f>
        <v>0</v>
      </c>
    </row>
    <row r="305" spans="1:12" ht="15.75" x14ac:dyDescent="0.25">
      <c r="A305" s="3">
        <v>44496</v>
      </c>
      <c r="B305" s="10">
        <v>0</v>
      </c>
      <c r="C305" s="32">
        <f>+db_ConsumoDiario[[#This Row],[Fecha]]-1</f>
        <v>44495</v>
      </c>
      <c r="D305" s="8">
        <f>+SUMIFS(db_LecMedPrinc[1],db_LecMedPrinc[Fecha],db_ConsumoDiario[[#This Row],[Fecha]],db_LecMedPrinc[Hora],db_ConsumoDiario[[#This Row],[Hora]])</f>
        <v>0</v>
      </c>
      <c r="E305" s="9">
        <f>+SUMIFS(db_LecMedPrinc[fdp],db_LecMedPrinc[Fecha],db_ConsumoDiario[[#This Row],[Fecha]],db_LecMedPrinc[Hora],db_ConsumoDiario[[#This Row],[Hora]])</f>
        <v>0</v>
      </c>
      <c r="F305" s="14">
        <f>+IFERROR(IF(db_ConsumoDiario[[#This Row],[Lectura 
Medidor]]-$D304&gt;0,db_ConsumoDiario[[#This Row],[Lectura 
Medidor]]-$D304,0)*2400,0)</f>
        <v>0</v>
      </c>
      <c r="G305" s="8">
        <f>+SUMIFS(db_LecMedPrinc[4],db_LecMedPrinc[Fecha],db_ConsumoDiario[[#This Row],[Fecha]],db_LecMedPrinc[Hora],db_ConsumoDiario[[#This Row],[Hora]])</f>
        <v>0</v>
      </c>
      <c r="H305" s="43">
        <f>+SUMIFS(db_LecMedPrinc[5],db_LecMedPrinc[Fecha],db_ConsumoDiario[[#This Row],[Fecha]],db_LecMedPrinc[Hora],db_ConsumoDiario[[#This Row],[Hora]])</f>
        <v>0</v>
      </c>
      <c r="I305" s="43">
        <f>+SUMIFS(db_LecMedPrinc[6],db_LecMedPrinc[Fecha],db_ConsumoDiario[[#This Row],[Fecha]],db_LecMedPrinc[Hora],db_ConsumoDiario[[#This Row],[Hora]])</f>
        <v>0</v>
      </c>
      <c r="J305" s="14">
        <f>+IFERROR(IF(db_ConsumoDiario[[#This Row],[Bloque_4]]-$G304&gt;0,db_ConsumoDiario[[#This Row],[Bloque_4]]-$G304,0)*2400,0)</f>
        <v>0</v>
      </c>
      <c r="K305" s="44">
        <f>+IFERROR(IF(db_ConsumoDiario[[#This Row],[Bloque_5]]-$H304&gt;0,db_ConsumoDiario[[#This Row],[Bloque_5]]-$H304,0)*2400,0)</f>
        <v>0</v>
      </c>
      <c r="L305" s="44">
        <f>+IFERROR(IF(db_ConsumoDiario[[#This Row],[Bloque_6]]-$I304&gt;0,db_ConsumoDiario[[#This Row],[Bloque_6]]-$I304,0)*2400,0)</f>
        <v>0</v>
      </c>
    </row>
    <row r="306" spans="1:12" ht="15.75" x14ac:dyDescent="0.25">
      <c r="A306" s="3">
        <v>44497</v>
      </c>
      <c r="B306" s="10">
        <v>0</v>
      </c>
      <c r="C306" s="32">
        <f>+db_ConsumoDiario[[#This Row],[Fecha]]-1</f>
        <v>44496</v>
      </c>
      <c r="D306" s="8">
        <f>+SUMIFS(db_LecMedPrinc[1],db_LecMedPrinc[Fecha],db_ConsumoDiario[[#This Row],[Fecha]],db_LecMedPrinc[Hora],db_ConsumoDiario[[#This Row],[Hora]])</f>
        <v>0</v>
      </c>
      <c r="E306" s="9">
        <f>+SUMIFS(db_LecMedPrinc[fdp],db_LecMedPrinc[Fecha],db_ConsumoDiario[[#This Row],[Fecha]],db_LecMedPrinc[Hora],db_ConsumoDiario[[#This Row],[Hora]])</f>
        <v>0</v>
      </c>
      <c r="F306" s="14">
        <f>+IFERROR(IF(db_ConsumoDiario[[#This Row],[Lectura 
Medidor]]-$D305&gt;0,db_ConsumoDiario[[#This Row],[Lectura 
Medidor]]-$D305,0)*2400,0)</f>
        <v>0</v>
      </c>
      <c r="G306" s="8">
        <f>+SUMIFS(db_LecMedPrinc[4],db_LecMedPrinc[Fecha],db_ConsumoDiario[[#This Row],[Fecha]],db_LecMedPrinc[Hora],db_ConsumoDiario[[#This Row],[Hora]])</f>
        <v>0</v>
      </c>
      <c r="H306" s="43">
        <f>+SUMIFS(db_LecMedPrinc[5],db_LecMedPrinc[Fecha],db_ConsumoDiario[[#This Row],[Fecha]],db_LecMedPrinc[Hora],db_ConsumoDiario[[#This Row],[Hora]])</f>
        <v>0</v>
      </c>
      <c r="I306" s="43">
        <f>+SUMIFS(db_LecMedPrinc[6],db_LecMedPrinc[Fecha],db_ConsumoDiario[[#This Row],[Fecha]],db_LecMedPrinc[Hora],db_ConsumoDiario[[#This Row],[Hora]])</f>
        <v>0</v>
      </c>
      <c r="J306" s="14">
        <f>+IFERROR(IF(db_ConsumoDiario[[#This Row],[Bloque_4]]-$G305&gt;0,db_ConsumoDiario[[#This Row],[Bloque_4]]-$G305,0)*2400,0)</f>
        <v>0</v>
      </c>
      <c r="K306" s="44">
        <f>+IFERROR(IF(db_ConsumoDiario[[#This Row],[Bloque_5]]-$H305&gt;0,db_ConsumoDiario[[#This Row],[Bloque_5]]-$H305,0)*2400,0)</f>
        <v>0</v>
      </c>
      <c r="L306" s="44">
        <f>+IFERROR(IF(db_ConsumoDiario[[#This Row],[Bloque_6]]-$I305&gt;0,db_ConsumoDiario[[#This Row],[Bloque_6]]-$I305,0)*2400,0)</f>
        <v>0</v>
      </c>
    </row>
    <row r="307" spans="1:12" ht="15.75" x14ac:dyDescent="0.25">
      <c r="A307" s="3">
        <v>44498</v>
      </c>
      <c r="B307" s="10">
        <v>0</v>
      </c>
      <c r="C307" s="32">
        <f>+db_ConsumoDiario[[#This Row],[Fecha]]-1</f>
        <v>44497</v>
      </c>
      <c r="D307" s="8">
        <f>+SUMIFS(db_LecMedPrinc[1],db_LecMedPrinc[Fecha],db_ConsumoDiario[[#This Row],[Fecha]],db_LecMedPrinc[Hora],db_ConsumoDiario[[#This Row],[Hora]])</f>
        <v>0</v>
      </c>
      <c r="E307" s="9">
        <f>+SUMIFS(db_LecMedPrinc[fdp],db_LecMedPrinc[Fecha],db_ConsumoDiario[[#This Row],[Fecha]],db_LecMedPrinc[Hora],db_ConsumoDiario[[#This Row],[Hora]])</f>
        <v>0</v>
      </c>
      <c r="F307" s="14">
        <f>+IFERROR(IF(db_ConsumoDiario[[#This Row],[Lectura 
Medidor]]-$D306&gt;0,db_ConsumoDiario[[#This Row],[Lectura 
Medidor]]-$D306,0)*2400,0)</f>
        <v>0</v>
      </c>
      <c r="G307" s="8">
        <f>+SUMIFS(db_LecMedPrinc[4],db_LecMedPrinc[Fecha],db_ConsumoDiario[[#This Row],[Fecha]],db_LecMedPrinc[Hora],db_ConsumoDiario[[#This Row],[Hora]])</f>
        <v>0</v>
      </c>
      <c r="H307" s="43">
        <f>+SUMIFS(db_LecMedPrinc[5],db_LecMedPrinc[Fecha],db_ConsumoDiario[[#This Row],[Fecha]],db_LecMedPrinc[Hora],db_ConsumoDiario[[#This Row],[Hora]])</f>
        <v>0</v>
      </c>
      <c r="I307" s="43">
        <f>+SUMIFS(db_LecMedPrinc[6],db_LecMedPrinc[Fecha],db_ConsumoDiario[[#This Row],[Fecha]],db_LecMedPrinc[Hora],db_ConsumoDiario[[#This Row],[Hora]])</f>
        <v>0</v>
      </c>
      <c r="J307" s="14">
        <f>+IFERROR(IF(db_ConsumoDiario[[#This Row],[Bloque_4]]-$G306&gt;0,db_ConsumoDiario[[#This Row],[Bloque_4]]-$G306,0)*2400,0)</f>
        <v>0</v>
      </c>
      <c r="K307" s="44">
        <f>+IFERROR(IF(db_ConsumoDiario[[#This Row],[Bloque_5]]-$H306&gt;0,db_ConsumoDiario[[#This Row],[Bloque_5]]-$H306,0)*2400,0)</f>
        <v>0</v>
      </c>
      <c r="L307" s="44">
        <f>+IFERROR(IF(db_ConsumoDiario[[#This Row],[Bloque_6]]-$I306&gt;0,db_ConsumoDiario[[#This Row],[Bloque_6]]-$I306,0)*2400,0)</f>
        <v>0</v>
      </c>
    </row>
    <row r="308" spans="1:12" ht="15.75" x14ac:dyDescent="0.25">
      <c r="A308" s="3">
        <v>44499</v>
      </c>
      <c r="B308" s="10">
        <v>0</v>
      </c>
      <c r="C308" s="32">
        <f>+db_ConsumoDiario[[#This Row],[Fecha]]-1</f>
        <v>44498</v>
      </c>
      <c r="D308" s="8">
        <f>+SUMIFS(db_LecMedPrinc[1],db_LecMedPrinc[Fecha],db_ConsumoDiario[[#This Row],[Fecha]],db_LecMedPrinc[Hora],db_ConsumoDiario[[#This Row],[Hora]])</f>
        <v>0</v>
      </c>
      <c r="E308" s="9">
        <f>+SUMIFS(db_LecMedPrinc[fdp],db_LecMedPrinc[Fecha],db_ConsumoDiario[[#This Row],[Fecha]],db_LecMedPrinc[Hora],db_ConsumoDiario[[#This Row],[Hora]])</f>
        <v>0</v>
      </c>
      <c r="F308" s="14">
        <f>+IFERROR(IF(db_ConsumoDiario[[#This Row],[Lectura 
Medidor]]-$D307&gt;0,db_ConsumoDiario[[#This Row],[Lectura 
Medidor]]-$D307,0)*2400,0)</f>
        <v>0</v>
      </c>
      <c r="G308" s="8">
        <f>+SUMIFS(db_LecMedPrinc[4],db_LecMedPrinc[Fecha],db_ConsumoDiario[[#This Row],[Fecha]],db_LecMedPrinc[Hora],db_ConsumoDiario[[#This Row],[Hora]])</f>
        <v>0</v>
      </c>
      <c r="H308" s="43">
        <f>+SUMIFS(db_LecMedPrinc[5],db_LecMedPrinc[Fecha],db_ConsumoDiario[[#This Row],[Fecha]],db_LecMedPrinc[Hora],db_ConsumoDiario[[#This Row],[Hora]])</f>
        <v>0</v>
      </c>
      <c r="I308" s="43">
        <f>+SUMIFS(db_LecMedPrinc[6],db_LecMedPrinc[Fecha],db_ConsumoDiario[[#This Row],[Fecha]],db_LecMedPrinc[Hora],db_ConsumoDiario[[#This Row],[Hora]])</f>
        <v>0</v>
      </c>
      <c r="J308" s="14">
        <f>+IFERROR(IF(db_ConsumoDiario[[#This Row],[Bloque_4]]-$G307&gt;0,db_ConsumoDiario[[#This Row],[Bloque_4]]-$G307,0)*2400,0)</f>
        <v>0</v>
      </c>
      <c r="K308" s="44">
        <f>+IFERROR(IF(db_ConsumoDiario[[#This Row],[Bloque_5]]-$H307&gt;0,db_ConsumoDiario[[#This Row],[Bloque_5]]-$H307,0)*2400,0)</f>
        <v>0</v>
      </c>
      <c r="L308" s="44">
        <f>+IFERROR(IF(db_ConsumoDiario[[#This Row],[Bloque_6]]-$I307&gt;0,db_ConsumoDiario[[#This Row],[Bloque_6]]-$I307,0)*2400,0)</f>
        <v>0</v>
      </c>
    </row>
    <row r="309" spans="1:12" ht="15.75" x14ac:dyDescent="0.25">
      <c r="A309" s="3">
        <v>44500</v>
      </c>
      <c r="B309" s="10">
        <v>0</v>
      </c>
      <c r="C309" s="32">
        <f>+db_ConsumoDiario[[#This Row],[Fecha]]-1</f>
        <v>44499</v>
      </c>
      <c r="D309" s="8">
        <f>+SUMIFS(db_LecMedPrinc[1],db_LecMedPrinc[Fecha],db_ConsumoDiario[[#This Row],[Fecha]],db_LecMedPrinc[Hora],db_ConsumoDiario[[#This Row],[Hora]])</f>
        <v>0</v>
      </c>
      <c r="E309" s="9">
        <f>+SUMIFS(db_LecMedPrinc[fdp],db_LecMedPrinc[Fecha],db_ConsumoDiario[[#This Row],[Fecha]],db_LecMedPrinc[Hora],db_ConsumoDiario[[#This Row],[Hora]])</f>
        <v>0</v>
      </c>
      <c r="F309" s="14">
        <f>+IFERROR(IF(db_ConsumoDiario[[#This Row],[Lectura 
Medidor]]-$D308&gt;0,db_ConsumoDiario[[#This Row],[Lectura 
Medidor]]-$D308,0)*2400,0)</f>
        <v>0</v>
      </c>
      <c r="G309" s="8">
        <f>+SUMIFS(db_LecMedPrinc[4],db_LecMedPrinc[Fecha],db_ConsumoDiario[[#This Row],[Fecha]],db_LecMedPrinc[Hora],db_ConsumoDiario[[#This Row],[Hora]])</f>
        <v>0</v>
      </c>
      <c r="H309" s="43">
        <f>+SUMIFS(db_LecMedPrinc[5],db_LecMedPrinc[Fecha],db_ConsumoDiario[[#This Row],[Fecha]],db_LecMedPrinc[Hora],db_ConsumoDiario[[#This Row],[Hora]])</f>
        <v>0</v>
      </c>
      <c r="I309" s="43">
        <f>+SUMIFS(db_LecMedPrinc[6],db_LecMedPrinc[Fecha],db_ConsumoDiario[[#This Row],[Fecha]],db_LecMedPrinc[Hora],db_ConsumoDiario[[#This Row],[Hora]])</f>
        <v>0</v>
      </c>
      <c r="J309" s="14">
        <f>+IFERROR(IF(db_ConsumoDiario[[#This Row],[Bloque_4]]-$G308&gt;0,db_ConsumoDiario[[#This Row],[Bloque_4]]-$G308,0)*2400,0)</f>
        <v>0</v>
      </c>
      <c r="K309" s="44">
        <f>+IFERROR(IF(db_ConsumoDiario[[#This Row],[Bloque_5]]-$H308&gt;0,db_ConsumoDiario[[#This Row],[Bloque_5]]-$H308,0)*2400,0)</f>
        <v>0</v>
      </c>
      <c r="L309" s="44">
        <f>+IFERROR(IF(db_ConsumoDiario[[#This Row],[Bloque_6]]-$I308&gt;0,db_ConsumoDiario[[#This Row],[Bloque_6]]-$I308,0)*2400,0)</f>
        <v>0</v>
      </c>
    </row>
    <row r="310" spans="1:12" ht="15.75" x14ac:dyDescent="0.25">
      <c r="A310" s="3">
        <v>44501</v>
      </c>
      <c r="B310" s="10">
        <v>0</v>
      </c>
      <c r="C310" s="32">
        <f>+db_ConsumoDiario[[#This Row],[Fecha]]-1</f>
        <v>44500</v>
      </c>
      <c r="D310" s="8">
        <f>+SUMIFS(db_LecMedPrinc[1],db_LecMedPrinc[Fecha],db_ConsumoDiario[[#This Row],[Fecha]],db_LecMedPrinc[Hora],db_ConsumoDiario[[#This Row],[Hora]])</f>
        <v>0</v>
      </c>
      <c r="E310" s="9">
        <f>+SUMIFS(db_LecMedPrinc[fdp],db_LecMedPrinc[Fecha],db_ConsumoDiario[[#This Row],[Fecha]],db_LecMedPrinc[Hora],db_ConsumoDiario[[#This Row],[Hora]])</f>
        <v>0</v>
      </c>
      <c r="F310" s="14">
        <f>+IFERROR(IF(db_ConsumoDiario[[#This Row],[Lectura 
Medidor]]-$D309&gt;0,db_ConsumoDiario[[#This Row],[Lectura 
Medidor]]-$D309,0)*2400,0)</f>
        <v>0</v>
      </c>
      <c r="G310" s="8">
        <f>+SUMIFS(db_LecMedPrinc[4],db_LecMedPrinc[Fecha],db_ConsumoDiario[[#This Row],[Fecha]],db_LecMedPrinc[Hora],db_ConsumoDiario[[#This Row],[Hora]])</f>
        <v>0</v>
      </c>
      <c r="H310" s="43">
        <f>+SUMIFS(db_LecMedPrinc[5],db_LecMedPrinc[Fecha],db_ConsumoDiario[[#This Row],[Fecha]],db_LecMedPrinc[Hora],db_ConsumoDiario[[#This Row],[Hora]])</f>
        <v>0</v>
      </c>
      <c r="I310" s="43">
        <f>+SUMIFS(db_LecMedPrinc[6],db_LecMedPrinc[Fecha],db_ConsumoDiario[[#This Row],[Fecha]],db_LecMedPrinc[Hora],db_ConsumoDiario[[#This Row],[Hora]])</f>
        <v>0</v>
      </c>
      <c r="J310" s="14">
        <f>+IFERROR(IF(db_ConsumoDiario[[#This Row],[Bloque_4]]-$G309&gt;0,db_ConsumoDiario[[#This Row],[Bloque_4]]-$G309,0)*2400,0)</f>
        <v>0</v>
      </c>
      <c r="K310" s="44">
        <f>+IFERROR(IF(db_ConsumoDiario[[#This Row],[Bloque_5]]-$H309&gt;0,db_ConsumoDiario[[#This Row],[Bloque_5]]-$H309,0)*2400,0)</f>
        <v>0</v>
      </c>
      <c r="L310" s="44">
        <f>+IFERROR(IF(db_ConsumoDiario[[#This Row],[Bloque_6]]-$I309&gt;0,db_ConsumoDiario[[#This Row],[Bloque_6]]-$I309,0)*2400,0)</f>
        <v>0</v>
      </c>
    </row>
    <row r="311" spans="1:12" ht="15.75" x14ac:dyDescent="0.25">
      <c r="A311" s="3">
        <v>44502</v>
      </c>
      <c r="B311" s="10">
        <v>0</v>
      </c>
      <c r="C311" s="32">
        <f>+db_ConsumoDiario[[#This Row],[Fecha]]-1</f>
        <v>44501</v>
      </c>
      <c r="D311" s="8">
        <f>+SUMIFS(db_LecMedPrinc[1],db_LecMedPrinc[Fecha],db_ConsumoDiario[[#This Row],[Fecha]],db_LecMedPrinc[Hora],db_ConsumoDiario[[#This Row],[Hora]])</f>
        <v>0</v>
      </c>
      <c r="E311" s="9">
        <f>+SUMIFS(db_LecMedPrinc[fdp],db_LecMedPrinc[Fecha],db_ConsumoDiario[[#This Row],[Fecha]],db_LecMedPrinc[Hora],db_ConsumoDiario[[#This Row],[Hora]])</f>
        <v>0</v>
      </c>
      <c r="F311" s="14">
        <f>+IFERROR(IF(db_ConsumoDiario[[#This Row],[Lectura 
Medidor]]-$D310&gt;0,db_ConsumoDiario[[#This Row],[Lectura 
Medidor]]-$D310,0)*2400,0)</f>
        <v>0</v>
      </c>
      <c r="G311" s="8">
        <f>+SUMIFS(db_LecMedPrinc[4],db_LecMedPrinc[Fecha],db_ConsumoDiario[[#This Row],[Fecha]],db_LecMedPrinc[Hora],db_ConsumoDiario[[#This Row],[Hora]])</f>
        <v>0</v>
      </c>
      <c r="H311" s="43">
        <f>+SUMIFS(db_LecMedPrinc[5],db_LecMedPrinc[Fecha],db_ConsumoDiario[[#This Row],[Fecha]],db_LecMedPrinc[Hora],db_ConsumoDiario[[#This Row],[Hora]])</f>
        <v>0</v>
      </c>
      <c r="I311" s="43">
        <f>+SUMIFS(db_LecMedPrinc[6],db_LecMedPrinc[Fecha],db_ConsumoDiario[[#This Row],[Fecha]],db_LecMedPrinc[Hora],db_ConsumoDiario[[#This Row],[Hora]])</f>
        <v>0</v>
      </c>
      <c r="J311" s="14">
        <f>+IFERROR(IF(db_ConsumoDiario[[#This Row],[Bloque_4]]-$G310&gt;0,db_ConsumoDiario[[#This Row],[Bloque_4]]-$G310,0)*2400,0)</f>
        <v>0</v>
      </c>
      <c r="K311" s="44">
        <f>+IFERROR(IF(db_ConsumoDiario[[#This Row],[Bloque_5]]-$H310&gt;0,db_ConsumoDiario[[#This Row],[Bloque_5]]-$H310,0)*2400,0)</f>
        <v>0</v>
      </c>
      <c r="L311" s="44">
        <f>+IFERROR(IF(db_ConsumoDiario[[#This Row],[Bloque_6]]-$I310&gt;0,db_ConsumoDiario[[#This Row],[Bloque_6]]-$I310,0)*2400,0)</f>
        <v>0</v>
      </c>
    </row>
    <row r="312" spans="1:12" ht="15.75" x14ac:dyDescent="0.25">
      <c r="A312" s="3">
        <v>44503</v>
      </c>
      <c r="B312" s="10">
        <v>0</v>
      </c>
      <c r="C312" s="32">
        <f>+db_ConsumoDiario[[#This Row],[Fecha]]-1</f>
        <v>44502</v>
      </c>
      <c r="D312" s="8">
        <f>+SUMIFS(db_LecMedPrinc[1],db_LecMedPrinc[Fecha],db_ConsumoDiario[[#This Row],[Fecha]],db_LecMedPrinc[Hora],db_ConsumoDiario[[#This Row],[Hora]])</f>
        <v>0</v>
      </c>
      <c r="E312" s="9">
        <f>+SUMIFS(db_LecMedPrinc[fdp],db_LecMedPrinc[Fecha],db_ConsumoDiario[[#This Row],[Fecha]],db_LecMedPrinc[Hora],db_ConsumoDiario[[#This Row],[Hora]])</f>
        <v>0</v>
      </c>
      <c r="F312" s="14">
        <f>+IFERROR(IF(db_ConsumoDiario[[#This Row],[Lectura 
Medidor]]-$D311&gt;0,db_ConsumoDiario[[#This Row],[Lectura 
Medidor]]-$D311,0)*2400,0)</f>
        <v>0</v>
      </c>
      <c r="G312" s="8">
        <f>+SUMIFS(db_LecMedPrinc[4],db_LecMedPrinc[Fecha],db_ConsumoDiario[[#This Row],[Fecha]],db_LecMedPrinc[Hora],db_ConsumoDiario[[#This Row],[Hora]])</f>
        <v>0</v>
      </c>
      <c r="H312" s="43">
        <f>+SUMIFS(db_LecMedPrinc[5],db_LecMedPrinc[Fecha],db_ConsumoDiario[[#This Row],[Fecha]],db_LecMedPrinc[Hora],db_ConsumoDiario[[#This Row],[Hora]])</f>
        <v>0</v>
      </c>
      <c r="I312" s="43">
        <f>+SUMIFS(db_LecMedPrinc[6],db_LecMedPrinc[Fecha],db_ConsumoDiario[[#This Row],[Fecha]],db_LecMedPrinc[Hora],db_ConsumoDiario[[#This Row],[Hora]])</f>
        <v>0</v>
      </c>
      <c r="J312" s="14">
        <f>+IFERROR(IF(db_ConsumoDiario[[#This Row],[Bloque_4]]-$G311&gt;0,db_ConsumoDiario[[#This Row],[Bloque_4]]-$G311,0)*2400,0)</f>
        <v>0</v>
      </c>
      <c r="K312" s="44">
        <f>+IFERROR(IF(db_ConsumoDiario[[#This Row],[Bloque_5]]-$H311&gt;0,db_ConsumoDiario[[#This Row],[Bloque_5]]-$H311,0)*2400,0)</f>
        <v>0</v>
      </c>
      <c r="L312" s="44">
        <f>+IFERROR(IF(db_ConsumoDiario[[#This Row],[Bloque_6]]-$I311&gt;0,db_ConsumoDiario[[#This Row],[Bloque_6]]-$I311,0)*2400,0)</f>
        <v>0</v>
      </c>
    </row>
    <row r="313" spans="1:12" ht="15.75" x14ac:dyDescent="0.25">
      <c r="A313" s="3">
        <v>44504</v>
      </c>
      <c r="B313" s="10">
        <v>0</v>
      </c>
      <c r="C313" s="32">
        <f>+db_ConsumoDiario[[#This Row],[Fecha]]-1</f>
        <v>44503</v>
      </c>
      <c r="D313" s="8">
        <f>+SUMIFS(db_LecMedPrinc[1],db_LecMedPrinc[Fecha],db_ConsumoDiario[[#This Row],[Fecha]],db_LecMedPrinc[Hora],db_ConsumoDiario[[#This Row],[Hora]])</f>
        <v>0</v>
      </c>
      <c r="E313" s="9">
        <f>+SUMIFS(db_LecMedPrinc[fdp],db_LecMedPrinc[Fecha],db_ConsumoDiario[[#This Row],[Fecha]],db_LecMedPrinc[Hora],db_ConsumoDiario[[#This Row],[Hora]])</f>
        <v>0</v>
      </c>
      <c r="F313" s="14">
        <f>+IFERROR(IF(db_ConsumoDiario[[#This Row],[Lectura 
Medidor]]-$D312&gt;0,db_ConsumoDiario[[#This Row],[Lectura 
Medidor]]-$D312,0)*2400,0)</f>
        <v>0</v>
      </c>
      <c r="G313" s="8">
        <f>+SUMIFS(db_LecMedPrinc[4],db_LecMedPrinc[Fecha],db_ConsumoDiario[[#This Row],[Fecha]],db_LecMedPrinc[Hora],db_ConsumoDiario[[#This Row],[Hora]])</f>
        <v>0</v>
      </c>
      <c r="H313" s="43">
        <f>+SUMIFS(db_LecMedPrinc[5],db_LecMedPrinc[Fecha],db_ConsumoDiario[[#This Row],[Fecha]],db_LecMedPrinc[Hora],db_ConsumoDiario[[#This Row],[Hora]])</f>
        <v>0</v>
      </c>
      <c r="I313" s="43">
        <f>+SUMIFS(db_LecMedPrinc[6],db_LecMedPrinc[Fecha],db_ConsumoDiario[[#This Row],[Fecha]],db_LecMedPrinc[Hora],db_ConsumoDiario[[#This Row],[Hora]])</f>
        <v>0</v>
      </c>
      <c r="J313" s="14">
        <f>+IFERROR(IF(db_ConsumoDiario[[#This Row],[Bloque_4]]-$G312&gt;0,db_ConsumoDiario[[#This Row],[Bloque_4]]-$G312,0)*2400,0)</f>
        <v>0</v>
      </c>
      <c r="K313" s="44">
        <f>+IFERROR(IF(db_ConsumoDiario[[#This Row],[Bloque_5]]-$H312&gt;0,db_ConsumoDiario[[#This Row],[Bloque_5]]-$H312,0)*2400,0)</f>
        <v>0</v>
      </c>
      <c r="L313" s="44">
        <f>+IFERROR(IF(db_ConsumoDiario[[#This Row],[Bloque_6]]-$I312&gt;0,db_ConsumoDiario[[#This Row],[Bloque_6]]-$I312,0)*2400,0)</f>
        <v>0</v>
      </c>
    </row>
    <row r="314" spans="1:12" ht="15.75" x14ac:dyDescent="0.25">
      <c r="A314" s="3">
        <v>44505</v>
      </c>
      <c r="B314" s="10">
        <v>0</v>
      </c>
      <c r="C314" s="32">
        <f>+db_ConsumoDiario[[#This Row],[Fecha]]-1</f>
        <v>44504</v>
      </c>
      <c r="D314" s="8">
        <f>+SUMIFS(db_LecMedPrinc[1],db_LecMedPrinc[Fecha],db_ConsumoDiario[[#This Row],[Fecha]],db_LecMedPrinc[Hora],db_ConsumoDiario[[#This Row],[Hora]])</f>
        <v>0</v>
      </c>
      <c r="E314" s="9">
        <f>+SUMIFS(db_LecMedPrinc[fdp],db_LecMedPrinc[Fecha],db_ConsumoDiario[[#This Row],[Fecha]],db_LecMedPrinc[Hora],db_ConsumoDiario[[#This Row],[Hora]])</f>
        <v>0</v>
      </c>
      <c r="F314" s="14">
        <f>+IFERROR(IF(db_ConsumoDiario[[#This Row],[Lectura 
Medidor]]-$D313&gt;0,db_ConsumoDiario[[#This Row],[Lectura 
Medidor]]-$D313,0)*2400,0)</f>
        <v>0</v>
      </c>
      <c r="G314" s="8">
        <f>+SUMIFS(db_LecMedPrinc[4],db_LecMedPrinc[Fecha],db_ConsumoDiario[[#This Row],[Fecha]],db_LecMedPrinc[Hora],db_ConsumoDiario[[#This Row],[Hora]])</f>
        <v>0</v>
      </c>
      <c r="H314" s="43">
        <f>+SUMIFS(db_LecMedPrinc[5],db_LecMedPrinc[Fecha],db_ConsumoDiario[[#This Row],[Fecha]],db_LecMedPrinc[Hora],db_ConsumoDiario[[#This Row],[Hora]])</f>
        <v>0</v>
      </c>
      <c r="I314" s="43">
        <f>+SUMIFS(db_LecMedPrinc[6],db_LecMedPrinc[Fecha],db_ConsumoDiario[[#This Row],[Fecha]],db_LecMedPrinc[Hora],db_ConsumoDiario[[#This Row],[Hora]])</f>
        <v>0</v>
      </c>
      <c r="J314" s="14">
        <f>+IFERROR(IF(db_ConsumoDiario[[#This Row],[Bloque_4]]-$G313&gt;0,db_ConsumoDiario[[#This Row],[Bloque_4]]-$G313,0)*2400,0)</f>
        <v>0</v>
      </c>
      <c r="K314" s="44">
        <f>+IFERROR(IF(db_ConsumoDiario[[#This Row],[Bloque_5]]-$H313&gt;0,db_ConsumoDiario[[#This Row],[Bloque_5]]-$H313,0)*2400,0)</f>
        <v>0</v>
      </c>
      <c r="L314" s="44">
        <f>+IFERROR(IF(db_ConsumoDiario[[#This Row],[Bloque_6]]-$I313&gt;0,db_ConsumoDiario[[#This Row],[Bloque_6]]-$I313,0)*2400,0)</f>
        <v>0</v>
      </c>
    </row>
    <row r="315" spans="1:12" ht="15.75" x14ac:dyDescent="0.25">
      <c r="A315" s="3">
        <v>44506</v>
      </c>
      <c r="B315" s="10">
        <v>0</v>
      </c>
      <c r="C315" s="32">
        <f>+db_ConsumoDiario[[#This Row],[Fecha]]-1</f>
        <v>44505</v>
      </c>
      <c r="D315" s="8">
        <f>+SUMIFS(db_LecMedPrinc[1],db_LecMedPrinc[Fecha],db_ConsumoDiario[[#This Row],[Fecha]],db_LecMedPrinc[Hora],db_ConsumoDiario[[#This Row],[Hora]])</f>
        <v>0</v>
      </c>
      <c r="E315" s="9">
        <f>+SUMIFS(db_LecMedPrinc[fdp],db_LecMedPrinc[Fecha],db_ConsumoDiario[[#This Row],[Fecha]],db_LecMedPrinc[Hora],db_ConsumoDiario[[#This Row],[Hora]])</f>
        <v>0</v>
      </c>
      <c r="F315" s="14">
        <f>+IFERROR(IF(db_ConsumoDiario[[#This Row],[Lectura 
Medidor]]-$D314&gt;0,db_ConsumoDiario[[#This Row],[Lectura 
Medidor]]-$D314,0)*2400,0)</f>
        <v>0</v>
      </c>
      <c r="G315" s="8">
        <f>+SUMIFS(db_LecMedPrinc[4],db_LecMedPrinc[Fecha],db_ConsumoDiario[[#This Row],[Fecha]],db_LecMedPrinc[Hora],db_ConsumoDiario[[#This Row],[Hora]])</f>
        <v>0</v>
      </c>
      <c r="H315" s="43">
        <f>+SUMIFS(db_LecMedPrinc[5],db_LecMedPrinc[Fecha],db_ConsumoDiario[[#This Row],[Fecha]],db_LecMedPrinc[Hora],db_ConsumoDiario[[#This Row],[Hora]])</f>
        <v>0</v>
      </c>
      <c r="I315" s="43">
        <f>+SUMIFS(db_LecMedPrinc[6],db_LecMedPrinc[Fecha],db_ConsumoDiario[[#This Row],[Fecha]],db_LecMedPrinc[Hora],db_ConsumoDiario[[#This Row],[Hora]])</f>
        <v>0</v>
      </c>
      <c r="J315" s="14">
        <f>+IFERROR(IF(db_ConsumoDiario[[#This Row],[Bloque_4]]-$G314&gt;0,db_ConsumoDiario[[#This Row],[Bloque_4]]-$G314,0)*2400,0)</f>
        <v>0</v>
      </c>
      <c r="K315" s="44">
        <f>+IFERROR(IF(db_ConsumoDiario[[#This Row],[Bloque_5]]-$H314&gt;0,db_ConsumoDiario[[#This Row],[Bloque_5]]-$H314,0)*2400,0)</f>
        <v>0</v>
      </c>
      <c r="L315" s="44">
        <f>+IFERROR(IF(db_ConsumoDiario[[#This Row],[Bloque_6]]-$I314&gt;0,db_ConsumoDiario[[#This Row],[Bloque_6]]-$I314,0)*2400,0)</f>
        <v>0</v>
      </c>
    </row>
    <row r="316" spans="1:12" ht="15.75" x14ac:dyDescent="0.25">
      <c r="A316" s="3">
        <v>44507</v>
      </c>
      <c r="B316" s="10">
        <v>0</v>
      </c>
      <c r="C316" s="32">
        <f>+db_ConsumoDiario[[#This Row],[Fecha]]-1</f>
        <v>44506</v>
      </c>
      <c r="D316" s="8">
        <f>+SUMIFS(db_LecMedPrinc[1],db_LecMedPrinc[Fecha],db_ConsumoDiario[[#This Row],[Fecha]],db_LecMedPrinc[Hora],db_ConsumoDiario[[#This Row],[Hora]])</f>
        <v>0</v>
      </c>
      <c r="E316" s="9">
        <f>+SUMIFS(db_LecMedPrinc[fdp],db_LecMedPrinc[Fecha],db_ConsumoDiario[[#This Row],[Fecha]],db_LecMedPrinc[Hora],db_ConsumoDiario[[#This Row],[Hora]])</f>
        <v>0</v>
      </c>
      <c r="F316" s="14">
        <f>+IFERROR(IF(db_ConsumoDiario[[#This Row],[Lectura 
Medidor]]-$D315&gt;0,db_ConsumoDiario[[#This Row],[Lectura 
Medidor]]-$D315,0)*2400,0)</f>
        <v>0</v>
      </c>
      <c r="G316" s="8">
        <f>+SUMIFS(db_LecMedPrinc[4],db_LecMedPrinc[Fecha],db_ConsumoDiario[[#This Row],[Fecha]],db_LecMedPrinc[Hora],db_ConsumoDiario[[#This Row],[Hora]])</f>
        <v>0</v>
      </c>
      <c r="H316" s="43">
        <f>+SUMIFS(db_LecMedPrinc[5],db_LecMedPrinc[Fecha],db_ConsumoDiario[[#This Row],[Fecha]],db_LecMedPrinc[Hora],db_ConsumoDiario[[#This Row],[Hora]])</f>
        <v>0</v>
      </c>
      <c r="I316" s="43">
        <f>+SUMIFS(db_LecMedPrinc[6],db_LecMedPrinc[Fecha],db_ConsumoDiario[[#This Row],[Fecha]],db_LecMedPrinc[Hora],db_ConsumoDiario[[#This Row],[Hora]])</f>
        <v>0</v>
      </c>
      <c r="J316" s="14">
        <f>+IFERROR(IF(db_ConsumoDiario[[#This Row],[Bloque_4]]-$G315&gt;0,db_ConsumoDiario[[#This Row],[Bloque_4]]-$G315,0)*2400,0)</f>
        <v>0</v>
      </c>
      <c r="K316" s="44">
        <f>+IFERROR(IF(db_ConsumoDiario[[#This Row],[Bloque_5]]-$H315&gt;0,db_ConsumoDiario[[#This Row],[Bloque_5]]-$H315,0)*2400,0)</f>
        <v>0</v>
      </c>
      <c r="L316" s="44">
        <f>+IFERROR(IF(db_ConsumoDiario[[#This Row],[Bloque_6]]-$I315&gt;0,db_ConsumoDiario[[#This Row],[Bloque_6]]-$I315,0)*2400,0)</f>
        <v>0</v>
      </c>
    </row>
    <row r="317" spans="1:12" ht="15.75" x14ac:dyDescent="0.25">
      <c r="A317" s="3">
        <v>44508</v>
      </c>
      <c r="B317" s="10">
        <v>0</v>
      </c>
      <c r="C317" s="32">
        <f>+db_ConsumoDiario[[#This Row],[Fecha]]-1</f>
        <v>44507</v>
      </c>
      <c r="D317" s="8">
        <f>+SUMIFS(db_LecMedPrinc[1],db_LecMedPrinc[Fecha],db_ConsumoDiario[[#This Row],[Fecha]],db_LecMedPrinc[Hora],db_ConsumoDiario[[#This Row],[Hora]])</f>
        <v>0</v>
      </c>
      <c r="E317" s="9">
        <f>+SUMIFS(db_LecMedPrinc[fdp],db_LecMedPrinc[Fecha],db_ConsumoDiario[[#This Row],[Fecha]],db_LecMedPrinc[Hora],db_ConsumoDiario[[#This Row],[Hora]])</f>
        <v>0</v>
      </c>
      <c r="F317" s="14">
        <f>+IFERROR(IF(db_ConsumoDiario[[#This Row],[Lectura 
Medidor]]-$D316&gt;0,db_ConsumoDiario[[#This Row],[Lectura 
Medidor]]-$D316,0)*2400,0)</f>
        <v>0</v>
      </c>
      <c r="G317" s="8">
        <f>+SUMIFS(db_LecMedPrinc[4],db_LecMedPrinc[Fecha],db_ConsumoDiario[[#This Row],[Fecha]],db_LecMedPrinc[Hora],db_ConsumoDiario[[#This Row],[Hora]])</f>
        <v>0</v>
      </c>
      <c r="H317" s="43">
        <f>+SUMIFS(db_LecMedPrinc[5],db_LecMedPrinc[Fecha],db_ConsumoDiario[[#This Row],[Fecha]],db_LecMedPrinc[Hora],db_ConsumoDiario[[#This Row],[Hora]])</f>
        <v>0</v>
      </c>
      <c r="I317" s="43">
        <f>+SUMIFS(db_LecMedPrinc[6],db_LecMedPrinc[Fecha],db_ConsumoDiario[[#This Row],[Fecha]],db_LecMedPrinc[Hora],db_ConsumoDiario[[#This Row],[Hora]])</f>
        <v>0</v>
      </c>
      <c r="J317" s="14">
        <f>+IFERROR(IF(db_ConsumoDiario[[#This Row],[Bloque_4]]-$G316&gt;0,db_ConsumoDiario[[#This Row],[Bloque_4]]-$G316,0)*2400,0)</f>
        <v>0</v>
      </c>
      <c r="K317" s="44">
        <f>+IFERROR(IF(db_ConsumoDiario[[#This Row],[Bloque_5]]-$H316&gt;0,db_ConsumoDiario[[#This Row],[Bloque_5]]-$H316,0)*2400,0)</f>
        <v>0</v>
      </c>
      <c r="L317" s="44">
        <f>+IFERROR(IF(db_ConsumoDiario[[#This Row],[Bloque_6]]-$I316&gt;0,db_ConsumoDiario[[#This Row],[Bloque_6]]-$I316,0)*2400,0)</f>
        <v>0</v>
      </c>
    </row>
    <row r="318" spans="1:12" ht="15.75" x14ac:dyDescent="0.25">
      <c r="A318" s="3">
        <v>44509</v>
      </c>
      <c r="B318" s="10">
        <v>0</v>
      </c>
      <c r="C318" s="32">
        <f>+db_ConsumoDiario[[#This Row],[Fecha]]-1</f>
        <v>44508</v>
      </c>
      <c r="D318" s="8">
        <f>+SUMIFS(db_LecMedPrinc[1],db_LecMedPrinc[Fecha],db_ConsumoDiario[[#This Row],[Fecha]],db_LecMedPrinc[Hora],db_ConsumoDiario[[#This Row],[Hora]])</f>
        <v>0</v>
      </c>
      <c r="E318" s="9">
        <f>+SUMIFS(db_LecMedPrinc[fdp],db_LecMedPrinc[Fecha],db_ConsumoDiario[[#This Row],[Fecha]],db_LecMedPrinc[Hora],db_ConsumoDiario[[#This Row],[Hora]])</f>
        <v>0</v>
      </c>
      <c r="F318" s="14">
        <f>+IFERROR(IF(db_ConsumoDiario[[#This Row],[Lectura 
Medidor]]-$D317&gt;0,db_ConsumoDiario[[#This Row],[Lectura 
Medidor]]-$D317,0)*2400,0)</f>
        <v>0</v>
      </c>
      <c r="G318" s="8">
        <f>+SUMIFS(db_LecMedPrinc[4],db_LecMedPrinc[Fecha],db_ConsumoDiario[[#This Row],[Fecha]],db_LecMedPrinc[Hora],db_ConsumoDiario[[#This Row],[Hora]])</f>
        <v>0</v>
      </c>
      <c r="H318" s="43">
        <f>+SUMIFS(db_LecMedPrinc[5],db_LecMedPrinc[Fecha],db_ConsumoDiario[[#This Row],[Fecha]],db_LecMedPrinc[Hora],db_ConsumoDiario[[#This Row],[Hora]])</f>
        <v>0</v>
      </c>
      <c r="I318" s="43">
        <f>+SUMIFS(db_LecMedPrinc[6],db_LecMedPrinc[Fecha],db_ConsumoDiario[[#This Row],[Fecha]],db_LecMedPrinc[Hora],db_ConsumoDiario[[#This Row],[Hora]])</f>
        <v>0</v>
      </c>
      <c r="J318" s="14">
        <f>+IFERROR(IF(db_ConsumoDiario[[#This Row],[Bloque_4]]-$G317&gt;0,db_ConsumoDiario[[#This Row],[Bloque_4]]-$G317,0)*2400,0)</f>
        <v>0</v>
      </c>
      <c r="K318" s="44">
        <f>+IFERROR(IF(db_ConsumoDiario[[#This Row],[Bloque_5]]-$H317&gt;0,db_ConsumoDiario[[#This Row],[Bloque_5]]-$H317,0)*2400,0)</f>
        <v>0</v>
      </c>
      <c r="L318" s="44">
        <f>+IFERROR(IF(db_ConsumoDiario[[#This Row],[Bloque_6]]-$I317&gt;0,db_ConsumoDiario[[#This Row],[Bloque_6]]-$I317,0)*2400,0)</f>
        <v>0</v>
      </c>
    </row>
    <row r="319" spans="1:12" ht="15.75" x14ac:dyDescent="0.25">
      <c r="A319" s="3">
        <v>44510</v>
      </c>
      <c r="B319" s="10">
        <v>0</v>
      </c>
      <c r="C319" s="32">
        <f>+db_ConsumoDiario[[#This Row],[Fecha]]-1</f>
        <v>44509</v>
      </c>
      <c r="D319" s="8">
        <f>+SUMIFS(db_LecMedPrinc[1],db_LecMedPrinc[Fecha],db_ConsumoDiario[[#This Row],[Fecha]],db_LecMedPrinc[Hora],db_ConsumoDiario[[#This Row],[Hora]])</f>
        <v>0</v>
      </c>
      <c r="E319" s="9">
        <f>+SUMIFS(db_LecMedPrinc[fdp],db_LecMedPrinc[Fecha],db_ConsumoDiario[[#This Row],[Fecha]],db_LecMedPrinc[Hora],db_ConsumoDiario[[#This Row],[Hora]])</f>
        <v>0</v>
      </c>
      <c r="F319" s="14">
        <f>+IFERROR(IF(db_ConsumoDiario[[#This Row],[Lectura 
Medidor]]-$D318&gt;0,db_ConsumoDiario[[#This Row],[Lectura 
Medidor]]-$D318,0)*2400,0)</f>
        <v>0</v>
      </c>
      <c r="G319" s="8">
        <f>+SUMIFS(db_LecMedPrinc[4],db_LecMedPrinc[Fecha],db_ConsumoDiario[[#This Row],[Fecha]],db_LecMedPrinc[Hora],db_ConsumoDiario[[#This Row],[Hora]])</f>
        <v>0</v>
      </c>
      <c r="H319" s="43">
        <f>+SUMIFS(db_LecMedPrinc[5],db_LecMedPrinc[Fecha],db_ConsumoDiario[[#This Row],[Fecha]],db_LecMedPrinc[Hora],db_ConsumoDiario[[#This Row],[Hora]])</f>
        <v>0</v>
      </c>
      <c r="I319" s="43">
        <f>+SUMIFS(db_LecMedPrinc[6],db_LecMedPrinc[Fecha],db_ConsumoDiario[[#This Row],[Fecha]],db_LecMedPrinc[Hora],db_ConsumoDiario[[#This Row],[Hora]])</f>
        <v>0</v>
      </c>
      <c r="J319" s="14">
        <f>+IFERROR(IF(db_ConsumoDiario[[#This Row],[Bloque_4]]-$G318&gt;0,db_ConsumoDiario[[#This Row],[Bloque_4]]-$G318,0)*2400,0)</f>
        <v>0</v>
      </c>
      <c r="K319" s="44">
        <f>+IFERROR(IF(db_ConsumoDiario[[#This Row],[Bloque_5]]-$H318&gt;0,db_ConsumoDiario[[#This Row],[Bloque_5]]-$H318,0)*2400,0)</f>
        <v>0</v>
      </c>
      <c r="L319" s="44">
        <f>+IFERROR(IF(db_ConsumoDiario[[#This Row],[Bloque_6]]-$I318&gt;0,db_ConsumoDiario[[#This Row],[Bloque_6]]-$I318,0)*2400,0)</f>
        <v>0</v>
      </c>
    </row>
    <row r="320" spans="1:12" ht="15.75" x14ac:dyDescent="0.25">
      <c r="A320" s="3">
        <v>44511</v>
      </c>
      <c r="B320" s="10">
        <v>0</v>
      </c>
      <c r="C320" s="32">
        <f>+db_ConsumoDiario[[#This Row],[Fecha]]-1</f>
        <v>44510</v>
      </c>
      <c r="D320" s="8">
        <f>+SUMIFS(db_LecMedPrinc[1],db_LecMedPrinc[Fecha],db_ConsumoDiario[[#This Row],[Fecha]],db_LecMedPrinc[Hora],db_ConsumoDiario[[#This Row],[Hora]])</f>
        <v>0</v>
      </c>
      <c r="E320" s="9">
        <f>+SUMIFS(db_LecMedPrinc[fdp],db_LecMedPrinc[Fecha],db_ConsumoDiario[[#This Row],[Fecha]],db_LecMedPrinc[Hora],db_ConsumoDiario[[#This Row],[Hora]])</f>
        <v>0</v>
      </c>
      <c r="F320" s="14">
        <f>+IFERROR(IF(db_ConsumoDiario[[#This Row],[Lectura 
Medidor]]-$D319&gt;0,db_ConsumoDiario[[#This Row],[Lectura 
Medidor]]-$D319,0)*2400,0)</f>
        <v>0</v>
      </c>
      <c r="G320" s="8">
        <f>+SUMIFS(db_LecMedPrinc[4],db_LecMedPrinc[Fecha],db_ConsumoDiario[[#This Row],[Fecha]],db_LecMedPrinc[Hora],db_ConsumoDiario[[#This Row],[Hora]])</f>
        <v>0</v>
      </c>
      <c r="H320" s="43">
        <f>+SUMIFS(db_LecMedPrinc[5],db_LecMedPrinc[Fecha],db_ConsumoDiario[[#This Row],[Fecha]],db_LecMedPrinc[Hora],db_ConsumoDiario[[#This Row],[Hora]])</f>
        <v>0</v>
      </c>
      <c r="I320" s="43">
        <f>+SUMIFS(db_LecMedPrinc[6],db_LecMedPrinc[Fecha],db_ConsumoDiario[[#This Row],[Fecha]],db_LecMedPrinc[Hora],db_ConsumoDiario[[#This Row],[Hora]])</f>
        <v>0</v>
      </c>
      <c r="J320" s="14">
        <f>+IFERROR(IF(db_ConsumoDiario[[#This Row],[Bloque_4]]-$G319&gt;0,db_ConsumoDiario[[#This Row],[Bloque_4]]-$G319,0)*2400,0)</f>
        <v>0</v>
      </c>
      <c r="K320" s="44">
        <f>+IFERROR(IF(db_ConsumoDiario[[#This Row],[Bloque_5]]-$H319&gt;0,db_ConsumoDiario[[#This Row],[Bloque_5]]-$H319,0)*2400,0)</f>
        <v>0</v>
      </c>
      <c r="L320" s="44">
        <f>+IFERROR(IF(db_ConsumoDiario[[#This Row],[Bloque_6]]-$I319&gt;0,db_ConsumoDiario[[#This Row],[Bloque_6]]-$I319,0)*2400,0)</f>
        <v>0</v>
      </c>
    </row>
    <row r="321" spans="1:12" ht="15.75" x14ac:dyDescent="0.25">
      <c r="A321" s="3">
        <v>44512</v>
      </c>
      <c r="B321" s="10">
        <v>0</v>
      </c>
      <c r="C321" s="32">
        <f>+db_ConsumoDiario[[#This Row],[Fecha]]-1</f>
        <v>44511</v>
      </c>
      <c r="D321" s="8">
        <f>+SUMIFS(db_LecMedPrinc[1],db_LecMedPrinc[Fecha],db_ConsumoDiario[[#This Row],[Fecha]],db_LecMedPrinc[Hora],db_ConsumoDiario[[#This Row],[Hora]])</f>
        <v>0</v>
      </c>
      <c r="E321" s="9">
        <f>+SUMIFS(db_LecMedPrinc[fdp],db_LecMedPrinc[Fecha],db_ConsumoDiario[[#This Row],[Fecha]],db_LecMedPrinc[Hora],db_ConsumoDiario[[#This Row],[Hora]])</f>
        <v>0</v>
      </c>
      <c r="F321" s="14">
        <f>+IFERROR(IF(db_ConsumoDiario[[#This Row],[Lectura 
Medidor]]-$D320&gt;0,db_ConsumoDiario[[#This Row],[Lectura 
Medidor]]-$D320,0)*2400,0)</f>
        <v>0</v>
      </c>
      <c r="G321" s="8">
        <f>+SUMIFS(db_LecMedPrinc[4],db_LecMedPrinc[Fecha],db_ConsumoDiario[[#This Row],[Fecha]],db_LecMedPrinc[Hora],db_ConsumoDiario[[#This Row],[Hora]])</f>
        <v>0</v>
      </c>
      <c r="H321" s="43">
        <f>+SUMIFS(db_LecMedPrinc[5],db_LecMedPrinc[Fecha],db_ConsumoDiario[[#This Row],[Fecha]],db_LecMedPrinc[Hora],db_ConsumoDiario[[#This Row],[Hora]])</f>
        <v>0</v>
      </c>
      <c r="I321" s="43">
        <f>+SUMIFS(db_LecMedPrinc[6],db_LecMedPrinc[Fecha],db_ConsumoDiario[[#This Row],[Fecha]],db_LecMedPrinc[Hora],db_ConsumoDiario[[#This Row],[Hora]])</f>
        <v>0</v>
      </c>
      <c r="J321" s="14">
        <f>+IFERROR(IF(db_ConsumoDiario[[#This Row],[Bloque_4]]-$G320&gt;0,db_ConsumoDiario[[#This Row],[Bloque_4]]-$G320,0)*2400,0)</f>
        <v>0</v>
      </c>
      <c r="K321" s="44">
        <f>+IFERROR(IF(db_ConsumoDiario[[#This Row],[Bloque_5]]-$H320&gt;0,db_ConsumoDiario[[#This Row],[Bloque_5]]-$H320,0)*2400,0)</f>
        <v>0</v>
      </c>
      <c r="L321" s="44">
        <f>+IFERROR(IF(db_ConsumoDiario[[#This Row],[Bloque_6]]-$I320&gt;0,db_ConsumoDiario[[#This Row],[Bloque_6]]-$I320,0)*2400,0)</f>
        <v>0</v>
      </c>
    </row>
    <row r="322" spans="1:12" ht="15.75" x14ac:dyDescent="0.25">
      <c r="A322" s="3">
        <v>44513</v>
      </c>
      <c r="B322" s="10">
        <v>0</v>
      </c>
      <c r="C322" s="32">
        <f>+db_ConsumoDiario[[#This Row],[Fecha]]-1</f>
        <v>44512</v>
      </c>
      <c r="D322" s="8">
        <f>+SUMIFS(db_LecMedPrinc[1],db_LecMedPrinc[Fecha],db_ConsumoDiario[[#This Row],[Fecha]],db_LecMedPrinc[Hora],db_ConsumoDiario[[#This Row],[Hora]])</f>
        <v>0</v>
      </c>
      <c r="E322" s="9">
        <f>+SUMIFS(db_LecMedPrinc[fdp],db_LecMedPrinc[Fecha],db_ConsumoDiario[[#This Row],[Fecha]],db_LecMedPrinc[Hora],db_ConsumoDiario[[#This Row],[Hora]])</f>
        <v>0</v>
      </c>
      <c r="F322" s="14">
        <f>+IFERROR(IF(db_ConsumoDiario[[#This Row],[Lectura 
Medidor]]-$D321&gt;0,db_ConsumoDiario[[#This Row],[Lectura 
Medidor]]-$D321,0)*2400,0)</f>
        <v>0</v>
      </c>
      <c r="G322" s="8">
        <f>+SUMIFS(db_LecMedPrinc[4],db_LecMedPrinc[Fecha],db_ConsumoDiario[[#This Row],[Fecha]],db_LecMedPrinc[Hora],db_ConsumoDiario[[#This Row],[Hora]])</f>
        <v>0</v>
      </c>
      <c r="H322" s="43">
        <f>+SUMIFS(db_LecMedPrinc[5],db_LecMedPrinc[Fecha],db_ConsumoDiario[[#This Row],[Fecha]],db_LecMedPrinc[Hora],db_ConsumoDiario[[#This Row],[Hora]])</f>
        <v>0</v>
      </c>
      <c r="I322" s="43">
        <f>+SUMIFS(db_LecMedPrinc[6],db_LecMedPrinc[Fecha],db_ConsumoDiario[[#This Row],[Fecha]],db_LecMedPrinc[Hora],db_ConsumoDiario[[#This Row],[Hora]])</f>
        <v>0</v>
      </c>
      <c r="J322" s="14">
        <f>+IFERROR(IF(db_ConsumoDiario[[#This Row],[Bloque_4]]-$G321&gt;0,db_ConsumoDiario[[#This Row],[Bloque_4]]-$G321,0)*2400,0)</f>
        <v>0</v>
      </c>
      <c r="K322" s="44">
        <f>+IFERROR(IF(db_ConsumoDiario[[#This Row],[Bloque_5]]-$H321&gt;0,db_ConsumoDiario[[#This Row],[Bloque_5]]-$H321,0)*2400,0)</f>
        <v>0</v>
      </c>
      <c r="L322" s="44">
        <f>+IFERROR(IF(db_ConsumoDiario[[#This Row],[Bloque_6]]-$I321&gt;0,db_ConsumoDiario[[#This Row],[Bloque_6]]-$I321,0)*2400,0)</f>
        <v>0</v>
      </c>
    </row>
    <row r="323" spans="1:12" ht="15.75" x14ac:dyDescent="0.25">
      <c r="A323" s="3">
        <v>44514</v>
      </c>
      <c r="B323" s="10">
        <v>0</v>
      </c>
      <c r="C323" s="32">
        <f>+db_ConsumoDiario[[#This Row],[Fecha]]-1</f>
        <v>44513</v>
      </c>
      <c r="D323" s="8">
        <f>+SUMIFS(db_LecMedPrinc[1],db_LecMedPrinc[Fecha],db_ConsumoDiario[[#This Row],[Fecha]],db_LecMedPrinc[Hora],db_ConsumoDiario[[#This Row],[Hora]])</f>
        <v>0</v>
      </c>
      <c r="E323" s="9">
        <f>+SUMIFS(db_LecMedPrinc[fdp],db_LecMedPrinc[Fecha],db_ConsumoDiario[[#This Row],[Fecha]],db_LecMedPrinc[Hora],db_ConsumoDiario[[#This Row],[Hora]])</f>
        <v>0</v>
      </c>
      <c r="F323" s="14">
        <f>+IFERROR(IF(db_ConsumoDiario[[#This Row],[Lectura 
Medidor]]-$D322&gt;0,db_ConsumoDiario[[#This Row],[Lectura 
Medidor]]-$D322,0)*2400,0)</f>
        <v>0</v>
      </c>
      <c r="G323" s="8">
        <f>+SUMIFS(db_LecMedPrinc[4],db_LecMedPrinc[Fecha],db_ConsumoDiario[[#This Row],[Fecha]],db_LecMedPrinc[Hora],db_ConsumoDiario[[#This Row],[Hora]])</f>
        <v>0</v>
      </c>
      <c r="H323" s="43">
        <f>+SUMIFS(db_LecMedPrinc[5],db_LecMedPrinc[Fecha],db_ConsumoDiario[[#This Row],[Fecha]],db_LecMedPrinc[Hora],db_ConsumoDiario[[#This Row],[Hora]])</f>
        <v>0</v>
      </c>
      <c r="I323" s="43">
        <f>+SUMIFS(db_LecMedPrinc[6],db_LecMedPrinc[Fecha],db_ConsumoDiario[[#This Row],[Fecha]],db_LecMedPrinc[Hora],db_ConsumoDiario[[#This Row],[Hora]])</f>
        <v>0</v>
      </c>
      <c r="J323" s="14">
        <f>+IFERROR(IF(db_ConsumoDiario[[#This Row],[Bloque_4]]-$G322&gt;0,db_ConsumoDiario[[#This Row],[Bloque_4]]-$G322,0)*2400,0)</f>
        <v>0</v>
      </c>
      <c r="K323" s="44">
        <f>+IFERROR(IF(db_ConsumoDiario[[#This Row],[Bloque_5]]-$H322&gt;0,db_ConsumoDiario[[#This Row],[Bloque_5]]-$H322,0)*2400,0)</f>
        <v>0</v>
      </c>
      <c r="L323" s="44">
        <f>+IFERROR(IF(db_ConsumoDiario[[#This Row],[Bloque_6]]-$I322&gt;0,db_ConsumoDiario[[#This Row],[Bloque_6]]-$I322,0)*2400,0)</f>
        <v>0</v>
      </c>
    </row>
    <row r="324" spans="1:12" ht="15.75" x14ac:dyDescent="0.25">
      <c r="A324" s="3">
        <v>44515</v>
      </c>
      <c r="B324" s="10">
        <v>0</v>
      </c>
      <c r="C324" s="32">
        <f>+db_ConsumoDiario[[#This Row],[Fecha]]-1</f>
        <v>44514</v>
      </c>
      <c r="D324" s="8">
        <f>+SUMIFS(db_LecMedPrinc[1],db_LecMedPrinc[Fecha],db_ConsumoDiario[[#This Row],[Fecha]],db_LecMedPrinc[Hora],db_ConsumoDiario[[#This Row],[Hora]])</f>
        <v>0</v>
      </c>
      <c r="E324" s="9">
        <f>+SUMIFS(db_LecMedPrinc[fdp],db_LecMedPrinc[Fecha],db_ConsumoDiario[[#This Row],[Fecha]],db_LecMedPrinc[Hora],db_ConsumoDiario[[#This Row],[Hora]])</f>
        <v>0</v>
      </c>
      <c r="F324" s="14">
        <f>+IFERROR(IF(db_ConsumoDiario[[#This Row],[Lectura 
Medidor]]-$D323&gt;0,db_ConsumoDiario[[#This Row],[Lectura 
Medidor]]-$D323,0)*2400,0)</f>
        <v>0</v>
      </c>
      <c r="G324" s="8">
        <f>+SUMIFS(db_LecMedPrinc[4],db_LecMedPrinc[Fecha],db_ConsumoDiario[[#This Row],[Fecha]],db_LecMedPrinc[Hora],db_ConsumoDiario[[#This Row],[Hora]])</f>
        <v>0</v>
      </c>
      <c r="H324" s="43">
        <f>+SUMIFS(db_LecMedPrinc[5],db_LecMedPrinc[Fecha],db_ConsumoDiario[[#This Row],[Fecha]],db_LecMedPrinc[Hora],db_ConsumoDiario[[#This Row],[Hora]])</f>
        <v>0</v>
      </c>
      <c r="I324" s="43">
        <f>+SUMIFS(db_LecMedPrinc[6],db_LecMedPrinc[Fecha],db_ConsumoDiario[[#This Row],[Fecha]],db_LecMedPrinc[Hora],db_ConsumoDiario[[#This Row],[Hora]])</f>
        <v>0</v>
      </c>
      <c r="J324" s="14">
        <f>+IFERROR(IF(db_ConsumoDiario[[#This Row],[Bloque_4]]-$G323&gt;0,db_ConsumoDiario[[#This Row],[Bloque_4]]-$G323,0)*2400,0)</f>
        <v>0</v>
      </c>
      <c r="K324" s="44">
        <f>+IFERROR(IF(db_ConsumoDiario[[#This Row],[Bloque_5]]-$H323&gt;0,db_ConsumoDiario[[#This Row],[Bloque_5]]-$H323,0)*2400,0)</f>
        <v>0</v>
      </c>
      <c r="L324" s="44">
        <f>+IFERROR(IF(db_ConsumoDiario[[#This Row],[Bloque_6]]-$I323&gt;0,db_ConsumoDiario[[#This Row],[Bloque_6]]-$I323,0)*2400,0)</f>
        <v>0</v>
      </c>
    </row>
    <row r="325" spans="1:12" ht="15.75" x14ac:dyDescent="0.25">
      <c r="A325" s="3">
        <v>44516</v>
      </c>
      <c r="B325" s="10">
        <v>0</v>
      </c>
      <c r="C325" s="32">
        <f>+db_ConsumoDiario[[#This Row],[Fecha]]-1</f>
        <v>44515</v>
      </c>
      <c r="D325" s="8">
        <f>+SUMIFS(db_LecMedPrinc[1],db_LecMedPrinc[Fecha],db_ConsumoDiario[[#This Row],[Fecha]],db_LecMedPrinc[Hora],db_ConsumoDiario[[#This Row],[Hora]])</f>
        <v>0</v>
      </c>
      <c r="E325" s="9">
        <f>+SUMIFS(db_LecMedPrinc[fdp],db_LecMedPrinc[Fecha],db_ConsumoDiario[[#This Row],[Fecha]],db_LecMedPrinc[Hora],db_ConsumoDiario[[#This Row],[Hora]])</f>
        <v>0</v>
      </c>
      <c r="F325" s="14">
        <f>+IFERROR(IF(db_ConsumoDiario[[#This Row],[Lectura 
Medidor]]-$D324&gt;0,db_ConsumoDiario[[#This Row],[Lectura 
Medidor]]-$D324,0)*2400,0)</f>
        <v>0</v>
      </c>
      <c r="G325" s="8">
        <f>+SUMIFS(db_LecMedPrinc[4],db_LecMedPrinc[Fecha],db_ConsumoDiario[[#This Row],[Fecha]],db_LecMedPrinc[Hora],db_ConsumoDiario[[#This Row],[Hora]])</f>
        <v>0</v>
      </c>
      <c r="H325" s="43">
        <f>+SUMIFS(db_LecMedPrinc[5],db_LecMedPrinc[Fecha],db_ConsumoDiario[[#This Row],[Fecha]],db_LecMedPrinc[Hora],db_ConsumoDiario[[#This Row],[Hora]])</f>
        <v>0</v>
      </c>
      <c r="I325" s="43">
        <f>+SUMIFS(db_LecMedPrinc[6],db_LecMedPrinc[Fecha],db_ConsumoDiario[[#This Row],[Fecha]],db_LecMedPrinc[Hora],db_ConsumoDiario[[#This Row],[Hora]])</f>
        <v>0</v>
      </c>
      <c r="J325" s="14">
        <f>+IFERROR(IF(db_ConsumoDiario[[#This Row],[Bloque_4]]-$G324&gt;0,db_ConsumoDiario[[#This Row],[Bloque_4]]-$G324,0)*2400,0)</f>
        <v>0</v>
      </c>
      <c r="K325" s="44">
        <f>+IFERROR(IF(db_ConsumoDiario[[#This Row],[Bloque_5]]-$H324&gt;0,db_ConsumoDiario[[#This Row],[Bloque_5]]-$H324,0)*2400,0)</f>
        <v>0</v>
      </c>
      <c r="L325" s="44">
        <f>+IFERROR(IF(db_ConsumoDiario[[#This Row],[Bloque_6]]-$I324&gt;0,db_ConsumoDiario[[#This Row],[Bloque_6]]-$I324,0)*2400,0)</f>
        <v>0</v>
      </c>
    </row>
    <row r="326" spans="1:12" ht="15.75" x14ac:dyDescent="0.25">
      <c r="A326" s="3">
        <v>44517</v>
      </c>
      <c r="B326" s="10">
        <v>0</v>
      </c>
      <c r="C326" s="32">
        <f>+db_ConsumoDiario[[#This Row],[Fecha]]-1</f>
        <v>44516</v>
      </c>
      <c r="D326" s="8">
        <f>+SUMIFS(db_LecMedPrinc[1],db_LecMedPrinc[Fecha],db_ConsumoDiario[[#This Row],[Fecha]],db_LecMedPrinc[Hora],db_ConsumoDiario[[#This Row],[Hora]])</f>
        <v>0</v>
      </c>
      <c r="E326" s="9">
        <f>+SUMIFS(db_LecMedPrinc[fdp],db_LecMedPrinc[Fecha],db_ConsumoDiario[[#This Row],[Fecha]],db_LecMedPrinc[Hora],db_ConsumoDiario[[#This Row],[Hora]])</f>
        <v>0</v>
      </c>
      <c r="F326" s="14">
        <f>+IFERROR(IF(db_ConsumoDiario[[#This Row],[Lectura 
Medidor]]-$D325&gt;0,db_ConsumoDiario[[#This Row],[Lectura 
Medidor]]-$D325,0)*2400,0)</f>
        <v>0</v>
      </c>
      <c r="G326" s="8">
        <f>+SUMIFS(db_LecMedPrinc[4],db_LecMedPrinc[Fecha],db_ConsumoDiario[[#This Row],[Fecha]],db_LecMedPrinc[Hora],db_ConsumoDiario[[#This Row],[Hora]])</f>
        <v>0</v>
      </c>
      <c r="H326" s="43">
        <f>+SUMIFS(db_LecMedPrinc[5],db_LecMedPrinc[Fecha],db_ConsumoDiario[[#This Row],[Fecha]],db_LecMedPrinc[Hora],db_ConsumoDiario[[#This Row],[Hora]])</f>
        <v>0</v>
      </c>
      <c r="I326" s="43">
        <f>+SUMIFS(db_LecMedPrinc[6],db_LecMedPrinc[Fecha],db_ConsumoDiario[[#This Row],[Fecha]],db_LecMedPrinc[Hora],db_ConsumoDiario[[#This Row],[Hora]])</f>
        <v>0</v>
      </c>
      <c r="J326" s="14">
        <f>+IFERROR(IF(db_ConsumoDiario[[#This Row],[Bloque_4]]-$G325&gt;0,db_ConsumoDiario[[#This Row],[Bloque_4]]-$G325,0)*2400,0)</f>
        <v>0</v>
      </c>
      <c r="K326" s="44">
        <f>+IFERROR(IF(db_ConsumoDiario[[#This Row],[Bloque_5]]-$H325&gt;0,db_ConsumoDiario[[#This Row],[Bloque_5]]-$H325,0)*2400,0)</f>
        <v>0</v>
      </c>
      <c r="L326" s="44">
        <f>+IFERROR(IF(db_ConsumoDiario[[#This Row],[Bloque_6]]-$I325&gt;0,db_ConsumoDiario[[#This Row],[Bloque_6]]-$I325,0)*2400,0)</f>
        <v>0</v>
      </c>
    </row>
    <row r="327" spans="1:12" ht="15.75" x14ac:dyDescent="0.25">
      <c r="A327" s="3">
        <v>44518</v>
      </c>
      <c r="B327" s="10">
        <v>0</v>
      </c>
      <c r="C327" s="32">
        <f>+db_ConsumoDiario[[#This Row],[Fecha]]-1</f>
        <v>44517</v>
      </c>
      <c r="D327" s="8">
        <f>+SUMIFS(db_LecMedPrinc[1],db_LecMedPrinc[Fecha],db_ConsumoDiario[[#This Row],[Fecha]],db_LecMedPrinc[Hora],db_ConsumoDiario[[#This Row],[Hora]])</f>
        <v>0</v>
      </c>
      <c r="E327" s="9">
        <f>+SUMIFS(db_LecMedPrinc[fdp],db_LecMedPrinc[Fecha],db_ConsumoDiario[[#This Row],[Fecha]],db_LecMedPrinc[Hora],db_ConsumoDiario[[#This Row],[Hora]])</f>
        <v>0</v>
      </c>
      <c r="F327" s="14">
        <f>+IFERROR(IF(db_ConsumoDiario[[#This Row],[Lectura 
Medidor]]-$D326&gt;0,db_ConsumoDiario[[#This Row],[Lectura 
Medidor]]-$D326,0)*2400,0)</f>
        <v>0</v>
      </c>
      <c r="G327" s="8">
        <f>+SUMIFS(db_LecMedPrinc[4],db_LecMedPrinc[Fecha],db_ConsumoDiario[[#This Row],[Fecha]],db_LecMedPrinc[Hora],db_ConsumoDiario[[#This Row],[Hora]])</f>
        <v>0</v>
      </c>
      <c r="H327" s="43">
        <f>+SUMIFS(db_LecMedPrinc[5],db_LecMedPrinc[Fecha],db_ConsumoDiario[[#This Row],[Fecha]],db_LecMedPrinc[Hora],db_ConsumoDiario[[#This Row],[Hora]])</f>
        <v>0</v>
      </c>
      <c r="I327" s="43">
        <f>+SUMIFS(db_LecMedPrinc[6],db_LecMedPrinc[Fecha],db_ConsumoDiario[[#This Row],[Fecha]],db_LecMedPrinc[Hora],db_ConsumoDiario[[#This Row],[Hora]])</f>
        <v>0</v>
      </c>
      <c r="J327" s="14">
        <f>+IFERROR(IF(db_ConsumoDiario[[#This Row],[Bloque_4]]-$G326&gt;0,db_ConsumoDiario[[#This Row],[Bloque_4]]-$G326,0)*2400,0)</f>
        <v>0</v>
      </c>
      <c r="K327" s="44">
        <f>+IFERROR(IF(db_ConsumoDiario[[#This Row],[Bloque_5]]-$H326&gt;0,db_ConsumoDiario[[#This Row],[Bloque_5]]-$H326,0)*2400,0)</f>
        <v>0</v>
      </c>
      <c r="L327" s="44">
        <f>+IFERROR(IF(db_ConsumoDiario[[#This Row],[Bloque_6]]-$I326&gt;0,db_ConsumoDiario[[#This Row],[Bloque_6]]-$I326,0)*2400,0)</f>
        <v>0</v>
      </c>
    </row>
    <row r="328" spans="1:12" ht="15.75" x14ac:dyDescent="0.25">
      <c r="A328" s="3">
        <v>44519</v>
      </c>
      <c r="B328" s="10">
        <v>0</v>
      </c>
      <c r="C328" s="32">
        <f>+db_ConsumoDiario[[#This Row],[Fecha]]-1</f>
        <v>44518</v>
      </c>
      <c r="D328" s="8">
        <f>+SUMIFS(db_LecMedPrinc[1],db_LecMedPrinc[Fecha],db_ConsumoDiario[[#This Row],[Fecha]],db_LecMedPrinc[Hora],db_ConsumoDiario[[#This Row],[Hora]])</f>
        <v>0</v>
      </c>
      <c r="E328" s="9">
        <f>+SUMIFS(db_LecMedPrinc[fdp],db_LecMedPrinc[Fecha],db_ConsumoDiario[[#This Row],[Fecha]],db_LecMedPrinc[Hora],db_ConsumoDiario[[#This Row],[Hora]])</f>
        <v>0</v>
      </c>
      <c r="F328" s="14">
        <f>+IFERROR(IF(db_ConsumoDiario[[#This Row],[Lectura 
Medidor]]-$D327&gt;0,db_ConsumoDiario[[#This Row],[Lectura 
Medidor]]-$D327,0)*2400,0)</f>
        <v>0</v>
      </c>
      <c r="G328" s="8">
        <f>+SUMIFS(db_LecMedPrinc[4],db_LecMedPrinc[Fecha],db_ConsumoDiario[[#This Row],[Fecha]],db_LecMedPrinc[Hora],db_ConsumoDiario[[#This Row],[Hora]])</f>
        <v>0</v>
      </c>
      <c r="H328" s="43">
        <f>+SUMIFS(db_LecMedPrinc[5],db_LecMedPrinc[Fecha],db_ConsumoDiario[[#This Row],[Fecha]],db_LecMedPrinc[Hora],db_ConsumoDiario[[#This Row],[Hora]])</f>
        <v>0</v>
      </c>
      <c r="I328" s="43">
        <f>+SUMIFS(db_LecMedPrinc[6],db_LecMedPrinc[Fecha],db_ConsumoDiario[[#This Row],[Fecha]],db_LecMedPrinc[Hora],db_ConsumoDiario[[#This Row],[Hora]])</f>
        <v>0</v>
      </c>
      <c r="J328" s="14">
        <f>+IFERROR(IF(db_ConsumoDiario[[#This Row],[Bloque_4]]-$G327&gt;0,db_ConsumoDiario[[#This Row],[Bloque_4]]-$G327,0)*2400,0)</f>
        <v>0</v>
      </c>
      <c r="K328" s="44">
        <f>+IFERROR(IF(db_ConsumoDiario[[#This Row],[Bloque_5]]-$H327&gt;0,db_ConsumoDiario[[#This Row],[Bloque_5]]-$H327,0)*2400,0)</f>
        <v>0</v>
      </c>
      <c r="L328" s="44">
        <f>+IFERROR(IF(db_ConsumoDiario[[#This Row],[Bloque_6]]-$I327&gt;0,db_ConsumoDiario[[#This Row],[Bloque_6]]-$I327,0)*2400,0)</f>
        <v>0</v>
      </c>
    </row>
    <row r="329" spans="1:12" ht="15.75" x14ac:dyDescent="0.25">
      <c r="A329" s="3">
        <v>44520</v>
      </c>
      <c r="B329" s="10">
        <v>0</v>
      </c>
      <c r="C329" s="32">
        <f>+db_ConsumoDiario[[#This Row],[Fecha]]-1</f>
        <v>44519</v>
      </c>
      <c r="D329" s="8">
        <f>+SUMIFS(db_LecMedPrinc[1],db_LecMedPrinc[Fecha],db_ConsumoDiario[[#This Row],[Fecha]],db_LecMedPrinc[Hora],db_ConsumoDiario[[#This Row],[Hora]])</f>
        <v>0</v>
      </c>
      <c r="E329" s="9">
        <f>+SUMIFS(db_LecMedPrinc[fdp],db_LecMedPrinc[Fecha],db_ConsumoDiario[[#This Row],[Fecha]],db_LecMedPrinc[Hora],db_ConsumoDiario[[#This Row],[Hora]])</f>
        <v>0</v>
      </c>
      <c r="F329" s="14">
        <f>+IFERROR(IF(db_ConsumoDiario[[#This Row],[Lectura 
Medidor]]-$D328&gt;0,db_ConsumoDiario[[#This Row],[Lectura 
Medidor]]-$D328,0)*2400,0)</f>
        <v>0</v>
      </c>
      <c r="G329" s="8">
        <f>+SUMIFS(db_LecMedPrinc[4],db_LecMedPrinc[Fecha],db_ConsumoDiario[[#This Row],[Fecha]],db_LecMedPrinc[Hora],db_ConsumoDiario[[#This Row],[Hora]])</f>
        <v>0</v>
      </c>
      <c r="H329" s="43">
        <f>+SUMIFS(db_LecMedPrinc[5],db_LecMedPrinc[Fecha],db_ConsumoDiario[[#This Row],[Fecha]],db_LecMedPrinc[Hora],db_ConsumoDiario[[#This Row],[Hora]])</f>
        <v>0</v>
      </c>
      <c r="I329" s="43">
        <f>+SUMIFS(db_LecMedPrinc[6],db_LecMedPrinc[Fecha],db_ConsumoDiario[[#This Row],[Fecha]],db_LecMedPrinc[Hora],db_ConsumoDiario[[#This Row],[Hora]])</f>
        <v>0</v>
      </c>
      <c r="J329" s="14">
        <f>+IFERROR(IF(db_ConsumoDiario[[#This Row],[Bloque_4]]-$G328&gt;0,db_ConsumoDiario[[#This Row],[Bloque_4]]-$G328,0)*2400,0)</f>
        <v>0</v>
      </c>
      <c r="K329" s="44">
        <f>+IFERROR(IF(db_ConsumoDiario[[#This Row],[Bloque_5]]-$H328&gt;0,db_ConsumoDiario[[#This Row],[Bloque_5]]-$H328,0)*2400,0)</f>
        <v>0</v>
      </c>
      <c r="L329" s="44">
        <f>+IFERROR(IF(db_ConsumoDiario[[#This Row],[Bloque_6]]-$I328&gt;0,db_ConsumoDiario[[#This Row],[Bloque_6]]-$I328,0)*2400,0)</f>
        <v>0</v>
      </c>
    </row>
    <row r="330" spans="1:12" ht="15.75" x14ac:dyDescent="0.25">
      <c r="A330" s="3">
        <v>44521</v>
      </c>
      <c r="B330" s="10">
        <v>0</v>
      </c>
      <c r="C330" s="32">
        <f>+db_ConsumoDiario[[#This Row],[Fecha]]-1</f>
        <v>44520</v>
      </c>
      <c r="D330" s="8">
        <f>+SUMIFS(db_LecMedPrinc[1],db_LecMedPrinc[Fecha],db_ConsumoDiario[[#This Row],[Fecha]],db_LecMedPrinc[Hora],db_ConsumoDiario[[#This Row],[Hora]])</f>
        <v>0</v>
      </c>
      <c r="E330" s="9">
        <f>+SUMIFS(db_LecMedPrinc[fdp],db_LecMedPrinc[Fecha],db_ConsumoDiario[[#This Row],[Fecha]],db_LecMedPrinc[Hora],db_ConsumoDiario[[#This Row],[Hora]])</f>
        <v>0</v>
      </c>
      <c r="F330" s="14">
        <f>+IFERROR(IF(db_ConsumoDiario[[#This Row],[Lectura 
Medidor]]-$D329&gt;0,db_ConsumoDiario[[#This Row],[Lectura 
Medidor]]-$D329,0)*2400,0)</f>
        <v>0</v>
      </c>
      <c r="G330" s="8">
        <f>+SUMIFS(db_LecMedPrinc[4],db_LecMedPrinc[Fecha],db_ConsumoDiario[[#This Row],[Fecha]],db_LecMedPrinc[Hora],db_ConsumoDiario[[#This Row],[Hora]])</f>
        <v>0</v>
      </c>
      <c r="H330" s="43">
        <f>+SUMIFS(db_LecMedPrinc[5],db_LecMedPrinc[Fecha],db_ConsumoDiario[[#This Row],[Fecha]],db_LecMedPrinc[Hora],db_ConsumoDiario[[#This Row],[Hora]])</f>
        <v>0</v>
      </c>
      <c r="I330" s="43">
        <f>+SUMIFS(db_LecMedPrinc[6],db_LecMedPrinc[Fecha],db_ConsumoDiario[[#This Row],[Fecha]],db_LecMedPrinc[Hora],db_ConsumoDiario[[#This Row],[Hora]])</f>
        <v>0</v>
      </c>
      <c r="J330" s="14">
        <f>+IFERROR(IF(db_ConsumoDiario[[#This Row],[Bloque_4]]-$G329&gt;0,db_ConsumoDiario[[#This Row],[Bloque_4]]-$G329,0)*2400,0)</f>
        <v>0</v>
      </c>
      <c r="K330" s="44">
        <f>+IFERROR(IF(db_ConsumoDiario[[#This Row],[Bloque_5]]-$H329&gt;0,db_ConsumoDiario[[#This Row],[Bloque_5]]-$H329,0)*2400,0)</f>
        <v>0</v>
      </c>
      <c r="L330" s="44">
        <f>+IFERROR(IF(db_ConsumoDiario[[#This Row],[Bloque_6]]-$I329&gt;0,db_ConsumoDiario[[#This Row],[Bloque_6]]-$I329,0)*2400,0)</f>
        <v>0</v>
      </c>
    </row>
    <row r="331" spans="1:12" ht="15.75" x14ac:dyDescent="0.25">
      <c r="A331" s="3">
        <v>44522</v>
      </c>
      <c r="B331" s="10">
        <v>0</v>
      </c>
      <c r="C331" s="32">
        <f>+db_ConsumoDiario[[#This Row],[Fecha]]-1</f>
        <v>44521</v>
      </c>
      <c r="D331" s="8">
        <f>+SUMIFS(db_LecMedPrinc[1],db_LecMedPrinc[Fecha],db_ConsumoDiario[[#This Row],[Fecha]],db_LecMedPrinc[Hora],db_ConsumoDiario[[#This Row],[Hora]])</f>
        <v>0</v>
      </c>
      <c r="E331" s="9">
        <f>+SUMIFS(db_LecMedPrinc[fdp],db_LecMedPrinc[Fecha],db_ConsumoDiario[[#This Row],[Fecha]],db_LecMedPrinc[Hora],db_ConsumoDiario[[#This Row],[Hora]])</f>
        <v>0</v>
      </c>
      <c r="F331" s="14">
        <f>+IFERROR(IF(db_ConsumoDiario[[#This Row],[Lectura 
Medidor]]-$D330&gt;0,db_ConsumoDiario[[#This Row],[Lectura 
Medidor]]-$D330,0)*2400,0)</f>
        <v>0</v>
      </c>
      <c r="G331" s="8">
        <f>+SUMIFS(db_LecMedPrinc[4],db_LecMedPrinc[Fecha],db_ConsumoDiario[[#This Row],[Fecha]],db_LecMedPrinc[Hora],db_ConsumoDiario[[#This Row],[Hora]])</f>
        <v>0</v>
      </c>
      <c r="H331" s="43">
        <f>+SUMIFS(db_LecMedPrinc[5],db_LecMedPrinc[Fecha],db_ConsumoDiario[[#This Row],[Fecha]],db_LecMedPrinc[Hora],db_ConsumoDiario[[#This Row],[Hora]])</f>
        <v>0</v>
      </c>
      <c r="I331" s="43">
        <f>+SUMIFS(db_LecMedPrinc[6],db_LecMedPrinc[Fecha],db_ConsumoDiario[[#This Row],[Fecha]],db_LecMedPrinc[Hora],db_ConsumoDiario[[#This Row],[Hora]])</f>
        <v>0</v>
      </c>
      <c r="J331" s="14">
        <f>+IFERROR(IF(db_ConsumoDiario[[#This Row],[Bloque_4]]-$G330&gt;0,db_ConsumoDiario[[#This Row],[Bloque_4]]-$G330,0)*2400,0)</f>
        <v>0</v>
      </c>
      <c r="K331" s="44">
        <f>+IFERROR(IF(db_ConsumoDiario[[#This Row],[Bloque_5]]-$H330&gt;0,db_ConsumoDiario[[#This Row],[Bloque_5]]-$H330,0)*2400,0)</f>
        <v>0</v>
      </c>
      <c r="L331" s="44">
        <f>+IFERROR(IF(db_ConsumoDiario[[#This Row],[Bloque_6]]-$I330&gt;0,db_ConsumoDiario[[#This Row],[Bloque_6]]-$I330,0)*2400,0)</f>
        <v>0</v>
      </c>
    </row>
    <row r="332" spans="1:12" ht="15.75" x14ac:dyDescent="0.25">
      <c r="A332" s="3">
        <v>44523</v>
      </c>
      <c r="B332" s="10">
        <v>0</v>
      </c>
      <c r="C332" s="32">
        <f>+db_ConsumoDiario[[#This Row],[Fecha]]-1</f>
        <v>44522</v>
      </c>
      <c r="D332" s="8">
        <f>+SUMIFS(db_LecMedPrinc[1],db_LecMedPrinc[Fecha],db_ConsumoDiario[[#This Row],[Fecha]],db_LecMedPrinc[Hora],db_ConsumoDiario[[#This Row],[Hora]])</f>
        <v>0</v>
      </c>
      <c r="E332" s="9">
        <f>+SUMIFS(db_LecMedPrinc[fdp],db_LecMedPrinc[Fecha],db_ConsumoDiario[[#This Row],[Fecha]],db_LecMedPrinc[Hora],db_ConsumoDiario[[#This Row],[Hora]])</f>
        <v>0</v>
      </c>
      <c r="F332" s="14">
        <f>+IFERROR(IF(db_ConsumoDiario[[#This Row],[Lectura 
Medidor]]-$D331&gt;0,db_ConsumoDiario[[#This Row],[Lectura 
Medidor]]-$D331,0)*2400,0)</f>
        <v>0</v>
      </c>
      <c r="G332" s="8">
        <f>+SUMIFS(db_LecMedPrinc[4],db_LecMedPrinc[Fecha],db_ConsumoDiario[[#This Row],[Fecha]],db_LecMedPrinc[Hora],db_ConsumoDiario[[#This Row],[Hora]])</f>
        <v>0</v>
      </c>
      <c r="H332" s="43">
        <f>+SUMIFS(db_LecMedPrinc[5],db_LecMedPrinc[Fecha],db_ConsumoDiario[[#This Row],[Fecha]],db_LecMedPrinc[Hora],db_ConsumoDiario[[#This Row],[Hora]])</f>
        <v>0</v>
      </c>
      <c r="I332" s="43">
        <f>+SUMIFS(db_LecMedPrinc[6],db_LecMedPrinc[Fecha],db_ConsumoDiario[[#This Row],[Fecha]],db_LecMedPrinc[Hora],db_ConsumoDiario[[#This Row],[Hora]])</f>
        <v>0</v>
      </c>
      <c r="J332" s="14">
        <f>+IFERROR(IF(db_ConsumoDiario[[#This Row],[Bloque_4]]-$G331&gt;0,db_ConsumoDiario[[#This Row],[Bloque_4]]-$G331,0)*2400,0)</f>
        <v>0</v>
      </c>
      <c r="K332" s="44">
        <f>+IFERROR(IF(db_ConsumoDiario[[#This Row],[Bloque_5]]-$H331&gt;0,db_ConsumoDiario[[#This Row],[Bloque_5]]-$H331,0)*2400,0)</f>
        <v>0</v>
      </c>
      <c r="L332" s="44">
        <f>+IFERROR(IF(db_ConsumoDiario[[#This Row],[Bloque_6]]-$I331&gt;0,db_ConsumoDiario[[#This Row],[Bloque_6]]-$I331,0)*2400,0)</f>
        <v>0</v>
      </c>
    </row>
    <row r="333" spans="1:12" ht="15.75" x14ac:dyDescent="0.25">
      <c r="A333" s="3">
        <v>44524</v>
      </c>
      <c r="B333" s="10">
        <v>0</v>
      </c>
      <c r="C333" s="32">
        <f>+db_ConsumoDiario[[#This Row],[Fecha]]-1</f>
        <v>44523</v>
      </c>
      <c r="D333" s="8">
        <f>+SUMIFS(db_LecMedPrinc[1],db_LecMedPrinc[Fecha],db_ConsumoDiario[[#This Row],[Fecha]],db_LecMedPrinc[Hora],db_ConsumoDiario[[#This Row],[Hora]])</f>
        <v>0</v>
      </c>
      <c r="E333" s="9">
        <f>+SUMIFS(db_LecMedPrinc[fdp],db_LecMedPrinc[Fecha],db_ConsumoDiario[[#This Row],[Fecha]],db_LecMedPrinc[Hora],db_ConsumoDiario[[#This Row],[Hora]])</f>
        <v>0</v>
      </c>
      <c r="F333" s="14">
        <f>+IFERROR(IF(db_ConsumoDiario[[#This Row],[Lectura 
Medidor]]-$D332&gt;0,db_ConsumoDiario[[#This Row],[Lectura 
Medidor]]-$D332,0)*2400,0)</f>
        <v>0</v>
      </c>
      <c r="G333" s="8">
        <f>+SUMIFS(db_LecMedPrinc[4],db_LecMedPrinc[Fecha],db_ConsumoDiario[[#This Row],[Fecha]],db_LecMedPrinc[Hora],db_ConsumoDiario[[#This Row],[Hora]])</f>
        <v>0</v>
      </c>
      <c r="H333" s="43">
        <f>+SUMIFS(db_LecMedPrinc[5],db_LecMedPrinc[Fecha],db_ConsumoDiario[[#This Row],[Fecha]],db_LecMedPrinc[Hora],db_ConsumoDiario[[#This Row],[Hora]])</f>
        <v>0</v>
      </c>
      <c r="I333" s="43">
        <f>+SUMIFS(db_LecMedPrinc[6],db_LecMedPrinc[Fecha],db_ConsumoDiario[[#This Row],[Fecha]],db_LecMedPrinc[Hora],db_ConsumoDiario[[#This Row],[Hora]])</f>
        <v>0</v>
      </c>
      <c r="J333" s="14">
        <f>+IFERROR(IF(db_ConsumoDiario[[#This Row],[Bloque_4]]-$G332&gt;0,db_ConsumoDiario[[#This Row],[Bloque_4]]-$G332,0)*2400,0)</f>
        <v>0</v>
      </c>
      <c r="K333" s="44">
        <f>+IFERROR(IF(db_ConsumoDiario[[#This Row],[Bloque_5]]-$H332&gt;0,db_ConsumoDiario[[#This Row],[Bloque_5]]-$H332,0)*2400,0)</f>
        <v>0</v>
      </c>
      <c r="L333" s="44">
        <f>+IFERROR(IF(db_ConsumoDiario[[#This Row],[Bloque_6]]-$I332&gt;0,db_ConsumoDiario[[#This Row],[Bloque_6]]-$I332,0)*2400,0)</f>
        <v>0</v>
      </c>
    </row>
    <row r="334" spans="1:12" ht="15.75" x14ac:dyDescent="0.25">
      <c r="A334" s="3">
        <v>44525</v>
      </c>
      <c r="B334" s="10">
        <v>0</v>
      </c>
      <c r="C334" s="32">
        <f>+db_ConsumoDiario[[#This Row],[Fecha]]-1</f>
        <v>44524</v>
      </c>
      <c r="D334" s="8">
        <f>+SUMIFS(db_LecMedPrinc[1],db_LecMedPrinc[Fecha],db_ConsumoDiario[[#This Row],[Fecha]],db_LecMedPrinc[Hora],db_ConsumoDiario[[#This Row],[Hora]])</f>
        <v>0</v>
      </c>
      <c r="E334" s="9">
        <f>+SUMIFS(db_LecMedPrinc[fdp],db_LecMedPrinc[Fecha],db_ConsumoDiario[[#This Row],[Fecha]],db_LecMedPrinc[Hora],db_ConsumoDiario[[#This Row],[Hora]])</f>
        <v>0</v>
      </c>
      <c r="F334" s="14">
        <f>+IFERROR(IF(db_ConsumoDiario[[#This Row],[Lectura 
Medidor]]-$D333&gt;0,db_ConsumoDiario[[#This Row],[Lectura 
Medidor]]-$D333,0)*2400,0)</f>
        <v>0</v>
      </c>
      <c r="G334" s="8">
        <f>+SUMIFS(db_LecMedPrinc[4],db_LecMedPrinc[Fecha],db_ConsumoDiario[[#This Row],[Fecha]],db_LecMedPrinc[Hora],db_ConsumoDiario[[#This Row],[Hora]])</f>
        <v>0</v>
      </c>
      <c r="H334" s="43">
        <f>+SUMIFS(db_LecMedPrinc[5],db_LecMedPrinc[Fecha],db_ConsumoDiario[[#This Row],[Fecha]],db_LecMedPrinc[Hora],db_ConsumoDiario[[#This Row],[Hora]])</f>
        <v>0</v>
      </c>
      <c r="I334" s="43">
        <f>+SUMIFS(db_LecMedPrinc[6],db_LecMedPrinc[Fecha],db_ConsumoDiario[[#This Row],[Fecha]],db_LecMedPrinc[Hora],db_ConsumoDiario[[#This Row],[Hora]])</f>
        <v>0</v>
      </c>
      <c r="J334" s="14">
        <f>+IFERROR(IF(db_ConsumoDiario[[#This Row],[Bloque_4]]-$G333&gt;0,db_ConsumoDiario[[#This Row],[Bloque_4]]-$G333,0)*2400,0)</f>
        <v>0</v>
      </c>
      <c r="K334" s="44">
        <f>+IFERROR(IF(db_ConsumoDiario[[#This Row],[Bloque_5]]-$H333&gt;0,db_ConsumoDiario[[#This Row],[Bloque_5]]-$H333,0)*2400,0)</f>
        <v>0</v>
      </c>
      <c r="L334" s="44">
        <f>+IFERROR(IF(db_ConsumoDiario[[#This Row],[Bloque_6]]-$I333&gt;0,db_ConsumoDiario[[#This Row],[Bloque_6]]-$I333,0)*2400,0)</f>
        <v>0</v>
      </c>
    </row>
    <row r="335" spans="1:12" ht="15.75" x14ac:dyDescent="0.25">
      <c r="A335" s="3">
        <v>44526</v>
      </c>
      <c r="B335" s="10">
        <v>0</v>
      </c>
      <c r="C335" s="32">
        <f>+db_ConsumoDiario[[#This Row],[Fecha]]-1</f>
        <v>44525</v>
      </c>
      <c r="D335" s="8">
        <f>+SUMIFS(db_LecMedPrinc[1],db_LecMedPrinc[Fecha],db_ConsumoDiario[[#This Row],[Fecha]],db_LecMedPrinc[Hora],db_ConsumoDiario[[#This Row],[Hora]])</f>
        <v>0</v>
      </c>
      <c r="E335" s="9">
        <f>+SUMIFS(db_LecMedPrinc[fdp],db_LecMedPrinc[Fecha],db_ConsumoDiario[[#This Row],[Fecha]],db_LecMedPrinc[Hora],db_ConsumoDiario[[#This Row],[Hora]])</f>
        <v>0</v>
      </c>
      <c r="F335" s="14">
        <f>+IFERROR(IF(db_ConsumoDiario[[#This Row],[Lectura 
Medidor]]-$D334&gt;0,db_ConsumoDiario[[#This Row],[Lectura 
Medidor]]-$D334,0)*2400,0)</f>
        <v>0</v>
      </c>
      <c r="G335" s="8">
        <f>+SUMIFS(db_LecMedPrinc[4],db_LecMedPrinc[Fecha],db_ConsumoDiario[[#This Row],[Fecha]],db_LecMedPrinc[Hora],db_ConsumoDiario[[#This Row],[Hora]])</f>
        <v>0</v>
      </c>
      <c r="H335" s="43">
        <f>+SUMIFS(db_LecMedPrinc[5],db_LecMedPrinc[Fecha],db_ConsumoDiario[[#This Row],[Fecha]],db_LecMedPrinc[Hora],db_ConsumoDiario[[#This Row],[Hora]])</f>
        <v>0</v>
      </c>
      <c r="I335" s="43">
        <f>+SUMIFS(db_LecMedPrinc[6],db_LecMedPrinc[Fecha],db_ConsumoDiario[[#This Row],[Fecha]],db_LecMedPrinc[Hora],db_ConsumoDiario[[#This Row],[Hora]])</f>
        <v>0</v>
      </c>
      <c r="J335" s="14">
        <f>+IFERROR(IF(db_ConsumoDiario[[#This Row],[Bloque_4]]-$G334&gt;0,db_ConsumoDiario[[#This Row],[Bloque_4]]-$G334,0)*2400,0)</f>
        <v>0</v>
      </c>
      <c r="K335" s="44">
        <f>+IFERROR(IF(db_ConsumoDiario[[#This Row],[Bloque_5]]-$H334&gt;0,db_ConsumoDiario[[#This Row],[Bloque_5]]-$H334,0)*2400,0)</f>
        <v>0</v>
      </c>
      <c r="L335" s="44">
        <f>+IFERROR(IF(db_ConsumoDiario[[#This Row],[Bloque_6]]-$I334&gt;0,db_ConsumoDiario[[#This Row],[Bloque_6]]-$I334,0)*2400,0)</f>
        <v>0</v>
      </c>
    </row>
    <row r="336" spans="1:12" ht="15.75" x14ac:dyDescent="0.25">
      <c r="A336" s="3">
        <v>44527</v>
      </c>
      <c r="B336" s="10">
        <v>0</v>
      </c>
      <c r="C336" s="32">
        <f>+db_ConsumoDiario[[#This Row],[Fecha]]-1</f>
        <v>44526</v>
      </c>
      <c r="D336" s="8">
        <f>+SUMIFS(db_LecMedPrinc[1],db_LecMedPrinc[Fecha],db_ConsumoDiario[[#This Row],[Fecha]],db_LecMedPrinc[Hora],db_ConsumoDiario[[#This Row],[Hora]])</f>
        <v>0</v>
      </c>
      <c r="E336" s="9">
        <f>+SUMIFS(db_LecMedPrinc[fdp],db_LecMedPrinc[Fecha],db_ConsumoDiario[[#This Row],[Fecha]],db_LecMedPrinc[Hora],db_ConsumoDiario[[#This Row],[Hora]])</f>
        <v>0</v>
      </c>
      <c r="F336" s="14">
        <f>+IFERROR(IF(db_ConsumoDiario[[#This Row],[Lectura 
Medidor]]-$D335&gt;0,db_ConsumoDiario[[#This Row],[Lectura 
Medidor]]-$D335,0)*2400,0)</f>
        <v>0</v>
      </c>
      <c r="G336" s="8">
        <f>+SUMIFS(db_LecMedPrinc[4],db_LecMedPrinc[Fecha],db_ConsumoDiario[[#This Row],[Fecha]],db_LecMedPrinc[Hora],db_ConsumoDiario[[#This Row],[Hora]])</f>
        <v>0</v>
      </c>
      <c r="H336" s="43">
        <f>+SUMIFS(db_LecMedPrinc[5],db_LecMedPrinc[Fecha],db_ConsumoDiario[[#This Row],[Fecha]],db_LecMedPrinc[Hora],db_ConsumoDiario[[#This Row],[Hora]])</f>
        <v>0</v>
      </c>
      <c r="I336" s="43">
        <f>+SUMIFS(db_LecMedPrinc[6],db_LecMedPrinc[Fecha],db_ConsumoDiario[[#This Row],[Fecha]],db_LecMedPrinc[Hora],db_ConsumoDiario[[#This Row],[Hora]])</f>
        <v>0</v>
      </c>
      <c r="J336" s="14">
        <f>+IFERROR(IF(db_ConsumoDiario[[#This Row],[Bloque_4]]-$G335&gt;0,db_ConsumoDiario[[#This Row],[Bloque_4]]-$G335,0)*2400,0)</f>
        <v>0</v>
      </c>
      <c r="K336" s="44">
        <f>+IFERROR(IF(db_ConsumoDiario[[#This Row],[Bloque_5]]-$H335&gt;0,db_ConsumoDiario[[#This Row],[Bloque_5]]-$H335,0)*2400,0)</f>
        <v>0</v>
      </c>
      <c r="L336" s="44">
        <f>+IFERROR(IF(db_ConsumoDiario[[#This Row],[Bloque_6]]-$I335&gt;0,db_ConsumoDiario[[#This Row],[Bloque_6]]-$I335,0)*2400,0)</f>
        <v>0</v>
      </c>
    </row>
    <row r="337" spans="1:12" ht="15.75" x14ac:dyDescent="0.25">
      <c r="A337" s="3">
        <v>44528</v>
      </c>
      <c r="B337" s="10">
        <v>0</v>
      </c>
      <c r="C337" s="32">
        <f>+db_ConsumoDiario[[#This Row],[Fecha]]-1</f>
        <v>44527</v>
      </c>
      <c r="D337" s="8">
        <f>+SUMIFS(db_LecMedPrinc[1],db_LecMedPrinc[Fecha],db_ConsumoDiario[[#This Row],[Fecha]],db_LecMedPrinc[Hora],db_ConsumoDiario[[#This Row],[Hora]])</f>
        <v>0</v>
      </c>
      <c r="E337" s="9">
        <f>+SUMIFS(db_LecMedPrinc[fdp],db_LecMedPrinc[Fecha],db_ConsumoDiario[[#This Row],[Fecha]],db_LecMedPrinc[Hora],db_ConsumoDiario[[#This Row],[Hora]])</f>
        <v>0</v>
      </c>
      <c r="F337" s="14">
        <f>+IFERROR(IF(db_ConsumoDiario[[#This Row],[Lectura 
Medidor]]-$D336&gt;0,db_ConsumoDiario[[#This Row],[Lectura 
Medidor]]-$D336,0)*2400,0)</f>
        <v>0</v>
      </c>
      <c r="G337" s="8">
        <f>+SUMIFS(db_LecMedPrinc[4],db_LecMedPrinc[Fecha],db_ConsumoDiario[[#This Row],[Fecha]],db_LecMedPrinc[Hora],db_ConsumoDiario[[#This Row],[Hora]])</f>
        <v>0</v>
      </c>
      <c r="H337" s="43">
        <f>+SUMIFS(db_LecMedPrinc[5],db_LecMedPrinc[Fecha],db_ConsumoDiario[[#This Row],[Fecha]],db_LecMedPrinc[Hora],db_ConsumoDiario[[#This Row],[Hora]])</f>
        <v>0</v>
      </c>
      <c r="I337" s="43">
        <f>+SUMIFS(db_LecMedPrinc[6],db_LecMedPrinc[Fecha],db_ConsumoDiario[[#This Row],[Fecha]],db_LecMedPrinc[Hora],db_ConsumoDiario[[#This Row],[Hora]])</f>
        <v>0</v>
      </c>
      <c r="J337" s="14">
        <f>+IFERROR(IF(db_ConsumoDiario[[#This Row],[Bloque_4]]-$G336&gt;0,db_ConsumoDiario[[#This Row],[Bloque_4]]-$G336,0)*2400,0)</f>
        <v>0</v>
      </c>
      <c r="K337" s="44">
        <f>+IFERROR(IF(db_ConsumoDiario[[#This Row],[Bloque_5]]-$H336&gt;0,db_ConsumoDiario[[#This Row],[Bloque_5]]-$H336,0)*2400,0)</f>
        <v>0</v>
      </c>
      <c r="L337" s="44">
        <f>+IFERROR(IF(db_ConsumoDiario[[#This Row],[Bloque_6]]-$I336&gt;0,db_ConsumoDiario[[#This Row],[Bloque_6]]-$I336,0)*2400,0)</f>
        <v>0</v>
      </c>
    </row>
    <row r="338" spans="1:12" ht="15.75" x14ac:dyDescent="0.25">
      <c r="A338" s="3">
        <v>44529</v>
      </c>
      <c r="B338" s="10">
        <v>0</v>
      </c>
      <c r="C338" s="32">
        <f>+db_ConsumoDiario[[#This Row],[Fecha]]-1</f>
        <v>44528</v>
      </c>
      <c r="D338" s="8">
        <f>+SUMIFS(db_LecMedPrinc[1],db_LecMedPrinc[Fecha],db_ConsumoDiario[[#This Row],[Fecha]],db_LecMedPrinc[Hora],db_ConsumoDiario[[#This Row],[Hora]])</f>
        <v>0</v>
      </c>
      <c r="E338" s="9">
        <f>+SUMIFS(db_LecMedPrinc[fdp],db_LecMedPrinc[Fecha],db_ConsumoDiario[[#This Row],[Fecha]],db_LecMedPrinc[Hora],db_ConsumoDiario[[#This Row],[Hora]])</f>
        <v>0</v>
      </c>
      <c r="F338" s="14">
        <f>+IFERROR(IF(db_ConsumoDiario[[#This Row],[Lectura 
Medidor]]-$D337&gt;0,db_ConsumoDiario[[#This Row],[Lectura 
Medidor]]-$D337,0)*2400,0)</f>
        <v>0</v>
      </c>
      <c r="G338" s="8">
        <f>+SUMIFS(db_LecMedPrinc[4],db_LecMedPrinc[Fecha],db_ConsumoDiario[[#This Row],[Fecha]],db_LecMedPrinc[Hora],db_ConsumoDiario[[#This Row],[Hora]])</f>
        <v>0</v>
      </c>
      <c r="H338" s="43">
        <f>+SUMIFS(db_LecMedPrinc[5],db_LecMedPrinc[Fecha],db_ConsumoDiario[[#This Row],[Fecha]],db_LecMedPrinc[Hora],db_ConsumoDiario[[#This Row],[Hora]])</f>
        <v>0</v>
      </c>
      <c r="I338" s="43">
        <f>+SUMIFS(db_LecMedPrinc[6],db_LecMedPrinc[Fecha],db_ConsumoDiario[[#This Row],[Fecha]],db_LecMedPrinc[Hora],db_ConsumoDiario[[#This Row],[Hora]])</f>
        <v>0</v>
      </c>
      <c r="J338" s="14">
        <f>+IFERROR(IF(db_ConsumoDiario[[#This Row],[Bloque_4]]-$G337&gt;0,db_ConsumoDiario[[#This Row],[Bloque_4]]-$G337,0)*2400,0)</f>
        <v>0</v>
      </c>
      <c r="K338" s="44">
        <f>+IFERROR(IF(db_ConsumoDiario[[#This Row],[Bloque_5]]-$H337&gt;0,db_ConsumoDiario[[#This Row],[Bloque_5]]-$H337,0)*2400,0)</f>
        <v>0</v>
      </c>
      <c r="L338" s="44">
        <f>+IFERROR(IF(db_ConsumoDiario[[#This Row],[Bloque_6]]-$I337&gt;0,db_ConsumoDiario[[#This Row],[Bloque_6]]-$I337,0)*2400,0)</f>
        <v>0</v>
      </c>
    </row>
    <row r="339" spans="1:12" ht="15.75" x14ac:dyDescent="0.25">
      <c r="A339" s="3">
        <v>44530</v>
      </c>
      <c r="B339" s="10">
        <v>0</v>
      </c>
      <c r="C339" s="32">
        <f>+db_ConsumoDiario[[#This Row],[Fecha]]-1</f>
        <v>44529</v>
      </c>
      <c r="D339" s="8">
        <f>+SUMIFS(db_LecMedPrinc[1],db_LecMedPrinc[Fecha],db_ConsumoDiario[[#This Row],[Fecha]],db_LecMedPrinc[Hora],db_ConsumoDiario[[#This Row],[Hora]])</f>
        <v>0</v>
      </c>
      <c r="E339" s="9">
        <f>+SUMIFS(db_LecMedPrinc[fdp],db_LecMedPrinc[Fecha],db_ConsumoDiario[[#This Row],[Fecha]],db_LecMedPrinc[Hora],db_ConsumoDiario[[#This Row],[Hora]])</f>
        <v>0</v>
      </c>
      <c r="F339" s="14">
        <f>+IFERROR(IF(db_ConsumoDiario[[#This Row],[Lectura 
Medidor]]-$D338&gt;0,db_ConsumoDiario[[#This Row],[Lectura 
Medidor]]-$D338,0)*2400,0)</f>
        <v>0</v>
      </c>
      <c r="G339" s="8">
        <f>+SUMIFS(db_LecMedPrinc[4],db_LecMedPrinc[Fecha],db_ConsumoDiario[[#This Row],[Fecha]],db_LecMedPrinc[Hora],db_ConsumoDiario[[#This Row],[Hora]])</f>
        <v>0</v>
      </c>
      <c r="H339" s="43">
        <f>+SUMIFS(db_LecMedPrinc[5],db_LecMedPrinc[Fecha],db_ConsumoDiario[[#This Row],[Fecha]],db_LecMedPrinc[Hora],db_ConsumoDiario[[#This Row],[Hora]])</f>
        <v>0</v>
      </c>
      <c r="I339" s="43">
        <f>+SUMIFS(db_LecMedPrinc[6],db_LecMedPrinc[Fecha],db_ConsumoDiario[[#This Row],[Fecha]],db_LecMedPrinc[Hora],db_ConsumoDiario[[#This Row],[Hora]])</f>
        <v>0</v>
      </c>
      <c r="J339" s="14">
        <f>+IFERROR(IF(db_ConsumoDiario[[#This Row],[Bloque_4]]-$G338&gt;0,db_ConsumoDiario[[#This Row],[Bloque_4]]-$G338,0)*2400,0)</f>
        <v>0</v>
      </c>
      <c r="K339" s="44">
        <f>+IFERROR(IF(db_ConsumoDiario[[#This Row],[Bloque_5]]-$H338&gt;0,db_ConsumoDiario[[#This Row],[Bloque_5]]-$H338,0)*2400,0)</f>
        <v>0</v>
      </c>
      <c r="L339" s="44">
        <f>+IFERROR(IF(db_ConsumoDiario[[#This Row],[Bloque_6]]-$I338&gt;0,db_ConsumoDiario[[#This Row],[Bloque_6]]-$I338,0)*2400,0)</f>
        <v>0</v>
      </c>
    </row>
    <row r="340" spans="1:12" ht="15.75" x14ac:dyDescent="0.25">
      <c r="A340" s="3">
        <v>44531</v>
      </c>
      <c r="B340" s="10">
        <v>0</v>
      </c>
      <c r="C340" s="32">
        <f>+db_ConsumoDiario[[#This Row],[Fecha]]-1</f>
        <v>44530</v>
      </c>
      <c r="D340" s="8">
        <f>+SUMIFS(db_LecMedPrinc[1],db_LecMedPrinc[Fecha],db_ConsumoDiario[[#This Row],[Fecha]],db_LecMedPrinc[Hora],db_ConsumoDiario[[#This Row],[Hora]])</f>
        <v>0</v>
      </c>
      <c r="E340" s="9">
        <f>+SUMIFS(db_LecMedPrinc[fdp],db_LecMedPrinc[Fecha],db_ConsumoDiario[[#This Row],[Fecha]],db_LecMedPrinc[Hora],db_ConsumoDiario[[#This Row],[Hora]])</f>
        <v>0</v>
      </c>
      <c r="F340" s="14">
        <f>+IFERROR(IF(db_ConsumoDiario[[#This Row],[Lectura 
Medidor]]-$D339&gt;0,db_ConsumoDiario[[#This Row],[Lectura 
Medidor]]-$D339,0)*2400,0)</f>
        <v>0</v>
      </c>
      <c r="G340" s="8">
        <f>+SUMIFS(db_LecMedPrinc[4],db_LecMedPrinc[Fecha],db_ConsumoDiario[[#This Row],[Fecha]],db_LecMedPrinc[Hora],db_ConsumoDiario[[#This Row],[Hora]])</f>
        <v>0</v>
      </c>
      <c r="H340" s="43">
        <f>+SUMIFS(db_LecMedPrinc[5],db_LecMedPrinc[Fecha],db_ConsumoDiario[[#This Row],[Fecha]],db_LecMedPrinc[Hora],db_ConsumoDiario[[#This Row],[Hora]])</f>
        <v>0</v>
      </c>
      <c r="I340" s="43">
        <f>+SUMIFS(db_LecMedPrinc[6],db_LecMedPrinc[Fecha],db_ConsumoDiario[[#This Row],[Fecha]],db_LecMedPrinc[Hora],db_ConsumoDiario[[#This Row],[Hora]])</f>
        <v>0</v>
      </c>
      <c r="J340" s="14">
        <f>+IFERROR(IF(db_ConsumoDiario[[#This Row],[Bloque_4]]-$G339&gt;0,db_ConsumoDiario[[#This Row],[Bloque_4]]-$G339,0)*2400,0)</f>
        <v>0</v>
      </c>
      <c r="K340" s="44">
        <f>+IFERROR(IF(db_ConsumoDiario[[#This Row],[Bloque_5]]-$H339&gt;0,db_ConsumoDiario[[#This Row],[Bloque_5]]-$H339,0)*2400,0)</f>
        <v>0</v>
      </c>
      <c r="L340" s="44">
        <f>+IFERROR(IF(db_ConsumoDiario[[#This Row],[Bloque_6]]-$I339&gt;0,db_ConsumoDiario[[#This Row],[Bloque_6]]-$I339,0)*2400,0)</f>
        <v>0</v>
      </c>
    </row>
    <row r="341" spans="1:12" ht="15.75" x14ac:dyDescent="0.25">
      <c r="A341" s="3">
        <v>44532</v>
      </c>
      <c r="B341" s="10">
        <v>0</v>
      </c>
      <c r="C341" s="32">
        <f>+db_ConsumoDiario[[#This Row],[Fecha]]-1</f>
        <v>44531</v>
      </c>
      <c r="D341" s="8">
        <f>+SUMIFS(db_LecMedPrinc[1],db_LecMedPrinc[Fecha],db_ConsumoDiario[[#This Row],[Fecha]],db_LecMedPrinc[Hora],db_ConsumoDiario[[#This Row],[Hora]])</f>
        <v>0</v>
      </c>
      <c r="E341" s="9">
        <f>+SUMIFS(db_LecMedPrinc[fdp],db_LecMedPrinc[Fecha],db_ConsumoDiario[[#This Row],[Fecha]],db_LecMedPrinc[Hora],db_ConsumoDiario[[#This Row],[Hora]])</f>
        <v>0</v>
      </c>
      <c r="F341" s="14">
        <f>+IFERROR(IF(db_ConsumoDiario[[#This Row],[Lectura 
Medidor]]-$D340&gt;0,db_ConsumoDiario[[#This Row],[Lectura 
Medidor]]-$D340,0)*2400,0)</f>
        <v>0</v>
      </c>
      <c r="G341" s="8">
        <f>+SUMIFS(db_LecMedPrinc[4],db_LecMedPrinc[Fecha],db_ConsumoDiario[[#This Row],[Fecha]],db_LecMedPrinc[Hora],db_ConsumoDiario[[#This Row],[Hora]])</f>
        <v>0</v>
      </c>
      <c r="H341" s="43">
        <f>+SUMIFS(db_LecMedPrinc[5],db_LecMedPrinc[Fecha],db_ConsumoDiario[[#This Row],[Fecha]],db_LecMedPrinc[Hora],db_ConsumoDiario[[#This Row],[Hora]])</f>
        <v>0</v>
      </c>
      <c r="I341" s="43">
        <f>+SUMIFS(db_LecMedPrinc[6],db_LecMedPrinc[Fecha],db_ConsumoDiario[[#This Row],[Fecha]],db_LecMedPrinc[Hora],db_ConsumoDiario[[#This Row],[Hora]])</f>
        <v>0</v>
      </c>
      <c r="J341" s="14">
        <f>+IFERROR(IF(db_ConsumoDiario[[#This Row],[Bloque_4]]-$G340&gt;0,db_ConsumoDiario[[#This Row],[Bloque_4]]-$G340,0)*2400,0)</f>
        <v>0</v>
      </c>
      <c r="K341" s="44">
        <f>+IFERROR(IF(db_ConsumoDiario[[#This Row],[Bloque_5]]-$H340&gt;0,db_ConsumoDiario[[#This Row],[Bloque_5]]-$H340,0)*2400,0)</f>
        <v>0</v>
      </c>
      <c r="L341" s="44">
        <f>+IFERROR(IF(db_ConsumoDiario[[#This Row],[Bloque_6]]-$I340&gt;0,db_ConsumoDiario[[#This Row],[Bloque_6]]-$I340,0)*2400,0)</f>
        <v>0</v>
      </c>
    </row>
    <row r="342" spans="1:12" ht="15.75" x14ac:dyDescent="0.25">
      <c r="A342" s="3">
        <v>44533</v>
      </c>
      <c r="B342" s="10">
        <v>0</v>
      </c>
      <c r="C342" s="32">
        <f>+db_ConsumoDiario[[#This Row],[Fecha]]-1</f>
        <v>44532</v>
      </c>
      <c r="D342" s="8">
        <f>+SUMIFS(db_LecMedPrinc[1],db_LecMedPrinc[Fecha],db_ConsumoDiario[[#This Row],[Fecha]],db_LecMedPrinc[Hora],db_ConsumoDiario[[#This Row],[Hora]])</f>
        <v>0</v>
      </c>
      <c r="E342" s="9">
        <f>+SUMIFS(db_LecMedPrinc[fdp],db_LecMedPrinc[Fecha],db_ConsumoDiario[[#This Row],[Fecha]],db_LecMedPrinc[Hora],db_ConsumoDiario[[#This Row],[Hora]])</f>
        <v>0</v>
      </c>
      <c r="F342" s="14">
        <f>+IFERROR(IF(db_ConsumoDiario[[#This Row],[Lectura 
Medidor]]-$D341&gt;0,db_ConsumoDiario[[#This Row],[Lectura 
Medidor]]-$D341,0)*2400,0)</f>
        <v>0</v>
      </c>
      <c r="G342" s="8">
        <f>+SUMIFS(db_LecMedPrinc[4],db_LecMedPrinc[Fecha],db_ConsumoDiario[[#This Row],[Fecha]],db_LecMedPrinc[Hora],db_ConsumoDiario[[#This Row],[Hora]])</f>
        <v>0</v>
      </c>
      <c r="H342" s="43">
        <f>+SUMIFS(db_LecMedPrinc[5],db_LecMedPrinc[Fecha],db_ConsumoDiario[[#This Row],[Fecha]],db_LecMedPrinc[Hora],db_ConsumoDiario[[#This Row],[Hora]])</f>
        <v>0</v>
      </c>
      <c r="I342" s="43">
        <f>+SUMIFS(db_LecMedPrinc[6],db_LecMedPrinc[Fecha],db_ConsumoDiario[[#This Row],[Fecha]],db_LecMedPrinc[Hora],db_ConsumoDiario[[#This Row],[Hora]])</f>
        <v>0</v>
      </c>
      <c r="J342" s="14">
        <f>+IFERROR(IF(db_ConsumoDiario[[#This Row],[Bloque_4]]-$G341&gt;0,db_ConsumoDiario[[#This Row],[Bloque_4]]-$G341,0)*2400,0)</f>
        <v>0</v>
      </c>
      <c r="K342" s="44">
        <f>+IFERROR(IF(db_ConsumoDiario[[#This Row],[Bloque_5]]-$H341&gt;0,db_ConsumoDiario[[#This Row],[Bloque_5]]-$H341,0)*2400,0)</f>
        <v>0</v>
      </c>
      <c r="L342" s="44">
        <f>+IFERROR(IF(db_ConsumoDiario[[#This Row],[Bloque_6]]-$I341&gt;0,db_ConsumoDiario[[#This Row],[Bloque_6]]-$I341,0)*2400,0)</f>
        <v>0</v>
      </c>
    </row>
    <row r="343" spans="1:12" ht="15.75" x14ac:dyDescent="0.25">
      <c r="A343" s="3">
        <v>44534</v>
      </c>
      <c r="B343" s="10">
        <v>0</v>
      </c>
      <c r="C343" s="32">
        <f>+db_ConsumoDiario[[#This Row],[Fecha]]-1</f>
        <v>44533</v>
      </c>
      <c r="D343" s="8">
        <f>+SUMIFS(db_LecMedPrinc[1],db_LecMedPrinc[Fecha],db_ConsumoDiario[[#This Row],[Fecha]],db_LecMedPrinc[Hora],db_ConsumoDiario[[#This Row],[Hora]])</f>
        <v>0</v>
      </c>
      <c r="E343" s="9">
        <f>+SUMIFS(db_LecMedPrinc[fdp],db_LecMedPrinc[Fecha],db_ConsumoDiario[[#This Row],[Fecha]],db_LecMedPrinc[Hora],db_ConsumoDiario[[#This Row],[Hora]])</f>
        <v>0</v>
      </c>
      <c r="F343" s="14">
        <f>+IFERROR(IF(db_ConsumoDiario[[#This Row],[Lectura 
Medidor]]-$D342&gt;0,db_ConsumoDiario[[#This Row],[Lectura 
Medidor]]-$D342,0)*2400,0)</f>
        <v>0</v>
      </c>
      <c r="G343" s="8">
        <f>+SUMIFS(db_LecMedPrinc[4],db_LecMedPrinc[Fecha],db_ConsumoDiario[[#This Row],[Fecha]],db_LecMedPrinc[Hora],db_ConsumoDiario[[#This Row],[Hora]])</f>
        <v>0</v>
      </c>
      <c r="H343" s="43">
        <f>+SUMIFS(db_LecMedPrinc[5],db_LecMedPrinc[Fecha],db_ConsumoDiario[[#This Row],[Fecha]],db_LecMedPrinc[Hora],db_ConsumoDiario[[#This Row],[Hora]])</f>
        <v>0</v>
      </c>
      <c r="I343" s="43">
        <f>+SUMIFS(db_LecMedPrinc[6],db_LecMedPrinc[Fecha],db_ConsumoDiario[[#This Row],[Fecha]],db_LecMedPrinc[Hora],db_ConsumoDiario[[#This Row],[Hora]])</f>
        <v>0</v>
      </c>
      <c r="J343" s="14">
        <f>+IFERROR(IF(db_ConsumoDiario[[#This Row],[Bloque_4]]-$G342&gt;0,db_ConsumoDiario[[#This Row],[Bloque_4]]-$G342,0)*2400,0)</f>
        <v>0</v>
      </c>
      <c r="K343" s="44">
        <f>+IFERROR(IF(db_ConsumoDiario[[#This Row],[Bloque_5]]-$H342&gt;0,db_ConsumoDiario[[#This Row],[Bloque_5]]-$H342,0)*2400,0)</f>
        <v>0</v>
      </c>
      <c r="L343" s="44">
        <f>+IFERROR(IF(db_ConsumoDiario[[#This Row],[Bloque_6]]-$I342&gt;0,db_ConsumoDiario[[#This Row],[Bloque_6]]-$I342,0)*2400,0)</f>
        <v>0</v>
      </c>
    </row>
    <row r="344" spans="1:12" ht="15.75" x14ac:dyDescent="0.25">
      <c r="A344" s="3">
        <v>44535</v>
      </c>
      <c r="B344" s="10">
        <v>0</v>
      </c>
      <c r="C344" s="32">
        <f>+db_ConsumoDiario[[#This Row],[Fecha]]-1</f>
        <v>44534</v>
      </c>
      <c r="D344" s="8">
        <f>+SUMIFS(db_LecMedPrinc[1],db_LecMedPrinc[Fecha],db_ConsumoDiario[[#This Row],[Fecha]],db_LecMedPrinc[Hora],db_ConsumoDiario[[#This Row],[Hora]])</f>
        <v>0</v>
      </c>
      <c r="E344" s="9">
        <f>+SUMIFS(db_LecMedPrinc[fdp],db_LecMedPrinc[Fecha],db_ConsumoDiario[[#This Row],[Fecha]],db_LecMedPrinc[Hora],db_ConsumoDiario[[#This Row],[Hora]])</f>
        <v>0</v>
      </c>
      <c r="F344" s="14">
        <f>+IFERROR(IF(db_ConsumoDiario[[#This Row],[Lectura 
Medidor]]-$D343&gt;0,db_ConsumoDiario[[#This Row],[Lectura 
Medidor]]-$D343,0)*2400,0)</f>
        <v>0</v>
      </c>
      <c r="G344" s="8">
        <f>+SUMIFS(db_LecMedPrinc[4],db_LecMedPrinc[Fecha],db_ConsumoDiario[[#This Row],[Fecha]],db_LecMedPrinc[Hora],db_ConsumoDiario[[#This Row],[Hora]])</f>
        <v>0</v>
      </c>
      <c r="H344" s="43">
        <f>+SUMIFS(db_LecMedPrinc[5],db_LecMedPrinc[Fecha],db_ConsumoDiario[[#This Row],[Fecha]],db_LecMedPrinc[Hora],db_ConsumoDiario[[#This Row],[Hora]])</f>
        <v>0</v>
      </c>
      <c r="I344" s="43">
        <f>+SUMIFS(db_LecMedPrinc[6],db_LecMedPrinc[Fecha],db_ConsumoDiario[[#This Row],[Fecha]],db_LecMedPrinc[Hora],db_ConsumoDiario[[#This Row],[Hora]])</f>
        <v>0</v>
      </c>
      <c r="J344" s="14">
        <f>+IFERROR(IF(db_ConsumoDiario[[#This Row],[Bloque_4]]-$G343&gt;0,db_ConsumoDiario[[#This Row],[Bloque_4]]-$G343,0)*2400,0)</f>
        <v>0</v>
      </c>
      <c r="K344" s="44">
        <f>+IFERROR(IF(db_ConsumoDiario[[#This Row],[Bloque_5]]-$H343&gt;0,db_ConsumoDiario[[#This Row],[Bloque_5]]-$H343,0)*2400,0)</f>
        <v>0</v>
      </c>
      <c r="L344" s="44">
        <f>+IFERROR(IF(db_ConsumoDiario[[#This Row],[Bloque_6]]-$I343&gt;0,db_ConsumoDiario[[#This Row],[Bloque_6]]-$I343,0)*2400,0)</f>
        <v>0</v>
      </c>
    </row>
    <row r="345" spans="1:12" ht="15.75" x14ac:dyDescent="0.25">
      <c r="A345" s="3">
        <v>44536</v>
      </c>
      <c r="B345" s="10">
        <v>0</v>
      </c>
      <c r="C345" s="32">
        <f>+db_ConsumoDiario[[#This Row],[Fecha]]-1</f>
        <v>44535</v>
      </c>
      <c r="D345" s="8">
        <f>+SUMIFS(db_LecMedPrinc[1],db_LecMedPrinc[Fecha],db_ConsumoDiario[[#This Row],[Fecha]],db_LecMedPrinc[Hora],db_ConsumoDiario[[#This Row],[Hora]])</f>
        <v>0</v>
      </c>
      <c r="E345" s="9">
        <f>+SUMIFS(db_LecMedPrinc[fdp],db_LecMedPrinc[Fecha],db_ConsumoDiario[[#This Row],[Fecha]],db_LecMedPrinc[Hora],db_ConsumoDiario[[#This Row],[Hora]])</f>
        <v>0</v>
      </c>
      <c r="F345" s="14">
        <f>+IFERROR(IF(db_ConsumoDiario[[#This Row],[Lectura 
Medidor]]-$D344&gt;0,db_ConsumoDiario[[#This Row],[Lectura 
Medidor]]-$D344,0)*2400,0)</f>
        <v>0</v>
      </c>
      <c r="G345" s="8">
        <f>+SUMIFS(db_LecMedPrinc[4],db_LecMedPrinc[Fecha],db_ConsumoDiario[[#This Row],[Fecha]],db_LecMedPrinc[Hora],db_ConsumoDiario[[#This Row],[Hora]])</f>
        <v>0</v>
      </c>
      <c r="H345" s="43">
        <f>+SUMIFS(db_LecMedPrinc[5],db_LecMedPrinc[Fecha],db_ConsumoDiario[[#This Row],[Fecha]],db_LecMedPrinc[Hora],db_ConsumoDiario[[#This Row],[Hora]])</f>
        <v>0</v>
      </c>
      <c r="I345" s="43">
        <f>+SUMIFS(db_LecMedPrinc[6],db_LecMedPrinc[Fecha],db_ConsumoDiario[[#This Row],[Fecha]],db_LecMedPrinc[Hora],db_ConsumoDiario[[#This Row],[Hora]])</f>
        <v>0</v>
      </c>
      <c r="J345" s="14">
        <f>+IFERROR(IF(db_ConsumoDiario[[#This Row],[Bloque_4]]-$G344&gt;0,db_ConsumoDiario[[#This Row],[Bloque_4]]-$G344,0)*2400,0)</f>
        <v>0</v>
      </c>
      <c r="K345" s="44">
        <f>+IFERROR(IF(db_ConsumoDiario[[#This Row],[Bloque_5]]-$H344&gt;0,db_ConsumoDiario[[#This Row],[Bloque_5]]-$H344,0)*2400,0)</f>
        <v>0</v>
      </c>
      <c r="L345" s="44">
        <f>+IFERROR(IF(db_ConsumoDiario[[#This Row],[Bloque_6]]-$I344&gt;0,db_ConsumoDiario[[#This Row],[Bloque_6]]-$I344,0)*2400,0)</f>
        <v>0</v>
      </c>
    </row>
    <row r="346" spans="1:12" ht="15.75" x14ac:dyDescent="0.25">
      <c r="A346" s="3">
        <v>44537</v>
      </c>
      <c r="B346" s="10">
        <v>0</v>
      </c>
      <c r="C346" s="32">
        <f>+db_ConsumoDiario[[#This Row],[Fecha]]-1</f>
        <v>44536</v>
      </c>
      <c r="D346" s="8">
        <f>+SUMIFS(db_LecMedPrinc[1],db_LecMedPrinc[Fecha],db_ConsumoDiario[[#This Row],[Fecha]],db_LecMedPrinc[Hora],db_ConsumoDiario[[#This Row],[Hora]])</f>
        <v>0</v>
      </c>
      <c r="E346" s="9">
        <f>+SUMIFS(db_LecMedPrinc[fdp],db_LecMedPrinc[Fecha],db_ConsumoDiario[[#This Row],[Fecha]],db_LecMedPrinc[Hora],db_ConsumoDiario[[#This Row],[Hora]])</f>
        <v>0</v>
      </c>
      <c r="F346" s="14">
        <f>+IFERROR(IF(db_ConsumoDiario[[#This Row],[Lectura 
Medidor]]-$D345&gt;0,db_ConsumoDiario[[#This Row],[Lectura 
Medidor]]-$D345,0)*2400,0)</f>
        <v>0</v>
      </c>
      <c r="G346" s="8">
        <f>+SUMIFS(db_LecMedPrinc[4],db_LecMedPrinc[Fecha],db_ConsumoDiario[[#This Row],[Fecha]],db_LecMedPrinc[Hora],db_ConsumoDiario[[#This Row],[Hora]])</f>
        <v>0</v>
      </c>
      <c r="H346" s="43">
        <f>+SUMIFS(db_LecMedPrinc[5],db_LecMedPrinc[Fecha],db_ConsumoDiario[[#This Row],[Fecha]],db_LecMedPrinc[Hora],db_ConsumoDiario[[#This Row],[Hora]])</f>
        <v>0</v>
      </c>
      <c r="I346" s="43">
        <f>+SUMIFS(db_LecMedPrinc[6],db_LecMedPrinc[Fecha],db_ConsumoDiario[[#This Row],[Fecha]],db_LecMedPrinc[Hora],db_ConsumoDiario[[#This Row],[Hora]])</f>
        <v>0</v>
      </c>
      <c r="J346" s="14">
        <f>+IFERROR(IF(db_ConsumoDiario[[#This Row],[Bloque_4]]-$G345&gt;0,db_ConsumoDiario[[#This Row],[Bloque_4]]-$G345,0)*2400,0)</f>
        <v>0</v>
      </c>
      <c r="K346" s="44">
        <f>+IFERROR(IF(db_ConsumoDiario[[#This Row],[Bloque_5]]-$H345&gt;0,db_ConsumoDiario[[#This Row],[Bloque_5]]-$H345,0)*2400,0)</f>
        <v>0</v>
      </c>
      <c r="L346" s="44">
        <f>+IFERROR(IF(db_ConsumoDiario[[#This Row],[Bloque_6]]-$I345&gt;0,db_ConsumoDiario[[#This Row],[Bloque_6]]-$I345,0)*2400,0)</f>
        <v>0</v>
      </c>
    </row>
    <row r="347" spans="1:12" ht="15.75" x14ac:dyDescent="0.25">
      <c r="A347" s="3">
        <v>44538</v>
      </c>
      <c r="B347" s="10">
        <v>0</v>
      </c>
      <c r="C347" s="32">
        <f>+db_ConsumoDiario[[#This Row],[Fecha]]-1</f>
        <v>44537</v>
      </c>
      <c r="D347" s="8">
        <f>+SUMIFS(db_LecMedPrinc[1],db_LecMedPrinc[Fecha],db_ConsumoDiario[[#This Row],[Fecha]],db_LecMedPrinc[Hora],db_ConsumoDiario[[#This Row],[Hora]])</f>
        <v>0</v>
      </c>
      <c r="E347" s="9">
        <f>+SUMIFS(db_LecMedPrinc[fdp],db_LecMedPrinc[Fecha],db_ConsumoDiario[[#This Row],[Fecha]],db_LecMedPrinc[Hora],db_ConsumoDiario[[#This Row],[Hora]])</f>
        <v>0</v>
      </c>
      <c r="F347" s="14">
        <f>+IFERROR(IF(db_ConsumoDiario[[#This Row],[Lectura 
Medidor]]-$D346&gt;0,db_ConsumoDiario[[#This Row],[Lectura 
Medidor]]-$D346,0)*2400,0)</f>
        <v>0</v>
      </c>
      <c r="G347" s="8">
        <f>+SUMIFS(db_LecMedPrinc[4],db_LecMedPrinc[Fecha],db_ConsumoDiario[[#This Row],[Fecha]],db_LecMedPrinc[Hora],db_ConsumoDiario[[#This Row],[Hora]])</f>
        <v>0</v>
      </c>
      <c r="H347" s="43">
        <f>+SUMIFS(db_LecMedPrinc[5],db_LecMedPrinc[Fecha],db_ConsumoDiario[[#This Row],[Fecha]],db_LecMedPrinc[Hora],db_ConsumoDiario[[#This Row],[Hora]])</f>
        <v>0</v>
      </c>
      <c r="I347" s="43">
        <f>+SUMIFS(db_LecMedPrinc[6],db_LecMedPrinc[Fecha],db_ConsumoDiario[[#This Row],[Fecha]],db_LecMedPrinc[Hora],db_ConsumoDiario[[#This Row],[Hora]])</f>
        <v>0</v>
      </c>
      <c r="J347" s="14">
        <f>+IFERROR(IF(db_ConsumoDiario[[#This Row],[Bloque_4]]-$G346&gt;0,db_ConsumoDiario[[#This Row],[Bloque_4]]-$G346,0)*2400,0)</f>
        <v>0</v>
      </c>
      <c r="K347" s="44">
        <f>+IFERROR(IF(db_ConsumoDiario[[#This Row],[Bloque_5]]-$H346&gt;0,db_ConsumoDiario[[#This Row],[Bloque_5]]-$H346,0)*2400,0)</f>
        <v>0</v>
      </c>
      <c r="L347" s="44">
        <f>+IFERROR(IF(db_ConsumoDiario[[#This Row],[Bloque_6]]-$I346&gt;0,db_ConsumoDiario[[#This Row],[Bloque_6]]-$I346,0)*2400,0)</f>
        <v>0</v>
      </c>
    </row>
    <row r="348" spans="1:12" ht="15.75" x14ac:dyDescent="0.25">
      <c r="A348" s="3">
        <v>44539</v>
      </c>
      <c r="B348" s="10">
        <v>0</v>
      </c>
      <c r="C348" s="32">
        <f>+db_ConsumoDiario[[#This Row],[Fecha]]-1</f>
        <v>44538</v>
      </c>
      <c r="D348" s="8">
        <f>+SUMIFS(db_LecMedPrinc[1],db_LecMedPrinc[Fecha],db_ConsumoDiario[[#This Row],[Fecha]],db_LecMedPrinc[Hora],db_ConsumoDiario[[#This Row],[Hora]])</f>
        <v>0</v>
      </c>
      <c r="E348" s="9">
        <f>+SUMIFS(db_LecMedPrinc[fdp],db_LecMedPrinc[Fecha],db_ConsumoDiario[[#This Row],[Fecha]],db_LecMedPrinc[Hora],db_ConsumoDiario[[#This Row],[Hora]])</f>
        <v>0</v>
      </c>
      <c r="F348" s="14">
        <f>+IFERROR(IF(db_ConsumoDiario[[#This Row],[Lectura 
Medidor]]-$D347&gt;0,db_ConsumoDiario[[#This Row],[Lectura 
Medidor]]-$D347,0)*2400,0)</f>
        <v>0</v>
      </c>
      <c r="G348" s="8">
        <f>+SUMIFS(db_LecMedPrinc[4],db_LecMedPrinc[Fecha],db_ConsumoDiario[[#This Row],[Fecha]],db_LecMedPrinc[Hora],db_ConsumoDiario[[#This Row],[Hora]])</f>
        <v>0</v>
      </c>
      <c r="H348" s="43">
        <f>+SUMIFS(db_LecMedPrinc[5],db_LecMedPrinc[Fecha],db_ConsumoDiario[[#This Row],[Fecha]],db_LecMedPrinc[Hora],db_ConsumoDiario[[#This Row],[Hora]])</f>
        <v>0</v>
      </c>
      <c r="I348" s="43">
        <f>+SUMIFS(db_LecMedPrinc[6],db_LecMedPrinc[Fecha],db_ConsumoDiario[[#This Row],[Fecha]],db_LecMedPrinc[Hora],db_ConsumoDiario[[#This Row],[Hora]])</f>
        <v>0</v>
      </c>
      <c r="J348" s="14">
        <f>+IFERROR(IF(db_ConsumoDiario[[#This Row],[Bloque_4]]-$G347&gt;0,db_ConsumoDiario[[#This Row],[Bloque_4]]-$G347,0)*2400,0)</f>
        <v>0</v>
      </c>
      <c r="K348" s="44">
        <f>+IFERROR(IF(db_ConsumoDiario[[#This Row],[Bloque_5]]-$H347&gt;0,db_ConsumoDiario[[#This Row],[Bloque_5]]-$H347,0)*2400,0)</f>
        <v>0</v>
      </c>
      <c r="L348" s="44">
        <f>+IFERROR(IF(db_ConsumoDiario[[#This Row],[Bloque_6]]-$I347&gt;0,db_ConsumoDiario[[#This Row],[Bloque_6]]-$I347,0)*2400,0)</f>
        <v>0</v>
      </c>
    </row>
    <row r="349" spans="1:12" ht="15.75" x14ac:dyDescent="0.25">
      <c r="A349" s="3">
        <v>44540</v>
      </c>
      <c r="B349" s="10">
        <v>0</v>
      </c>
      <c r="C349" s="32">
        <f>+db_ConsumoDiario[[#This Row],[Fecha]]-1</f>
        <v>44539</v>
      </c>
      <c r="D349" s="8">
        <f>+SUMIFS(db_LecMedPrinc[1],db_LecMedPrinc[Fecha],db_ConsumoDiario[[#This Row],[Fecha]],db_LecMedPrinc[Hora],db_ConsumoDiario[[#This Row],[Hora]])</f>
        <v>0</v>
      </c>
      <c r="E349" s="9">
        <f>+SUMIFS(db_LecMedPrinc[fdp],db_LecMedPrinc[Fecha],db_ConsumoDiario[[#This Row],[Fecha]],db_LecMedPrinc[Hora],db_ConsumoDiario[[#This Row],[Hora]])</f>
        <v>0</v>
      </c>
      <c r="F349" s="14">
        <f>+IFERROR(IF(db_ConsumoDiario[[#This Row],[Lectura 
Medidor]]-$D348&gt;0,db_ConsumoDiario[[#This Row],[Lectura 
Medidor]]-$D348,0)*2400,0)</f>
        <v>0</v>
      </c>
      <c r="G349" s="8">
        <f>+SUMIFS(db_LecMedPrinc[4],db_LecMedPrinc[Fecha],db_ConsumoDiario[[#This Row],[Fecha]],db_LecMedPrinc[Hora],db_ConsumoDiario[[#This Row],[Hora]])</f>
        <v>0</v>
      </c>
      <c r="H349" s="43">
        <f>+SUMIFS(db_LecMedPrinc[5],db_LecMedPrinc[Fecha],db_ConsumoDiario[[#This Row],[Fecha]],db_LecMedPrinc[Hora],db_ConsumoDiario[[#This Row],[Hora]])</f>
        <v>0</v>
      </c>
      <c r="I349" s="43">
        <f>+SUMIFS(db_LecMedPrinc[6],db_LecMedPrinc[Fecha],db_ConsumoDiario[[#This Row],[Fecha]],db_LecMedPrinc[Hora],db_ConsumoDiario[[#This Row],[Hora]])</f>
        <v>0</v>
      </c>
      <c r="J349" s="14">
        <f>+IFERROR(IF(db_ConsumoDiario[[#This Row],[Bloque_4]]-$G348&gt;0,db_ConsumoDiario[[#This Row],[Bloque_4]]-$G348,0)*2400,0)</f>
        <v>0</v>
      </c>
      <c r="K349" s="44">
        <f>+IFERROR(IF(db_ConsumoDiario[[#This Row],[Bloque_5]]-$H348&gt;0,db_ConsumoDiario[[#This Row],[Bloque_5]]-$H348,0)*2400,0)</f>
        <v>0</v>
      </c>
      <c r="L349" s="44">
        <f>+IFERROR(IF(db_ConsumoDiario[[#This Row],[Bloque_6]]-$I348&gt;0,db_ConsumoDiario[[#This Row],[Bloque_6]]-$I348,0)*2400,0)</f>
        <v>0</v>
      </c>
    </row>
    <row r="350" spans="1:12" ht="15.75" x14ac:dyDescent="0.25">
      <c r="A350" s="3">
        <v>44541</v>
      </c>
      <c r="B350" s="10">
        <v>0</v>
      </c>
      <c r="C350" s="32">
        <f>+db_ConsumoDiario[[#This Row],[Fecha]]-1</f>
        <v>44540</v>
      </c>
      <c r="D350" s="8">
        <f>+SUMIFS(db_LecMedPrinc[1],db_LecMedPrinc[Fecha],db_ConsumoDiario[[#This Row],[Fecha]],db_LecMedPrinc[Hora],db_ConsumoDiario[[#This Row],[Hora]])</f>
        <v>0</v>
      </c>
      <c r="E350" s="9">
        <f>+SUMIFS(db_LecMedPrinc[fdp],db_LecMedPrinc[Fecha],db_ConsumoDiario[[#This Row],[Fecha]],db_LecMedPrinc[Hora],db_ConsumoDiario[[#This Row],[Hora]])</f>
        <v>0</v>
      </c>
      <c r="F350" s="14">
        <f>+IFERROR(IF(db_ConsumoDiario[[#This Row],[Lectura 
Medidor]]-$D349&gt;0,db_ConsumoDiario[[#This Row],[Lectura 
Medidor]]-$D349,0)*2400,0)</f>
        <v>0</v>
      </c>
      <c r="G350" s="8">
        <f>+SUMIFS(db_LecMedPrinc[4],db_LecMedPrinc[Fecha],db_ConsumoDiario[[#This Row],[Fecha]],db_LecMedPrinc[Hora],db_ConsumoDiario[[#This Row],[Hora]])</f>
        <v>0</v>
      </c>
      <c r="H350" s="43">
        <f>+SUMIFS(db_LecMedPrinc[5],db_LecMedPrinc[Fecha],db_ConsumoDiario[[#This Row],[Fecha]],db_LecMedPrinc[Hora],db_ConsumoDiario[[#This Row],[Hora]])</f>
        <v>0</v>
      </c>
      <c r="I350" s="43">
        <f>+SUMIFS(db_LecMedPrinc[6],db_LecMedPrinc[Fecha],db_ConsumoDiario[[#This Row],[Fecha]],db_LecMedPrinc[Hora],db_ConsumoDiario[[#This Row],[Hora]])</f>
        <v>0</v>
      </c>
      <c r="J350" s="14">
        <f>+IFERROR(IF(db_ConsumoDiario[[#This Row],[Bloque_4]]-$G349&gt;0,db_ConsumoDiario[[#This Row],[Bloque_4]]-$G349,0)*2400,0)</f>
        <v>0</v>
      </c>
      <c r="K350" s="44">
        <f>+IFERROR(IF(db_ConsumoDiario[[#This Row],[Bloque_5]]-$H349&gt;0,db_ConsumoDiario[[#This Row],[Bloque_5]]-$H349,0)*2400,0)</f>
        <v>0</v>
      </c>
      <c r="L350" s="44">
        <f>+IFERROR(IF(db_ConsumoDiario[[#This Row],[Bloque_6]]-$I349&gt;0,db_ConsumoDiario[[#This Row],[Bloque_6]]-$I349,0)*2400,0)</f>
        <v>0</v>
      </c>
    </row>
    <row r="351" spans="1:12" ht="15.75" x14ac:dyDescent="0.25">
      <c r="A351" s="3">
        <v>44542</v>
      </c>
      <c r="B351" s="10">
        <v>0</v>
      </c>
      <c r="C351" s="32">
        <f>+db_ConsumoDiario[[#This Row],[Fecha]]-1</f>
        <v>44541</v>
      </c>
      <c r="D351" s="8">
        <f>+SUMIFS(db_LecMedPrinc[1],db_LecMedPrinc[Fecha],db_ConsumoDiario[[#This Row],[Fecha]],db_LecMedPrinc[Hora],db_ConsumoDiario[[#This Row],[Hora]])</f>
        <v>0</v>
      </c>
      <c r="E351" s="9">
        <f>+SUMIFS(db_LecMedPrinc[fdp],db_LecMedPrinc[Fecha],db_ConsumoDiario[[#This Row],[Fecha]],db_LecMedPrinc[Hora],db_ConsumoDiario[[#This Row],[Hora]])</f>
        <v>0</v>
      </c>
      <c r="F351" s="14">
        <f>+IFERROR(IF(db_ConsumoDiario[[#This Row],[Lectura 
Medidor]]-$D350&gt;0,db_ConsumoDiario[[#This Row],[Lectura 
Medidor]]-$D350,0)*2400,0)</f>
        <v>0</v>
      </c>
      <c r="G351" s="8">
        <f>+SUMIFS(db_LecMedPrinc[4],db_LecMedPrinc[Fecha],db_ConsumoDiario[[#This Row],[Fecha]],db_LecMedPrinc[Hora],db_ConsumoDiario[[#This Row],[Hora]])</f>
        <v>0</v>
      </c>
      <c r="H351" s="43">
        <f>+SUMIFS(db_LecMedPrinc[5],db_LecMedPrinc[Fecha],db_ConsumoDiario[[#This Row],[Fecha]],db_LecMedPrinc[Hora],db_ConsumoDiario[[#This Row],[Hora]])</f>
        <v>0</v>
      </c>
      <c r="I351" s="43">
        <f>+SUMIFS(db_LecMedPrinc[6],db_LecMedPrinc[Fecha],db_ConsumoDiario[[#This Row],[Fecha]],db_LecMedPrinc[Hora],db_ConsumoDiario[[#This Row],[Hora]])</f>
        <v>0</v>
      </c>
      <c r="J351" s="14">
        <f>+IFERROR(IF(db_ConsumoDiario[[#This Row],[Bloque_4]]-$G350&gt;0,db_ConsumoDiario[[#This Row],[Bloque_4]]-$G350,0)*2400,0)</f>
        <v>0</v>
      </c>
      <c r="K351" s="44">
        <f>+IFERROR(IF(db_ConsumoDiario[[#This Row],[Bloque_5]]-$H350&gt;0,db_ConsumoDiario[[#This Row],[Bloque_5]]-$H350,0)*2400,0)</f>
        <v>0</v>
      </c>
      <c r="L351" s="44">
        <f>+IFERROR(IF(db_ConsumoDiario[[#This Row],[Bloque_6]]-$I350&gt;0,db_ConsumoDiario[[#This Row],[Bloque_6]]-$I350,0)*2400,0)</f>
        <v>0</v>
      </c>
    </row>
    <row r="352" spans="1:12" ht="15.75" x14ac:dyDescent="0.25">
      <c r="A352" s="3">
        <v>44543</v>
      </c>
      <c r="B352" s="10">
        <v>0</v>
      </c>
      <c r="C352" s="32">
        <f>+db_ConsumoDiario[[#This Row],[Fecha]]-1</f>
        <v>44542</v>
      </c>
      <c r="D352" s="8">
        <f>+SUMIFS(db_LecMedPrinc[1],db_LecMedPrinc[Fecha],db_ConsumoDiario[[#This Row],[Fecha]],db_LecMedPrinc[Hora],db_ConsumoDiario[[#This Row],[Hora]])</f>
        <v>0</v>
      </c>
      <c r="E352" s="9">
        <f>+SUMIFS(db_LecMedPrinc[fdp],db_LecMedPrinc[Fecha],db_ConsumoDiario[[#This Row],[Fecha]],db_LecMedPrinc[Hora],db_ConsumoDiario[[#This Row],[Hora]])</f>
        <v>0</v>
      </c>
      <c r="F352" s="14">
        <f>+IFERROR(IF(db_ConsumoDiario[[#This Row],[Lectura 
Medidor]]-$D351&gt;0,db_ConsumoDiario[[#This Row],[Lectura 
Medidor]]-$D351,0)*2400,0)</f>
        <v>0</v>
      </c>
      <c r="G352" s="8">
        <f>+SUMIFS(db_LecMedPrinc[4],db_LecMedPrinc[Fecha],db_ConsumoDiario[[#This Row],[Fecha]],db_LecMedPrinc[Hora],db_ConsumoDiario[[#This Row],[Hora]])</f>
        <v>0</v>
      </c>
      <c r="H352" s="43">
        <f>+SUMIFS(db_LecMedPrinc[5],db_LecMedPrinc[Fecha],db_ConsumoDiario[[#This Row],[Fecha]],db_LecMedPrinc[Hora],db_ConsumoDiario[[#This Row],[Hora]])</f>
        <v>0</v>
      </c>
      <c r="I352" s="43">
        <f>+SUMIFS(db_LecMedPrinc[6],db_LecMedPrinc[Fecha],db_ConsumoDiario[[#This Row],[Fecha]],db_LecMedPrinc[Hora],db_ConsumoDiario[[#This Row],[Hora]])</f>
        <v>0</v>
      </c>
      <c r="J352" s="14">
        <f>+IFERROR(IF(db_ConsumoDiario[[#This Row],[Bloque_4]]-$G351&gt;0,db_ConsumoDiario[[#This Row],[Bloque_4]]-$G351,0)*2400,0)</f>
        <v>0</v>
      </c>
      <c r="K352" s="44">
        <f>+IFERROR(IF(db_ConsumoDiario[[#This Row],[Bloque_5]]-$H351&gt;0,db_ConsumoDiario[[#This Row],[Bloque_5]]-$H351,0)*2400,0)</f>
        <v>0</v>
      </c>
      <c r="L352" s="44">
        <f>+IFERROR(IF(db_ConsumoDiario[[#This Row],[Bloque_6]]-$I351&gt;0,db_ConsumoDiario[[#This Row],[Bloque_6]]-$I351,0)*2400,0)</f>
        <v>0</v>
      </c>
    </row>
    <row r="353" spans="1:12" ht="15.75" x14ac:dyDescent="0.25">
      <c r="A353" s="3">
        <v>44544</v>
      </c>
      <c r="B353" s="10">
        <v>0</v>
      </c>
      <c r="C353" s="32">
        <f>+db_ConsumoDiario[[#This Row],[Fecha]]-1</f>
        <v>44543</v>
      </c>
      <c r="D353" s="8">
        <f>+SUMIFS(db_LecMedPrinc[1],db_LecMedPrinc[Fecha],db_ConsumoDiario[[#This Row],[Fecha]],db_LecMedPrinc[Hora],db_ConsumoDiario[[#This Row],[Hora]])</f>
        <v>0</v>
      </c>
      <c r="E353" s="9">
        <f>+SUMIFS(db_LecMedPrinc[fdp],db_LecMedPrinc[Fecha],db_ConsumoDiario[[#This Row],[Fecha]],db_LecMedPrinc[Hora],db_ConsumoDiario[[#This Row],[Hora]])</f>
        <v>0</v>
      </c>
      <c r="F353" s="14">
        <f>+IFERROR(IF(db_ConsumoDiario[[#This Row],[Lectura 
Medidor]]-$D352&gt;0,db_ConsumoDiario[[#This Row],[Lectura 
Medidor]]-$D352,0)*2400,0)</f>
        <v>0</v>
      </c>
      <c r="G353" s="8">
        <f>+SUMIFS(db_LecMedPrinc[4],db_LecMedPrinc[Fecha],db_ConsumoDiario[[#This Row],[Fecha]],db_LecMedPrinc[Hora],db_ConsumoDiario[[#This Row],[Hora]])</f>
        <v>0</v>
      </c>
      <c r="H353" s="43">
        <f>+SUMIFS(db_LecMedPrinc[5],db_LecMedPrinc[Fecha],db_ConsumoDiario[[#This Row],[Fecha]],db_LecMedPrinc[Hora],db_ConsumoDiario[[#This Row],[Hora]])</f>
        <v>0</v>
      </c>
      <c r="I353" s="43">
        <f>+SUMIFS(db_LecMedPrinc[6],db_LecMedPrinc[Fecha],db_ConsumoDiario[[#This Row],[Fecha]],db_LecMedPrinc[Hora],db_ConsumoDiario[[#This Row],[Hora]])</f>
        <v>0</v>
      </c>
      <c r="J353" s="14">
        <f>+IFERROR(IF(db_ConsumoDiario[[#This Row],[Bloque_4]]-$G352&gt;0,db_ConsumoDiario[[#This Row],[Bloque_4]]-$G352,0)*2400,0)</f>
        <v>0</v>
      </c>
      <c r="K353" s="44">
        <f>+IFERROR(IF(db_ConsumoDiario[[#This Row],[Bloque_5]]-$H352&gt;0,db_ConsumoDiario[[#This Row],[Bloque_5]]-$H352,0)*2400,0)</f>
        <v>0</v>
      </c>
      <c r="L353" s="44">
        <f>+IFERROR(IF(db_ConsumoDiario[[#This Row],[Bloque_6]]-$I352&gt;0,db_ConsumoDiario[[#This Row],[Bloque_6]]-$I352,0)*2400,0)</f>
        <v>0</v>
      </c>
    </row>
    <row r="354" spans="1:12" ht="15.75" x14ac:dyDescent="0.25">
      <c r="A354" s="3">
        <v>44545</v>
      </c>
      <c r="B354" s="10">
        <v>0</v>
      </c>
      <c r="C354" s="32">
        <f>+db_ConsumoDiario[[#This Row],[Fecha]]-1</f>
        <v>44544</v>
      </c>
      <c r="D354" s="8">
        <f>+SUMIFS(db_LecMedPrinc[1],db_LecMedPrinc[Fecha],db_ConsumoDiario[[#This Row],[Fecha]],db_LecMedPrinc[Hora],db_ConsumoDiario[[#This Row],[Hora]])</f>
        <v>0</v>
      </c>
      <c r="E354" s="9">
        <f>+SUMIFS(db_LecMedPrinc[fdp],db_LecMedPrinc[Fecha],db_ConsumoDiario[[#This Row],[Fecha]],db_LecMedPrinc[Hora],db_ConsumoDiario[[#This Row],[Hora]])</f>
        <v>0</v>
      </c>
      <c r="F354" s="14">
        <f>+IFERROR(IF(db_ConsumoDiario[[#This Row],[Lectura 
Medidor]]-$D353&gt;0,db_ConsumoDiario[[#This Row],[Lectura 
Medidor]]-$D353,0)*2400,0)</f>
        <v>0</v>
      </c>
      <c r="G354" s="8">
        <f>+SUMIFS(db_LecMedPrinc[4],db_LecMedPrinc[Fecha],db_ConsumoDiario[[#This Row],[Fecha]],db_LecMedPrinc[Hora],db_ConsumoDiario[[#This Row],[Hora]])</f>
        <v>0</v>
      </c>
      <c r="H354" s="43">
        <f>+SUMIFS(db_LecMedPrinc[5],db_LecMedPrinc[Fecha],db_ConsumoDiario[[#This Row],[Fecha]],db_LecMedPrinc[Hora],db_ConsumoDiario[[#This Row],[Hora]])</f>
        <v>0</v>
      </c>
      <c r="I354" s="43">
        <f>+SUMIFS(db_LecMedPrinc[6],db_LecMedPrinc[Fecha],db_ConsumoDiario[[#This Row],[Fecha]],db_LecMedPrinc[Hora],db_ConsumoDiario[[#This Row],[Hora]])</f>
        <v>0</v>
      </c>
      <c r="J354" s="14">
        <f>+IFERROR(IF(db_ConsumoDiario[[#This Row],[Bloque_4]]-$G353&gt;0,db_ConsumoDiario[[#This Row],[Bloque_4]]-$G353,0)*2400,0)</f>
        <v>0</v>
      </c>
      <c r="K354" s="44">
        <f>+IFERROR(IF(db_ConsumoDiario[[#This Row],[Bloque_5]]-$H353&gt;0,db_ConsumoDiario[[#This Row],[Bloque_5]]-$H353,0)*2400,0)</f>
        <v>0</v>
      </c>
      <c r="L354" s="44">
        <f>+IFERROR(IF(db_ConsumoDiario[[#This Row],[Bloque_6]]-$I353&gt;0,db_ConsumoDiario[[#This Row],[Bloque_6]]-$I353,0)*2400,0)</f>
        <v>0</v>
      </c>
    </row>
    <row r="355" spans="1:12" ht="15.75" x14ac:dyDescent="0.25">
      <c r="A355" s="3">
        <v>44546</v>
      </c>
      <c r="B355" s="10">
        <v>0</v>
      </c>
      <c r="C355" s="32">
        <f>+db_ConsumoDiario[[#This Row],[Fecha]]-1</f>
        <v>44545</v>
      </c>
      <c r="D355" s="8">
        <f>+SUMIFS(db_LecMedPrinc[1],db_LecMedPrinc[Fecha],db_ConsumoDiario[[#This Row],[Fecha]],db_LecMedPrinc[Hora],db_ConsumoDiario[[#This Row],[Hora]])</f>
        <v>0</v>
      </c>
      <c r="E355" s="9">
        <f>+SUMIFS(db_LecMedPrinc[fdp],db_LecMedPrinc[Fecha],db_ConsumoDiario[[#This Row],[Fecha]],db_LecMedPrinc[Hora],db_ConsumoDiario[[#This Row],[Hora]])</f>
        <v>0</v>
      </c>
      <c r="F355" s="14">
        <f>+IFERROR(IF(db_ConsumoDiario[[#This Row],[Lectura 
Medidor]]-$D354&gt;0,db_ConsumoDiario[[#This Row],[Lectura 
Medidor]]-$D354,0)*2400,0)</f>
        <v>0</v>
      </c>
      <c r="G355" s="8">
        <f>+SUMIFS(db_LecMedPrinc[4],db_LecMedPrinc[Fecha],db_ConsumoDiario[[#This Row],[Fecha]],db_LecMedPrinc[Hora],db_ConsumoDiario[[#This Row],[Hora]])</f>
        <v>0</v>
      </c>
      <c r="H355" s="43">
        <f>+SUMIFS(db_LecMedPrinc[5],db_LecMedPrinc[Fecha],db_ConsumoDiario[[#This Row],[Fecha]],db_LecMedPrinc[Hora],db_ConsumoDiario[[#This Row],[Hora]])</f>
        <v>0</v>
      </c>
      <c r="I355" s="43">
        <f>+SUMIFS(db_LecMedPrinc[6],db_LecMedPrinc[Fecha],db_ConsumoDiario[[#This Row],[Fecha]],db_LecMedPrinc[Hora],db_ConsumoDiario[[#This Row],[Hora]])</f>
        <v>0</v>
      </c>
      <c r="J355" s="14">
        <f>+IFERROR(IF(db_ConsumoDiario[[#This Row],[Bloque_4]]-$G354&gt;0,db_ConsumoDiario[[#This Row],[Bloque_4]]-$G354,0)*2400,0)</f>
        <v>0</v>
      </c>
      <c r="K355" s="44">
        <f>+IFERROR(IF(db_ConsumoDiario[[#This Row],[Bloque_5]]-$H354&gt;0,db_ConsumoDiario[[#This Row],[Bloque_5]]-$H354,0)*2400,0)</f>
        <v>0</v>
      </c>
      <c r="L355" s="44">
        <f>+IFERROR(IF(db_ConsumoDiario[[#This Row],[Bloque_6]]-$I354&gt;0,db_ConsumoDiario[[#This Row],[Bloque_6]]-$I354,0)*2400,0)</f>
        <v>0</v>
      </c>
    </row>
    <row r="356" spans="1:12" ht="15.75" x14ac:dyDescent="0.25">
      <c r="A356" s="3">
        <v>44547</v>
      </c>
      <c r="B356" s="10">
        <v>0</v>
      </c>
      <c r="C356" s="32">
        <f>+db_ConsumoDiario[[#This Row],[Fecha]]-1</f>
        <v>44546</v>
      </c>
      <c r="D356" s="8">
        <f>+SUMIFS(db_LecMedPrinc[1],db_LecMedPrinc[Fecha],db_ConsumoDiario[[#This Row],[Fecha]],db_LecMedPrinc[Hora],db_ConsumoDiario[[#This Row],[Hora]])</f>
        <v>0</v>
      </c>
      <c r="E356" s="9">
        <f>+SUMIFS(db_LecMedPrinc[fdp],db_LecMedPrinc[Fecha],db_ConsumoDiario[[#This Row],[Fecha]],db_LecMedPrinc[Hora],db_ConsumoDiario[[#This Row],[Hora]])</f>
        <v>0</v>
      </c>
      <c r="F356" s="14">
        <f>+IFERROR(IF(db_ConsumoDiario[[#This Row],[Lectura 
Medidor]]-$D355&gt;0,db_ConsumoDiario[[#This Row],[Lectura 
Medidor]]-$D355,0)*2400,0)</f>
        <v>0</v>
      </c>
      <c r="G356" s="8">
        <f>+SUMIFS(db_LecMedPrinc[4],db_LecMedPrinc[Fecha],db_ConsumoDiario[[#This Row],[Fecha]],db_LecMedPrinc[Hora],db_ConsumoDiario[[#This Row],[Hora]])</f>
        <v>0</v>
      </c>
      <c r="H356" s="43">
        <f>+SUMIFS(db_LecMedPrinc[5],db_LecMedPrinc[Fecha],db_ConsumoDiario[[#This Row],[Fecha]],db_LecMedPrinc[Hora],db_ConsumoDiario[[#This Row],[Hora]])</f>
        <v>0</v>
      </c>
      <c r="I356" s="43">
        <f>+SUMIFS(db_LecMedPrinc[6],db_LecMedPrinc[Fecha],db_ConsumoDiario[[#This Row],[Fecha]],db_LecMedPrinc[Hora],db_ConsumoDiario[[#This Row],[Hora]])</f>
        <v>0</v>
      </c>
      <c r="J356" s="14">
        <f>+IFERROR(IF(db_ConsumoDiario[[#This Row],[Bloque_4]]-$G355&gt;0,db_ConsumoDiario[[#This Row],[Bloque_4]]-$G355,0)*2400,0)</f>
        <v>0</v>
      </c>
      <c r="K356" s="44">
        <f>+IFERROR(IF(db_ConsumoDiario[[#This Row],[Bloque_5]]-$H355&gt;0,db_ConsumoDiario[[#This Row],[Bloque_5]]-$H355,0)*2400,0)</f>
        <v>0</v>
      </c>
      <c r="L356" s="44">
        <f>+IFERROR(IF(db_ConsumoDiario[[#This Row],[Bloque_6]]-$I355&gt;0,db_ConsumoDiario[[#This Row],[Bloque_6]]-$I355,0)*2400,0)</f>
        <v>0</v>
      </c>
    </row>
    <row r="357" spans="1:12" ht="15.75" x14ac:dyDescent="0.25">
      <c r="A357" s="3">
        <v>44548</v>
      </c>
      <c r="B357" s="10">
        <v>0</v>
      </c>
      <c r="C357" s="32">
        <f>+db_ConsumoDiario[[#This Row],[Fecha]]-1</f>
        <v>44547</v>
      </c>
      <c r="D357" s="8">
        <f>+SUMIFS(db_LecMedPrinc[1],db_LecMedPrinc[Fecha],db_ConsumoDiario[[#This Row],[Fecha]],db_LecMedPrinc[Hora],db_ConsumoDiario[[#This Row],[Hora]])</f>
        <v>0</v>
      </c>
      <c r="E357" s="9">
        <f>+SUMIFS(db_LecMedPrinc[fdp],db_LecMedPrinc[Fecha],db_ConsumoDiario[[#This Row],[Fecha]],db_LecMedPrinc[Hora],db_ConsumoDiario[[#This Row],[Hora]])</f>
        <v>0</v>
      </c>
      <c r="F357" s="14">
        <f>+IFERROR(IF(db_ConsumoDiario[[#This Row],[Lectura 
Medidor]]-$D356&gt;0,db_ConsumoDiario[[#This Row],[Lectura 
Medidor]]-$D356,0)*2400,0)</f>
        <v>0</v>
      </c>
      <c r="G357" s="8">
        <f>+SUMIFS(db_LecMedPrinc[4],db_LecMedPrinc[Fecha],db_ConsumoDiario[[#This Row],[Fecha]],db_LecMedPrinc[Hora],db_ConsumoDiario[[#This Row],[Hora]])</f>
        <v>0</v>
      </c>
      <c r="H357" s="43">
        <f>+SUMIFS(db_LecMedPrinc[5],db_LecMedPrinc[Fecha],db_ConsumoDiario[[#This Row],[Fecha]],db_LecMedPrinc[Hora],db_ConsumoDiario[[#This Row],[Hora]])</f>
        <v>0</v>
      </c>
      <c r="I357" s="43">
        <f>+SUMIFS(db_LecMedPrinc[6],db_LecMedPrinc[Fecha],db_ConsumoDiario[[#This Row],[Fecha]],db_LecMedPrinc[Hora],db_ConsumoDiario[[#This Row],[Hora]])</f>
        <v>0</v>
      </c>
      <c r="J357" s="14">
        <f>+IFERROR(IF(db_ConsumoDiario[[#This Row],[Bloque_4]]-$G356&gt;0,db_ConsumoDiario[[#This Row],[Bloque_4]]-$G356,0)*2400,0)</f>
        <v>0</v>
      </c>
      <c r="K357" s="44">
        <f>+IFERROR(IF(db_ConsumoDiario[[#This Row],[Bloque_5]]-$H356&gt;0,db_ConsumoDiario[[#This Row],[Bloque_5]]-$H356,0)*2400,0)</f>
        <v>0</v>
      </c>
      <c r="L357" s="44">
        <f>+IFERROR(IF(db_ConsumoDiario[[#This Row],[Bloque_6]]-$I356&gt;0,db_ConsumoDiario[[#This Row],[Bloque_6]]-$I356,0)*2400,0)</f>
        <v>0</v>
      </c>
    </row>
    <row r="358" spans="1:12" ht="15.75" x14ac:dyDescent="0.25">
      <c r="A358" s="3">
        <v>44549</v>
      </c>
      <c r="B358" s="10">
        <v>0</v>
      </c>
      <c r="C358" s="32">
        <f>+db_ConsumoDiario[[#This Row],[Fecha]]-1</f>
        <v>44548</v>
      </c>
      <c r="D358" s="8">
        <f>+SUMIFS(db_LecMedPrinc[1],db_LecMedPrinc[Fecha],db_ConsumoDiario[[#This Row],[Fecha]],db_LecMedPrinc[Hora],db_ConsumoDiario[[#This Row],[Hora]])</f>
        <v>0</v>
      </c>
      <c r="E358" s="9">
        <f>+SUMIFS(db_LecMedPrinc[fdp],db_LecMedPrinc[Fecha],db_ConsumoDiario[[#This Row],[Fecha]],db_LecMedPrinc[Hora],db_ConsumoDiario[[#This Row],[Hora]])</f>
        <v>0</v>
      </c>
      <c r="F358" s="14">
        <f>+IFERROR(IF(db_ConsumoDiario[[#This Row],[Lectura 
Medidor]]-$D357&gt;0,db_ConsumoDiario[[#This Row],[Lectura 
Medidor]]-$D357,0)*2400,0)</f>
        <v>0</v>
      </c>
      <c r="G358" s="8">
        <f>+SUMIFS(db_LecMedPrinc[4],db_LecMedPrinc[Fecha],db_ConsumoDiario[[#This Row],[Fecha]],db_LecMedPrinc[Hora],db_ConsumoDiario[[#This Row],[Hora]])</f>
        <v>0</v>
      </c>
      <c r="H358" s="43">
        <f>+SUMIFS(db_LecMedPrinc[5],db_LecMedPrinc[Fecha],db_ConsumoDiario[[#This Row],[Fecha]],db_LecMedPrinc[Hora],db_ConsumoDiario[[#This Row],[Hora]])</f>
        <v>0</v>
      </c>
      <c r="I358" s="43">
        <f>+SUMIFS(db_LecMedPrinc[6],db_LecMedPrinc[Fecha],db_ConsumoDiario[[#This Row],[Fecha]],db_LecMedPrinc[Hora],db_ConsumoDiario[[#This Row],[Hora]])</f>
        <v>0</v>
      </c>
      <c r="J358" s="14">
        <f>+IFERROR(IF(db_ConsumoDiario[[#This Row],[Bloque_4]]-$G357&gt;0,db_ConsumoDiario[[#This Row],[Bloque_4]]-$G357,0)*2400,0)</f>
        <v>0</v>
      </c>
      <c r="K358" s="44">
        <f>+IFERROR(IF(db_ConsumoDiario[[#This Row],[Bloque_5]]-$H357&gt;0,db_ConsumoDiario[[#This Row],[Bloque_5]]-$H357,0)*2400,0)</f>
        <v>0</v>
      </c>
      <c r="L358" s="44">
        <f>+IFERROR(IF(db_ConsumoDiario[[#This Row],[Bloque_6]]-$I357&gt;0,db_ConsumoDiario[[#This Row],[Bloque_6]]-$I357,0)*2400,0)</f>
        <v>0</v>
      </c>
    </row>
    <row r="359" spans="1:12" ht="15.75" x14ac:dyDescent="0.25">
      <c r="A359" s="3">
        <v>44550</v>
      </c>
      <c r="B359" s="10">
        <v>0</v>
      </c>
      <c r="C359" s="32">
        <f>+db_ConsumoDiario[[#This Row],[Fecha]]-1</f>
        <v>44549</v>
      </c>
      <c r="D359" s="8">
        <f>+SUMIFS(db_LecMedPrinc[1],db_LecMedPrinc[Fecha],db_ConsumoDiario[[#This Row],[Fecha]],db_LecMedPrinc[Hora],db_ConsumoDiario[[#This Row],[Hora]])</f>
        <v>0</v>
      </c>
      <c r="E359" s="9">
        <f>+SUMIFS(db_LecMedPrinc[fdp],db_LecMedPrinc[Fecha],db_ConsumoDiario[[#This Row],[Fecha]],db_LecMedPrinc[Hora],db_ConsumoDiario[[#This Row],[Hora]])</f>
        <v>0</v>
      </c>
      <c r="F359" s="14">
        <f>+IFERROR(IF(db_ConsumoDiario[[#This Row],[Lectura 
Medidor]]-$D358&gt;0,db_ConsumoDiario[[#This Row],[Lectura 
Medidor]]-$D358,0)*2400,0)</f>
        <v>0</v>
      </c>
      <c r="G359" s="8">
        <f>+SUMIFS(db_LecMedPrinc[4],db_LecMedPrinc[Fecha],db_ConsumoDiario[[#This Row],[Fecha]],db_LecMedPrinc[Hora],db_ConsumoDiario[[#This Row],[Hora]])</f>
        <v>0</v>
      </c>
      <c r="H359" s="43">
        <f>+SUMIFS(db_LecMedPrinc[5],db_LecMedPrinc[Fecha],db_ConsumoDiario[[#This Row],[Fecha]],db_LecMedPrinc[Hora],db_ConsumoDiario[[#This Row],[Hora]])</f>
        <v>0</v>
      </c>
      <c r="I359" s="43">
        <f>+SUMIFS(db_LecMedPrinc[6],db_LecMedPrinc[Fecha],db_ConsumoDiario[[#This Row],[Fecha]],db_LecMedPrinc[Hora],db_ConsumoDiario[[#This Row],[Hora]])</f>
        <v>0</v>
      </c>
      <c r="J359" s="14">
        <f>+IFERROR(IF(db_ConsumoDiario[[#This Row],[Bloque_4]]-$G358&gt;0,db_ConsumoDiario[[#This Row],[Bloque_4]]-$G358,0)*2400,0)</f>
        <v>0</v>
      </c>
      <c r="K359" s="44">
        <f>+IFERROR(IF(db_ConsumoDiario[[#This Row],[Bloque_5]]-$H358&gt;0,db_ConsumoDiario[[#This Row],[Bloque_5]]-$H358,0)*2400,0)</f>
        <v>0</v>
      </c>
      <c r="L359" s="44">
        <f>+IFERROR(IF(db_ConsumoDiario[[#This Row],[Bloque_6]]-$I358&gt;0,db_ConsumoDiario[[#This Row],[Bloque_6]]-$I358,0)*2400,0)</f>
        <v>0</v>
      </c>
    </row>
    <row r="360" spans="1:12" ht="15.75" x14ac:dyDescent="0.25">
      <c r="A360" s="3">
        <v>44551</v>
      </c>
      <c r="B360" s="10">
        <v>0</v>
      </c>
      <c r="C360" s="32">
        <f>+db_ConsumoDiario[[#This Row],[Fecha]]-1</f>
        <v>44550</v>
      </c>
      <c r="D360" s="8">
        <f>+SUMIFS(db_LecMedPrinc[1],db_LecMedPrinc[Fecha],db_ConsumoDiario[[#This Row],[Fecha]],db_LecMedPrinc[Hora],db_ConsumoDiario[[#This Row],[Hora]])</f>
        <v>0</v>
      </c>
      <c r="E360" s="9">
        <f>+SUMIFS(db_LecMedPrinc[fdp],db_LecMedPrinc[Fecha],db_ConsumoDiario[[#This Row],[Fecha]],db_LecMedPrinc[Hora],db_ConsumoDiario[[#This Row],[Hora]])</f>
        <v>0</v>
      </c>
      <c r="F360" s="14">
        <f>+IFERROR(IF(db_ConsumoDiario[[#This Row],[Lectura 
Medidor]]-$D359&gt;0,db_ConsumoDiario[[#This Row],[Lectura 
Medidor]]-$D359,0)*2400,0)</f>
        <v>0</v>
      </c>
      <c r="G360" s="8">
        <f>+SUMIFS(db_LecMedPrinc[4],db_LecMedPrinc[Fecha],db_ConsumoDiario[[#This Row],[Fecha]],db_LecMedPrinc[Hora],db_ConsumoDiario[[#This Row],[Hora]])</f>
        <v>0</v>
      </c>
      <c r="H360" s="43">
        <f>+SUMIFS(db_LecMedPrinc[5],db_LecMedPrinc[Fecha],db_ConsumoDiario[[#This Row],[Fecha]],db_LecMedPrinc[Hora],db_ConsumoDiario[[#This Row],[Hora]])</f>
        <v>0</v>
      </c>
      <c r="I360" s="43">
        <f>+SUMIFS(db_LecMedPrinc[6],db_LecMedPrinc[Fecha],db_ConsumoDiario[[#This Row],[Fecha]],db_LecMedPrinc[Hora],db_ConsumoDiario[[#This Row],[Hora]])</f>
        <v>0</v>
      </c>
      <c r="J360" s="14">
        <f>+IFERROR(IF(db_ConsumoDiario[[#This Row],[Bloque_4]]-$G359&gt;0,db_ConsumoDiario[[#This Row],[Bloque_4]]-$G359,0)*2400,0)</f>
        <v>0</v>
      </c>
      <c r="K360" s="44">
        <f>+IFERROR(IF(db_ConsumoDiario[[#This Row],[Bloque_5]]-$H359&gt;0,db_ConsumoDiario[[#This Row],[Bloque_5]]-$H359,0)*2400,0)</f>
        <v>0</v>
      </c>
      <c r="L360" s="44">
        <f>+IFERROR(IF(db_ConsumoDiario[[#This Row],[Bloque_6]]-$I359&gt;0,db_ConsumoDiario[[#This Row],[Bloque_6]]-$I359,0)*2400,0)</f>
        <v>0</v>
      </c>
    </row>
    <row r="361" spans="1:12" ht="15.75" x14ac:dyDescent="0.25">
      <c r="A361" s="3">
        <v>44552</v>
      </c>
      <c r="B361" s="10">
        <v>0</v>
      </c>
      <c r="C361" s="32">
        <f>+db_ConsumoDiario[[#This Row],[Fecha]]-1</f>
        <v>44551</v>
      </c>
      <c r="D361" s="8">
        <f>+SUMIFS(db_LecMedPrinc[1],db_LecMedPrinc[Fecha],db_ConsumoDiario[[#This Row],[Fecha]],db_LecMedPrinc[Hora],db_ConsumoDiario[[#This Row],[Hora]])</f>
        <v>0</v>
      </c>
      <c r="E361" s="9">
        <f>+SUMIFS(db_LecMedPrinc[fdp],db_LecMedPrinc[Fecha],db_ConsumoDiario[[#This Row],[Fecha]],db_LecMedPrinc[Hora],db_ConsumoDiario[[#This Row],[Hora]])</f>
        <v>0</v>
      </c>
      <c r="F361" s="14">
        <f>+IFERROR(IF(db_ConsumoDiario[[#This Row],[Lectura 
Medidor]]-$D360&gt;0,db_ConsumoDiario[[#This Row],[Lectura 
Medidor]]-$D360,0)*2400,0)</f>
        <v>0</v>
      </c>
      <c r="G361" s="8">
        <f>+SUMIFS(db_LecMedPrinc[4],db_LecMedPrinc[Fecha],db_ConsumoDiario[[#This Row],[Fecha]],db_LecMedPrinc[Hora],db_ConsumoDiario[[#This Row],[Hora]])</f>
        <v>0</v>
      </c>
      <c r="H361" s="43">
        <f>+SUMIFS(db_LecMedPrinc[5],db_LecMedPrinc[Fecha],db_ConsumoDiario[[#This Row],[Fecha]],db_LecMedPrinc[Hora],db_ConsumoDiario[[#This Row],[Hora]])</f>
        <v>0</v>
      </c>
      <c r="I361" s="43">
        <f>+SUMIFS(db_LecMedPrinc[6],db_LecMedPrinc[Fecha],db_ConsumoDiario[[#This Row],[Fecha]],db_LecMedPrinc[Hora],db_ConsumoDiario[[#This Row],[Hora]])</f>
        <v>0</v>
      </c>
      <c r="J361" s="14">
        <f>+IFERROR(IF(db_ConsumoDiario[[#This Row],[Bloque_4]]-$G360&gt;0,db_ConsumoDiario[[#This Row],[Bloque_4]]-$G360,0)*2400,0)</f>
        <v>0</v>
      </c>
      <c r="K361" s="44">
        <f>+IFERROR(IF(db_ConsumoDiario[[#This Row],[Bloque_5]]-$H360&gt;0,db_ConsumoDiario[[#This Row],[Bloque_5]]-$H360,0)*2400,0)</f>
        <v>0</v>
      </c>
      <c r="L361" s="44">
        <f>+IFERROR(IF(db_ConsumoDiario[[#This Row],[Bloque_6]]-$I360&gt;0,db_ConsumoDiario[[#This Row],[Bloque_6]]-$I360,0)*2400,0)</f>
        <v>0</v>
      </c>
    </row>
    <row r="362" spans="1:12" ht="15.75" x14ac:dyDescent="0.25">
      <c r="A362" s="3">
        <v>44553</v>
      </c>
      <c r="B362" s="10">
        <v>0</v>
      </c>
      <c r="C362" s="32">
        <f>+db_ConsumoDiario[[#This Row],[Fecha]]-1</f>
        <v>44552</v>
      </c>
      <c r="D362" s="8">
        <f>+SUMIFS(db_LecMedPrinc[1],db_LecMedPrinc[Fecha],db_ConsumoDiario[[#This Row],[Fecha]],db_LecMedPrinc[Hora],db_ConsumoDiario[[#This Row],[Hora]])</f>
        <v>0</v>
      </c>
      <c r="E362" s="9">
        <f>+SUMIFS(db_LecMedPrinc[fdp],db_LecMedPrinc[Fecha],db_ConsumoDiario[[#This Row],[Fecha]],db_LecMedPrinc[Hora],db_ConsumoDiario[[#This Row],[Hora]])</f>
        <v>0</v>
      </c>
      <c r="F362" s="14">
        <f>+IFERROR(IF(db_ConsumoDiario[[#This Row],[Lectura 
Medidor]]-$D361&gt;0,db_ConsumoDiario[[#This Row],[Lectura 
Medidor]]-$D361,0)*2400,0)</f>
        <v>0</v>
      </c>
      <c r="G362" s="8">
        <f>+SUMIFS(db_LecMedPrinc[4],db_LecMedPrinc[Fecha],db_ConsumoDiario[[#This Row],[Fecha]],db_LecMedPrinc[Hora],db_ConsumoDiario[[#This Row],[Hora]])</f>
        <v>0</v>
      </c>
      <c r="H362" s="43">
        <f>+SUMIFS(db_LecMedPrinc[5],db_LecMedPrinc[Fecha],db_ConsumoDiario[[#This Row],[Fecha]],db_LecMedPrinc[Hora],db_ConsumoDiario[[#This Row],[Hora]])</f>
        <v>0</v>
      </c>
      <c r="I362" s="43">
        <f>+SUMIFS(db_LecMedPrinc[6],db_LecMedPrinc[Fecha],db_ConsumoDiario[[#This Row],[Fecha]],db_LecMedPrinc[Hora],db_ConsumoDiario[[#This Row],[Hora]])</f>
        <v>0</v>
      </c>
      <c r="J362" s="14">
        <f>+IFERROR(IF(db_ConsumoDiario[[#This Row],[Bloque_4]]-$G361&gt;0,db_ConsumoDiario[[#This Row],[Bloque_4]]-$G361,0)*2400,0)</f>
        <v>0</v>
      </c>
      <c r="K362" s="44">
        <f>+IFERROR(IF(db_ConsumoDiario[[#This Row],[Bloque_5]]-$H361&gt;0,db_ConsumoDiario[[#This Row],[Bloque_5]]-$H361,0)*2400,0)</f>
        <v>0</v>
      </c>
      <c r="L362" s="44">
        <f>+IFERROR(IF(db_ConsumoDiario[[#This Row],[Bloque_6]]-$I361&gt;0,db_ConsumoDiario[[#This Row],[Bloque_6]]-$I361,0)*2400,0)</f>
        <v>0</v>
      </c>
    </row>
    <row r="363" spans="1:12" ht="15.75" x14ac:dyDescent="0.25">
      <c r="A363" s="3">
        <v>44554</v>
      </c>
      <c r="B363" s="10">
        <v>0</v>
      </c>
      <c r="C363" s="32">
        <f>+db_ConsumoDiario[[#This Row],[Fecha]]-1</f>
        <v>44553</v>
      </c>
      <c r="D363" s="8">
        <f>+SUMIFS(db_LecMedPrinc[1],db_LecMedPrinc[Fecha],db_ConsumoDiario[[#This Row],[Fecha]],db_LecMedPrinc[Hora],db_ConsumoDiario[[#This Row],[Hora]])</f>
        <v>0</v>
      </c>
      <c r="E363" s="9">
        <f>+SUMIFS(db_LecMedPrinc[fdp],db_LecMedPrinc[Fecha],db_ConsumoDiario[[#This Row],[Fecha]],db_LecMedPrinc[Hora],db_ConsumoDiario[[#This Row],[Hora]])</f>
        <v>0</v>
      </c>
      <c r="F363" s="14">
        <f>+IFERROR(IF(db_ConsumoDiario[[#This Row],[Lectura 
Medidor]]-$D362&gt;0,db_ConsumoDiario[[#This Row],[Lectura 
Medidor]]-$D362,0)*2400,0)</f>
        <v>0</v>
      </c>
      <c r="G363" s="8">
        <f>+SUMIFS(db_LecMedPrinc[4],db_LecMedPrinc[Fecha],db_ConsumoDiario[[#This Row],[Fecha]],db_LecMedPrinc[Hora],db_ConsumoDiario[[#This Row],[Hora]])</f>
        <v>0</v>
      </c>
      <c r="H363" s="43">
        <f>+SUMIFS(db_LecMedPrinc[5],db_LecMedPrinc[Fecha],db_ConsumoDiario[[#This Row],[Fecha]],db_LecMedPrinc[Hora],db_ConsumoDiario[[#This Row],[Hora]])</f>
        <v>0</v>
      </c>
      <c r="I363" s="43">
        <f>+SUMIFS(db_LecMedPrinc[6],db_LecMedPrinc[Fecha],db_ConsumoDiario[[#This Row],[Fecha]],db_LecMedPrinc[Hora],db_ConsumoDiario[[#This Row],[Hora]])</f>
        <v>0</v>
      </c>
      <c r="J363" s="14">
        <f>+IFERROR(IF(db_ConsumoDiario[[#This Row],[Bloque_4]]-$G362&gt;0,db_ConsumoDiario[[#This Row],[Bloque_4]]-$G362,0)*2400,0)</f>
        <v>0</v>
      </c>
      <c r="K363" s="44">
        <f>+IFERROR(IF(db_ConsumoDiario[[#This Row],[Bloque_5]]-$H362&gt;0,db_ConsumoDiario[[#This Row],[Bloque_5]]-$H362,0)*2400,0)</f>
        <v>0</v>
      </c>
      <c r="L363" s="44">
        <f>+IFERROR(IF(db_ConsumoDiario[[#This Row],[Bloque_6]]-$I362&gt;0,db_ConsumoDiario[[#This Row],[Bloque_6]]-$I362,0)*2400,0)</f>
        <v>0</v>
      </c>
    </row>
    <row r="364" spans="1:12" ht="15.75" x14ac:dyDescent="0.25">
      <c r="A364" s="3">
        <v>44555</v>
      </c>
      <c r="B364" s="10">
        <v>0</v>
      </c>
      <c r="C364" s="32">
        <f>+db_ConsumoDiario[[#This Row],[Fecha]]-1</f>
        <v>44554</v>
      </c>
      <c r="D364" s="8">
        <f>+SUMIFS(db_LecMedPrinc[1],db_LecMedPrinc[Fecha],db_ConsumoDiario[[#This Row],[Fecha]],db_LecMedPrinc[Hora],db_ConsumoDiario[[#This Row],[Hora]])</f>
        <v>0</v>
      </c>
      <c r="E364" s="9">
        <f>+SUMIFS(db_LecMedPrinc[fdp],db_LecMedPrinc[Fecha],db_ConsumoDiario[[#This Row],[Fecha]],db_LecMedPrinc[Hora],db_ConsumoDiario[[#This Row],[Hora]])</f>
        <v>0</v>
      </c>
      <c r="F364" s="14">
        <f>+IFERROR(IF(db_ConsumoDiario[[#This Row],[Lectura 
Medidor]]-$D363&gt;0,db_ConsumoDiario[[#This Row],[Lectura 
Medidor]]-$D363,0)*2400,0)</f>
        <v>0</v>
      </c>
      <c r="G364" s="8">
        <f>+SUMIFS(db_LecMedPrinc[4],db_LecMedPrinc[Fecha],db_ConsumoDiario[[#This Row],[Fecha]],db_LecMedPrinc[Hora],db_ConsumoDiario[[#This Row],[Hora]])</f>
        <v>0</v>
      </c>
      <c r="H364" s="43">
        <f>+SUMIFS(db_LecMedPrinc[5],db_LecMedPrinc[Fecha],db_ConsumoDiario[[#This Row],[Fecha]],db_LecMedPrinc[Hora],db_ConsumoDiario[[#This Row],[Hora]])</f>
        <v>0</v>
      </c>
      <c r="I364" s="43">
        <f>+SUMIFS(db_LecMedPrinc[6],db_LecMedPrinc[Fecha],db_ConsumoDiario[[#This Row],[Fecha]],db_LecMedPrinc[Hora],db_ConsumoDiario[[#This Row],[Hora]])</f>
        <v>0</v>
      </c>
      <c r="J364" s="14">
        <f>+IFERROR(IF(db_ConsumoDiario[[#This Row],[Bloque_4]]-$G363&gt;0,db_ConsumoDiario[[#This Row],[Bloque_4]]-$G363,0)*2400,0)</f>
        <v>0</v>
      </c>
      <c r="K364" s="44">
        <f>+IFERROR(IF(db_ConsumoDiario[[#This Row],[Bloque_5]]-$H363&gt;0,db_ConsumoDiario[[#This Row],[Bloque_5]]-$H363,0)*2400,0)</f>
        <v>0</v>
      </c>
      <c r="L364" s="44">
        <f>+IFERROR(IF(db_ConsumoDiario[[#This Row],[Bloque_6]]-$I363&gt;0,db_ConsumoDiario[[#This Row],[Bloque_6]]-$I363,0)*2400,0)</f>
        <v>0</v>
      </c>
    </row>
    <row r="365" spans="1:12" ht="15.75" x14ac:dyDescent="0.25">
      <c r="A365" s="3">
        <v>44556</v>
      </c>
      <c r="B365" s="10">
        <v>0</v>
      </c>
      <c r="C365" s="32">
        <f>+db_ConsumoDiario[[#This Row],[Fecha]]-1</f>
        <v>44555</v>
      </c>
      <c r="D365" s="8">
        <f>+SUMIFS(db_LecMedPrinc[1],db_LecMedPrinc[Fecha],db_ConsumoDiario[[#This Row],[Fecha]],db_LecMedPrinc[Hora],db_ConsumoDiario[[#This Row],[Hora]])</f>
        <v>0</v>
      </c>
      <c r="E365" s="9">
        <f>+SUMIFS(db_LecMedPrinc[fdp],db_LecMedPrinc[Fecha],db_ConsumoDiario[[#This Row],[Fecha]],db_LecMedPrinc[Hora],db_ConsumoDiario[[#This Row],[Hora]])</f>
        <v>0</v>
      </c>
      <c r="F365" s="14">
        <f>+IFERROR(IF(db_ConsumoDiario[[#This Row],[Lectura 
Medidor]]-$D364&gt;0,db_ConsumoDiario[[#This Row],[Lectura 
Medidor]]-$D364,0)*2400,0)</f>
        <v>0</v>
      </c>
      <c r="G365" s="8">
        <f>+SUMIFS(db_LecMedPrinc[4],db_LecMedPrinc[Fecha],db_ConsumoDiario[[#This Row],[Fecha]],db_LecMedPrinc[Hora],db_ConsumoDiario[[#This Row],[Hora]])</f>
        <v>0</v>
      </c>
      <c r="H365" s="43">
        <f>+SUMIFS(db_LecMedPrinc[5],db_LecMedPrinc[Fecha],db_ConsumoDiario[[#This Row],[Fecha]],db_LecMedPrinc[Hora],db_ConsumoDiario[[#This Row],[Hora]])</f>
        <v>0</v>
      </c>
      <c r="I365" s="43">
        <f>+SUMIFS(db_LecMedPrinc[6],db_LecMedPrinc[Fecha],db_ConsumoDiario[[#This Row],[Fecha]],db_LecMedPrinc[Hora],db_ConsumoDiario[[#This Row],[Hora]])</f>
        <v>0</v>
      </c>
      <c r="J365" s="14">
        <f>+IFERROR(IF(db_ConsumoDiario[[#This Row],[Bloque_4]]-$G364&gt;0,db_ConsumoDiario[[#This Row],[Bloque_4]]-$G364,0)*2400,0)</f>
        <v>0</v>
      </c>
      <c r="K365" s="44">
        <f>+IFERROR(IF(db_ConsumoDiario[[#This Row],[Bloque_5]]-$H364&gt;0,db_ConsumoDiario[[#This Row],[Bloque_5]]-$H364,0)*2400,0)</f>
        <v>0</v>
      </c>
      <c r="L365" s="44">
        <f>+IFERROR(IF(db_ConsumoDiario[[#This Row],[Bloque_6]]-$I364&gt;0,db_ConsumoDiario[[#This Row],[Bloque_6]]-$I364,0)*2400,0)</f>
        <v>0</v>
      </c>
    </row>
    <row r="366" spans="1:12" ht="15.75" x14ac:dyDescent="0.25">
      <c r="A366" s="3">
        <v>44557</v>
      </c>
      <c r="B366" s="10">
        <v>0</v>
      </c>
      <c r="C366" s="32">
        <f>+db_ConsumoDiario[[#This Row],[Fecha]]-1</f>
        <v>44556</v>
      </c>
      <c r="D366" s="8">
        <f>+SUMIFS(db_LecMedPrinc[1],db_LecMedPrinc[Fecha],db_ConsumoDiario[[#This Row],[Fecha]],db_LecMedPrinc[Hora],db_ConsumoDiario[[#This Row],[Hora]])</f>
        <v>0</v>
      </c>
      <c r="E366" s="9">
        <f>+SUMIFS(db_LecMedPrinc[fdp],db_LecMedPrinc[Fecha],db_ConsumoDiario[[#This Row],[Fecha]],db_LecMedPrinc[Hora],db_ConsumoDiario[[#This Row],[Hora]])</f>
        <v>0</v>
      </c>
      <c r="F366" s="14">
        <f>+IFERROR(IF(db_ConsumoDiario[[#This Row],[Lectura 
Medidor]]-$D365&gt;0,db_ConsumoDiario[[#This Row],[Lectura 
Medidor]]-$D365,0)*2400,0)</f>
        <v>0</v>
      </c>
      <c r="G366" s="8">
        <f>+SUMIFS(db_LecMedPrinc[4],db_LecMedPrinc[Fecha],db_ConsumoDiario[[#This Row],[Fecha]],db_LecMedPrinc[Hora],db_ConsumoDiario[[#This Row],[Hora]])</f>
        <v>0</v>
      </c>
      <c r="H366" s="43">
        <f>+SUMIFS(db_LecMedPrinc[5],db_LecMedPrinc[Fecha],db_ConsumoDiario[[#This Row],[Fecha]],db_LecMedPrinc[Hora],db_ConsumoDiario[[#This Row],[Hora]])</f>
        <v>0</v>
      </c>
      <c r="I366" s="43">
        <f>+SUMIFS(db_LecMedPrinc[6],db_LecMedPrinc[Fecha],db_ConsumoDiario[[#This Row],[Fecha]],db_LecMedPrinc[Hora],db_ConsumoDiario[[#This Row],[Hora]])</f>
        <v>0</v>
      </c>
      <c r="J366" s="14">
        <f>+IFERROR(IF(db_ConsumoDiario[[#This Row],[Bloque_4]]-$G365&gt;0,db_ConsumoDiario[[#This Row],[Bloque_4]]-$G365,0)*2400,0)</f>
        <v>0</v>
      </c>
      <c r="K366" s="44">
        <f>+IFERROR(IF(db_ConsumoDiario[[#This Row],[Bloque_5]]-$H365&gt;0,db_ConsumoDiario[[#This Row],[Bloque_5]]-$H365,0)*2400,0)</f>
        <v>0</v>
      </c>
      <c r="L366" s="44">
        <f>+IFERROR(IF(db_ConsumoDiario[[#This Row],[Bloque_6]]-$I365&gt;0,db_ConsumoDiario[[#This Row],[Bloque_6]]-$I365,0)*2400,0)</f>
        <v>0</v>
      </c>
    </row>
    <row r="367" spans="1:12" ht="15.75" x14ac:dyDescent="0.25">
      <c r="A367" s="3">
        <v>44558</v>
      </c>
      <c r="B367" s="10">
        <v>0</v>
      </c>
      <c r="C367" s="32">
        <f>+db_ConsumoDiario[[#This Row],[Fecha]]-1</f>
        <v>44557</v>
      </c>
      <c r="D367" s="8">
        <f>+SUMIFS(db_LecMedPrinc[1],db_LecMedPrinc[Fecha],db_ConsumoDiario[[#This Row],[Fecha]],db_LecMedPrinc[Hora],db_ConsumoDiario[[#This Row],[Hora]])</f>
        <v>0</v>
      </c>
      <c r="E367" s="9">
        <f>+SUMIFS(db_LecMedPrinc[fdp],db_LecMedPrinc[Fecha],db_ConsumoDiario[[#This Row],[Fecha]],db_LecMedPrinc[Hora],db_ConsumoDiario[[#This Row],[Hora]])</f>
        <v>0</v>
      </c>
      <c r="F367" s="14">
        <f>+IFERROR(IF(db_ConsumoDiario[[#This Row],[Lectura 
Medidor]]-$D366&gt;0,db_ConsumoDiario[[#This Row],[Lectura 
Medidor]]-$D366,0)*2400,0)</f>
        <v>0</v>
      </c>
      <c r="G367" s="8">
        <f>+SUMIFS(db_LecMedPrinc[4],db_LecMedPrinc[Fecha],db_ConsumoDiario[[#This Row],[Fecha]],db_LecMedPrinc[Hora],db_ConsumoDiario[[#This Row],[Hora]])</f>
        <v>0</v>
      </c>
      <c r="H367" s="43">
        <f>+SUMIFS(db_LecMedPrinc[5],db_LecMedPrinc[Fecha],db_ConsumoDiario[[#This Row],[Fecha]],db_LecMedPrinc[Hora],db_ConsumoDiario[[#This Row],[Hora]])</f>
        <v>0</v>
      </c>
      <c r="I367" s="43">
        <f>+SUMIFS(db_LecMedPrinc[6],db_LecMedPrinc[Fecha],db_ConsumoDiario[[#This Row],[Fecha]],db_LecMedPrinc[Hora],db_ConsumoDiario[[#This Row],[Hora]])</f>
        <v>0</v>
      </c>
      <c r="J367" s="14">
        <f>+IFERROR(IF(db_ConsumoDiario[[#This Row],[Bloque_4]]-$G366&gt;0,db_ConsumoDiario[[#This Row],[Bloque_4]]-$G366,0)*2400,0)</f>
        <v>0</v>
      </c>
      <c r="K367" s="44">
        <f>+IFERROR(IF(db_ConsumoDiario[[#This Row],[Bloque_5]]-$H366&gt;0,db_ConsumoDiario[[#This Row],[Bloque_5]]-$H366,0)*2400,0)</f>
        <v>0</v>
      </c>
      <c r="L367" s="44">
        <f>+IFERROR(IF(db_ConsumoDiario[[#This Row],[Bloque_6]]-$I366&gt;0,db_ConsumoDiario[[#This Row],[Bloque_6]]-$I366,0)*2400,0)</f>
        <v>0</v>
      </c>
    </row>
    <row r="368" spans="1:12" ht="15.75" x14ac:dyDescent="0.25">
      <c r="A368" s="3">
        <v>44559</v>
      </c>
      <c r="B368" s="10">
        <v>0</v>
      </c>
      <c r="C368" s="32">
        <f>+db_ConsumoDiario[[#This Row],[Fecha]]-1</f>
        <v>44558</v>
      </c>
      <c r="D368" s="8">
        <f>+SUMIFS(db_LecMedPrinc[1],db_LecMedPrinc[Fecha],db_ConsumoDiario[[#This Row],[Fecha]],db_LecMedPrinc[Hora],db_ConsumoDiario[[#This Row],[Hora]])</f>
        <v>0</v>
      </c>
      <c r="E368" s="9">
        <f>+SUMIFS(db_LecMedPrinc[fdp],db_LecMedPrinc[Fecha],db_ConsumoDiario[[#This Row],[Fecha]],db_LecMedPrinc[Hora],db_ConsumoDiario[[#This Row],[Hora]])</f>
        <v>0</v>
      </c>
      <c r="F368" s="14">
        <f>+IFERROR(IF(db_ConsumoDiario[[#This Row],[Lectura 
Medidor]]-$D367&gt;0,db_ConsumoDiario[[#This Row],[Lectura 
Medidor]]-$D367,0)*2400,0)</f>
        <v>0</v>
      </c>
      <c r="G368" s="8">
        <f>+SUMIFS(db_LecMedPrinc[4],db_LecMedPrinc[Fecha],db_ConsumoDiario[[#This Row],[Fecha]],db_LecMedPrinc[Hora],db_ConsumoDiario[[#This Row],[Hora]])</f>
        <v>0</v>
      </c>
      <c r="H368" s="43">
        <f>+SUMIFS(db_LecMedPrinc[5],db_LecMedPrinc[Fecha],db_ConsumoDiario[[#This Row],[Fecha]],db_LecMedPrinc[Hora],db_ConsumoDiario[[#This Row],[Hora]])</f>
        <v>0</v>
      </c>
      <c r="I368" s="43">
        <f>+SUMIFS(db_LecMedPrinc[6],db_LecMedPrinc[Fecha],db_ConsumoDiario[[#This Row],[Fecha]],db_LecMedPrinc[Hora],db_ConsumoDiario[[#This Row],[Hora]])</f>
        <v>0</v>
      </c>
      <c r="J368" s="14">
        <f>+IFERROR(IF(db_ConsumoDiario[[#This Row],[Bloque_4]]-$G367&gt;0,db_ConsumoDiario[[#This Row],[Bloque_4]]-$G367,0)*2400,0)</f>
        <v>0</v>
      </c>
      <c r="K368" s="44">
        <f>+IFERROR(IF(db_ConsumoDiario[[#This Row],[Bloque_5]]-$H367&gt;0,db_ConsumoDiario[[#This Row],[Bloque_5]]-$H367,0)*2400,0)</f>
        <v>0</v>
      </c>
      <c r="L368" s="44">
        <f>+IFERROR(IF(db_ConsumoDiario[[#This Row],[Bloque_6]]-$I367&gt;0,db_ConsumoDiario[[#This Row],[Bloque_6]]-$I367,0)*2400,0)</f>
        <v>0</v>
      </c>
    </row>
    <row r="369" spans="1:12" ht="15.75" x14ac:dyDescent="0.25">
      <c r="A369" s="3">
        <v>44560</v>
      </c>
      <c r="B369" s="10">
        <v>0</v>
      </c>
      <c r="C369" s="32">
        <f>+db_ConsumoDiario[[#This Row],[Fecha]]-1</f>
        <v>44559</v>
      </c>
      <c r="D369" s="8">
        <f>+SUMIFS(db_LecMedPrinc[1],db_LecMedPrinc[Fecha],db_ConsumoDiario[[#This Row],[Fecha]],db_LecMedPrinc[Hora],db_ConsumoDiario[[#This Row],[Hora]])</f>
        <v>0</v>
      </c>
      <c r="E369" s="9">
        <f>+SUMIFS(db_LecMedPrinc[fdp],db_LecMedPrinc[Fecha],db_ConsumoDiario[[#This Row],[Fecha]],db_LecMedPrinc[Hora],db_ConsumoDiario[[#This Row],[Hora]])</f>
        <v>0</v>
      </c>
      <c r="F369" s="14">
        <f>+IFERROR(IF(db_ConsumoDiario[[#This Row],[Lectura 
Medidor]]-$D368&gt;0,db_ConsumoDiario[[#This Row],[Lectura 
Medidor]]-$D368,0)*2400,0)</f>
        <v>0</v>
      </c>
      <c r="G369" s="8">
        <f>+SUMIFS(db_LecMedPrinc[4],db_LecMedPrinc[Fecha],db_ConsumoDiario[[#This Row],[Fecha]],db_LecMedPrinc[Hora],db_ConsumoDiario[[#This Row],[Hora]])</f>
        <v>0</v>
      </c>
      <c r="H369" s="43">
        <f>+SUMIFS(db_LecMedPrinc[5],db_LecMedPrinc[Fecha],db_ConsumoDiario[[#This Row],[Fecha]],db_LecMedPrinc[Hora],db_ConsumoDiario[[#This Row],[Hora]])</f>
        <v>0</v>
      </c>
      <c r="I369" s="43">
        <f>+SUMIFS(db_LecMedPrinc[6],db_LecMedPrinc[Fecha],db_ConsumoDiario[[#This Row],[Fecha]],db_LecMedPrinc[Hora],db_ConsumoDiario[[#This Row],[Hora]])</f>
        <v>0</v>
      </c>
      <c r="J369" s="14">
        <f>+IFERROR(IF(db_ConsumoDiario[[#This Row],[Bloque_4]]-$G368&gt;0,db_ConsumoDiario[[#This Row],[Bloque_4]]-$G368,0)*2400,0)</f>
        <v>0</v>
      </c>
      <c r="K369" s="44">
        <f>+IFERROR(IF(db_ConsumoDiario[[#This Row],[Bloque_5]]-$H368&gt;0,db_ConsumoDiario[[#This Row],[Bloque_5]]-$H368,0)*2400,0)</f>
        <v>0</v>
      </c>
      <c r="L369" s="44">
        <f>+IFERROR(IF(db_ConsumoDiario[[#This Row],[Bloque_6]]-$I368&gt;0,db_ConsumoDiario[[#This Row],[Bloque_6]]-$I368,0)*2400,0)</f>
        <v>0</v>
      </c>
    </row>
    <row r="370" spans="1:12" ht="15.75" x14ac:dyDescent="0.25">
      <c r="A370" s="3">
        <v>44561</v>
      </c>
      <c r="B370" s="10">
        <v>0</v>
      </c>
      <c r="C370" s="32">
        <f>+db_ConsumoDiario[[#This Row],[Fecha]]-1</f>
        <v>44560</v>
      </c>
      <c r="D370" s="8">
        <f>+SUMIFS(db_LecMedPrinc[1],db_LecMedPrinc[Fecha],db_ConsumoDiario[[#This Row],[Fecha]],db_LecMedPrinc[Hora],db_ConsumoDiario[[#This Row],[Hora]])</f>
        <v>0</v>
      </c>
      <c r="E370" s="9">
        <f>+SUMIFS(db_LecMedPrinc[fdp],db_LecMedPrinc[Fecha],db_ConsumoDiario[[#This Row],[Fecha]],db_LecMedPrinc[Hora],db_ConsumoDiario[[#This Row],[Hora]])</f>
        <v>0</v>
      </c>
      <c r="F370" s="14">
        <f>+IFERROR(IF(db_ConsumoDiario[[#This Row],[Lectura 
Medidor]]-$D369&gt;0,db_ConsumoDiario[[#This Row],[Lectura 
Medidor]]-$D369,0)*2400,0)</f>
        <v>0</v>
      </c>
      <c r="G370" s="8">
        <f>+SUMIFS(db_LecMedPrinc[4],db_LecMedPrinc[Fecha],db_ConsumoDiario[[#This Row],[Fecha]],db_LecMedPrinc[Hora],db_ConsumoDiario[[#This Row],[Hora]])</f>
        <v>0</v>
      </c>
      <c r="H370" s="43">
        <f>+SUMIFS(db_LecMedPrinc[5],db_LecMedPrinc[Fecha],db_ConsumoDiario[[#This Row],[Fecha]],db_LecMedPrinc[Hora],db_ConsumoDiario[[#This Row],[Hora]])</f>
        <v>0</v>
      </c>
      <c r="I370" s="43">
        <f>+SUMIFS(db_LecMedPrinc[6],db_LecMedPrinc[Fecha],db_ConsumoDiario[[#This Row],[Fecha]],db_LecMedPrinc[Hora],db_ConsumoDiario[[#This Row],[Hora]])</f>
        <v>0</v>
      </c>
      <c r="J370" s="14">
        <f>+IFERROR(IF(db_ConsumoDiario[[#This Row],[Bloque_4]]-$G369&gt;0,db_ConsumoDiario[[#This Row],[Bloque_4]]-$G369,0)*2400,0)</f>
        <v>0</v>
      </c>
      <c r="K370" s="44">
        <f>+IFERROR(IF(db_ConsumoDiario[[#This Row],[Bloque_5]]-$H369&gt;0,db_ConsumoDiario[[#This Row],[Bloque_5]]-$H369,0)*2400,0)</f>
        <v>0</v>
      </c>
      <c r="L370" s="44">
        <f>+IFERROR(IF(db_ConsumoDiario[[#This Row],[Bloque_6]]-$I369&gt;0,db_ConsumoDiario[[#This Row],[Bloque_6]]-$I369,0)*2400,0)</f>
        <v>0</v>
      </c>
    </row>
    <row r="371" spans="1:12" ht="15.75" x14ac:dyDescent="0.25">
      <c r="A371" s="3">
        <v>44562</v>
      </c>
      <c r="B371" s="10">
        <v>0</v>
      </c>
      <c r="C371" s="32">
        <f>+db_ConsumoDiario[[#This Row],[Fecha]]-1</f>
        <v>44561</v>
      </c>
      <c r="D371" s="8">
        <f>+SUMIFS(db_LecMedPrinc[1],db_LecMedPrinc[Fecha],db_ConsumoDiario[[#This Row],[Fecha]],db_LecMedPrinc[Hora],db_ConsumoDiario[[#This Row],[Hora]])</f>
        <v>0</v>
      </c>
      <c r="E371" s="9">
        <f>+SUMIFS(db_LecMedPrinc[fdp],db_LecMedPrinc[Fecha],db_ConsumoDiario[[#This Row],[Fecha]],db_LecMedPrinc[Hora],db_ConsumoDiario[[#This Row],[Hora]])</f>
        <v>0</v>
      </c>
      <c r="F371" s="14">
        <f>+IFERROR(IF(db_ConsumoDiario[[#This Row],[Lectura 
Medidor]]-$D370&gt;0,db_ConsumoDiario[[#This Row],[Lectura 
Medidor]]-$D370,0)*2400,0)</f>
        <v>0</v>
      </c>
      <c r="G371" s="8">
        <f>+SUMIFS(db_LecMedPrinc[4],db_LecMedPrinc[Fecha],db_ConsumoDiario[[#This Row],[Fecha]],db_LecMedPrinc[Hora],db_ConsumoDiario[[#This Row],[Hora]])</f>
        <v>0</v>
      </c>
      <c r="H371" s="43">
        <f>+SUMIFS(db_LecMedPrinc[5],db_LecMedPrinc[Fecha],db_ConsumoDiario[[#This Row],[Fecha]],db_LecMedPrinc[Hora],db_ConsumoDiario[[#This Row],[Hora]])</f>
        <v>0</v>
      </c>
      <c r="I371" s="43">
        <f>+SUMIFS(db_LecMedPrinc[6],db_LecMedPrinc[Fecha],db_ConsumoDiario[[#This Row],[Fecha]],db_LecMedPrinc[Hora],db_ConsumoDiario[[#This Row],[Hora]])</f>
        <v>0</v>
      </c>
      <c r="J371" s="14">
        <f>+IFERROR(IF(db_ConsumoDiario[[#This Row],[Bloque_4]]-$G370&gt;0,db_ConsumoDiario[[#This Row],[Bloque_4]]-$G370,0)*2400,0)</f>
        <v>0</v>
      </c>
      <c r="K371" s="44">
        <f>+IFERROR(IF(db_ConsumoDiario[[#This Row],[Bloque_5]]-$H370&gt;0,db_ConsumoDiario[[#This Row],[Bloque_5]]-$H370,0)*2400,0)</f>
        <v>0</v>
      </c>
      <c r="L371" s="44">
        <f>+IFERROR(IF(db_ConsumoDiario[[#This Row],[Bloque_6]]-$I370&gt;0,db_ConsumoDiario[[#This Row],[Bloque_6]]-$I370,0)*2400,0)</f>
        <v>0</v>
      </c>
    </row>
  </sheetData>
  <phoneticPr fontId="6" type="noConversion"/>
  <conditionalFormatting sqref="A5:A371">
    <cfRule type="cellIs" dxfId="4" priority="1" operator="equal">
      <formula>TODAY()-1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7419-AD1C-4EA9-897E-CD410A6156F4}">
  <sheetPr codeName="Hoja5"/>
  <dimension ref="A1:Y369"/>
  <sheetViews>
    <sheetView showGridLines="0" zoomScale="80" zoomScaleNormal="80" workbookViewId="0">
      <pane xSplit="1" ySplit="3" topLeftCell="D349" activePane="bottomRight" state="frozen"/>
      <selection pane="topRight"/>
      <selection pane="bottomLeft"/>
      <selection pane="bottomRight" activeCell="L4" sqref="L4:L369"/>
    </sheetView>
  </sheetViews>
  <sheetFormatPr defaultColWidth="11.42578125" defaultRowHeight="15" outlineLevelCol="1" x14ac:dyDescent="0.25"/>
  <cols>
    <col min="1" max="1" width="11.85546875" bestFit="1" customWidth="1"/>
    <col min="2" max="2" width="22" bestFit="1" customWidth="1"/>
    <col min="3" max="3" width="20" customWidth="1"/>
    <col min="4" max="7" width="20" customWidth="1" outlineLevel="1"/>
    <col min="8" max="8" width="22" bestFit="1" customWidth="1"/>
    <col min="9" max="11" width="20" customWidth="1" outlineLevel="1"/>
    <col min="12" max="12" width="20" customWidth="1"/>
    <col min="13" max="16" width="20" customWidth="1" outlineLevel="1"/>
    <col min="17" max="17" width="20.28515625" bestFit="1" customWidth="1"/>
    <col min="18" max="18" width="21.5703125" bestFit="1" customWidth="1"/>
    <col min="19" max="19" width="20" customWidth="1"/>
    <col min="22" max="22" width="22.28515625" bestFit="1" customWidth="1"/>
    <col min="23" max="23" width="22.7109375" bestFit="1" customWidth="1"/>
    <col min="24" max="24" width="27.5703125" bestFit="1" customWidth="1"/>
    <col min="25" max="25" width="27" bestFit="1" customWidth="1"/>
  </cols>
  <sheetData>
    <row r="1" spans="1:25" ht="15.75" x14ac:dyDescent="0.25">
      <c r="C1" s="75" t="s">
        <v>112</v>
      </c>
      <c r="D1" s="75"/>
      <c r="E1" s="75"/>
      <c r="F1" s="75"/>
      <c r="G1" s="75"/>
      <c r="H1" s="76" t="s">
        <v>119</v>
      </c>
      <c r="I1" s="76"/>
      <c r="J1" s="76"/>
      <c r="K1" s="76"/>
      <c r="L1" s="77" t="s">
        <v>120</v>
      </c>
      <c r="M1" s="77"/>
      <c r="N1" s="77"/>
      <c r="O1" s="77"/>
      <c r="P1" s="77"/>
      <c r="Q1" s="78" t="s">
        <v>144</v>
      </c>
      <c r="R1" s="79"/>
      <c r="S1" s="29"/>
    </row>
    <row r="2" spans="1:25" s="20" customFormat="1" ht="30" x14ac:dyDescent="0.25">
      <c r="A2" s="2"/>
      <c r="B2" s="21" t="s">
        <v>110</v>
      </c>
      <c r="C2" s="27" t="s">
        <v>108</v>
      </c>
      <c r="D2" s="25" t="s">
        <v>109</v>
      </c>
      <c r="E2" s="25" t="s">
        <v>107</v>
      </c>
      <c r="F2" s="25" t="s">
        <v>111</v>
      </c>
      <c r="G2" s="25" t="s">
        <v>122</v>
      </c>
      <c r="H2" s="27" t="s">
        <v>115</v>
      </c>
      <c r="I2" s="25" t="s">
        <v>113</v>
      </c>
      <c r="J2" s="25" t="s">
        <v>114</v>
      </c>
      <c r="K2" s="25" t="s">
        <v>123</v>
      </c>
      <c r="L2" s="27" t="s">
        <v>116</v>
      </c>
      <c r="M2" s="25" t="s">
        <v>117</v>
      </c>
      <c r="N2" s="25" t="s">
        <v>118</v>
      </c>
      <c r="O2" s="25" t="s">
        <v>125</v>
      </c>
      <c r="P2" s="25" t="s">
        <v>124</v>
      </c>
      <c r="Q2" s="25" t="s">
        <v>143</v>
      </c>
      <c r="R2" s="25" t="s">
        <v>145</v>
      </c>
      <c r="S2" s="25" t="s">
        <v>121</v>
      </c>
    </row>
    <row r="3" spans="1:25" ht="15.75" x14ac:dyDescent="0.25">
      <c r="A3" s="23" t="s">
        <v>0</v>
      </c>
      <c r="B3" s="24" t="s">
        <v>126</v>
      </c>
      <c r="C3" s="24" t="s">
        <v>127</v>
      </c>
      <c r="D3" s="24" t="s">
        <v>128</v>
      </c>
      <c r="E3" s="24" t="s">
        <v>129</v>
      </c>
      <c r="F3" s="24" t="s">
        <v>130</v>
      </c>
      <c r="G3" s="24" t="s">
        <v>131</v>
      </c>
      <c r="H3" s="24" t="s">
        <v>132</v>
      </c>
      <c r="I3" s="24" t="s">
        <v>133</v>
      </c>
      <c r="J3" s="24" t="s">
        <v>134</v>
      </c>
      <c r="K3" s="24" t="s">
        <v>135</v>
      </c>
      <c r="L3" s="24" t="s">
        <v>136</v>
      </c>
      <c r="M3" s="24" t="s">
        <v>137</v>
      </c>
      <c r="N3" s="24" t="s">
        <v>138</v>
      </c>
      <c r="O3" s="24" t="s">
        <v>139</v>
      </c>
      <c r="P3" s="24" t="s">
        <v>140</v>
      </c>
      <c r="Q3" s="24" t="s">
        <v>141</v>
      </c>
      <c r="R3" s="24" t="s">
        <v>142</v>
      </c>
      <c r="S3" s="24" t="s">
        <v>146</v>
      </c>
      <c r="T3" s="65" t="s">
        <v>158</v>
      </c>
      <c r="U3" s="65" t="s">
        <v>159</v>
      </c>
      <c r="V3" s="65" t="s">
        <v>176</v>
      </c>
      <c r="W3" s="65" t="s">
        <v>177</v>
      </c>
      <c r="X3" s="65" t="s">
        <v>178</v>
      </c>
      <c r="Y3" s="65" t="s">
        <v>179</v>
      </c>
    </row>
    <row r="4" spans="1:25" ht="15.75" x14ac:dyDescent="0.25">
      <c r="A4" s="26">
        <v>44196</v>
      </c>
      <c r="B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22909.999999991851</v>
      </c>
      <c r="C4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4" s="28">
        <f ca="1">+db_ConsumoSectorizado[[#This Row],[Consumo.No02]]-db_ConsumoSectorizado[[#This Row],[Consumo.No04]]-db_ConsumoSectorizado[[#This Row],[Consumo.No05]]</f>
        <v>0</v>
      </c>
      <c r="H4" s="28">
        <f ca="1">+db_ConsumoSectorizado[[#This Row],[Consumo.No08]]+db_ConsumoSectorizado[[#This Row],[Consumo.No09]]</f>
        <v>0</v>
      </c>
      <c r="I4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4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4" s="28">
        <f ca="1">+db_ConsumoSectorizado[[#This Row],[Consumo.No07]]-db_ConsumoSectorizado[[#This Row],[Consumo.No08]]-db_ConsumoSectorizado[[#This Row],[Consumo.No09]]</f>
        <v>0</v>
      </c>
      <c r="L4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4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4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4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4" s="28">
        <f ca="1">+db_ConsumoSectorizado[[#This Row],[Consumo.No11]]-db_ConsumoSectorizado[[#This Row],[Consumo.No12]]-db_ConsumoSectorizado[[#This Row],[Consumo.No13]]-db_ConsumoSectorizado[[#This Row],[Consumo.No14]]</f>
        <v>0</v>
      </c>
      <c r="Q4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4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4" s="28">
        <f ca="1">+db_ConsumoSectorizado[[#This Row],[Consumo.No01]]-db_ConsumoSectorizado[[#This Row],[Consumo.No02]]-db_ConsumoSectorizado[[#This Row],[Consumo.No07]]-db_ConsumoSectorizado[[#This Row],[Consumo.No11]]</f>
        <v>22909.999999991851</v>
      </c>
      <c r="T4" s="28">
        <f>+IFERROR(VLOOKUP(db_ConsumoSectorizado[[#This Row],[Fecha]],db_Vol[],2,FALSE),0)</f>
        <v>0</v>
      </c>
      <c r="U4" s="28">
        <f>+IFERROR(VLOOKUP(db_ConsumoSectorizado[[#This Row],[Fecha]],db_Vol[],3,FALSE),0)</f>
        <v>0</v>
      </c>
      <c r="V4" s="28" t="b">
        <f>+AND(db_ConsumoSectorizado[[#This Row],[Vol_SACO]]&gt;3000,db_ConsumoSectorizado[[#This Row],[Vol_ENVA]]&gt;3000)</f>
        <v>0</v>
      </c>
      <c r="W4" s="28" t="b">
        <f>+AND(db_ConsumoSectorizado[[#This Row],[Vol_SACO]]&lt;=0,db_ConsumoSectorizado[[#This Row],[Vol_ENVA]]&lt;100)</f>
        <v>1</v>
      </c>
      <c r="X4" s="28" t="b">
        <f>+AND(db_ConsumoSectorizado[[#This Row],[Vol_SACO]]&gt;0,db_ConsumoSectorizado[[#This Row],[Vol_ENVA]]&lt;900)</f>
        <v>0</v>
      </c>
      <c r="Y4" s="28" t="b">
        <f>+AND(db_ConsumoSectorizado[[#This Row],[Vol_SACO]]=0,db_ConsumoSectorizado[[#This Row],[Vol_ENVA]]&gt;3000)</f>
        <v>0</v>
      </c>
    </row>
    <row r="5" spans="1:25" ht="15.75" x14ac:dyDescent="0.25">
      <c r="A5" s="26">
        <v>44197</v>
      </c>
      <c r="B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11073.999999999069</v>
      </c>
      <c r="C5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5" s="28">
        <f ca="1">+db_ConsumoSectorizado[[#This Row],[Consumo.No02]]-db_ConsumoSectorizado[[#This Row],[Consumo.No04]]-db_ConsumoSectorizado[[#This Row],[Consumo.No05]]</f>
        <v>0</v>
      </c>
      <c r="H5" s="28">
        <f ca="1">+db_ConsumoSectorizado[[#This Row],[Consumo.No08]]+db_ConsumoSectorizado[[#This Row],[Consumo.No09]]</f>
        <v>0</v>
      </c>
      <c r="I5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5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5" s="28">
        <f ca="1">+db_ConsumoSectorizado[[#This Row],[Consumo.No07]]-db_ConsumoSectorizado[[#This Row],[Consumo.No08]]-db_ConsumoSectorizado[[#This Row],[Consumo.No09]]</f>
        <v>0</v>
      </c>
      <c r="L5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5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5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5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5" s="28">
        <f ca="1">+db_ConsumoSectorizado[[#This Row],[Consumo.No11]]-db_ConsumoSectorizado[[#This Row],[Consumo.No12]]-db_ConsumoSectorizado[[#This Row],[Consumo.No13]]-db_ConsumoSectorizado[[#This Row],[Consumo.No14]]</f>
        <v>0</v>
      </c>
      <c r="Q5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5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5" s="28">
        <f ca="1">+db_ConsumoSectorizado[[#This Row],[Consumo.No01]]-db_ConsumoSectorizado[[#This Row],[Consumo.No02]]-db_ConsumoSectorizado[[#This Row],[Consumo.No07]]-db_ConsumoSectorizado[[#This Row],[Consumo.No11]]</f>
        <v>11073.999999999069</v>
      </c>
      <c r="T5" s="28">
        <f>+IFERROR(VLOOKUP(db_ConsumoSectorizado[[#This Row],[Fecha]],db_Vol[],2,FALSE),0)</f>
        <v>0</v>
      </c>
      <c r="U5" s="28">
        <f>+IFERROR(VLOOKUP(db_ConsumoSectorizado[[#This Row],[Fecha]],db_Vol[],3,FALSE),0)</f>
        <v>0</v>
      </c>
      <c r="V5" s="28" t="b">
        <f>+AND(db_ConsumoSectorizado[[#This Row],[Vol_SACO]]&gt;3000,db_ConsumoSectorizado[[#This Row],[Vol_ENVA]]&gt;3000)</f>
        <v>0</v>
      </c>
      <c r="W5" s="28" t="b">
        <f>+AND(db_ConsumoSectorizado[[#This Row],[Vol_SACO]]&lt;=0,db_ConsumoSectorizado[[#This Row],[Vol_ENVA]]&lt;100)</f>
        <v>1</v>
      </c>
      <c r="X5" s="28" t="b">
        <f>+AND(db_ConsumoSectorizado[[#This Row],[Vol_SACO]]&gt;0,db_ConsumoSectorizado[[#This Row],[Vol_ENVA]]&lt;900)</f>
        <v>0</v>
      </c>
      <c r="Y5" s="28" t="b">
        <f>+AND(db_ConsumoSectorizado[[#This Row],[Vol_SACO]]=0,db_ConsumoSectorizado[[#This Row],[Vol_ENVA]]&gt;3000)</f>
        <v>0</v>
      </c>
    </row>
    <row r="6" spans="1:25" ht="15.75" x14ac:dyDescent="0.25">
      <c r="A6" s="26">
        <v>44198</v>
      </c>
      <c r="B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17256.000000005588</v>
      </c>
      <c r="C6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6" s="28">
        <f ca="1">+db_ConsumoSectorizado[[#This Row],[Consumo.No02]]-db_ConsumoSectorizado[[#This Row],[Consumo.No04]]-db_ConsumoSectorizado[[#This Row],[Consumo.No05]]</f>
        <v>0</v>
      </c>
      <c r="H6" s="28">
        <f ca="1">+db_ConsumoSectorizado[[#This Row],[Consumo.No08]]+db_ConsumoSectorizado[[#This Row],[Consumo.No09]]</f>
        <v>0</v>
      </c>
      <c r="I6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6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6" s="28">
        <f ca="1">+db_ConsumoSectorizado[[#This Row],[Consumo.No07]]-db_ConsumoSectorizado[[#This Row],[Consumo.No08]]-db_ConsumoSectorizado[[#This Row],[Consumo.No09]]</f>
        <v>0</v>
      </c>
      <c r="L6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6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6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6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6" s="28">
        <f ca="1">+db_ConsumoSectorizado[[#This Row],[Consumo.No11]]-db_ConsumoSectorizado[[#This Row],[Consumo.No12]]-db_ConsumoSectorizado[[#This Row],[Consumo.No13]]-db_ConsumoSectorizado[[#This Row],[Consumo.No14]]</f>
        <v>0</v>
      </c>
      <c r="Q6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6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6" s="28">
        <f ca="1">+db_ConsumoSectorizado[[#This Row],[Consumo.No01]]-db_ConsumoSectorizado[[#This Row],[Consumo.No02]]-db_ConsumoSectorizado[[#This Row],[Consumo.No07]]-db_ConsumoSectorizado[[#This Row],[Consumo.No11]]</f>
        <v>17256.000000005588</v>
      </c>
      <c r="T6" s="28">
        <f>+IFERROR(VLOOKUP(db_ConsumoSectorizado[[#This Row],[Fecha]],db_Vol[],2,FALSE),0)</f>
        <v>0</v>
      </c>
      <c r="U6" s="28">
        <f>+IFERROR(VLOOKUP(db_ConsumoSectorizado[[#This Row],[Fecha]],db_Vol[],3,FALSE),0)</f>
        <v>2169.7023999999997</v>
      </c>
      <c r="V6" s="28" t="b">
        <f>+AND(db_ConsumoSectorizado[[#This Row],[Vol_SACO]]&gt;3000,db_ConsumoSectorizado[[#This Row],[Vol_ENVA]]&gt;3000)</f>
        <v>0</v>
      </c>
      <c r="W6" s="28" t="b">
        <f>+AND(db_ConsumoSectorizado[[#This Row],[Vol_SACO]]&lt;=0,db_ConsumoSectorizado[[#This Row],[Vol_ENVA]]&lt;100)</f>
        <v>0</v>
      </c>
      <c r="X6" s="28" t="b">
        <f>+AND(db_ConsumoSectorizado[[#This Row],[Vol_SACO]]&gt;0,db_ConsumoSectorizado[[#This Row],[Vol_ENVA]]&lt;900)</f>
        <v>0</v>
      </c>
      <c r="Y6" s="28" t="b">
        <f>+AND(db_ConsumoSectorizado[[#This Row],[Vol_SACO]]=0,db_ConsumoSectorizado[[#This Row],[Vol_ENVA]]&gt;3000)</f>
        <v>0</v>
      </c>
    </row>
    <row r="7" spans="1:25" ht="15.75" x14ac:dyDescent="0.25">
      <c r="A7" s="26">
        <v>44199</v>
      </c>
      <c r="B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12761.609999997221</v>
      </c>
      <c r="C7" s="28">
        <f ca="1">+IF(db_ConsumoSectorizado[[#This Row],[Fecha]]&lt;TODAY(),IFERROR(VLOOKUP(db_ConsumoSectorizado[[#This Row],[Fecha]],db_Medidores[],10,FALSE)-VLOOKUP(db_ConsumoSectorizado[[#This Row],[Fecha]]-1,db_Medidores[],10,FALSE),0),0)</f>
        <v>3526.6499999999069</v>
      </c>
      <c r="D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7" s="28">
        <f ca="1">+IF(db_ConsumoSectorizado[[#This Row],[Fecha]]&lt;TODAY(),IFERROR(VLOOKUP(db_ConsumoSectorizado[[#This Row],[Fecha]],db_Medidores[],7,FALSE)-VLOOKUP(db_ConsumoSectorizado[[#This Row],[Fecha]]-1,db_Medidores[],7,FALSE),0),0)</f>
        <v>563.82000000006519</v>
      </c>
      <c r="F7" s="28">
        <f ca="1">+IF(db_ConsumoSectorizado[[#This Row],[Fecha]]&lt;TODAY(),IFERROR(VLOOKUP(db_ConsumoSectorizado[[#This Row],[Fecha]],db_Medidores[],17,FALSE)-VLOOKUP(db_ConsumoSectorizado[[#This Row],[Fecha]]-1,db_Medidores[],17,FALSE),0),0)</f>
        <v>1387.7699999999604</v>
      </c>
      <c r="G7" s="28">
        <f ca="1">+db_ConsumoSectorizado[[#This Row],[Consumo.No02]]-db_ConsumoSectorizado[[#This Row],[Consumo.No04]]-db_ConsumoSectorizado[[#This Row],[Consumo.No05]]</f>
        <v>1575.0599999998813</v>
      </c>
      <c r="H7" s="28">
        <f ca="1">+db_ConsumoSectorizado[[#This Row],[Consumo.No08]]+db_ConsumoSectorizado[[#This Row],[Consumo.No09]]</f>
        <v>264.40000000000873</v>
      </c>
      <c r="I7" s="28">
        <f ca="1">+IF(db_ConsumoSectorizado[[#This Row],[Fecha]]&lt;TODAY(),IFERROR(VLOOKUP(db_ConsumoSectorizado[[#This Row],[Fecha]],db_Medidores[],9,FALSE)-VLOOKUP(db_ConsumoSectorizado[[#This Row],[Fecha]]-1,db_Medidores[],9,FALSE),0),0)</f>
        <v>92.830000000001746</v>
      </c>
      <c r="J7" s="28">
        <f ca="1">+IF(db_ConsumoSectorizado[[#This Row],[Fecha]]&lt;TODAY(),IFERROR(VLOOKUP(db_ConsumoSectorizado[[#This Row],[Fecha]],db_Medidores[],11,FALSE)-VLOOKUP(db_ConsumoSectorizado[[#This Row],[Fecha]]-1,db_Medidores[],11,FALSE),0),0)</f>
        <v>171.57000000000698</v>
      </c>
      <c r="K7" s="28">
        <f ca="1">+db_ConsumoSectorizado[[#This Row],[Consumo.No07]]-db_ConsumoSectorizado[[#This Row],[Consumo.No08]]-db_ConsumoSectorizado[[#This Row],[Consumo.No09]]</f>
        <v>0</v>
      </c>
      <c r="L7" s="28">
        <f ca="1">+IF(db_ConsumoSectorizado[[#This Row],[Fecha]]&lt;TODAY(),IFERROR(VLOOKUP(db_ConsumoSectorizado[[#This Row],[Fecha]],db_Medidores[],4,FALSE)-VLOOKUP(db_ConsumoSectorizado[[#This Row],[Fecha]]-1,db_Medidores[],4,FALSE),0),0)</f>
        <v>9118</v>
      </c>
      <c r="M7" s="28">
        <f ca="1">+IF(db_ConsumoSectorizado[[#This Row],[Fecha]]&lt;TODAY(),IFERROR(VLOOKUP(db_ConsumoSectorizado[[#This Row],[Fecha]],db_Medidores[],19,FALSE)-VLOOKUP(db_ConsumoSectorizado[[#This Row],[Fecha]]-1,db_Medidores[],19,FALSE),0),0)</f>
        <v>1335</v>
      </c>
      <c r="N7" s="28">
        <f ca="1">+IF(db_ConsumoSectorizado[[#This Row],[Fecha]]&lt;TODAY(),IFERROR(VLOOKUP(db_ConsumoSectorizado[[#This Row],[Fecha]],db_Medidores[],15,FALSE)-VLOOKUP(db_ConsumoSectorizado[[#This Row],[Fecha]]-1,db_Medidores[],15,FALSE),0),0)</f>
        <v>2054</v>
      </c>
      <c r="O7" s="28">
        <f ca="1">+IF(db_ConsumoSectorizado[[#This Row],[Fecha]]&lt;TODAY(),IFERROR(VLOOKUP(db_ConsumoSectorizado[[#This Row],[Fecha]],db_Medidores[],8,FALSE)-VLOOKUP(db_ConsumoSectorizado[[#This Row],[Fecha]]-1,db_Medidores[],8,FALSE),0),0)</f>
        <v>860.5999999998603</v>
      </c>
      <c r="P7" s="28">
        <f ca="1">+db_ConsumoSectorizado[[#This Row],[Consumo.No11]]-db_ConsumoSectorizado[[#This Row],[Consumo.No12]]-db_ConsumoSectorizado[[#This Row],[Consumo.No13]]-db_ConsumoSectorizado[[#This Row],[Consumo.No14]]</f>
        <v>4868.4000000001397</v>
      </c>
      <c r="Q7" s="28">
        <f ca="1">+IF(db_ConsumoSectorizado[[#This Row],[Fecha]]&lt;TODAY(),IFERROR(VLOOKUP(db_ConsumoSectorizado[[#This Row],[Fecha]],db_Medidores[],2,FALSE)-VLOOKUP(db_ConsumoSectorizado[[#This Row],[Fecha]]-1,db_Medidores[],2,FALSE),0),0)</f>
        <v>339.57999999998719</v>
      </c>
      <c r="R7" s="28">
        <f ca="1">+IF(db_ConsumoSectorizado[[#This Row],[Fecha]]&lt;TODAY(),IFERROR(VLOOKUP(db_ConsumoSectorizado[[#This Row],[Fecha]],db_Medidores[],3,FALSE)-VLOOKUP(db_ConsumoSectorizado[[#This Row],[Fecha]]-1,db_Medidores[],3,FALSE),0),0)</f>
        <v>170.80999999999767</v>
      </c>
      <c r="S7" s="28">
        <f ca="1">+db_ConsumoSectorizado[[#This Row],[Consumo.No01]]-db_ConsumoSectorizado[[#This Row],[Consumo.No02]]-db_ConsumoSectorizado[[#This Row],[Consumo.No07]]-db_ConsumoSectorizado[[#This Row],[Consumo.No11]]</f>
        <v>-147.44000000269443</v>
      </c>
      <c r="T7" s="28">
        <f>+IFERROR(VLOOKUP(db_ConsumoSectorizado[[#This Row],[Fecha]],db_Vol[],2,FALSE),0)</f>
        <v>0</v>
      </c>
      <c r="U7" s="28">
        <f>+IFERROR(VLOOKUP(db_ConsumoSectorizado[[#This Row],[Fecha]],db_Vol[],3,FALSE),0)</f>
        <v>2482.3373999999999</v>
      </c>
      <c r="V7" s="28" t="b">
        <f>+AND(db_ConsumoSectorizado[[#This Row],[Vol_SACO]]&gt;3000,db_ConsumoSectorizado[[#This Row],[Vol_ENVA]]&gt;3000)</f>
        <v>0</v>
      </c>
      <c r="W7" s="28" t="b">
        <f>+AND(db_ConsumoSectorizado[[#This Row],[Vol_SACO]]&lt;=0,db_ConsumoSectorizado[[#This Row],[Vol_ENVA]]&lt;100)</f>
        <v>0</v>
      </c>
      <c r="X7" s="28" t="b">
        <f>+AND(db_ConsumoSectorizado[[#This Row],[Vol_SACO]]&gt;0,db_ConsumoSectorizado[[#This Row],[Vol_ENVA]]&lt;900)</f>
        <v>0</v>
      </c>
      <c r="Y7" s="28" t="b">
        <f>+AND(db_ConsumoSectorizado[[#This Row],[Vol_SACO]]=0,db_ConsumoSectorizado[[#This Row],[Vol_ENVA]]&gt;3000)</f>
        <v>0</v>
      </c>
    </row>
    <row r="8" spans="1:25" ht="15.75" x14ac:dyDescent="0.25">
      <c r="A8" s="26">
        <v>44200</v>
      </c>
      <c r="B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12015.430000000008</v>
      </c>
      <c r="C8" s="28">
        <f ca="1">+IF(db_ConsumoSectorizado[[#This Row],[Fecha]]&lt;TODAY(),IFERROR(VLOOKUP(db_ConsumoSectorizado[[#This Row],[Fecha]],db_Medidores[],10,FALSE)-VLOOKUP(db_ConsumoSectorizado[[#This Row],[Fecha]]-1,db_Medidores[],10,FALSE),0),0)</f>
        <v>3104.820000000298</v>
      </c>
      <c r="D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8" s="28">
        <f ca="1">+IF(db_ConsumoSectorizado[[#This Row],[Fecha]]&lt;TODAY(),IFERROR(VLOOKUP(db_ConsumoSectorizado[[#This Row],[Fecha]],db_Medidores[],7,FALSE)-VLOOKUP(db_ConsumoSectorizado[[#This Row],[Fecha]]-1,db_Medidores[],7,FALSE),0),0)</f>
        <v>529.72999999998137</v>
      </c>
      <c r="F8" s="28">
        <f ca="1">+IF(db_ConsumoSectorizado[[#This Row],[Fecha]]&lt;TODAY(),IFERROR(VLOOKUP(db_ConsumoSectorizado[[#This Row],[Fecha]],db_Medidores[],17,FALSE)-VLOOKUP(db_ConsumoSectorizado[[#This Row],[Fecha]]-1,db_Medidores[],17,FALSE),0),0)</f>
        <v>1127.3400000000256</v>
      </c>
      <c r="G8" s="28">
        <f ca="1">+db_ConsumoSectorizado[[#This Row],[Consumo.No02]]-db_ConsumoSectorizado[[#This Row],[Consumo.No04]]-db_ConsumoSectorizado[[#This Row],[Consumo.No05]]</f>
        <v>1447.750000000291</v>
      </c>
      <c r="H8" s="28">
        <f ca="1">+db_ConsumoSectorizado[[#This Row],[Consumo.No08]]+db_ConsumoSectorizado[[#This Row],[Consumo.No09]]</f>
        <v>743.29999999998108</v>
      </c>
      <c r="I8" s="28">
        <f ca="1">+IF(db_ConsumoSectorizado[[#This Row],[Fecha]]&lt;TODAY(),IFERROR(VLOOKUP(db_ConsumoSectorizado[[#This Row],[Fecha]],db_Medidores[],9,FALSE)-VLOOKUP(db_ConsumoSectorizado[[#This Row],[Fecha]]-1,db_Medidores[],9,FALSE),0),0)</f>
        <v>266.09999999999854</v>
      </c>
      <c r="J8" s="28">
        <f ca="1">+IF(db_ConsumoSectorizado[[#This Row],[Fecha]]&lt;TODAY(),IFERROR(VLOOKUP(db_ConsumoSectorizado[[#This Row],[Fecha]],db_Medidores[],11,FALSE)-VLOOKUP(db_ConsumoSectorizado[[#This Row],[Fecha]]-1,db_Medidores[],11,FALSE),0),0)</f>
        <v>477.19999999998254</v>
      </c>
      <c r="K8" s="28">
        <f ca="1">+db_ConsumoSectorizado[[#This Row],[Consumo.No07]]-db_ConsumoSectorizado[[#This Row],[Consumo.No08]]-db_ConsumoSectorizado[[#This Row],[Consumo.No09]]</f>
        <v>0</v>
      </c>
      <c r="L8" s="28">
        <f ca="1">+IF(db_ConsumoSectorizado[[#This Row],[Fecha]]&lt;TODAY(),IFERROR(VLOOKUP(db_ConsumoSectorizado[[#This Row],[Fecha]],db_Medidores[],4,FALSE)-VLOOKUP(db_ConsumoSectorizado[[#This Row],[Fecha]]-1,db_Medidores[],4,FALSE),0),0)</f>
        <v>7479</v>
      </c>
      <c r="M8" s="28">
        <f ca="1">+IF(db_ConsumoSectorizado[[#This Row],[Fecha]]&lt;TODAY(),IFERROR(VLOOKUP(db_ConsumoSectorizado[[#This Row],[Fecha]],db_Medidores[],19,FALSE)-VLOOKUP(db_ConsumoSectorizado[[#This Row],[Fecha]]-1,db_Medidores[],19,FALSE),0),0)</f>
        <v>1403</v>
      </c>
      <c r="N8" s="28">
        <f ca="1">+IF(db_ConsumoSectorizado[[#This Row],[Fecha]]&lt;TODAY(),IFERROR(VLOOKUP(db_ConsumoSectorizado[[#This Row],[Fecha]],db_Medidores[],15,FALSE)-VLOOKUP(db_ConsumoSectorizado[[#This Row],[Fecha]]-1,db_Medidores[],15,FALSE),0),0)</f>
        <v>2258</v>
      </c>
      <c r="O8" s="28">
        <f ca="1">+IF(db_ConsumoSectorizado[[#This Row],[Fecha]]&lt;TODAY(),IFERROR(VLOOKUP(db_ConsumoSectorizado[[#This Row],[Fecha]],db_Medidores[],8,FALSE)-VLOOKUP(db_ConsumoSectorizado[[#This Row],[Fecha]]-1,db_Medidores[],8,FALSE),0),0)</f>
        <v>693.60000000009313</v>
      </c>
      <c r="P8" s="28">
        <f ca="1">+db_ConsumoSectorizado[[#This Row],[Consumo.No11]]-db_ConsumoSectorizado[[#This Row],[Consumo.No12]]-db_ConsumoSectorizado[[#This Row],[Consumo.No13]]-db_ConsumoSectorizado[[#This Row],[Consumo.No14]]</f>
        <v>3124.3999999999069</v>
      </c>
      <c r="Q8" s="28">
        <f ca="1">+IF(db_ConsumoSectorizado[[#This Row],[Fecha]]&lt;TODAY(),IFERROR(VLOOKUP(db_ConsumoSectorizado[[#This Row],[Fecha]],db_Medidores[],2,FALSE)-VLOOKUP(db_ConsumoSectorizado[[#This Row],[Fecha]]-1,db_Medidores[],2,FALSE),0),0)</f>
        <v>372.23999999999069</v>
      </c>
      <c r="R8" s="28">
        <f ca="1">+IF(db_ConsumoSectorizado[[#This Row],[Fecha]]&lt;TODAY(),IFERROR(VLOOKUP(db_ConsumoSectorizado[[#This Row],[Fecha]],db_Medidores[],3,FALSE)-VLOOKUP(db_ConsumoSectorizado[[#This Row],[Fecha]]-1,db_Medidores[],3,FALSE),0),0)</f>
        <v>212.33000000000175</v>
      </c>
      <c r="S8" s="28">
        <f ca="1">+db_ConsumoSectorizado[[#This Row],[Consumo.No01]]-db_ConsumoSectorizado[[#This Row],[Consumo.No02]]-db_ConsumoSectorizado[[#This Row],[Consumo.No07]]-db_ConsumoSectorizado[[#This Row],[Consumo.No11]]</f>
        <v>688.30999999972846</v>
      </c>
      <c r="T8" s="28">
        <f>+IFERROR(VLOOKUP(db_ConsumoSectorizado[[#This Row],[Fecha]],db_Vol[],2,FALSE),0)</f>
        <v>2273</v>
      </c>
      <c r="U8" s="28">
        <f>+IFERROR(VLOOKUP(db_ConsumoSectorizado[[#This Row],[Fecha]],db_Vol[],3,FALSE),0)</f>
        <v>1103.7612000000001</v>
      </c>
      <c r="V8" s="28" t="b">
        <f>+AND(db_ConsumoSectorizado[[#This Row],[Vol_SACO]]&gt;3000,db_ConsumoSectorizado[[#This Row],[Vol_ENVA]]&gt;3000)</f>
        <v>0</v>
      </c>
      <c r="W8" s="28" t="b">
        <f>+AND(db_ConsumoSectorizado[[#This Row],[Vol_SACO]]&lt;=0,db_ConsumoSectorizado[[#This Row],[Vol_ENVA]]&lt;100)</f>
        <v>0</v>
      </c>
      <c r="X8" s="28" t="b">
        <f>+AND(db_ConsumoSectorizado[[#This Row],[Vol_SACO]]&gt;0,db_ConsumoSectorizado[[#This Row],[Vol_ENVA]]&lt;900)</f>
        <v>0</v>
      </c>
      <c r="Y8" s="28" t="b">
        <f>+AND(db_ConsumoSectorizado[[#This Row],[Vol_SACO]]=0,db_ConsumoSectorizado[[#This Row],[Vol_ENVA]]&gt;3000)</f>
        <v>0</v>
      </c>
    </row>
    <row r="9" spans="1:25" ht="15.75" x14ac:dyDescent="0.25">
      <c r="A9" s="26">
        <v>44201</v>
      </c>
      <c r="B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19635.300000003495</v>
      </c>
      <c r="C9" s="28">
        <f ca="1">+IF(db_ConsumoSectorizado[[#This Row],[Fecha]]&lt;TODAY(),IFERROR(VLOOKUP(db_ConsumoSectorizado[[#This Row],[Fecha]],db_Medidores[],10,FALSE)-VLOOKUP(db_ConsumoSectorizado[[#This Row],[Fecha]]-1,db_Medidores[],10,FALSE),0),0)</f>
        <v>4667.75</v>
      </c>
      <c r="D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9" s="28">
        <f ca="1">+IF(db_ConsumoSectorizado[[#This Row],[Fecha]]&lt;TODAY(),IFERROR(VLOOKUP(db_ConsumoSectorizado[[#This Row],[Fecha]],db_Medidores[],7,FALSE)-VLOOKUP(db_ConsumoSectorizado[[#This Row],[Fecha]]-1,db_Medidores[],7,FALSE),0),0)</f>
        <v>793.05000000004657</v>
      </c>
      <c r="F9" s="28">
        <f ca="1">+IF(db_ConsumoSectorizado[[#This Row],[Fecha]]&lt;TODAY(),IFERROR(VLOOKUP(db_ConsumoSectorizado[[#This Row],[Fecha]],db_Medidores[],17,FALSE)-VLOOKUP(db_ConsumoSectorizado[[#This Row],[Fecha]]-1,db_Medidores[],17,FALSE),0),0)</f>
        <v>1737.7600000000093</v>
      </c>
      <c r="G9" s="28">
        <f ca="1">+db_ConsumoSectorizado[[#This Row],[Consumo.No02]]-db_ConsumoSectorizado[[#This Row],[Consumo.No04]]-db_ConsumoSectorizado[[#This Row],[Consumo.No05]]</f>
        <v>2136.9399999999441</v>
      </c>
      <c r="H9" s="28">
        <f ca="1">+db_ConsumoSectorizado[[#This Row],[Consumo.No08]]+db_ConsumoSectorizado[[#This Row],[Consumo.No09]]</f>
        <v>841.1299999999901</v>
      </c>
      <c r="I9" s="28">
        <f ca="1">+IF(db_ConsumoSectorizado[[#This Row],[Fecha]]&lt;TODAY(),IFERROR(VLOOKUP(db_ConsumoSectorizado[[#This Row],[Fecha]],db_Medidores[],9,FALSE)-VLOOKUP(db_ConsumoSectorizado[[#This Row],[Fecha]]-1,db_Medidores[],9,FALSE),0),0)</f>
        <v>274.38999999999942</v>
      </c>
      <c r="J9" s="28">
        <f ca="1">+IF(db_ConsumoSectorizado[[#This Row],[Fecha]]&lt;TODAY(),IFERROR(VLOOKUP(db_ConsumoSectorizado[[#This Row],[Fecha]],db_Medidores[],11,FALSE)-VLOOKUP(db_ConsumoSectorizado[[#This Row],[Fecha]]-1,db_Medidores[],11,FALSE),0),0)</f>
        <v>566.73999999999069</v>
      </c>
      <c r="K9" s="28">
        <f ca="1">+db_ConsumoSectorizado[[#This Row],[Consumo.No07]]-db_ConsumoSectorizado[[#This Row],[Consumo.No08]]-db_ConsumoSectorizado[[#This Row],[Consumo.No09]]</f>
        <v>0</v>
      </c>
      <c r="L9" s="28">
        <f ca="1">+IF(db_ConsumoSectorizado[[#This Row],[Fecha]]&lt;TODAY(),IFERROR(VLOOKUP(db_ConsumoSectorizado[[#This Row],[Fecha]],db_Medidores[],4,FALSE)-VLOOKUP(db_ConsumoSectorizado[[#This Row],[Fecha]]-1,db_Medidores[],4,FALSE),0),0)</f>
        <v>8545</v>
      </c>
      <c r="M9" s="28">
        <f ca="1">+IF(db_ConsumoSectorizado[[#This Row],[Fecha]]&lt;TODAY(),IFERROR(VLOOKUP(db_ConsumoSectorizado[[#This Row],[Fecha]],db_Medidores[],19,FALSE)-VLOOKUP(db_ConsumoSectorizado[[#This Row],[Fecha]]-1,db_Medidores[],19,FALSE),0),0)</f>
        <v>1564</v>
      </c>
      <c r="N9" s="28">
        <f ca="1">+IF(db_ConsumoSectorizado[[#This Row],[Fecha]]&lt;TODAY(),IFERROR(VLOOKUP(db_ConsumoSectorizado[[#This Row],[Fecha]],db_Medidores[],15,FALSE)-VLOOKUP(db_ConsumoSectorizado[[#This Row],[Fecha]]-1,db_Medidores[],15,FALSE),0),0)</f>
        <v>2141</v>
      </c>
      <c r="O9" s="28">
        <f ca="1">+IF(db_ConsumoSectorizado[[#This Row],[Fecha]]&lt;TODAY(),IFERROR(VLOOKUP(db_ConsumoSectorizado[[#This Row],[Fecha]],db_Medidores[],8,FALSE)-VLOOKUP(db_ConsumoSectorizado[[#This Row],[Fecha]]-1,db_Medidores[],8,FALSE),0),0)</f>
        <v>606.80000000004657</v>
      </c>
      <c r="P9" s="28">
        <f ca="1">+db_ConsumoSectorizado[[#This Row],[Consumo.No11]]-db_ConsumoSectorizado[[#This Row],[Consumo.No12]]-db_ConsumoSectorizado[[#This Row],[Consumo.No13]]-db_ConsumoSectorizado[[#This Row],[Consumo.No14]]</f>
        <v>4233.1999999999534</v>
      </c>
      <c r="Q9" s="28">
        <f ca="1">+IF(db_ConsumoSectorizado[[#This Row],[Fecha]]&lt;TODAY(),IFERROR(VLOOKUP(db_ConsumoSectorizado[[#This Row],[Fecha]],db_Medidores[],2,FALSE)-VLOOKUP(db_ConsumoSectorizado[[#This Row],[Fecha]]-1,db_Medidores[],2,FALSE),0),0)</f>
        <v>335.52999999999884</v>
      </c>
      <c r="R9" s="28">
        <f ca="1">+IF(db_ConsumoSectorizado[[#This Row],[Fecha]]&lt;TODAY(),IFERROR(VLOOKUP(db_ConsumoSectorizado[[#This Row],[Fecha]],db_Medidores[],3,FALSE)-VLOOKUP(db_ConsumoSectorizado[[#This Row],[Fecha]]-1,db_Medidores[],3,FALSE),0),0)</f>
        <v>189.16999999999825</v>
      </c>
      <c r="S9" s="28">
        <f ca="1">+db_ConsumoSectorizado[[#This Row],[Consumo.No01]]-db_ConsumoSectorizado[[#This Row],[Consumo.No02]]-db_ConsumoSectorizado[[#This Row],[Consumo.No07]]-db_ConsumoSectorizado[[#This Row],[Consumo.No11]]</f>
        <v>5581.4200000035053</v>
      </c>
      <c r="T9" s="28">
        <f>+IFERROR(VLOOKUP(db_ConsumoSectorizado[[#This Row],[Fecha]],db_Vol[],2,FALSE),0)</f>
        <v>4108</v>
      </c>
      <c r="U9" s="28">
        <f>+IFERROR(VLOOKUP(db_ConsumoSectorizado[[#This Row],[Fecha]],db_Vol[],3,FALSE),0)</f>
        <v>3955.6992</v>
      </c>
      <c r="V9" s="28" t="b">
        <f>+AND(db_ConsumoSectorizado[[#This Row],[Vol_SACO]]&gt;3000,db_ConsumoSectorizado[[#This Row],[Vol_ENVA]]&gt;3000)</f>
        <v>1</v>
      </c>
      <c r="W9" s="28" t="b">
        <f>+AND(db_ConsumoSectorizado[[#This Row],[Vol_SACO]]&lt;=0,db_ConsumoSectorizado[[#This Row],[Vol_ENVA]]&lt;100)</f>
        <v>0</v>
      </c>
      <c r="X9" s="28" t="b">
        <f>+AND(db_ConsumoSectorizado[[#This Row],[Vol_SACO]]&gt;0,db_ConsumoSectorizado[[#This Row],[Vol_ENVA]]&lt;900)</f>
        <v>0</v>
      </c>
      <c r="Y9" s="28" t="b">
        <f>+AND(db_ConsumoSectorizado[[#This Row],[Vol_SACO]]=0,db_ConsumoSectorizado[[#This Row],[Vol_ENVA]]&gt;3000)</f>
        <v>0</v>
      </c>
    </row>
    <row r="10" spans="1:25" ht="15.75" x14ac:dyDescent="0.25">
      <c r="A10" s="26">
        <v>44202</v>
      </c>
      <c r="B1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23091.679999993707</v>
      </c>
      <c r="C10" s="28">
        <f ca="1">+IF(db_ConsumoSectorizado[[#This Row],[Fecha]]&lt;TODAY(),IFERROR(VLOOKUP(db_ConsumoSectorizado[[#This Row],[Fecha]],db_Medidores[],10,FALSE)-VLOOKUP(db_ConsumoSectorizado[[#This Row],[Fecha]]-1,db_Medidores[],10,FALSE),0),0)</f>
        <v>5553.2199999997392</v>
      </c>
      <c r="D1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0" s="28">
        <f ca="1">+IF(db_ConsumoSectorizado[[#This Row],[Fecha]]&lt;TODAY(),IFERROR(VLOOKUP(db_ConsumoSectorizado[[#This Row],[Fecha]],db_Medidores[],7,FALSE)-VLOOKUP(db_ConsumoSectorizado[[#This Row],[Fecha]]-1,db_Medidores[],7,FALSE),0),0)</f>
        <v>918.88999999989755</v>
      </c>
      <c r="F10" s="28">
        <f ca="1">+IF(db_ConsumoSectorizado[[#This Row],[Fecha]]&lt;TODAY(),IFERROR(VLOOKUP(db_ConsumoSectorizado[[#This Row],[Fecha]],db_Medidores[],17,FALSE)-VLOOKUP(db_ConsumoSectorizado[[#This Row],[Fecha]]-1,db_Medidores[],17,FALSE),0),0)</f>
        <v>2077.7999999999884</v>
      </c>
      <c r="G10" s="28">
        <f ca="1">+db_ConsumoSectorizado[[#This Row],[Consumo.No02]]-db_ConsumoSectorizado[[#This Row],[Consumo.No04]]-db_ConsumoSectorizado[[#This Row],[Consumo.No05]]</f>
        <v>2556.5299999998533</v>
      </c>
      <c r="H10" s="28">
        <f ca="1">+db_ConsumoSectorizado[[#This Row],[Consumo.No08]]+db_ConsumoSectorizado[[#This Row],[Consumo.No09]]</f>
        <v>904.70999999999913</v>
      </c>
      <c r="I10" s="28">
        <f ca="1">+IF(db_ConsumoSectorizado[[#This Row],[Fecha]]&lt;TODAY(),IFERROR(VLOOKUP(db_ConsumoSectorizado[[#This Row],[Fecha]],db_Medidores[],9,FALSE)-VLOOKUP(db_ConsumoSectorizado[[#This Row],[Fecha]]-1,db_Medidores[],9,FALSE),0),0)</f>
        <v>284.0199999999968</v>
      </c>
      <c r="J10" s="28">
        <f ca="1">+IF(db_ConsumoSectorizado[[#This Row],[Fecha]]&lt;TODAY(),IFERROR(VLOOKUP(db_ConsumoSectorizado[[#This Row],[Fecha]],db_Medidores[],11,FALSE)-VLOOKUP(db_ConsumoSectorizado[[#This Row],[Fecha]]-1,db_Medidores[],11,FALSE),0),0)</f>
        <v>620.69000000000233</v>
      </c>
      <c r="K10" s="28">
        <f ca="1">+db_ConsumoSectorizado[[#This Row],[Consumo.No07]]-db_ConsumoSectorizado[[#This Row],[Consumo.No08]]-db_ConsumoSectorizado[[#This Row],[Consumo.No09]]</f>
        <v>0</v>
      </c>
      <c r="L10" s="28">
        <f ca="1">+IF(db_ConsumoSectorizado[[#This Row],[Fecha]]&lt;TODAY(),IFERROR(VLOOKUP(db_ConsumoSectorizado[[#This Row],[Fecha]],db_Medidores[],4,FALSE)-VLOOKUP(db_ConsumoSectorizado[[#This Row],[Fecha]]-1,db_Medidores[],4,FALSE),0),0)</f>
        <v>13148</v>
      </c>
      <c r="M10" s="28">
        <f ca="1">+IF(db_ConsumoSectorizado[[#This Row],[Fecha]]&lt;TODAY(),IFERROR(VLOOKUP(db_ConsumoSectorizado[[#This Row],[Fecha]],db_Medidores[],19,FALSE)-VLOOKUP(db_ConsumoSectorizado[[#This Row],[Fecha]]-1,db_Medidores[],19,FALSE),0),0)</f>
        <v>1837</v>
      </c>
      <c r="N10" s="28">
        <f ca="1">+IF(db_ConsumoSectorizado[[#This Row],[Fecha]]&lt;TODAY(),IFERROR(VLOOKUP(db_ConsumoSectorizado[[#This Row],[Fecha]],db_Medidores[],15,FALSE)-VLOOKUP(db_ConsumoSectorizado[[#This Row],[Fecha]]-1,db_Medidores[],15,FALSE),0),0)</f>
        <v>4289</v>
      </c>
      <c r="O10" s="28">
        <f ca="1">+IF(db_ConsumoSectorizado[[#This Row],[Fecha]]&lt;TODAY(),IFERROR(VLOOKUP(db_ConsumoSectorizado[[#This Row],[Fecha]],db_Medidores[],8,FALSE)-VLOOKUP(db_ConsumoSectorizado[[#This Row],[Fecha]]-1,db_Medidores[],8,FALSE),0),0)</f>
        <v>734.5999999998603</v>
      </c>
      <c r="P10" s="28">
        <f ca="1">+db_ConsumoSectorizado[[#This Row],[Consumo.No11]]-db_ConsumoSectorizado[[#This Row],[Consumo.No12]]-db_ConsumoSectorizado[[#This Row],[Consumo.No13]]-db_ConsumoSectorizado[[#This Row],[Consumo.No14]]</f>
        <v>6287.4000000001397</v>
      </c>
      <c r="Q10" s="28">
        <f ca="1">+IF(db_ConsumoSectorizado[[#This Row],[Fecha]]&lt;TODAY(),IFERROR(VLOOKUP(db_ConsumoSectorizado[[#This Row],[Fecha]],db_Medidores[],2,FALSE)-VLOOKUP(db_ConsumoSectorizado[[#This Row],[Fecha]]-1,db_Medidores[],2,FALSE),0),0)</f>
        <v>372.27000000001863</v>
      </c>
      <c r="R10" s="28">
        <f ca="1">+IF(db_ConsumoSectorizado[[#This Row],[Fecha]]&lt;TODAY(),IFERROR(VLOOKUP(db_ConsumoSectorizado[[#This Row],[Fecha]],db_Medidores[],3,FALSE)-VLOOKUP(db_ConsumoSectorizado[[#This Row],[Fecha]]-1,db_Medidores[],3,FALSE),0),0)</f>
        <v>248.04999999998836</v>
      </c>
      <c r="S10" s="28">
        <f ca="1">+db_ConsumoSectorizado[[#This Row],[Consumo.No01]]-db_ConsumoSectorizado[[#This Row],[Consumo.No02]]-db_ConsumoSectorizado[[#This Row],[Consumo.No07]]-db_ConsumoSectorizado[[#This Row],[Consumo.No11]]</f>
        <v>3485.7499999939682</v>
      </c>
      <c r="T10" s="28">
        <f>+IFERROR(VLOOKUP(db_ConsumoSectorizado[[#This Row],[Fecha]],db_Vol[],2,FALSE),0)</f>
        <v>3666</v>
      </c>
      <c r="U10" s="28">
        <f>+IFERROR(VLOOKUP(db_ConsumoSectorizado[[#This Row],[Fecha]],db_Vol[],3,FALSE),0)</f>
        <v>3807.3580000000002</v>
      </c>
      <c r="V10" s="28" t="b">
        <f>+AND(db_ConsumoSectorizado[[#This Row],[Vol_SACO]]&gt;3000,db_ConsumoSectorizado[[#This Row],[Vol_ENVA]]&gt;3000)</f>
        <v>1</v>
      </c>
      <c r="W10" s="28" t="b">
        <f>+AND(db_ConsumoSectorizado[[#This Row],[Vol_SACO]]&lt;=0,db_ConsumoSectorizado[[#This Row],[Vol_ENVA]]&lt;100)</f>
        <v>0</v>
      </c>
      <c r="X10" s="28" t="b">
        <f>+AND(db_ConsumoSectorizado[[#This Row],[Vol_SACO]]&gt;0,db_ConsumoSectorizado[[#This Row],[Vol_ENVA]]&lt;900)</f>
        <v>0</v>
      </c>
      <c r="Y10" s="28" t="b">
        <f>+AND(db_ConsumoSectorizado[[#This Row],[Vol_SACO]]=0,db_ConsumoSectorizado[[#This Row],[Vol_ENVA]]&gt;3000)</f>
        <v>0</v>
      </c>
    </row>
    <row r="11" spans="1:25" ht="15.75" x14ac:dyDescent="0.25">
      <c r="A11" s="26">
        <v>44203</v>
      </c>
      <c r="B1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21878.000000006286</v>
      </c>
      <c r="C11" s="28">
        <f ca="1">+IF(db_ConsumoSectorizado[[#This Row],[Fecha]]&lt;TODAY(),IFERROR(VLOOKUP(db_ConsumoSectorizado[[#This Row],[Fecha]],db_Medidores[],10,FALSE)-VLOOKUP(db_ConsumoSectorizado[[#This Row],[Fecha]]-1,db_Medidores[],10,FALSE),0),0)</f>
        <v>5597.0600000000559</v>
      </c>
      <c r="D1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1" s="28">
        <f ca="1">+IF(db_ConsumoSectorizado[[#This Row],[Fecha]]&lt;TODAY(),IFERROR(VLOOKUP(db_ConsumoSectorizado[[#This Row],[Fecha]],db_Medidores[],7,FALSE)-VLOOKUP(db_ConsumoSectorizado[[#This Row],[Fecha]]-1,db_Medidores[],7,FALSE),0),0)</f>
        <v>949.35000000009313</v>
      </c>
      <c r="F11" s="28">
        <f ca="1">+IF(db_ConsumoSectorizado[[#This Row],[Fecha]]&lt;TODAY(),IFERROR(VLOOKUP(db_ConsumoSectorizado[[#This Row],[Fecha]],db_Medidores[],17,FALSE)-VLOOKUP(db_ConsumoSectorizado[[#This Row],[Fecha]]-1,db_Medidores[],17,FALSE),0),0)</f>
        <v>2084.5499999999884</v>
      </c>
      <c r="G11" s="28">
        <f ca="1">+db_ConsumoSectorizado[[#This Row],[Consumo.No02]]-db_ConsumoSectorizado[[#This Row],[Consumo.No04]]-db_ConsumoSectorizado[[#This Row],[Consumo.No05]]</f>
        <v>2563.1599999999744</v>
      </c>
      <c r="H11" s="28">
        <f ca="1">+db_ConsumoSectorizado[[#This Row],[Consumo.No08]]+db_ConsumoSectorizado[[#This Row],[Consumo.No09]]</f>
        <v>879.61000000001513</v>
      </c>
      <c r="I11" s="28">
        <f ca="1">+IF(db_ConsumoSectorizado[[#This Row],[Fecha]]&lt;TODAY(),IFERROR(VLOOKUP(db_ConsumoSectorizado[[#This Row],[Fecha]],db_Medidores[],9,FALSE)-VLOOKUP(db_ConsumoSectorizado[[#This Row],[Fecha]]-1,db_Medidores[],9,FALSE),0),0)</f>
        <v>234.16000000000349</v>
      </c>
      <c r="J11" s="28">
        <f ca="1">+IF(db_ConsumoSectorizado[[#This Row],[Fecha]]&lt;TODAY(),IFERROR(VLOOKUP(db_ConsumoSectorizado[[#This Row],[Fecha]],db_Medidores[],11,FALSE)-VLOOKUP(db_ConsumoSectorizado[[#This Row],[Fecha]]-1,db_Medidores[],11,FALSE),0),0)</f>
        <v>645.45000000001164</v>
      </c>
      <c r="K11" s="28">
        <f ca="1">+db_ConsumoSectorizado[[#This Row],[Consumo.No07]]-db_ConsumoSectorizado[[#This Row],[Consumo.No08]]-db_ConsumoSectorizado[[#This Row],[Consumo.No09]]</f>
        <v>0</v>
      </c>
      <c r="L11" s="28">
        <f ca="1">+IF(db_ConsumoSectorizado[[#This Row],[Fecha]]&lt;TODAY(),IFERROR(VLOOKUP(db_ConsumoSectorizado[[#This Row],[Fecha]],db_Medidores[],4,FALSE)-VLOOKUP(db_ConsumoSectorizado[[#This Row],[Fecha]]-1,db_Medidores[],4,FALSE),0),0)</f>
        <v>12278</v>
      </c>
      <c r="M11" s="28">
        <f ca="1">+IF(db_ConsumoSectorizado[[#This Row],[Fecha]]&lt;TODAY(),IFERROR(VLOOKUP(db_ConsumoSectorizado[[#This Row],[Fecha]],db_Medidores[],19,FALSE)-VLOOKUP(db_ConsumoSectorizado[[#This Row],[Fecha]]-1,db_Medidores[],19,FALSE),0),0)</f>
        <v>1728</v>
      </c>
      <c r="N11" s="28">
        <f ca="1">+IF(db_ConsumoSectorizado[[#This Row],[Fecha]]&lt;TODAY(),IFERROR(VLOOKUP(db_ConsumoSectorizado[[#This Row],[Fecha]],db_Medidores[],15,FALSE)-VLOOKUP(db_ConsumoSectorizado[[#This Row],[Fecha]]-1,db_Medidores[],15,FALSE),0),0)</f>
        <v>3711</v>
      </c>
      <c r="O11" s="28">
        <f ca="1">+IF(db_ConsumoSectorizado[[#This Row],[Fecha]]&lt;TODAY(),IFERROR(VLOOKUP(db_ConsumoSectorizado[[#This Row],[Fecha]],db_Medidores[],8,FALSE)-VLOOKUP(db_ConsumoSectorizado[[#This Row],[Fecha]]-1,db_Medidores[],8,FALSE),0),0)</f>
        <v>869.80000000004657</v>
      </c>
      <c r="P11" s="28">
        <f ca="1">+db_ConsumoSectorizado[[#This Row],[Consumo.No11]]-db_ConsumoSectorizado[[#This Row],[Consumo.No12]]-db_ConsumoSectorizado[[#This Row],[Consumo.No13]]-db_ConsumoSectorizado[[#This Row],[Consumo.No14]]</f>
        <v>5969.1999999999534</v>
      </c>
      <c r="Q11" s="28">
        <f ca="1">+IF(db_ConsumoSectorizado[[#This Row],[Fecha]]&lt;TODAY(),IFERROR(VLOOKUP(db_ConsumoSectorizado[[#This Row],[Fecha]],db_Medidores[],2,FALSE)-VLOOKUP(db_ConsumoSectorizado[[#This Row],[Fecha]]-1,db_Medidores[],2,FALSE),0),0)</f>
        <v>372.17999999999302</v>
      </c>
      <c r="R11" s="28">
        <f ca="1">+IF(db_ConsumoSectorizado[[#This Row],[Fecha]]&lt;TODAY(),IFERROR(VLOOKUP(db_ConsumoSectorizado[[#This Row],[Fecha]],db_Medidores[],3,FALSE)-VLOOKUP(db_ConsumoSectorizado[[#This Row],[Fecha]]-1,db_Medidores[],3,FALSE),0),0)</f>
        <v>237.82000000000698</v>
      </c>
      <c r="S11" s="28">
        <f ca="1">+db_ConsumoSectorizado[[#This Row],[Consumo.No01]]-db_ConsumoSectorizado[[#This Row],[Consumo.No02]]-db_ConsumoSectorizado[[#This Row],[Consumo.No07]]-db_ConsumoSectorizado[[#This Row],[Consumo.No11]]</f>
        <v>3123.3300000062154</v>
      </c>
      <c r="T11" s="28">
        <f>+IFERROR(VLOOKUP(db_ConsumoSectorizado[[#This Row],[Fecha]],db_Vol[],2,FALSE),0)</f>
        <v>1827</v>
      </c>
      <c r="U11" s="28">
        <f>+IFERROR(VLOOKUP(db_ConsumoSectorizado[[#This Row],[Fecha]],db_Vol[],3,FALSE),0)</f>
        <v>4149.1826000000001</v>
      </c>
      <c r="V11" s="28" t="b">
        <f>+AND(db_ConsumoSectorizado[[#This Row],[Vol_SACO]]&gt;3000,db_ConsumoSectorizado[[#This Row],[Vol_ENVA]]&gt;3000)</f>
        <v>0</v>
      </c>
      <c r="W11" s="28" t="b">
        <f>+AND(db_ConsumoSectorizado[[#This Row],[Vol_SACO]]&lt;=0,db_ConsumoSectorizado[[#This Row],[Vol_ENVA]]&lt;100)</f>
        <v>0</v>
      </c>
      <c r="X11" s="28" t="b">
        <f>+AND(db_ConsumoSectorizado[[#This Row],[Vol_SACO]]&gt;0,db_ConsumoSectorizado[[#This Row],[Vol_ENVA]]&lt;900)</f>
        <v>0</v>
      </c>
      <c r="Y11" s="28" t="b">
        <f>+AND(db_ConsumoSectorizado[[#This Row],[Vol_SACO]]=0,db_ConsumoSectorizado[[#This Row],[Vol_ENVA]]&gt;3000)</f>
        <v>0</v>
      </c>
    </row>
    <row r="12" spans="1:25" ht="15.75" x14ac:dyDescent="0.25">
      <c r="A12" s="26">
        <v>44204</v>
      </c>
      <c r="B1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23230.000000005588</v>
      </c>
      <c r="C12" s="28">
        <f ca="1">+IF(db_ConsumoSectorizado[[#This Row],[Fecha]]&lt;TODAY(),IFERROR(VLOOKUP(db_ConsumoSectorizado[[#This Row],[Fecha]],db_Medidores[],10,FALSE)-VLOOKUP(db_ConsumoSectorizado[[#This Row],[Fecha]]-1,db_Medidores[],10,FALSE),0),0)</f>
        <v>5490</v>
      </c>
      <c r="D1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2" s="28">
        <f ca="1">+IF(db_ConsumoSectorizado[[#This Row],[Fecha]]&lt;TODAY(),IFERROR(VLOOKUP(db_ConsumoSectorizado[[#This Row],[Fecha]],db_Medidores[],7,FALSE)-VLOOKUP(db_ConsumoSectorizado[[#This Row],[Fecha]]-1,db_Medidores[],7,FALSE),0),0)</f>
        <v>926</v>
      </c>
      <c r="F12" s="28">
        <f ca="1">+IF(db_ConsumoSectorizado[[#This Row],[Fecha]]&lt;TODAY(),IFERROR(VLOOKUP(db_ConsumoSectorizado[[#This Row],[Fecha]],db_Medidores[],17,FALSE)-VLOOKUP(db_ConsumoSectorizado[[#This Row],[Fecha]]-1,db_Medidores[],17,FALSE),0),0)</f>
        <v>2075</v>
      </c>
      <c r="G12" s="28">
        <f ca="1">+db_ConsumoSectorizado[[#This Row],[Consumo.No02]]-db_ConsumoSectorizado[[#This Row],[Consumo.No04]]-db_ConsumoSectorizado[[#This Row],[Consumo.No05]]</f>
        <v>2489</v>
      </c>
      <c r="H12" s="28">
        <f ca="1">+db_ConsumoSectorizado[[#This Row],[Consumo.No08]]+db_ConsumoSectorizado[[#This Row],[Consumo.No09]]</f>
        <v>359</v>
      </c>
      <c r="I12" s="28">
        <f ca="1">+IF(db_ConsumoSectorizado[[#This Row],[Fecha]]&lt;TODAY(),IFERROR(VLOOKUP(db_ConsumoSectorizado[[#This Row],[Fecha]],db_Medidores[],9,FALSE)-VLOOKUP(db_ConsumoSectorizado[[#This Row],[Fecha]]-1,db_Medidores[],9,FALSE),0),0)</f>
        <v>359</v>
      </c>
      <c r="J12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12" s="28">
        <f ca="1">+db_ConsumoSectorizado[[#This Row],[Consumo.No07]]-db_ConsumoSectorizado[[#This Row],[Consumo.No08]]-db_ConsumoSectorizado[[#This Row],[Consumo.No09]]</f>
        <v>0</v>
      </c>
      <c r="L12" s="28">
        <f ca="1">+IF(db_ConsumoSectorizado[[#This Row],[Fecha]]&lt;TODAY(),IFERROR(VLOOKUP(db_ConsumoSectorizado[[#This Row],[Fecha]],db_Medidores[],4,FALSE)-VLOOKUP(db_ConsumoSectorizado[[#This Row],[Fecha]]-1,db_Medidores[],4,FALSE),0),0)</f>
        <v>13361</v>
      </c>
      <c r="M12" s="28">
        <f ca="1">+IF(db_ConsumoSectorizado[[#This Row],[Fecha]]&lt;TODAY(),IFERROR(VLOOKUP(db_ConsumoSectorizado[[#This Row],[Fecha]],db_Medidores[],19,FALSE)-VLOOKUP(db_ConsumoSectorizado[[#This Row],[Fecha]]-1,db_Medidores[],19,FALSE),0),0)</f>
        <v>1995</v>
      </c>
      <c r="N12" s="28">
        <f ca="1">+IF(db_ConsumoSectorizado[[#This Row],[Fecha]]&lt;TODAY(),IFERROR(VLOOKUP(db_ConsumoSectorizado[[#This Row],[Fecha]],db_Medidores[],15,FALSE)-VLOOKUP(db_ConsumoSectorizado[[#This Row],[Fecha]]-1,db_Medidores[],15,FALSE),0),0)</f>
        <v>3964</v>
      </c>
      <c r="O12" s="28">
        <f ca="1">+IF(db_ConsumoSectorizado[[#This Row],[Fecha]]&lt;TODAY(),IFERROR(VLOOKUP(db_ConsumoSectorizado[[#This Row],[Fecha]],db_Medidores[],8,FALSE)-VLOOKUP(db_ConsumoSectorizado[[#This Row],[Fecha]]-1,db_Medidores[],8,FALSE),0),0)</f>
        <v>565</v>
      </c>
      <c r="P12" s="28">
        <f ca="1">+db_ConsumoSectorizado[[#This Row],[Consumo.No11]]-db_ConsumoSectorizado[[#This Row],[Consumo.No12]]-db_ConsumoSectorizado[[#This Row],[Consumo.No13]]-db_ConsumoSectorizado[[#This Row],[Consumo.No14]]</f>
        <v>6837</v>
      </c>
      <c r="Q12" s="28">
        <f ca="1">+IF(db_ConsumoSectorizado[[#This Row],[Fecha]]&lt;TODAY(),IFERROR(VLOOKUP(db_ConsumoSectorizado[[#This Row],[Fecha]],db_Medidores[],2,FALSE)-VLOOKUP(db_ConsumoSectorizado[[#This Row],[Fecha]]-1,db_Medidores[],2,FALSE),0),0)</f>
        <v>370</v>
      </c>
      <c r="R12" s="28">
        <f ca="1">+IF(db_ConsumoSectorizado[[#This Row],[Fecha]]&lt;TODAY(),IFERROR(VLOOKUP(db_ConsumoSectorizado[[#This Row],[Fecha]],db_Medidores[],3,FALSE)-VLOOKUP(db_ConsumoSectorizado[[#This Row],[Fecha]]-1,db_Medidores[],3,FALSE),0),0)</f>
        <v>256</v>
      </c>
      <c r="S12" s="28">
        <f ca="1">+db_ConsumoSectorizado[[#This Row],[Consumo.No01]]-db_ConsumoSectorizado[[#This Row],[Consumo.No02]]-db_ConsumoSectorizado[[#This Row],[Consumo.No07]]-db_ConsumoSectorizado[[#This Row],[Consumo.No11]]</f>
        <v>4020.0000000055879</v>
      </c>
      <c r="T12" s="28">
        <f>+IFERROR(VLOOKUP(db_ConsumoSectorizado[[#This Row],[Fecha]],db_Vol[],2,FALSE),0)</f>
        <v>3612</v>
      </c>
      <c r="U12" s="28">
        <f>+IFERROR(VLOOKUP(db_ConsumoSectorizado[[#This Row],[Fecha]],db_Vol[],3,FALSE),0)</f>
        <v>3916.7694000000001</v>
      </c>
      <c r="V12" s="28" t="b">
        <f>+AND(db_ConsumoSectorizado[[#This Row],[Vol_SACO]]&gt;3000,db_ConsumoSectorizado[[#This Row],[Vol_ENVA]]&gt;3000)</f>
        <v>1</v>
      </c>
      <c r="W12" s="28" t="b">
        <f>+AND(db_ConsumoSectorizado[[#This Row],[Vol_SACO]]&lt;=0,db_ConsumoSectorizado[[#This Row],[Vol_ENVA]]&lt;100)</f>
        <v>0</v>
      </c>
      <c r="X12" s="28" t="b">
        <f>+AND(db_ConsumoSectorizado[[#This Row],[Vol_SACO]]&gt;0,db_ConsumoSectorizado[[#This Row],[Vol_ENVA]]&lt;900)</f>
        <v>0</v>
      </c>
      <c r="Y12" s="28" t="b">
        <f>+AND(db_ConsumoSectorizado[[#This Row],[Vol_SACO]]=0,db_ConsumoSectorizado[[#This Row],[Vol_ENVA]]&gt;3000)</f>
        <v>0</v>
      </c>
    </row>
    <row r="13" spans="1:25" ht="15.75" x14ac:dyDescent="0.25">
      <c r="A13" s="26">
        <v>44205</v>
      </c>
      <c r="B1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16603.000000001397</v>
      </c>
      <c r="C13" s="28">
        <f ca="1">+IF(db_ConsumoSectorizado[[#This Row],[Fecha]]&lt;TODAY(),IFERROR(VLOOKUP(db_ConsumoSectorizado[[#This Row],[Fecha]],db_Medidores[],10,FALSE)-VLOOKUP(db_ConsumoSectorizado[[#This Row],[Fecha]]-1,db_Medidores[],10,FALSE),0),0)</f>
        <v>4547</v>
      </c>
      <c r="D1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3" s="28">
        <f ca="1">+IF(db_ConsumoSectorizado[[#This Row],[Fecha]]&lt;TODAY(),IFERROR(VLOOKUP(db_ConsumoSectorizado[[#This Row],[Fecha]],db_Medidores[],7,FALSE)-VLOOKUP(db_ConsumoSectorizado[[#This Row],[Fecha]]-1,db_Medidores[],7,FALSE),0),0)</f>
        <v>783</v>
      </c>
      <c r="F13" s="28">
        <f ca="1">+IF(db_ConsumoSectorizado[[#This Row],[Fecha]]&lt;TODAY(),IFERROR(VLOOKUP(db_ConsumoSectorizado[[#This Row],[Fecha]],db_Medidores[],17,FALSE)-VLOOKUP(db_ConsumoSectorizado[[#This Row],[Fecha]]-1,db_Medidores[],17,FALSE),0),0)</f>
        <v>1709</v>
      </c>
      <c r="G13" s="28">
        <f ca="1">+db_ConsumoSectorizado[[#This Row],[Consumo.No02]]-db_ConsumoSectorizado[[#This Row],[Consumo.No04]]-db_ConsumoSectorizado[[#This Row],[Consumo.No05]]</f>
        <v>2055</v>
      </c>
      <c r="H13" s="28">
        <f ca="1">+db_ConsumoSectorizado[[#This Row],[Consumo.No08]]+db_ConsumoSectorizado[[#This Row],[Consumo.No09]]</f>
        <v>841</v>
      </c>
      <c r="I13" s="28">
        <f ca="1">+IF(db_ConsumoSectorizado[[#This Row],[Fecha]]&lt;TODAY(),IFERROR(VLOOKUP(db_ConsumoSectorizado[[#This Row],[Fecha]],db_Medidores[],9,FALSE)-VLOOKUP(db_ConsumoSectorizado[[#This Row],[Fecha]]-1,db_Medidores[],9,FALSE),0),0)</f>
        <v>89</v>
      </c>
      <c r="J13" s="28">
        <f ca="1">+IF(db_ConsumoSectorizado[[#This Row],[Fecha]]&lt;TODAY(),IFERROR(VLOOKUP(db_ConsumoSectorizado[[#This Row],[Fecha]],db_Medidores[],11,FALSE)-VLOOKUP(db_ConsumoSectorizado[[#This Row],[Fecha]]-1,db_Medidores[],11,FALSE),0),0)</f>
        <v>752</v>
      </c>
      <c r="K13" s="28">
        <f ca="1">+db_ConsumoSectorizado[[#This Row],[Consumo.No07]]-db_ConsumoSectorizado[[#This Row],[Consumo.No08]]-db_ConsumoSectorizado[[#This Row],[Consumo.No09]]</f>
        <v>0</v>
      </c>
      <c r="L13" s="28">
        <f ca="1">+IF(db_ConsumoSectorizado[[#This Row],[Fecha]]&lt;TODAY(),IFERROR(VLOOKUP(db_ConsumoSectorizado[[#This Row],[Fecha]],db_Medidores[],4,FALSE)-VLOOKUP(db_ConsumoSectorizado[[#This Row],[Fecha]]-1,db_Medidores[],4,FALSE),0),0)</f>
        <v>9194</v>
      </c>
      <c r="M13" s="28">
        <f ca="1">+IF(db_ConsumoSectorizado[[#This Row],[Fecha]]&lt;TODAY(),IFERROR(VLOOKUP(db_ConsumoSectorizado[[#This Row],[Fecha]],db_Medidores[],19,FALSE)-VLOOKUP(db_ConsumoSectorizado[[#This Row],[Fecha]]-1,db_Medidores[],19,FALSE),0),0)</f>
        <v>1538</v>
      </c>
      <c r="N13" s="28">
        <f ca="1">+IF(db_ConsumoSectorizado[[#This Row],[Fecha]]&lt;TODAY(),IFERROR(VLOOKUP(db_ConsumoSectorizado[[#This Row],[Fecha]],db_Medidores[],15,FALSE)-VLOOKUP(db_ConsumoSectorizado[[#This Row],[Fecha]]-1,db_Medidores[],15,FALSE),0),0)</f>
        <v>2029</v>
      </c>
      <c r="O13" s="28">
        <f ca="1">+IF(db_ConsumoSectorizado[[#This Row],[Fecha]]&lt;TODAY(),IFERROR(VLOOKUP(db_ConsumoSectorizado[[#This Row],[Fecha]],db_Medidores[],8,FALSE)-VLOOKUP(db_ConsumoSectorizado[[#This Row],[Fecha]]-1,db_Medidores[],8,FALSE),0),0)</f>
        <v>617</v>
      </c>
      <c r="P13" s="28">
        <f ca="1">+db_ConsumoSectorizado[[#This Row],[Consumo.No11]]-db_ConsumoSectorizado[[#This Row],[Consumo.No12]]-db_ConsumoSectorizado[[#This Row],[Consumo.No13]]-db_ConsumoSectorizado[[#This Row],[Consumo.No14]]</f>
        <v>5010</v>
      </c>
      <c r="Q13" s="28">
        <f ca="1">+IF(db_ConsumoSectorizado[[#This Row],[Fecha]]&lt;TODAY(),IFERROR(VLOOKUP(db_ConsumoSectorizado[[#This Row],[Fecha]],db_Medidores[],2,FALSE)-VLOOKUP(db_ConsumoSectorizado[[#This Row],[Fecha]]-1,db_Medidores[],2,FALSE),0),0)</f>
        <v>282</v>
      </c>
      <c r="R13" s="28">
        <f ca="1">+IF(db_ConsumoSectorizado[[#This Row],[Fecha]]&lt;TODAY(),IFERROR(VLOOKUP(db_ConsumoSectorizado[[#This Row],[Fecha]],db_Medidores[],3,FALSE)-VLOOKUP(db_ConsumoSectorizado[[#This Row],[Fecha]]-1,db_Medidores[],3,FALSE),0),0)</f>
        <v>179</v>
      </c>
      <c r="S13" s="28">
        <f ca="1">+db_ConsumoSectorizado[[#This Row],[Consumo.No01]]-db_ConsumoSectorizado[[#This Row],[Consumo.No02]]-db_ConsumoSectorizado[[#This Row],[Consumo.No07]]-db_ConsumoSectorizado[[#This Row],[Consumo.No11]]</f>
        <v>2021.000000001397</v>
      </c>
      <c r="T13" s="28">
        <f>+IFERROR(VLOOKUP(db_ConsumoSectorizado[[#This Row],[Fecha]],db_Vol[],2,FALSE),0)</f>
        <v>460</v>
      </c>
      <c r="U13" s="28">
        <f>+IFERROR(VLOOKUP(db_ConsumoSectorizado[[#This Row],[Fecha]],db_Vol[],3,FALSE),0)</f>
        <v>3789.9793999999997</v>
      </c>
      <c r="V13" s="28" t="b">
        <f>+AND(db_ConsumoSectorizado[[#This Row],[Vol_SACO]]&gt;3000,db_ConsumoSectorizado[[#This Row],[Vol_ENVA]]&gt;3000)</f>
        <v>0</v>
      </c>
      <c r="W13" s="28" t="b">
        <f>+AND(db_ConsumoSectorizado[[#This Row],[Vol_SACO]]&lt;=0,db_ConsumoSectorizado[[#This Row],[Vol_ENVA]]&lt;100)</f>
        <v>0</v>
      </c>
      <c r="X13" s="28" t="b">
        <f>+AND(db_ConsumoSectorizado[[#This Row],[Vol_SACO]]&gt;0,db_ConsumoSectorizado[[#This Row],[Vol_ENVA]]&lt;900)</f>
        <v>0</v>
      </c>
      <c r="Y13" s="28" t="b">
        <f>+AND(db_ConsumoSectorizado[[#This Row],[Vol_SACO]]=0,db_ConsumoSectorizado[[#This Row],[Vol_ENVA]]&gt;3000)</f>
        <v>0</v>
      </c>
    </row>
    <row r="14" spans="1:25" ht="15.75" x14ac:dyDescent="0.25">
      <c r="A14" s="26">
        <v>44206</v>
      </c>
      <c r="B1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10462.999999997206</v>
      </c>
      <c r="C14" s="28">
        <f ca="1">+IF(db_ConsumoSectorizado[[#This Row],[Fecha]]&lt;TODAY(),IFERROR(VLOOKUP(db_ConsumoSectorizado[[#This Row],[Fecha]],db_Medidores[],10,FALSE)-VLOOKUP(db_ConsumoSectorizado[[#This Row],[Fecha]]-1,db_Medidores[],10,FALSE),0),0)</f>
        <v>1065</v>
      </c>
      <c r="D1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4" s="28">
        <f ca="1">+db_ConsumoSectorizado[[#This Row],[Consumo.No02]]-db_ConsumoSectorizado[[#This Row],[Consumo.No04]]-db_ConsumoSectorizado[[#This Row],[Consumo.No05]]</f>
        <v>1065</v>
      </c>
      <c r="H14" s="28">
        <f ca="1">+db_ConsumoSectorizado[[#This Row],[Consumo.No08]]+db_ConsumoSectorizado[[#This Row],[Consumo.No09]]</f>
        <v>69</v>
      </c>
      <c r="I14" s="28">
        <f ca="1">+IF(db_ConsumoSectorizado[[#This Row],[Fecha]]&lt;TODAY(),IFERROR(VLOOKUP(db_ConsumoSectorizado[[#This Row],[Fecha]],db_Medidores[],9,FALSE)-VLOOKUP(db_ConsumoSectorizado[[#This Row],[Fecha]]-1,db_Medidores[],9,FALSE),0),0)</f>
        <v>69</v>
      </c>
      <c r="J14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14" s="28">
        <f ca="1">+db_ConsumoSectorizado[[#This Row],[Consumo.No07]]-db_ConsumoSectorizado[[#This Row],[Consumo.No08]]-db_ConsumoSectorizado[[#This Row],[Consumo.No09]]</f>
        <v>0</v>
      </c>
      <c r="L14" s="28">
        <f ca="1">+IF(db_ConsumoSectorizado[[#This Row],[Fecha]]&lt;TODAY(),IFERROR(VLOOKUP(db_ConsumoSectorizado[[#This Row],[Fecha]],db_Medidores[],4,FALSE)-VLOOKUP(db_ConsumoSectorizado[[#This Row],[Fecha]]-1,db_Medidores[],4,FALSE),0),0)</f>
        <v>8152</v>
      </c>
      <c r="M14" s="28">
        <f ca="1">+IF(db_ConsumoSectorizado[[#This Row],[Fecha]]&lt;TODAY(),IFERROR(VLOOKUP(db_ConsumoSectorizado[[#This Row],[Fecha]],db_Medidores[],19,FALSE)-VLOOKUP(db_ConsumoSectorizado[[#This Row],[Fecha]]-1,db_Medidores[],19,FALSE),0),0)</f>
        <v>868</v>
      </c>
      <c r="N14" s="28">
        <f ca="1">+IF(db_ConsumoSectorizado[[#This Row],[Fecha]]&lt;TODAY(),IFERROR(VLOOKUP(db_ConsumoSectorizado[[#This Row],[Fecha]],db_Medidores[],15,FALSE)-VLOOKUP(db_ConsumoSectorizado[[#This Row],[Fecha]]-1,db_Medidores[],15,FALSE),0),0)</f>
        <v>2059</v>
      </c>
      <c r="O14" s="28">
        <f ca="1">+IF(db_ConsumoSectorizado[[#This Row],[Fecha]]&lt;TODAY(),IFERROR(VLOOKUP(db_ConsumoSectorizado[[#This Row],[Fecha]],db_Medidores[],8,FALSE)-VLOOKUP(db_ConsumoSectorizado[[#This Row],[Fecha]]-1,db_Medidores[],8,FALSE),0),0)</f>
        <v>701</v>
      </c>
      <c r="P14" s="28">
        <f ca="1">+db_ConsumoSectorizado[[#This Row],[Consumo.No11]]-db_ConsumoSectorizado[[#This Row],[Consumo.No12]]-db_ConsumoSectorizado[[#This Row],[Consumo.No13]]-db_ConsumoSectorizado[[#This Row],[Consumo.No14]]</f>
        <v>4524</v>
      </c>
      <c r="Q14" s="28">
        <f ca="1">+IF(db_ConsumoSectorizado[[#This Row],[Fecha]]&lt;TODAY(),IFERROR(VLOOKUP(db_ConsumoSectorizado[[#This Row],[Fecha]],db_Medidores[],2,FALSE)-VLOOKUP(db_ConsumoSectorizado[[#This Row],[Fecha]]-1,db_Medidores[],2,FALSE),0),0)</f>
        <v>301</v>
      </c>
      <c r="R14" s="28">
        <f ca="1">+IF(db_ConsumoSectorizado[[#This Row],[Fecha]]&lt;TODAY(),IFERROR(VLOOKUP(db_ConsumoSectorizado[[#This Row],[Fecha]],db_Medidores[],3,FALSE)-VLOOKUP(db_ConsumoSectorizado[[#This Row],[Fecha]]-1,db_Medidores[],3,FALSE),0),0)</f>
        <v>108</v>
      </c>
      <c r="S14" s="28">
        <f ca="1">+db_ConsumoSectorizado[[#This Row],[Consumo.No01]]-db_ConsumoSectorizado[[#This Row],[Consumo.No02]]-db_ConsumoSectorizado[[#This Row],[Consumo.No07]]-db_ConsumoSectorizado[[#This Row],[Consumo.No11]]</f>
        <v>1176.999999997206</v>
      </c>
      <c r="T14" s="28">
        <f>+IFERROR(VLOOKUP(db_ConsumoSectorizado[[#This Row],[Fecha]],db_Vol[],2,FALSE),0)</f>
        <v>0</v>
      </c>
      <c r="U14" s="28">
        <f>+IFERROR(VLOOKUP(db_ConsumoSectorizado[[#This Row],[Fecha]],db_Vol[],3,FALSE),0)</f>
        <v>8.0599999999999977E-2</v>
      </c>
      <c r="V14" s="28" t="b">
        <f>+AND(db_ConsumoSectorizado[[#This Row],[Vol_SACO]]&gt;3000,db_ConsumoSectorizado[[#This Row],[Vol_ENVA]]&gt;3000)</f>
        <v>0</v>
      </c>
      <c r="W14" s="28" t="b">
        <f>+AND(db_ConsumoSectorizado[[#This Row],[Vol_SACO]]&lt;=0,db_ConsumoSectorizado[[#This Row],[Vol_ENVA]]&lt;100)</f>
        <v>1</v>
      </c>
      <c r="X14" s="28" t="b">
        <f>+AND(db_ConsumoSectorizado[[#This Row],[Vol_SACO]]&gt;0,db_ConsumoSectorizado[[#This Row],[Vol_ENVA]]&lt;900)</f>
        <v>0</v>
      </c>
      <c r="Y14" s="28" t="b">
        <f>+AND(db_ConsumoSectorizado[[#This Row],[Vol_SACO]]=0,db_ConsumoSectorizado[[#This Row],[Vol_ENVA]]&gt;3000)</f>
        <v>0</v>
      </c>
    </row>
    <row r="15" spans="1:25" ht="15.75" x14ac:dyDescent="0.25">
      <c r="A15" s="26">
        <v>44207</v>
      </c>
      <c r="B1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13685.469999993002</v>
      </c>
      <c r="C15" s="28">
        <f ca="1">+IF(db_ConsumoSectorizado[[#This Row],[Fecha]]&lt;TODAY(),IFERROR(VLOOKUP(db_ConsumoSectorizado[[#This Row],[Fecha]],db_Medidores[],10,FALSE)-VLOOKUP(db_ConsumoSectorizado[[#This Row],[Fecha]]-1,db_Medidores[],10,FALSE),0),0)</f>
        <v>1546.2599999997765</v>
      </c>
      <c r="D1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5" s="28">
        <f ca="1">+IF(db_ConsumoSectorizado[[#This Row],[Fecha]]&lt;TODAY(),IFERROR(VLOOKUP(db_ConsumoSectorizado[[#This Row],[Fecha]],db_Medidores[],7,FALSE)-VLOOKUP(db_ConsumoSectorizado[[#This Row],[Fecha]]-1,db_Medidores[],7,FALSE),0),0)</f>
        <v>475.38999999989755</v>
      </c>
      <c r="F15" s="28">
        <f ca="1">+IF(db_ConsumoSectorizado[[#This Row],[Fecha]]&lt;TODAY(),IFERROR(VLOOKUP(db_ConsumoSectorizado[[#This Row],[Fecha]],db_Medidores[],17,FALSE)-VLOOKUP(db_ConsumoSectorizado[[#This Row],[Fecha]]-1,db_Medidores[],17,FALSE),0),0)</f>
        <v>1152.3300000000163</v>
      </c>
      <c r="G15" s="28">
        <f ca="1">+db_ConsumoSectorizado[[#This Row],[Consumo.No02]]-db_ConsumoSectorizado[[#This Row],[Consumo.No04]]-db_ConsumoSectorizado[[#This Row],[Consumo.No05]]</f>
        <v>-81.46000000013737</v>
      </c>
      <c r="H15" s="28">
        <f ca="1">+db_ConsumoSectorizado[[#This Row],[Consumo.No08]]+db_ConsumoSectorizado[[#This Row],[Consumo.No09]]</f>
        <v>586.03000000001339</v>
      </c>
      <c r="I15" s="28">
        <f ca="1">+IF(db_ConsumoSectorizado[[#This Row],[Fecha]]&lt;TODAY(),IFERROR(VLOOKUP(db_ConsumoSectorizado[[#This Row],[Fecha]],db_Medidores[],9,FALSE)-VLOOKUP(db_ConsumoSectorizado[[#This Row],[Fecha]]-1,db_Medidores[],9,FALSE),0),0)</f>
        <v>217.33000000000175</v>
      </c>
      <c r="J15" s="28">
        <f ca="1">+IF(db_ConsumoSectorizado[[#This Row],[Fecha]]&lt;TODAY(),IFERROR(VLOOKUP(db_ConsumoSectorizado[[#This Row],[Fecha]],db_Medidores[],11,FALSE)-VLOOKUP(db_ConsumoSectorizado[[#This Row],[Fecha]]-1,db_Medidores[],11,FALSE),0),0)</f>
        <v>368.70000000001164</v>
      </c>
      <c r="K15" s="28">
        <f ca="1">+db_ConsumoSectorizado[[#This Row],[Consumo.No07]]-db_ConsumoSectorizado[[#This Row],[Consumo.No08]]-db_ConsumoSectorizado[[#This Row],[Consumo.No09]]</f>
        <v>0</v>
      </c>
      <c r="L15" s="28">
        <f ca="1">+IF(db_ConsumoSectorizado[[#This Row],[Fecha]]&lt;TODAY(),IFERROR(VLOOKUP(db_ConsumoSectorizado[[#This Row],[Fecha]],db_Medidores[],4,FALSE)-VLOOKUP(db_ConsumoSectorizado[[#This Row],[Fecha]]-1,db_Medidores[],4,FALSE),0),0)</f>
        <v>12775</v>
      </c>
      <c r="M15" s="28">
        <f ca="1">+IF(db_ConsumoSectorizado[[#This Row],[Fecha]]&lt;TODAY(),IFERROR(VLOOKUP(db_ConsumoSectorizado[[#This Row],[Fecha]],db_Medidores[],19,FALSE)-VLOOKUP(db_ConsumoSectorizado[[#This Row],[Fecha]]-1,db_Medidores[],19,FALSE),0),0)</f>
        <v>1172</v>
      </c>
      <c r="N15" s="28">
        <f ca="1">+IF(db_ConsumoSectorizado[[#This Row],[Fecha]]&lt;TODAY(),IFERROR(VLOOKUP(db_ConsumoSectorizado[[#This Row],[Fecha]],db_Medidores[],15,FALSE)-VLOOKUP(db_ConsumoSectorizado[[#This Row],[Fecha]]-1,db_Medidores[],15,FALSE),0),0)</f>
        <v>2330</v>
      </c>
      <c r="O15" s="28">
        <f ca="1">+IF(db_ConsumoSectorizado[[#This Row],[Fecha]]&lt;TODAY(),IFERROR(VLOOKUP(db_ConsumoSectorizado[[#This Row],[Fecha]],db_Medidores[],8,FALSE)-VLOOKUP(db_ConsumoSectorizado[[#This Row],[Fecha]]-1,db_Medidores[],8,FALSE),0),0)</f>
        <v>753.08000000007451</v>
      </c>
      <c r="P15" s="28">
        <f ca="1">+db_ConsumoSectorizado[[#This Row],[Consumo.No11]]-db_ConsumoSectorizado[[#This Row],[Consumo.No12]]-db_ConsumoSectorizado[[#This Row],[Consumo.No13]]-db_ConsumoSectorizado[[#This Row],[Consumo.No14]]</f>
        <v>8519.9199999999255</v>
      </c>
      <c r="Q15" s="28">
        <f ca="1">+IF(db_ConsumoSectorizado[[#This Row],[Fecha]]&lt;TODAY(),IFERROR(VLOOKUP(db_ConsumoSectorizado[[#This Row],[Fecha]],db_Medidores[],2,FALSE)-VLOOKUP(db_ConsumoSectorizado[[#This Row],[Fecha]]-1,db_Medidores[],2,FALSE),0),0)</f>
        <v>384.14000000001397</v>
      </c>
      <c r="R15" s="28">
        <f ca="1">+IF(db_ConsumoSectorizado[[#This Row],[Fecha]]&lt;TODAY(),IFERROR(VLOOKUP(db_ConsumoSectorizado[[#This Row],[Fecha]],db_Medidores[],3,FALSE)-VLOOKUP(db_ConsumoSectorizado[[#This Row],[Fecha]]-1,db_Medidores[],3,FALSE),0),0)</f>
        <v>210.38999999999942</v>
      </c>
      <c r="S15" s="28">
        <f ca="1">+db_ConsumoSectorizado[[#This Row],[Consumo.No01]]-db_ConsumoSectorizado[[#This Row],[Consumo.No02]]-db_ConsumoSectorizado[[#This Row],[Consumo.No07]]-db_ConsumoSectorizado[[#This Row],[Consumo.No11]]</f>
        <v>-1221.8200000067882</v>
      </c>
      <c r="T15" s="28">
        <f>+IFERROR(VLOOKUP(db_ConsumoSectorizado[[#This Row],[Fecha]],db_Vol[],2,FALSE),0)</f>
        <v>2711</v>
      </c>
      <c r="U15" s="28">
        <f>+IFERROR(VLOOKUP(db_ConsumoSectorizado[[#This Row],[Fecha]],db_Vol[],3,FALSE),0)</f>
        <v>789.34680000000014</v>
      </c>
      <c r="V15" s="28" t="b">
        <f>+AND(db_ConsumoSectorizado[[#This Row],[Vol_SACO]]&gt;3000,db_ConsumoSectorizado[[#This Row],[Vol_ENVA]]&gt;3000)</f>
        <v>0</v>
      </c>
      <c r="W15" s="28" t="b">
        <f>+AND(db_ConsumoSectorizado[[#This Row],[Vol_SACO]]&lt;=0,db_ConsumoSectorizado[[#This Row],[Vol_ENVA]]&lt;100)</f>
        <v>0</v>
      </c>
      <c r="X15" s="28" t="b">
        <f>+AND(db_ConsumoSectorizado[[#This Row],[Vol_SACO]]&gt;0,db_ConsumoSectorizado[[#This Row],[Vol_ENVA]]&lt;900)</f>
        <v>1</v>
      </c>
      <c r="Y15" s="28" t="b">
        <f>+AND(db_ConsumoSectorizado[[#This Row],[Vol_SACO]]=0,db_ConsumoSectorizado[[#This Row],[Vol_ENVA]]&gt;3000)</f>
        <v>0</v>
      </c>
    </row>
    <row r="16" spans="1:25" ht="15.75" x14ac:dyDescent="0.25">
      <c r="A16" s="26">
        <v>44208</v>
      </c>
      <c r="B1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22208.530000004917</v>
      </c>
      <c r="C16" s="28">
        <f ca="1">+IF(db_ConsumoSectorizado[[#This Row],[Fecha]]&lt;TODAY(),IFERROR(VLOOKUP(db_ConsumoSectorizado[[#This Row],[Fecha]],db_Medidores[],10,FALSE)-VLOOKUP(db_ConsumoSectorizado[[#This Row],[Fecha]]-1,db_Medidores[],10,FALSE),0),0)</f>
        <v>5701.6100000003353</v>
      </c>
      <c r="D1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6" s="28">
        <f ca="1">+IF(db_ConsumoSectorizado[[#This Row],[Fecha]]&lt;TODAY(),IFERROR(VLOOKUP(db_ConsumoSectorizado[[#This Row],[Fecha]],db_Medidores[],7,FALSE)-VLOOKUP(db_ConsumoSectorizado[[#This Row],[Fecha]]-1,db_Medidores[],7,FALSE),0),0)</f>
        <v>965.19000000017695</v>
      </c>
      <c r="F16" s="28">
        <f ca="1">+IF(db_ConsumoSectorizado[[#This Row],[Fecha]]&lt;TODAY(),IFERROR(VLOOKUP(db_ConsumoSectorizado[[#This Row],[Fecha]],db_Medidores[],17,FALSE)-VLOOKUP(db_ConsumoSectorizado[[#This Row],[Fecha]]-1,db_Medidores[],17,FALSE),0),0)</f>
        <v>2155.109999999986</v>
      </c>
      <c r="G16" s="28">
        <f ca="1">+db_ConsumoSectorizado[[#This Row],[Consumo.No02]]-db_ConsumoSectorizado[[#This Row],[Consumo.No04]]-db_ConsumoSectorizado[[#This Row],[Consumo.No05]]</f>
        <v>2581.3100000001723</v>
      </c>
      <c r="H16" s="28">
        <f ca="1">+db_ConsumoSectorizado[[#This Row],[Consumo.No08]]+db_ConsumoSectorizado[[#This Row],[Consumo.No09]]</f>
        <v>1136.7199999999721</v>
      </c>
      <c r="I16" s="28">
        <f ca="1">+IF(db_ConsumoSectorizado[[#This Row],[Fecha]]&lt;TODAY(),IFERROR(VLOOKUP(db_ConsumoSectorizado[[#This Row],[Fecha]],db_Medidores[],9,FALSE)-VLOOKUP(db_ConsumoSectorizado[[#This Row],[Fecha]]-1,db_Medidores[],9,FALSE),0),0)</f>
        <v>367.33999999999651</v>
      </c>
      <c r="J16" s="28">
        <f ca="1">+IF(db_ConsumoSectorizado[[#This Row],[Fecha]]&lt;TODAY(),IFERROR(VLOOKUP(db_ConsumoSectorizado[[#This Row],[Fecha]],db_Medidores[],11,FALSE)-VLOOKUP(db_ConsumoSectorizado[[#This Row],[Fecha]]-1,db_Medidores[],11,FALSE),0),0)</f>
        <v>769.37999999997555</v>
      </c>
      <c r="K16" s="28">
        <f ca="1">+db_ConsumoSectorizado[[#This Row],[Consumo.No07]]-db_ConsumoSectorizado[[#This Row],[Consumo.No08]]-db_ConsumoSectorizado[[#This Row],[Consumo.No09]]</f>
        <v>0</v>
      </c>
      <c r="L16" s="28">
        <f ca="1">+IF(db_ConsumoSectorizado[[#This Row],[Fecha]]&lt;TODAY(),IFERROR(VLOOKUP(db_ConsumoSectorizado[[#This Row],[Fecha]],db_Medidores[],4,FALSE)-VLOOKUP(db_ConsumoSectorizado[[#This Row],[Fecha]]-1,db_Medidores[],4,FALSE),0),0)</f>
        <v>8833</v>
      </c>
      <c r="M16" s="28">
        <f ca="1">+IF(db_ConsumoSectorizado[[#This Row],[Fecha]]&lt;TODAY(),IFERROR(VLOOKUP(db_ConsumoSectorizado[[#This Row],[Fecha]],db_Medidores[],19,FALSE)-VLOOKUP(db_ConsumoSectorizado[[#This Row],[Fecha]]-1,db_Medidores[],19,FALSE),0),0)</f>
        <v>1957</v>
      </c>
      <c r="N16" s="28">
        <f ca="1">+IF(db_ConsumoSectorizado[[#This Row],[Fecha]]&lt;TODAY(),IFERROR(VLOOKUP(db_ConsumoSectorizado[[#This Row],[Fecha]],db_Medidores[],15,FALSE)-VLOOKUP(db_ConsumoSectorizado[[#This Row],[Fecha]]-1,db_Medidores[],15,FALSE),0),0)</f>
        <v>3450</v>
      </c>
      <c r="O16" s="28">
        <f ca="1">+IF(db_ConsumoSectorizado[[#This Row],[Fecha]]&lt;TODAY(),IFERROR(VLOOKUP(db_ConsumoSectorizado[[#This Row],[Fecha]],db_Medidores[],8,FALSE)-VLOOKUP(db_ConsumoSectorizado[[#This Row],[Fecha]]-1,db_Medidores[],8,FALSE),0),0)</f>
        <v>754.97999999998137</v>
      </c>
      <c r="P16" s="28">
        <f ca="1">+db_ConsumoSectorizado[[#This Row],[Consumo.No11]]-db_ConsumoSectorizado[[#This Row],[Consumo.No12]]-db_ConsumoSectorizado[[#This Row],[Consumo.No13]]-db_ConsumoSectorizado[[#This Row],[Consumo.No14]]</f>
        <v>2671.0200000000186</v>
      </c>
      <c r="Q16" s="28">
        <f ca="1">+IF(db_ConsumoSectorizado[[#This Row],[Fecha]]&lt;TODAY(),IFERROR(VLOOKUP(db_ConsumoSectorizado[[#This Row],[Fecha]],db_Medidores[],2,FALSE)-VLOOKUP(db_ConsumoSectorizado[[#This Row],[Fecha]]-1,db_Medidores[],2,FALSE),0),0)</f>
        <v>386.15999999997439</v>
      </c>
      <c r="R16" s="28">
        <f ca="1">+IF(db_ConsumoSectorizado[[#This Row],[Fecha]]&lt;TODAY(),IFERROR(VLOOKUP(db_ConsumoSectorizado[[#This Row],[Fecha]],db_Medidores[],3,FALSE)-VLOOKUP(db_ConsumoSectorizado[[#This Row],[Fecha]]-1,db_Medidores[],3,FALSE),0),0)</f>
        <v>229.30999999999767</v>
      </c>
      <c r="S16" s="28">
        <f ca="1">+db_ConsumoSectorizado[[#This Row],[Consumo.No01]]-db_ConsumoSectorizado[[#This Row],[Consumo.No02]]-db_ConsumoSectorizado[[#This Row],[Consumo.No07]]-db_ConsumoSectorizado[[#This Row],[Consumo.No11]]</f>
        <v>6537.20000000461</v>
      </c>
      <c r="T16" s="28">
        <f>+IFERROR(VLOOKUP(db_ConsumoSectorizado[[#This Row],[Fecha]],db_Vol[],2,FALSE),0)</f>
        <v>3185</v>
      </c>
      <c r="U16" s="28">
        <f>+IFERROR(VLOOKUP(db_ConsumoSectorizado[[#This Row],[Fecha]],db_Vol[],3,FALSE),0)</f>
        <v>4217.4322000000002</v>
      </c>
      <c r="V16" s="28" t="b">
        <f>+AND(db_ConsumoSectorizado[[#This Row],[Vol_SACO]]&gt;3000,db_ConsumoSectorizado[[#This Row],[Vol_ENVA]]&gt;3000)</f>
        <v>1</v>
      </c>
      <c r="W16" s="28" t="b">
        <f>+AND(db_ConsumoSectorizado[[#This Row],[Vol_SACO]]&lt;=0,db_ConsumoSectorizado[[#This Row],[Vol_ENVA]]&lt;100)</f>
        <v>0</v>
      </c>
      <c r="X16" s="28" t="b">
        <f>+AND(db_ConsumoSectorizado[[#This Row],[Vol_SACO]]&gt;0,db_ConsumoSectorizado[[#This Row],[Vol_ENVA]]&lt;900)</f>
        <v>0</v>
      </c>
      <c r="Y16" s="28" t="b">
        <f>+AND(db_ConsumoSectorizado[[#This Row],[Vol_SACO]]=0,db_ConsumoSectorizado[[#This Row],[Vol_ENVA]]&gt;3000)</f>
        <v>0</v>
      </c>
    </row>
    <row r="17" spans="1:25" ht="15.75" x14ac:dyDescent="0.25">
      <c r="A17" s="26">
        <v>44209</v>
      </c>
      <c r="B1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21423.94000000559</v>
      </c>
      <c r="C17" s="28">
        <f ca="1">+IF(db_ConsumoSectorizado[[#This Row],[Fecha]]&lt;TODAY(),IFERROR(VLOOKUP(db_ConsumoSectorizado[[#This Row],[Fecha]],db_Medidores[],10,FALSE)-VLOOKUP(db_ConsumoSectorizado[[#This Row],[Fecha]]-1,db_Medidores[],10,FALSE),0),0)</f>
        <v>5860.8599999998696</v>
      </c>
      <c r="D1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7" s="28">
        <f ca="1">+IF(db_ConsumoSectorizado[[#This Row],[Fecha]]&lt;TODAY(),IFERROR(VLOOKUP(db_ConsumoSectorizado[[#This Row],[Fecha]],db_Medidores[],7,FALSE)-VLOOKUP(db_ConsumoSectorizado[[#This Row],[Fecha]]-1,db_Medidores[],7,FALSE),0),0)</f>
        <v>1015.8799999998882</v>
      </c>
      <c r="F17" s="28">
        <f ca="1">+IF(db_ConsumoSectorizado[[#This Row],[Fecha]]&lt;TODAY(),IFERROR(VLOOKUP(db_ConsumoSectorizado[[#This Row],[Fecha]],db_Medidores[],17,FALSE)-VLOOKUP(db_ConsumoSectorizado[[#This Row],[Fecha]]-1,db_Medidores[],17,FALSE),0),0)</f>
        <v>2261.640000000014</v>
      </c>
      <c r="G17" s="28">
        <f ca="1">+db_ConsumoSectorizado[[#This Row],[Consumo.No02]]-db_ConsumoSectorizado[[#This Row],[Consumo.No04]]-db_ConsumoSectorizado[[#This Row],[Consumo.No05]]</f>
        <v>2583.3399999999674</v>
      </c>
      <c r="H17" s="28">
        <f ca="1">+db_ConsumoSectorizado[[#This Row],[Consumo.No08]]+db_ConsumoSectorizado[[#This Row],[Consumo.No09]]</f>
        <v>870.61000000001513</v>
      </c>
      <c r="I17" s="28">
        <f ca="1">+IF(db_ConsumoSectorizado[[#This Row],[Fecha]]&lt;TODAY(),IFERROR(VLOOKUP(db_ConsumoSectorizado[[#This Row],[Fecha]],db_Medidores[],9,FALSE)-VLOOKUP(db_ConsumoSectorizado[[#This Row],[Fecha]]-1,db_Medidores[],9,FALSE),0),0)</f>
        <v>176.44000000000233</v>
      </c>
      <c r="J17" s="28">
        <f ca="1">+IF(db_ConsumoSectorizado[[#This Row],[Fecha]]&lt;TODAY(),IFERROR(VLOOKUP(db_ConsumoSectorizado[[#This Row],[Fecha]],db_Medidores[],11,FALSE)-VLOOKUP(db_ConsumoSectorizado[[#This Row],[Fecha]]-1,db_Medidores[],11,FALSE),0),0)</f>
        <v>694.17000000001281</v>
      </c>
      <c r="K17" s="28">
        <f ca="1">+db_ConsumoSectorizado[[#This Row],[Consumo.No07]]-db_ConsumoSectorizado[[#This Row],[Consumo.No08]]-db_ConsumoSectorizado[[#This Row],[Consumo.No09]]</f>
        <v>0</v>
      </c>
      <c r="L17" s="28">
        <f ca="1">+IF(db_ConsumoSectorizado[[#This Row],[Fecha]]&lt;TODAY(),IFERROR(VLOOKUP(db_ConsumoSectorizado[[#This Row],[Fecha]],db_Medidores[],4,FALSE)-VLOOKUP(db_ConsumoSectorizado[[#This Row],[Fecha]]-1,db_Medidores[],4,FALSE),0),0)</f>
        <v>12358</v>
      </c>
      <c r="M17" s="28">
        <f ca="1">+IF(db_ConsumoSectorizado[[#This Row],[Fecha]]&lt;TODAY(),IFERROR(VLOOKUP(db_ConsumoSectorizado[[#This Row],[Fecha]],db_Medidores[],19,FALSE)-VLOOKUP(db_ConsumoSectorizado[[#This Row],[Fecha]]-1,db_Medidores[],19,FALSE),0),0)</f>
        <v>1699</v>
      </c>
      <c r="N17" s="28">
        <f ca="1">+IF(db_ConsumoSectorizado[[#This Row],[Fecha]]&lt;TODAY(),IFERROR(VLOOKUP(db_ConsumoSectorizado[[#This Row],[Fecha]],db_Medidores[],15,FALSE)-VLOOKUP(db_ConsumoSectorizado[[#This Row],[Fecha]]-1,db_Medidores[],15,FALSE),0),0)</f>
        <v>3444</v>
      </c>
      <c r="O17" s="66">
        <v>766</v>
      </c>
      <c r="P17" s="28">
        <f ca="1">+db_ConsumoSectorizado[[#This Row],[Consumo.No11]]-db_ConsumoSectorizado[[#This Row],[Consumo.No12]]-db_ConsumoSectorizado[[#This Row],[Consumo.No13]]-db_ConsumoSectorizado[[#This Row],[Consumo.No14]]</f>
        <v>6449</v>
      </c>
      <c r="Q17" s="28">
        <f ca="1">+IF(db_ConsumoSectorizado[[#This Row],[Fecha]]&lt;TODAY(),IFERROR(VLOOKUP(db_ConsumoSectorizado[[#This Row],[Fecha]],db_Medidores[],2,FALSE)-VLOOKUP(db_ConsumoSectorizado[[#This Row],[Fecha]]-1,db_Medidores[],2,FALSE),0),0)</f>
        <v>389.47000000000116</v>
      </c>
      <c r="R17" s="28">
        <f ca="1">+IF(db_ConsumoSectorizado[[#This Row],[Fecha]]&lt;TODAY(),IFERROR(VLOOKUP(db_ConsumoSectorizado[[#This Row],[Fecha]],db_Medidores[],3,FALSE)-VLOOKUP(db_ConsumoSectorizado[[#This Row],[Fecha]]-1,db_Medidores[],3,FALSE),0),0)</f>
        <v>242.58999999999651</v>
      </c>
      <c r="S17" s="28">
        <f ca="1">+db_ConsumoSectorizado[[#This Row],[Consumo.No01]]-db_ConsumoSectorizado[[#This Row],[Consumo.No02]]-db_ConsumoSectorizado[[#This Row],[Consumo.No07]]-db_ConsumoSectorizado[[#This Row],[Consumo.No11]]</f>
        <v>2334.4700000057055</v>
      </c>
      <c r="T17" s="28">
        <f>+IFERROR(VLOOKUP(db_ConsumoSectorizado[[#This Row],[Fecha]],db_Vol[],2,FALSE),0)</f>
        <v>0</v>
      </c>
      <c r="U17" s="28">
        <f>+IFERROR(VLOOKUP(db_ConsumoSectorizado[[#This Row],[Fecha]],db_Vol[],3,FALSE),0)</f>
        <v>3861.3786</v>
      </c>
      <c r="V17" s="28" t="b">
        <f>+AND(db_ConsumoSectorizado[[#This Row],[Vol_SACO]]&gt;3000,db_ConsumoSectorizado[[#This Row],[Vol_ENVA]]&gt;3000)</f>
        <v>0</v>
      </c>
      <c r="W17" s="28" t="b">
        <f>+AND(db_ConsumoSectorizado[[#This Row],[Vol_SACO]]&lt;=0,db_ConsumoSectorizado[[#This Row],[Vol_ENVA]]&lt;100)</f>
        <v>0</v>
      </c>
      <c r="X17" s="28" t="b">
        <f>+AND(db_ConsumoSectorizado[[#This Row],[Vol_SACO]]&gt;0,db_ConsumoSectorizado[[#This Row],[Vol_ENVA]]&lt;900)</f>
        <v>0</v>
      </c>
      <c r="Y17" s="28" t="b">
        <f>+AND(db_ConsumoSectorizado[[#This Row],[Vol_SACO]]=0,db_ConsumoSectorizado[[#This Row],[Vol_ENVA]]&gt;3000)</f>
        <v>1</v>
      </c>
    </row>
    <row r="18" spans="1:25" ht="15.75" x14ac:dyDescent="0.25">
      <c r="A18" s="26">
        <v>44210</v>
      </c>
      <c r="B1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20208.050000000687</v>
      </c>
      <c r="C18" s="28">
        <f ca="1">+IF(db_ConsumoSectorizado[[#This Row],[Fecha]]&lt;TODAY(),IFERROR(VLOOKUP(db_ConsumoSectorizado[[#This Row],[Fecha]],db_Medidores[],10,FALSE)-VLOOKUP(db_ConsumoSectorizado[[#This Row],[Fecha]]-1,db_Medidores[],10,FALSE),0),0)</f>
        <v>5317.8100000000559</v>
      </c>
      <c r="D1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8" s="28">
        <f ca="1">+IF(db_ConsumoSectorizado[[#This Row],[Fecha]]&lt;TODAY(),IFERROR(VLOOKUP(db_ConsumoSectorizado[[#This Row],[Fecha]],db_Medidores[],7,FALSE)-VLOOKUP(db_ConsumoSectorizado[[#This Row],[Fecha]]-1,db_Medidores[],7,FALSE),0),0)</f>
        <v>931.16000000014901</v>
      </c>
      <c r="F18" s="28">
        <f ca="1">+IF(db_ConsumoSectorizado[[#This Row],[Fecha]]&lt;TODAY(),IFERROR(VLOOKUP(db_ConsumoSectorizado[[#This Row],[Fecha]],db_Medidores[],17,FALSE)-VLOOKUP(db_ConsumoSectorizado[[#This Row],[Fecha]]-1,db_Medidores[],17,FALSE),0),0)</f>
        <v>2077.7000000000116</v>
      </c>
      <c r="G18" s="28">
        <f ca="1">+db_ConsumoSectorizado[[#This Row],[Consumo.No02]]-db_ConsumoSectorizado[[#This Row],[Consumo.No04]]-db_ConsumoSectorizado[[#This Row],[Consumo.No05]]</f>
        <v>2308.9499999998952</v>
      </c>
      <c r="H18" s="28">
        <f ca="1">+db_ConsumoSectorizado[[#This Row],[Consumo.No08]]+db_ConsumoSectorizado[[#This Row],[Consumo.No09]]</f>
        <v>133.09999999999854</v>
      </c>
      <c r="I18" s="28">
        <f ca="1">+IF(db_ConsumoSectorizado[[#This Row],[Fecha]]&lt;TODAY(),IFERROR(VLOOKUP(db_ConsumoSectorizado[[#This Row],[Fecha]],db_Medidores[],9,FALSE)-VLOOKUP(db_ConsumoSectorizado[[#This Row],[Fecha]]-1,db_Medidores[],9,FALSE),0),0)</f>
        <v>133.09999999999854</v>
      </c>
      <c r="J18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18" s="28">
        <f ca="1">+db_ConsumoSectorizado[[#This Row],[Consumo.No07]]-db_ConsumoSectorizado[[#This Row],[Consumo.No08]]-db_ConsumoSectorizado[[#This Row],[Consumo.No09]]</f>
        <v>0</v>
      </c>
      <c r="L18" s="28">
        <f ca="1">+IF(db_ConsumoSectorizado[[#This Row],[Fecha]]&lt;TODAY(),IFERROR(VLOOKUP(db_ConsumoSectorizado[[#This Row],[Fecha]],db_Medidores[],4,FALSE)-VLOOKUP(db_ConsumoSectorizado[[#This Row],[Fecha]]-1,db_Medidores[],4,FALSE),0),0)</f>
        <v>6515</v>
      </c>
      <c r="M18" s="28">
        <f ca="1">+IF(db_ConsumoSectorizado[[#This Row],[Fecha]]&lt;TODAY(),IFERROR(VLOOKUP(db_ConsumoSectorizado[[#This Row],[Fecha]],db_Medidores[],19,FALSE)-VLOOKUP(db_ConsumoSectorizado[[#This Row],[Fecha]]-1,db_Medidores[],19,FALSE),0),0)</f>
        <v>1490</v>
      </c>
      <c r="N18" s="28">
        <f ca="1">+IF(db_ConsumoSectorizado[[#This Row],[Fecha]]&lt;TODAY(),IFERROR(VLOOKUP(db_ConsumoSectorizado[[#This Row],[Fecha]],db_Medidores[],15,FALSE)-VLOOKUP(db_ConsumoSectorizado[[#This Row],[Fecha]]-1,db_Medidores[],15,FALSE),0),0)</f>
        <v>3636</v>
      </c>
      <c r="O18" s="28">
        <f ca="1">+IF(db_ConsumoSectorizado[[#This Row],[Fecha]]&lt;TODAY(),IFERROR(VLOOKUP(db_ConsumoSectorizado[[#This Row],[Fecha]],db_Medidores[],8,FALSE)-VLOOKUP(db_ConsumoSectorizado[[#This Row],[Fecha]]-1,db_Medidores[],8,FALSE),0),0)</f>
        <v>1531.0400000000373</v>
      </c>
      <c r="P18" s="28">
        <f ca="1">+db_ConsumoSectorizado[[#This Row],[Consumo.No11]]-db_ConsumoSectorizado[[#This Row],[Consumo.No12]]-db_ConsumoSectorizado[[#This Row],[Consumo.No13]]-db_ConsumoSectorizado[[#This Row],[Consumo.No14]]</f>
        <v>-142.04000000003725</v>
      </c>
      <c r="Q18" s="28">
        <f ca="1">+IF(db_ConsumoSectorizado[[#This Row],[Fecha]]&lt;TODAY(),IFERROR(VLOOKUP(db_ConsumoSectorizado[[#This Row],[Fecha]],db_Medidores[],2,FALSE)-VLOOKUP(db_ConsumoSectorizado[[#This Row],[Fecha]]-1,db_Medidores[],2,FALSE),0),0)</f>
        <v>394.69000000000233</v>
      </c>
      <c r="R18" s="28">
        <f ca="1">+IF(db_ConsumoSectorizado[[#This Row],[Fecha]]&lt;TODAY(),IFERROR(VLOOKUP(db_ConsumoSectorizado[[#This Row],[Fecha]],db_Medidores[],3,FALSE)-VLOOKUP(db_ConsumoSectorizado[[#This Row],[Fecha]]-1,db_Medidores[],3,FALSE),0),0)</f>
        <v>229.26000000000931</v>
      </c>
      <c r="S18" s="28">
        <f ca="1">+db_ConsumoSectorizado[[#This Row],[Consumo.No01]]-db_ConsumoSectorizado[[#This Row],[Consumo.No02]]-db_ConsumoSectorizado[[#This Row],[Consumo.No07]]-db_ConsumoSectorizado[[#This Row],[Consumo.No11]]</f>
        <v>8242.1400000006324</v>
      </c>
      <c r="T18" s="28">
        <f>+IFERROR(VLOOKUP(db_ConsumoSectorizado[[#This Row],[Fecha]],db_Vol[],2,FALSE),0)</f>
        <v>0</v>
      </c>
      <c r="U18" s="28">
        <f>+IFERROR(VLOOKUP(db_ConsumoSectorizado[[#This Row],[Fecha]],db_Vol[],3,FALSE),0)</f>
        <v>3912.9316000000003</v>
      </c>
      <c r="V18" s="28" t="b">
        <f>+AND(db_ConsumoSectorizado[[#This Row],[Vol_SACO]]&gt;3000,db_ConsumoSectorizado[[#This Row],[Vol_ENVA]]&gt;3000)</f>
        <v>0</v>
      </c>
      <c r="W18" s="28" t="b">
        <f>+AND(db_ConsumoSectorizado[[#This Row],[Vol_SACO]]&lt;=0,db_ConsumoSectorizado[[#This Row],[Vol_ENVA]]&lt;100)</f>
        <v>0</v>
      </c>
      <c r="X18" s="28" t="b">
        <f>+AND(db_ConsumoSectorizado[[#This Row],[Vol_SACO]]&gt;0,db_ConsumoSectorizado[[#This Row],[Vol_ENVA]]&lt;900)</f>
        <v>0</v>
      </c>
      <c r="Y18" s="28" t="b">
        <f>+AND(db_ConsumoSectorizado[[#This Row],[Vol_SACO]]=0,db_ConsumoSectorizado[[#This Row],[Vol_ENVA]]&gt;3000)</f>
        <v>1</v>
      </c>
    </row>
    <row r="19" spans="1:25" ht="15.75" x14ac:dyDescent="0.25">
      <c r="A19" s="26">
        <v>44211</v>
      </c>
      <c r="B1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17659.869999993694</v>
      </c>
      <c r="C19" s="28">
        <f ca="1">+IF(db_ConsumoSectorizado[[#This Row],[Fecha]]&lt;TODAY(),IFERROR(VLOOKUP(db_ConsumoSectorizado[[#This Row],[Fecha]],db_Medidores[],10,FALSE)-VLOOKUP(db_ConsumoSectorizado[[#This Row],[Fecha]]-1,db_Medidores[],10,FALSE),0),0)</f>
        <v>4349.089999999851</v>
      </c>
      <c r="D1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9" s="28">
        <f ca="1">+IF(db_ConsumoSectorizado[[#This Row],[Fecha]]&lt;TODAY(),IFERROR(VLOOKUP(db_ConsumoSectorizado[[#This Row],[Fecha]],db_Medidores[],7,FALSE)-VLOOKUP(db_ConsumoSectorizado[[#This Row],[Fecha]]-1,db_Medidores[],7,FALSE),0),0)</f>
        <v>723.55999999982305</v>
      </c>
      <c r="F19" s="28">
        <f ca="1">+IF(db_ConsumoSectorizado[[#This Row],[Fecha]]&lt;TODAY(),IFERROR(VLOOKUP(db_ConsumoSectorizado[[#This Row],[Fecha]],db_Medidores[],17,FALSE)-VLOOKUP(db_ConsumoSectorizado[[#This Row],[Fecha]]-1,db_Medidores[],17,FALSE),0),0)</f>
        <v>1723.9699999999721</v>
      </c>
      <c r="G19" s="28">
        <f ca="1">+db_ConsumoSectorizado[[#This Row],[Consumo.No02]]-db_ConsumoSectorizado[[#This Row],[Consumo.No04]]-db_ConsumoSectorizado[[#This Row],[Consumo.No05]]</f>
        <v>1901.5600000000559</v>
      </c>
      <c r="H19" s="28">
        <f ca="1">+db_ConsumoSectorizado[[#This Row],[Consumo.No08]]+db_ConsumoSectorizado[[#This Row],[Consumo.No09]]</f>
        <v>1377.9399999999878</v>
      </c>
      <c r="I19" s="28">
        <f ca="1">+IF(db_ConsumoSectorizado[[#This Row],[Fecha]]&lt;TODAY(),IFERROR(VLOOKUP(db_ConsumoSectorizado[[#This Row],[Fecha]],db_Medidores[],9,FALSE)-VLOOKUP(db_ConsumoSectorizado[[#This Row],[Fecha]]-1,db_Medidores[],9,FALSE),0),0)</f>
        <v>172.33000000000175</v>
      </c>
      <c r="J19" s="28">
        <f ca="1">+IF(db_ConsumoSectorizado[[#This Row],[Fecha]]&lt;TODAY(),IFERROR(VLOOKUP(db_ConsumoSectorizado[[#This Row],[Fecha]],db_Medidores[],11,FALSE)-VLOOKUP(db_ConsumoSectorizado[[#This Row],[Fecha]]-1,db_Medidores[],11,FALSE),0),0)</f>
        <v>1205.609999999986</v>
      </c>
      <c r="K19" s="28">
        <f ca="1">+db_ConsumoSectorizado[[#This Row],[Consumo.No07]]-db_ConsumoSectorizado[[#This Row],[Consumo.No08]]-db_ConsumoSectorizado[[#This Row],[Consumo.No09]]</f>
        <v>0</v>
      </c>
      <c r="L19" s="28">
        <f ca="1">+IF(db_ConsumoSectorizado[[#This Row],[Fecha]]&lt;TODAY(),IFERROR(VLOOKUP(db_ConsumoSectorizado[[#This Row],[Fecha]],db_Medidores[],4,FALSE)-VLOOKUP(db_ConsumoSectorizado[[#This Row],[Fecha]]-1,db_Medidores[],4,FALSE),0),0)</f>
        <v>11695</v>
      </c>
      <c r="M19" s="28">
        <f ca="1">+IF(db_ConsumoSectorizado[[#This Row],[Fecha]]&lt;TODAY(),IFERROR(VLOOKUP(db_ConsumoSectorizado[[#This Row],[Fecha]],db_Medidores[],19,FALSE)-VLOOKUP(db_ConsumoSectorizado[[#This Row],[Fecha]]-1,db_Medidores[],19,FALSE),0),0)</f>
        <v>1639</v>
      </c>
      <c r="N19" s="28">
        <f ca="1">+IF(db_ConsumoSectorizado[[#This Row],[Fecha]]&lt;TODAY(),IFERROR(VLOOKUP(db_ConsumoSectorizado[[#This Row],[Fecha]],db_Medidores[],15,FALSE)-VLOOKUP(db_ConsumoSectorizado[[#This Row],[Fecha]]-1,db_Medidores[],15,FALSE),0),0)</f>
        <v>3453</v>
      </c>
      <c r="O19" s="28">
        <f ca="1">+IF(db_ConsumoSectorizado[[#This Row],[Fecha]]&lt;TODAY(),IFERROR(VLOOKUP(db_ConsumoSectorizado[[#This Row],[Fecha]],db_Medidores[],8,FALSE)-VLOOKUP(db_ConsumoSectorizado[[#This Row],[Fecha]]-1,db_Medidores[],8,FALSE),0),0)</f>
        <v>734.5</v>
      </c>
      <c r="P19" s="28">
        <f ca="1">+db_ConsumoSectorizado[[#This Row],[Consumo.No11]]-db_ConsumoSectorizado[[#This Row],[Consumo.No12]]-db_ConsumoSectorizado[[#This Row],[Consumo.No13]]-db_ConsumoSectorizado[[#This Row],[Consumo.No14]]</f>
        <v>5868.5</v>
      </c>
      <c r="Q19" s="28">
        <f ca="1">+IF(db_ConsumoSectorizado[[#This Row],[Fecha]]&lt;TODAY(),IFERROR(VLOOKUP(db_ConsumoSectorizado[[#This Row],[Fecha]],db_Medidores[],2,FALSE)-VLOOKUP(db_ConsumoSectorizado[[#This Row],[Fecha]]-1,db_Medidores[],2,FALSE),0),0)</f>
        <v>403.96000000002095</v>
      </c>
      <c r="R19" s="28">
        <f ca="1">+IF(db_ConsumoSectorizado[[#This Row],[Fecha]]&lt;TODAY(),IFERROR(VLOOKUP(db_ConsumoSectorizado[[#This Row],[Fecha]],db_Medidores[],3,FALSE)-VLOOKUP(db_ConsumoSectorizado[[#This Row],[Fecha]]-1,db_Medidores[],3,FALSE),0),0)</f>
        <v>248.16999999999825</v>
      </c>
      <c r="S19" s="28">
        <f ca="1">+db_ConsumoSectorizado[[#This Row],[Consumo.No01]]-db_ConsumoSectorizado[[#This Row],[Consumo.No02]]-db_ConsumoSectorizado[[#This Row],[Consumo.No07]]-db_ConsumoSectorizado[[#This Row],[Consumo.No11]]</f>
        <v>237.8399999938556</v>
      </c>
      <c r="T19" s="28">
        <f>+IFERROR(VLOOKUP(db_ConsumoSectorizado[[#This Row],[Fecha]],db_Vol[],2,FALSE),0)</f>
        <v>1808</v>
      </c>
      <c r="U19" s="28">
        <f>+IFERROR(VLOOKUP(db_ConsumoSectorizado[[#This Row],[Fecha]],db_Vol[],3,FALSE),0)</f>
        <v>3384.2327999999998</v>
      </c>
      <c r="V19" s="28" t="b">
        <f>+AND(db_ConsumoSectorizado[[#This Row],[Vol_SACO]]&gt;3000,db_ConsumoSectorizado[[#This Row],[Vol_ENVA]]&gt;3000)</f>
        <v>0</v>
      </c>
      <c r="W19" s="28" t="b">
        <f>+AND(db_ConsumoSectorizado[[#This Row],[Vol_SACO]]&lt;=0,db_ConsumoSectorizado[[#This Row],[Vol_ENVA]]&lt;100)</f>
        <v>0</v>
      </c>
      <c r="X19" s="28" t="b">
        <f>+AND(db_ConsumoSectorizado[[#This Row],[Vol_SACO]]&gt;0,db_ConsumoSectorizado[[#This Row],[Vol_ENVA]]&lt;900)</f>
        <v>0</v>
      </c>
      <c r="Y19" s="28" t="b">
        <f>+AND(db_ConsumoSectorizado[[#This Row],[Vol_SACO]]=0,db_ConsumoSectorizado[[#This Row],[Vol_ENVA]]&gt;3000)</f>
        <v>0</v>
      </c>
    </row>
    <row r="20" spans="1:25" ht="15.75" x14ac:dyDescent="0.25">
      <c r="A20" s="26">
        <v>44212</v>
      </c>
      <c r="B2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13391.390000006999</v>
      </c>
      <c r="C20" s="28">
        <f ca="1">+IF(db_ConsumoSectorizado[[#This Row],[Fecha]]&lt;TODAY(),IFERROR(VLOOKUP(db_ConsumoSectorizado[[#This Row],[Fecha]],db_Medidores[],10,FALSE)-VLOOKUP(db_ConsumoSectorizado[[#This Row],[Fecha]]-1,db_Medidores[],10,FALSE),0),0)</f>
        <v>79.050000000279397</v>
      </c>
      <c r="D2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0" s="28">
        <f ca="1">+IF(db_ConsumoSectorizado[[#This Row],[Fecha]]&lt;TODAY(),IFERROR(VLOOKUP(db_ConsumoSectorizado[[#This Row],[Fecha]],db_Medidores[],7,FALSE)-VLOOKUP(db_ConsumoSectorizado[[#This Row],[Fecha]]-1,db_Medidores[],7,FALSE),0),0)</f>
        <v>7.4400000001769513</v>
      </c>
      <c r="F20" s="28">
        <f ca="1">+IF(db_ConsumoSectorizado[[#This Row],[Fecha]]&lt;TODAY(),IFERROR(VLOOKUP(db_ConsumoSectorizado[[#This Row],[Fecha]],db_Medidores[],17,FALSE)-VLOOKUP(db_ConsumoSectorizado[[#This Row],[Fecha]]-1,db_Medidores[],17,FALSE),0),0)</f>
        <v>4.2000000000116415</v>
      </c>
      <c r="G20" s="28">
        <f ca="1">+db_ConsumoSectorizado[[#This Row],[Consumo.No02]]-db_ConsumoSectorizado[[#This Row],[Consumo.No04]]-db_ConsumoSectorizado[[#This Row],[Consumo.No05]]</f>
        <v>67.410000000090804</v>
      </c>
      <c r="H20" s="28">
        <f ca="1">+db_ConsumoSectorizado[[#This Row],[Consumo.No08]]+db_ConsumoSectorizado[[#This Row],[Consumo.No09]]</f>
        <v>466.48000000001048</v>
      </c>
      <c r="I20" s="28">
        <f ca="1">+IF(db_ConsumoSectorizado[[#This Row],[Fecha]]&lt;TODAY(),IFERROR(VLOOKUP(db_ConsumoSectorizado[[#This Row],[Fecha]],db_Medidores[],9,FALSE)-VLOOKUP(db_ConsumoSectorizado[[#This Row],[Fecha]]-1,db_Medidores[],9,FALSE),0),0)</f>
        <v>327.58999999999651</v>
      </c>
      <c r="J20" s="28">
        <f ca="1">+IF(db_ConsumoSectorizado[[#This Row],[Fecha]]&lt;TODAY(),IFERROR(VLOOKUP(db_ConsumoSectorizado[[#This Row],[Fecha]],db_Medidores[],11,FALSE)-VLOOKUP(db_ConsumoSectorizado[[#This Row],[Fecha]]-1,db_Medidores[],11,FALSE),0),0)</f>
        <v>138.89000000001397</v>
      </c>
      <c r="K20" s="28">
        <f ca="1">+db_ConsumoSectorizado[[#This Row],[Consumo.No07]]-db_ConsumoSectorizado[[#This Row],[Consumo.No08]]-db_ConsumoSectorizado[[#This Row],[Consumo.No09]]</f>
        <v>0</v>
      </c>
      <c r="L20" s="28">
        <f ca="1">+IF(db_ConsumoSectorizado[[#This Row],[Fecha]]&lt;TODAY(),IFERROR(VLOOKUP(db_ConsumoSectorizado[[#This Row],[Fecha]],db_Medidores[],4,FALSE)-VLOOKUP(db_ConsumoSectorizado[[#This Row],[Fecha]]-1,db_Medidores[],4,FALSE),0),0)</f>
        <v>9806</v>
      </c>
      <c r="M20" s="28">
        <f ca="1">+IF(db_ConsumoSectorizado[[#This Row],[Fecha]]&lt;TODAY(),IFERROR(VLOOKUP(db_ConsumoSectorizado[[#This Row],[Fecha]],db_Medidores[],19,FALSE)-VLOOKUP(db_ConsumoSectorizado[[#This Row],[Fecha]]-1,db_Medidores[],19,FALSE),0),0)</f>
        <v>1317</v>
      </c>
      <c r="N20" s="28">
        <f ca="1">+IF(db_ConsumoSectorizado[[#This Row],[Fecha]]&lt;TODAY(),IFERROR(VLOOKUP(db_ConsumoSectorizado[[#This Row],[Fecha]],db_Medidores[],15,FALSE)-VLOOKUP(db_ConsumoSectorizado[[#This Row],[Fecha]]-1,db_Medidores[],15,FALSE),0),0)</f>
        <v>3084</v>
      </c>
      <c r="O20" s="28">
        <f ca="1">+IF(db_ConsumoSectorizado[[#This Row],[Fecha]]&lt;TODAY(),IFERROR(VLOOKUP(db_ConsumoSectorizado[[#This Row],[Fecha]],db_Medidores[],8,FALSE)-VLOOKUP(db_ConsumoSectorizado[[#This Row],[Fecha]]-1,db_Medidores[],8,FALSE),0),0)</f>
        <v>739.79999999981374</v>
      </c>
      <c r="P20" s="28">
        <f ca="1">+db_ConsumoSectorizado[[#This Row],[Consumo.No11]]-db_ConsumoSectorizado[[#This Row],[Consumo.No12]]-db_ConsumoSectorizado[[#This Row],[Consumo.No13]]-db_ConsumoSectorizado[[#This Row],[Consumo.No14]]</f>
        <v>4665.2000000001863</v>
      </c>
      <c r="Q20" s="28">
        <f ca="1">+IF(db_ConsumoSectorizado[[#This Row],[Fecha]]&lt;TODAY(),IFERROR(VLOOKUP(db_ConsumoSectorizado[[#This Row],[Fecha]],db_Medidores[],2,FALSE)-VLOOKUP(db_ConsumoSectorizado[[#This Row],[Fecha]]-1,db_Medidores[],2,FALSE),0),0)</f>
        <v>308.01999999998952</v>
      </c>
      <c r="R20" s="28">
        <f ca="1">+IF(db_ConsumoSectorizado[[#This Row],[Fecha]]&lt;TODAY(),IFERROR(VLOOKUP(db_ConsumoSectorizado[[#This Row],[Fecha]],db_Medidores[],3,FALSE)-VLOOKUP(db_ConsumoSectorizado[[#This Row],[Fecha]]-1,db_Medidores[],3,FALSE),0),0)</f>
        <v>220.58999999999651</v>
      </c>
      <c r="S20" s="28">
        <f ca="1">+db_ConsumoSectorizado[[#This Row],[Consumo.No01]]-db_ConsumoSectorizado[[#This Row],[Consumo.No02]]-db_ConsumoSectorizado[[#This Row],[Consumo.No07]]-db_ConsumoSectorizado[[#This Row],[Consumo.No11]]</f>
        <v>3039.860000006709</v>
      </c>
      <c r="T20" s="28">
        <f>+IFERROR(VLOOKUP(db_ConsumoSectorizado[[#This Row],[Fecha]],db_Vol[],2,FALSE),0)</f>
        <v>3632</v>
      </c>
      <c r="U20" s="28">
        <f>+IFERROR(VLOOKUP(db_ConsumoSectorizado[[#This Row],[Fecha]],db_Vol[],3,FALSE),0)</f>
        <v>3.1E-2</v>
      </c>
      <c r="V20" s="28" t="b">
        <f>+AND(db_ConsumoSectorizado[[#This Row],[Vol_SACO]]&gt;3000,db_ConsumoSectorizado[[#This Row],[Vol_ENVA]]&gt;3000)</f>
        <v>0</v>
      </c>
      <c r="W20" s="28" t="b">
        <f>+AND(db_ConsumoSectorizado[[#This Row],[Vol_SACO]]&lt;=0,db_ConsumoSectorizado[[#This Row],[Vol_ENVA]]&lt;100)</f>
        <v>0</v>
      </c>
      <c r="X20" s="28" t="b">
        <f>+AND(db_ConsumoSectorizado[[#This Row],[Vol_SACO]]&gt;0,db_ConsumoSectorizado[[#This Row],[Vol_ENVA]]&lt;900)</f>
        <v>1</v>
      </c>
      <c r="Y20" s="28" t="b">
        <f>+AND(db_ConsumoSectorizado[[#This Row],[Vol_SACO]]=0,db_ConsumoSectorizado[[#This Row],[Vol_ENVA]]&gt;3000)</f>
        <v>0</v>
      </c>
    </row>
    <row r="21" spans="1:25" ht="15.75" x14ac:dyDescent="0.25">
      <c r="A21" s="26">
        <v>44213</v>
      </c>
      <c r="B2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10117.609999995795</v>
      </c>
      <c r="C21" s="28">
        <f ca="1">+IF(db_ConsumoSectorizado[[#This Row],[Fecha]]&lt;TODAY(),IFERROR(VLOOKUP(db_ConsumoSectorizado[[#This Row],[Fecha]],db_Medidores[],10,FALSE)-VLOOKUP(db_ConsumoSectorizado[[#This Row],[Fecha]]-1,db_Medidores[],10,FALSE),0),0)</f>
        <v>38.439999999944121</v>
      </c>
      <c r="D2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1" s="28">
        <f ca="1">+db_ConsumoSectorizado[[#This Row],[Consumo.No02]]-db_ConsumoSectorizado[[#This Row],[Consumo.No04]]-db_ConsumoSectorizado[[#This Row],[Consumo.No05]]</f>
        <v>38.439999999944121</v>
      </c>
      <c r="H21" s="28">
        <f ca="1">+db_ConsumoSectorizado[[#This Row],[Consumo.No08]]+db_ConsumoSectorizado[[#This Row],[Consumo.No09]]</f>
        <v>237.72000000000844</v>
      </c>
      <c r="I21" s="28">
        <f ca="1">+IF(db_ConsumoSectorizado[[#This Row],[Fecha]]&lt;TODAY(),IFERROR(VLOOKUP(db_ConsumoSectorizado[[#This Row],[Fecha]],db_Medidores[],9,FALSE)-VLOOKUP(db_ConsumoSectorizado[[#This Row],[Fecha]]-1,db_Medidores[],9,FALSE),0),0)</f>
        <v>124.65000000000146</v>
      </c>
      <c r="J21" s="28">
        <f ca="1">+IF(db_ConsumoSectorizado[[#This Row],[Fecha]]&lt;TODAY(),IFERROR(VLOOKUP(db_ConsumoSectorizado[[#This Row],[Fecha]],db_Medidores[],11,FALSE)-VLOOKUP(db_ConsumoSectorizado[[#This Row],[Fecha]]-1,db_Medidores[],11,FALSE),0),0)</f>
        <v>113.07000000000698</v>
      </c>
      <c r="K21" s="28">
        <f ca="1">+db_ConsumoSectorizado[[#This Row],[Consumo.No07]]-db_ConsumoSectorizado[[#This Row],[Consumo.No08]]-db_ConsumoSectorizado[[#This Row],[Consumo.No09]]</f>
        <v>0</v>
      </c>
      <c r="L21" s="28">
        <f ca="1">+IF(db_ConsumoSectorizado[[#This Row],[Fecha]]&lt;TODAY(),IFERROR(VLOOKUP(db_ConsumoSectorizado[[#This Row],[Fecha]],db_Medidores[],4,FALSE)-VLOOKUP(db_ConsumoSectorizado[[#This Row],[Fecha]]-1,db_Medidores[],4,FALSE),0),0)</f>
        <v>8005</v>
      </c>
      <c r="M21" s="28">
        <f ca="1">+IF(db_ConsumoSectorizado[[#This Row],[Fecha]]&lt;TODAY(),IFERROR(VLOOKUP(db_ConsumoSectorizado[[#This Row],[Fecha]],db_Medidores[],19,FALSE)-VLOOKUP(db_ConsumoSectorizado[[#This Row],[Fecha]]-1,db_Medidores[],19,FALSE),0),0)</f>
        <v>1001</v>
      </c>
      <c r="N21" s="28">
        <f ca="1">+IF(db_ConsumoSectorizado[[#This Row],[Fecha]]&lt;TODAY(),IFERROR(VLOOKUP(db_ConsumoSectorizado[[#This Row],[Fecha]],db_Medidores[],15,FALSE)-VLOOKUP(db_ConsumoSectorizado[[#This Row],[Fecha]]-1,db_Medidores[],15,FALSE),0),0)</f>
        <v>2139</v>
      </c>
      <c r="O21" s="28">
        <f ca="1">+IF(db_ConsumoSectorizado[[#This Row],[Fecha]]&lt;TODAY(),IFERROR(VLOOKUP(db_ConsumoSectorizado[[#This Row],[Fecha]],db_Medidores[],8,FALSE)-VLOOKUP(db_ConsumoSectorizado[[#This Row],[Fecha]]-1,db_Medidores[],8,FALSE),0),0)</f>
        <v>760</v>
      </c>
      <c r="P21" s="28">
        <f ca="1">+db_ConsumoSectorizado[[#This Row],[Consumo.No11]]-db_ConsumoSectorizado[[#This Row],[Consumo.No12]]-db_ConsumoSectorizado[[#This Row],[Consumo.No13]]-db_ConsumoSectorizado[[#This Row],[Consumo.No14]]</f>
        <v>4105</v>
      </c>
      <c r="Q21" s="28">
        <f ca="1">+IF(db_ConsumoSectorizado[[#This Row],[Fecha]]&lt;TODAY(),IFERROR(VLOOKUP(db_ConsumoSectorizado[[#This Row],[Fecha]],db_Medidores[],2,FALSE)-VLOOKUP(db_ConsumoSectorizado[[#This Row],[Fecha]]-1,db_Medidores[],2,FALSE),0),0)</f>
        <v>317.98000000001048</v>
      </c>
      <c r="R21" s="28">
        <f ca="1">+IF(db_ConsumoSectorizado[[#This Row],[Fecha]]&lt;TODAY(),IFERROR(VLOOKUP(db_ConsumoSectorizado[[#This Row],[Fecha]],db_Medidores[],3,FALSE)-VLOOKUP(db_ConsumoSectorizado[[#This Row],[Fecha]]-1,db_Medidores[],3,FALSE),0),0)</f>
        <v>172.41000000000349</v>
      </c>
      <c r="S21" s="28">
        <f ca="1">+db_ConsumoSectorizado[[#This Row],[Consumo.No01]]-db_ConsumoSectorizado[[#This Row],[Consumo.No02]]-db_ConsumoSectorizado[[#This Row],[Consumo.No07]]-db_ConsumoSectorizado[[#This Row],[Consumo.No11]]</f>
        <v>1836.4499999958425</v>
      </c>
      <c r="T21" s="28">
        <f>+IFERROR(VLOOKUP(db_ConsumoSectorizado[[#This Row],[Fecha]],db_Vol[],2,FALSE),0)</f>
        <v>919</v>
      </c>
      <c r="U21" s="28">
        <f>+IFERROR(VLOOKUP(db_ConsumoSectorizado[[#This Row],[Fecha]],db_Vol[],3,FALSE),0)</f>
        <v>0</v>
      </c>
      <c r="V21" s="28" t="b">
        <f>+AND(db_ConsumoSectorizado[[#This Row],[Vol_SACO]]&gt;3000,db_ConsumoSectorizado[[#This Row],[Vol_ENVA]]&gt;3000)</f>
        <v>0</v>
      </c>
      <c r="W21" s="28" t="b">
        <f>+AND(db_ConsumoSectorizado[[#This Row],[Vol_SACO]]&lt;=0,db_ConsumoSectorizado[[#This Row],[Vol_ENVA]]&lt;100)</f>
        <v>0</v>
      </c>
      <c r="X21" s="28" t="b">
        <f>+AND(db_ConsumoSectorizado[[#This Row],[Vol_SACO]]&gt;0,db_ConsumoSectorizado[[#This Row],[Vol_ENVA]]&lt;900)</f>
        <v>1</v>
      </c>
      <c r="Y21" s="28" t="b">
        <f>+AND(db_ConsumoSectorizado[[#This Row],[Vol_SACO]]=0,db_ConsumoSectorizado[[#This Row],[Vol_ENVA]]&gt;3000)</f>
        <v>0</v>
      </c>
    </row>
    <row r="22" spans="1:25" ht="15.75" x14ac:dyDescent="0.25">
      <c r="A22" s="26">
        <v>44214</v>
      </c>
      <c r="B2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13976.659999993717</v>
      </c>
      <c r="C22" s="28">
        <f ca="1">+IF(db_ConsumoSectorizado[[#This Row],[Fecha]]&lt;TODAY(),IFERROR(VLOOKUP(db_ConsumoSectorizado[[#This Row],[Fecha]],db_Medidores[],10,FALSE)-VLOOKUP(db_ConsumoSectorizado[[#This Row],[Fecha]]-1,db_Medidores[],10,FALSE),0),0)</f>
        <v>2998.3999999999069</v>
      </c>
      <c r="D2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2" s="28">
        <f ca="1">+IF(db_ConsumoSectorizado[[#This Row],[Fecha]]&lt;TODAY(),IFERROR(VLOOKUP(db_ConsumoSectorizado[[#This Row],[Fecha]],db_Medidores[],7,FALSE)-VLOOKUP(db_ConsumoSectorizado[[#This Row],[Fecha]]-1,db_Medidores[],7,FALSE),0),0)</f>
        <v>530.40999999991618</v>
      </c>
      <c r="F22" s="28">
        <f ca="1">+IF(db_ConsumoSectorizado[[#This Row],[Fecha]]&lt;TODAY(),IFERROR(VLOOKUP(db_ConsumoSectorizado[[#This Row],[Fecha]],db_Medidores[],17,FALSE)-VLOOKUP(db_ConsumoSectorizado[[#This Row],[Fecha]]-1,db_Medidores[],17,FALSE),0),0)</f>
        <v>1202.4699999999721</v>
      </c>
      <c r="G22" s="28">
        <f ca="1">+db_ConsumoSectorizado[[#This Row],[Consumo.No02]]-db_ConsumoSectorizado[[#This Row],[Consumo.No04]]-db_ConsumoSectorizado[[#This Row],[Consumo.No05]]</f>
        <v>1265.5200000000186</v>
      </c>
      <c r="H22" s="28">
        <f ca="1">+db_ConsumoSectorizado[[#This Row],[Consumo.No08]]+db_ConsumoSectorizado[[#This Row],[Consumo.No09]]</f>
        <v>704.22999999999593</v>
      </c>
      <c r="I22" s="28">
        <f ca="1">+IF(db_ConsumoSectorizado[[#This Row],[Fecha]]&lt;TODAY(),IFERROR(VLOOKUP(db_ConsumoSectorizado[[#This Row],[Fecha]],db_Medidores[],9,FALSE)-VLOOKUP(db_ConsumoSectorizado[[#This Row],[Fecha]]-1,db_Medidores[],9,FALSE),0),0)</f>
        <v>251.63999999999942</v>
      </c>
      <c r="J22" s="28">
        <f ca="1">+IF(db_ConsumoSectorizado[[#This Row],[Fecha]]&lt;TODAY(),IFERROR(VLOOKUP(db_ConsumoSectorizado[[#This Row],[Fecha]],db_Medidores[],11,FALSE)-VLOOKUP(db_ConsumoSectorizado[[#This Row],[Fecha]]-1,db_Medidores[],11,FALSE),0),0)</f>
        <v>452.58999999999651</v>
      </c>
      <c r="K22" s="28">
        <f ca="1">+db_ConsumoSectorizado[[#This Row],[Consumo.No07]]-db_ConsumoSectorizado[[#This Row],[Consumo.No08]]-db_ConsumoSectorizado[[#This Row],[Consumo.No09]]</f>
        <v>0</v>
      </c>
      <c r="L22" s="28">
        <f ca="1">+IF(db_ConsumoSectorizado[[#This Row],[Fecha]]&lt;TODAY(),IFERROR(VLOOKUP(db_ConsumoSectorizado[[#This Row],[Fecha]],db_Medidores[],4,FALSE)-VLOOKUP(db_ConsumoSectorizado[[#This Row],[Fecha]]-1,db_Medidores[],4,FALSE),0),0)</f>
        <v>11495</v>
      </c>
      <c r="M22" s="28">
        <f ca="1">+IF(db_ConsumoSectorizado[[#This Row],[Fecha]]&lt;TODAY(),IFERROR(VLOOKUP(db_ConsumoSectorizado[[#This Row],[Fecha]],db_Medidores[],19,FALSE)-VLOOKUP(db_ConsumoSectorizado[[#This Row],[Fecha]]-1,db_Medidores[],19,FALSE),0),0)</f>
        <v>1613</v>
      </c>
      <c r="N22" s="28">
        <f ca="1">+IF(db_ConsumoSectorizado[[#This Row],[Fecha]]&lt;TODAY(),IFERROR(VLOOKUP(db_ConsumoSectorizado[[#This Row],[Fecha]],db_Medidores[],15,FALSE)-VLOOKUP(db_ConsumoSectorizado[[#This Row],[Fecha]]-1,db_Medidores[],15,FALSE),0),0)</f>
        <v>2608</v>
      </c>
      <c r="O22" s="28">
        <f ca="1">+IF(db_ConsumoSectorizado[[#This Row],[Fecha]]&lt;TODAY(),IFERROR(VLOOKUP(db_ConsumoSectorizado[[#This Row],[Fecha]],db_Medidores[],8,FALSE)-VLOOKUP(db_ConsumoSectorizado[[#This Row],[Fecha]]-1,db_Medidores[],8,FALSE),0),0)</f>
        <v>876</v>
      </c>
      <c r="P22" s="28">
        <f ca="1">+db_ConsumoSectorizado[[#This Row],[Consumo.No11]]-db_ConsumoSectorizado[[#This Row],[Consumo.No12]]-db_ConsumoSectorizado[[#This Row],[Consumo.No13]]-db_ConsumoSectorizado[[#This Row],[Consumo.No14]]</f>
        <v>6398</v>
      </c>
      <c r="Q22" s="28">
        <f ca="1">+IF(db_ConsumoSectorizado[[#This Row],[Fecha]]&lt;TODAY(),IFERROR(VLOOKUP(db_ConsumoSectorizado[[#This Row],[Fecha]],db_Medidores[],2,FALSE)-VLOOKUP(db_ConsumoSectorizado[[#This Row],[Fecha]]-1,db_Medidores[],2,FALSE),0),0)</f>
        <v>436.61999999999534</v>
      </c>
      <c r="R22" s="28">
        <f ca="1">+IF(db_ConsumoSectorizado[[#This Row],[Fecha]]&lt;TODAY(),IFERROR(VLOOKUP(db_ConsumoSectorizado[[#This Row],[Fecha]],db_Medidores[],3,FALSE)-VLOOKUP(db_ConsumoSectorizado[[#This Row],[Fecha]]-1,db_Medidores[],3,FALSE),0),0)</f>
        <v>298.72000000000116</v>
      </c>
      <c r="S22" s="28">
        <f ca="1">+db_ConsumoSectorizado[[#This Row],[Consumo.No01]]-db_ConsumoSectorizado[[#This Row],[Consumo.No02]]-db_ConsumoSectorizado[[#This Row],[Consumo.No07]]-db_ConsumoSectorizado[[#This Row],[Consumo.No11]]</f>
        <v>-1220.9700000061857</v>
      </c>
      <c r="T22" s="28">
        <f>+IFERROR(VLOOKUP(db_ConsumoSectorizado[[#This Row],[Fecha]],db_Vol[],2,FALSE),0)</f>
        <v>2266</v>
      </c>
      <c r="U22" s="28">
        <f>+IFERROR(VLOOKUP(db_ConsumoSectorizado[[#This Row],[Fecha]],db_Vol[],3,FALSE),0)</f>
        <v>609.59640000000002</v>
      </c>
      <c r="V22" s="28" t="b">
        <f>+AND(db_ConsumoSectorizado[[#This Row],[Vol_SACO]]&gt;3000,db_ConsumoSectorizado[[#This Row],[Vol_ENVA]]&gt;3000)</f>
        <v>0</v>
      </c>
      <c r="W22" s="28" t="b">
        <f>+AND(db_ConsumoSectorizado[[#This Row],[Vol_SACO]]&lt;=0,db_ConsumoSectorizado[[#This Row],[Vol_ENVA]]&lt;100)</f>
        <v>0</v>
      </c>
      <c r="X22" s="28" t="b">
        <f>+AND(db_ConsumoSectorizado[[#This Row],[Vol_SACO]]&gt;0,db_ConsumoSectorizado[[#This Row],[Vol_ENVA]]&lt;900)</f>
        <v>1</v>
      </c>
      <c r="Y22" s="28" t="b">
        <f>+AND(db_ConsumoSectorizado[[#This Row],[Vol_SACO]]=0,db_ConsumoSectorizado[[#This Row],[Vol_ENVA]]&gt;3000)</f>
        <v>0</v>
      </c>
    </row>
    <row r="23" spans="1:25" ht="15.75" x14ac:dyDescent="0.25">
      <c r="A23" s="26">
        <v>44215</v>
      </c>
      <c r="B2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18595.480000002804</v>
      </c>
      <c r="C23" s="28">
        <f ca="1">+IF(db_ConsumoSectorizado[[#This Row],[Fecha]]&lt;TODAY(),IFERROR(VLOOKUP(db_ConsumoSectorizado[[#This Row],[Fecha]],db_Medidores[],10,FALSE)-VLOOKUP(db_ConsumoSectorizado[[#This Row],[Fecha]]-1,db_Medidores[],10,FALSE),0),0)</f>
        <v>4181.4799999999814</v>
      </c>
      <c r="D2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3" s="28">
        <f ca="1">+IF(db_ConsumoSectorizado[[#This Row],[Fecha]]&lt;TODAY(),IFERROR(VLOOKUP(db_ConsumoSectorizado[[#This Row],[Fecha]],db_Medidores[],7,FALSE)-VLOOKUP(db_ConsumoSectorizado[[#This Row],[Fecha]]-1,db_Medidores[],7,FALSE),0),0)</f>
        <v>766.96999999997206</v>
      </c>
      <c r="F23" s="28">
        <f ca="1">+IF(db_ConsumoSectorizado[[#This Row],[Fecha]]&lt;TODAY(),IFERROR(VLOOKUP(db_ConsumoSectorizado[[#This Row],[Fecha]],db_Medidores[],17,FALSE)-VLOOKUP(db_ConsumoSectorizado[[#This Row],[Fecha]]-1,db_Medidores[],17,FALSE),0),0)</f>
        <v>1662.5800000000163</v>
      </c>
      <c r="G23" s="28">
        <f ca="1">+db_ConsumoSectorizado[[#This Row],[Consumo.No02]]-db_ConsumoSectorizado[[#This Row],[Consumo.No04]]-db_ConsumoSectorizado[[#This Row],[Consumo.No05]]</f>
        <v>1751.929999999993</v>
      </c>
      <c r="H23" s="28">
        <f ca="1">+db_ConsumoSectorizado[[#This Row],[Consumo.No08]]+db_ConsumoSectorizado[[#This Row],[Consumo.No09]]</f>
        <v>580.16999999999825</v>
      </c>
      <c r="I23" s="28">
        <f ca="1">+IF(db_ConsumoSectorizado[[#This Row],[Fecha]]&lt;TODAY(),IFERROR(VLOOKUP(db_ConsumoSectorizado[[#This Row],[Fecha]],db_Medidores[],9,FALSE)-VLOOKUP(db_ConsumoSectorizado[[#This Row],[Fecha]]-1,db_Medidores[],9,FALSE),0),0)</f>
        <v>273.58000000000175</v>
      </c>
      <c r="J23" s="28">
        <f ca="1">+IF(db_ConsumoSectorizado[[#This Row],[Fecha]]&lt;TODAY(),IFERROR(VLOOKUP(db_ConsumoSectorizado[[#This Row],[Fecha]],db_Medidores[],11,FALSE)-VLOOKUP(db_ConsumoSectorizado[[#This Row],[Fecha]]-1,db_Medidores[],11,FALSE),0),0)</f>
        <v>306.58999999999651</v>
      </c>
      <c r="K23" s="28">
        <f ca="1">+db_ConsumoSectorizado[[#This Row],[Consumo.No07]]-db_ConsumoSectorizado[[#This Row],[Consumo.No08]]-db_ConsumoSectorizado[[#This Row],[Consumo.No09]]</f>
        <v>0</v>
      </c>
      <c r="L23" s="28">
        <f ca="1">+IF(db_ConsumoSectorizado[[#This Row],[Fecha]]&lt;TODAY(),IFERROR(VLOOKUP(db_ConsumoSectorizado[[#This Row],[Fecha]],db_Medidores[],4,FALSE)-VLOOKUP(db_ConsumoSectorizado[[#This Row],[Fecha]]-1,db_Medidores[],4,FALSE),0),0)</f>
        <v>9088</v>
      </c>
      <c r="M23" s="28">
        <f ca="1">+IF(db_ConsumoSectorizado[[#This Row],[Fecha]]&lt;TODAY(),IFERROR(VLOOKUP(db_ConsumoSectorizado[[#This Row],[Fecha]],db_Medidores[],19,FALSE)-VLOOKUP(db_ConsumoSectorizado[[#This Row],[Fecha]]-1,db_Medidores[],19,FALSE),0),0)</f>
        <v>1512</v>
      </c>
      <c r="N23" s="28">
        <f ca="1">+IF(db_ConsumoSectorizado[[#This Row],[Fecha]]&lt;TODAY(),IFERROR(VLOOKUP(db_ConsumoSectorizado[[#This Row],[Fecha]],db_Medidores[],15,FALSE)-VLOOKUP(db_ConsumoSectorizado[[#This Row],[Fecha]]-1,db_Medidores[],15,FALSE),0),0)</f>
        <v>2372</v>
      </c>
      <c r="O23" s="28">
        <f ca="1">+IF(db_ConsumoSectorizado[[#This Row],[Fecha]]&lt;TODAY(),IFERROR(VLOOKUP(db_ConsumoSectorizado[[#This Row],[Fecha]],db_Medidores[],8,FALSE)-VLOOKUP(db_ConsumoSectorizado[[#This Row],[Fecha]]-1,db_Medidores[],8,FALSE),0),0)</f>
        <v>588.60000000009313</v>
      </c>
      <c r="P23" s="28">
        <f ca="1">+db_ConsumoSectorizado[[#This Row],[Consumo.No11]]-db_ConsumoSectorizado[[#This Row],[Consumo.No12]]-db_ConsumoSectorizado[[#This Row],[Consumo.No13]]-db_ConsumoSectorizado[[#This Row],[Consumo.No14]]</f>
        <v>4615.3999999999069</v>
      </c>
      <c r="Q23" s="28">
        <f ca="1">+IF(db_ConsumoSectorizado[[#This Row],[Fecha]]&lt;TODAY(),IFERROR(VLOOKUP(db_ConsumoSectorizado[[#This Row],[Fecha]],db_Medidores[],2,FALSE)-VLOOKUP(db_ConsumoSectorizado[[#This Row],[Fecha]]-1,db_Medidores[],2,FALSE),0),0)</f>
        <v>314.95999999999185</v>
      </c>
      <c r="R23" s="28">
        <f ca="1">+IF(db_ConsumoSectorizado[[#This Row],[Fecha]]&lt;TODAY(),IFERROR(VLOOKUP(db_ConsumoSectorizado[[#This Row],[Fecha]],db_Medidores[],3,FALSE)-VLOOKUP(db_ConsumoSectorizado[[#This Row],[Fecha]]-1,db_Medidores[],3,FALSE),0),0)</f>
        <v>217.55999999999767</v>
      </c>
      <c r="S23" s="28">
        <f ca="1">+db_ConsumoSectorizado[[#This Row],[Consumo.No01]]-db_ConsumoSectorizado[[#This Row],[Consumo.No02]]-db_ConsumoSectorizado[[#This Row],[Consumo.No07]]-db_ConsumoSectorizado[[#This Row],[Consumo.No11]]</f>
        <v>4745.8300000028248</v>
      </c>
      <c r="T23" s="28">
        <f>+IFERROR(VLOOKUP(db_ConsumoSectorizado[[#This Row],[Fecha]],db_Vol[],2,FALSE),0)</f>
        <v>3629</v>
      </c>
      <c r="U23" s="28">
        <f>+IFERROR(VLOOKUP(db_ConsumoSectorizado[[#This Row],[Fecha]],db_Vol[],3,FALSE),0)</f>
        <v>3776.6431999999991</v>
      </c>
      <c r="V23" s="28" t="b">
        <f>+AND(db_ConsumoSectorizado[[#This Row],[Vol_SACO]]&gt;3000,db_ConsumoSectorizado[[#This Row],[Vol_ENVA]]&gt;3000)</f>
        <v>1</v>
      </c>
      <c r="W23" s="28" t="b">
        <f>+AND(db_ConsumoSectorizado[[#This Row],[Vol_SACO]]&lt;=0,db_ConsumoSectorizado[[#This Row],[Vol_ENVA]]&lt;100)</f>
        <v>0</v>
      </c>
      <c r="X23" s="28" t="b">
        <f>+AND(db_ConsumoSectorizado[[#This Row],[Vol_SACO]]&gt;0,db_ConsumoSectorizado[[#This Row],[Vol_ENVA]]&lt;900)</f>
        <v>0</v>
      </c>
      <c r="Y23" s="28" t="b">
        <f>+AND(db_ConsumoSectorizado[[#This Row],[Vol_SACO]]=0,db_ConsumoSectorizado[[#This Row],[Vol_ENVA]]&gt;3000)</f>
        <v>0</v>
      </c>
    </row>
    <row r="24" spans="1:25" ht="15.75" x14ac:dyDescent="0.25">
      <c r="A24" s="26">
        <v>44216</v>
      </c>
      <c r="B2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24258.000000001397</v>
      </c>
      <c r="C24" s="28">
        <f ca="1">+IF(db_ConsumoSectorizado[[#This Row],[Fecha]]&lt;TODAY(),IFERROR(VLOOKUP(db_ConsumoSectorizado[[#This Row],[Fecha]],db_Medidores[],10,FALSE)-VLOOKUP(db_ConsumoSectorizado[[#This Row],[Fecha]]-1,db_Medidores[],10,FALSE),0),0)</f>
        <v>5410</v>
      </c>
      <c r="D2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4" s="28">
        <f ca="1">+IF(db_ConsumoSectorizado[[#This Row],[Fecha]]&lt;TODAY(),IFERROR(VLOOKUP(db_ConsumoSectorizado[[#This Row],[Fecha]],db_Medidores[],7,FALSE)-VLOOKUP(db_ConsumoSectorizado[[#This Row],[Fecha]]-1,db_Medidores[],7,FALSE),0),0)</f>
        <v>1026</v>
      </c>
      <c r="F24" s="28">
        <f ca="1">+IF(db_ConsumoSectorizado[[#This Row],[Fecha]]&lt;TODAY(),IFERROR(VLOOKUP(db_ConsumoSectorizado[[#This Row],[Fecha]],db_Medidores[],17,FALSE)-VLOOKUP(db_ConsumoSectorizado[[#This Row],[Fecha]]-1,db_Medidores[],17,FALSE),0),0)</f>
        <v>2138</v>
      </c>
      <c r="G24" s="28">
        <f ca="1">+db_ConsumoSectorizado[[#This Row],[Consumo.No02]]-db_ConsumoSectorizado[[#This Row],[Consumo.No04]]-db_ConsumoSectorizado[[#This Row],[Consumo.No05]]</f>
        <v>2246</v>
      </c>
      <c r="H24" s="28">
        <f ca="1">+db_ConsumoSectorizado[[#This Row],[Consumo.No08]]+db_ConsumoSectorizado[[#This Row],[Consumo.No09]]</f>
        <v>1000</v>
      </c>
      <c r="I24" s="28">
        <f ca="1">+IF(db_ConsumoSectorizado[[#This Row],[Fecha]]&lt;TODAY(),IFERROR(VLOOKUP(db_ConsumoSectorizado[[#This Row],[Fecha]],db_Medidores[],9,FALSE)-VLOOKUP(db_ConsumoSectorizado[[#This Row],[Fecha]]-1,db_Medidores[],9,FALSE),0),0)</f>
        <v>332</v>
      </c>
      <c r="J24" s="28">
        <f ca="1">+IF(db_ConsumoSectorizado[[#This Row],[Fecha]]&lt;TODAY(),IFERROR(VLOOKUP(db_ConsumoSectorizado[[#This Row],[Fecha]],db_Medidores[],11,FALSE)-VLOOKUP(db_ConsumoSectorizado[[#This Row],[Fecha]]-1,db_Medidores[],11,FALSE),0),0)</f>
        <v>668</v>
      </c>
      <c r="K24" s="28">
        <f ca="1">+db_ConsumoSectorizado[[#This Row],[Consumo.No07]]-db_ConsumoSectorizado[[#This Row],[Consumo.No08]]-db_ConsumoSectorizado[[#This Row],[Consumo.No09]]</f>
        <v>0</v>
      </c>
      <c r="L24" s="28">
        <f ca="1">+IF(db_ConsumoSectorizado[[#This Row],[Fecha]]&lt;TODAY(),IFERROR(VLOOKUP(db_ConsumoSectorizado[[#This Row],[Fecha]],db_Medidores[],4,FALSE)-VLOOKUP(db_ConsumoSectorizado[[#This Row],[Fecha]]-1,db_Medidores[],4,FALSE),0),0)</f>
        <v>12532</v>
      </c>
      <c r="M24" s="28">
        <f ca="1">+IF(db_ConsumoSectorizado[[#This Row],[Fecha]]&lt;TODAY(),IFERROR(VLOOKUP(db_ConsumoSectorizado[[#This Row],[Fecha]],db_Medidores[],19,FALSE)-VLOOKUP(db_ConsumoSectorizado[[#This Row],[Fecha]]-1,db_Medidores[],19,FALSE),0),0)</f>
        <v>1922</v>
      </c>
      <c r="N24" s="28">
        <f ca="1">+IF(db_ConsumoSectorizado[[#This Row],[Fecha]]&lt;TODAY(),IFERROR(VLOOKUP(db_ConsumoSectorizado[[#This Row],[Fecha]],db_Medidores[],15,FALSE)-VLOOKUP(db_ConsumoSectorizado[[#This Row],[Fecha]]-1,db_Medidores[],15,FALSE),0),0)</f>
        <v>3630</v>
      </c>
      <c r="O24" s="28">
        <f ca="1">+IF(db_ConsumoSectorizado[[#This Row],[Fecha]]&lt;TODAY(),IFERROR(VLOOKUP(db_ConsumoSectorizado[[#This Row],[Fecha]],db_Medidores[],8,FALSE)-VLOOKUP(db_ConsumoSectorizado[[#This Row],[Fecha]]-1,db_Medidores[],8,FALSE),0),0)</f>
        <v>751</v>
      </c>
      <c r="P24" s="28">
        <f ca="1">+db_ConsumoSectorizado[[#This Row],[Consumo.No11]]-db_ConsumoSectorizado[[#This Row],[Consumo.No12]]-db_ConsumoSectorizado[[#This Row],[Consumo.No13]]-db_ConsumoSectorizado[[#This Row],[Consumo.No14]]</f>
        <v>6229</v>
      </c>
      <c r="Q24" s="28">
        <f ca="1">+IF(db_ConsumoSectorizado[[#This Row],[Fecha]]&lt;TODAY(),IFERROR(VLOOKUP(db_ConsumoSectorizado[[#This Row],[Fecha]],db_Medidores[],2,FALSE)-VLOOKUP(db_ConsumoSectorizado[[#This Row],[Fecha]]-1,db_Medidores[],2,FALSE),0),0)</f>
        <v>386</v>
      </c>
      <c r="R24" s="28">
        <f ca="1">+IF(db_ConsumoSectorizado[[#This Row],[Fecha]]&lt;TODAY(),IFERROR(VLOOKUP(db_ConsumoSectorizado[[#This Row],[Fecha]],db_Medidores[],3,FALSE)-VLOOKUP(db_ConsumoSectorizado[[#This Row],[Fecha]]-1,db_Medidores[],3,FALSE),0),0)</f>
        <v>220</v>
      </c>
      <c r="S24" s="28">
        <f ca="1">+db_ConsumoSectorizado[[#This Row],[Consumo.No01]]-db_ConsumoSectorizado[[#This Row],[Consumo.No02]]-db_ConsumoSectorizado[[#This Row],[Consumo.No07]]-db_ConsumoSectorizado[[#This Row],[Consumo.No11]]</f>
        <v>5316.000000001397</v>
      </c>
      <c r="T24" s="28">
        <f>+IFERROR(VLOOKUP(db_ConsumoSectorizado[[#This Row],[Fecha]],db_Vol[],2,FALSE),0)</f>
        <v>3622</v>
      </c>
      <c r="U24" s="28">
        <f>+IFERROR(VLOOKUP(db_ConsumoSectorizado[[#This Row],[Fecha]],db_Vol[],3,FALSE),0)</f>
        <v>3254.0265999999997</v>
      </c>
      <c r="V24" s="28" t="b">
        <f>+AND(db_ConsumoSectorizado[[#This Row],[Vol_SACO]]&gt;3000,db_ConsumoSectorizado[[#This Row],[Vol_ENVA]]&gt;3000)</f>
        <v>1</v>
      </c>
      <c r="W24" s="28" t="b">
        <f>+AND(db_ConsumoSectorizado[[#This Row],[Vol_SACO]]&lt;=0,db_ConsumoSectorizado[[#This Row],[Vol_ENVA]]&lt;100)</f>
        <v>0</v>
      </c>
      <c r="X24" s="28" t="b">
        <f>+AND(db_ConsumoSectorizado[[#This Row],[Vol_SACO]]&gt;0,db_ConsumoSectorizado[[#This Row],[Vol_ENVA]]&lt;900)</f>
        <v>0</v>
      </c>
      <c r="Y24" s="28" t="b">
        <f>+AND(db_ConsumoSectorizado[[#This Row],[Vol_SACO]]=0,db_ConsumoSectorizado[[#This Row],[Vol_ENVA]]&gt;3000)</f>
        <v>0</v>
      </c>
    </row>
    <row r="25" spans="1:25" ht="15.75" x14ac:dyDescent="0.25">
      <c r="A25" s="26">
        <v>44217</v>
      </c>
      <c r="B2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21574.999999990221</v>
      </c>
      <c r="C25" s="28">
        <f ca="1">+IF(db_ConsumoSectorizado[[#This Row],[Fecha]]&lt;TODAY(),IFERROR(VLOOKUP(db_ConsumoSectorizado[[#This Row],[Fecha]],db_Medidores[],10,FALSE)-VLOOKUP(db_ConsumoSectorizado[[#This Row],[Fecha]]-1,db_Medidores[],10,FALSE),0),0)</f>
        <v>5239</v>
      </c>
      <c r="D2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5" s="28">
        <f ca="1">+IF(db_ConsumoSectorizado[[#This Row],[Fecha]]&lt;TODAY(),IFERROR(VLOOKUP(db_ConsumoSectorizado[[#This Row],[Fecha]],db_Medidores[],7,FALSE)-VLOOKUP(db_ConsumoSectorizado[[#This Row],[Fecha]]-1,db_Medidores[],7,FALSE),0),0)</f>
        <v>992</v>
      </c>
      <c r="F25" s="28">
        <f ca="1">+IF(db_ConsumoSectorizado[[#This Row],[Fecha]]&lt;TODAY(),IFERROR(VLOOKUP(db_ConsumoSectorizado[[#This Row],[Fecha]],db_Medidores[],17,FALSE)-VLOOKUP(db_ConsumoSectorizado[[#This Row],[Fecha]]-1,db_Medidores[],17,FALSE),0),0)</f>
        <v>2000</v>
      </c>
      <c r="G25" s="28">
        <f ca="1">+db_ConsumoSectorizado[[#This Row],[Consumo.No02]]-db_ConsumoSectorizado[[#This Row],[Consumo.No04]]-db_ConsumoSectorizado[[#This Row],[Consumo.No05]]</f>
        <v>2247</v>
      </c>
      <c r="H25" s="28">
        <f ca="1">+db_ConsumoSectorizado[[#This Row],[Consumo.No08]]+db_ConsumoSectorizado[[#This Row],[Consumo.No09]]</f>
        <v>950</v>
      </c>
      <c r="I25" s="28">
        <f ca="1">+IF(db_ConsumoSectorizado[[#This Row],[Fecha]]&lt;TODAY(),IFERROR(VLOOKUP(db_ConsumoSectorizado[[#This Row],[Fecha]],db_Medidores[],9,FALSE)-VLOOKUP(db_ConsumoSectorizado[[#This Row],[Fecha]]-1,db_Medidores[],9,FALSE),0),0)</f>
        <v>291</v>
      </c>
      <c r="J25" s="28">
        <f ca="1">+IF(db_ConsumoSectorizado[[#This Row],[Fecha]]&lt;TODAY(),IFERROR(VLOOKUP(db_ConsumoSectorizado[[#This Row],[Fecha]],db_Medidores[],11,FALSE)-VLOOKUP(db_ConsumoSectorizado[[#This Row],[Fecha]]-1,db_Medidores[],11,FALSE),0),0)</f>
        <v>659</v>
      </c>
      <c r="K25" s="28">
        <f ca="1">+db_ConsumoSectorizado[[#This Row],[Consumo.No07]]-db_ConsumoSectorizado[[#This Row],[Consumo.No08]]-db_ConsumoSectorizado[[#This Row],[Consumo.No09]]</f>
        <v>0</v>
      </c>
      <c r="L25" s="28">
        <f ca="1">+IF(db_ConsumoSectorizado[[#This Row],[Fecha]]&lt;TODAY(),IFERROR(VLOOKUP(db_ConsumoSectorizado[[#This Row],[Fecha]],db_Medidores[],4,FALSE)-VLOOKUP(db_ConsumoSectorizado[[#This Row],[Fecha]]-1,db_Medidores[],4,FALSE),0),0)</f>
        <v>12277</v>
      </c>
      <c r="M25" s="28">
        <f ca="1">+IF(db_ConsumoSectorizado[[#This Row],[Fecha]]&lt;TODAY(),IFERROR(VLOOKUP(db_ConsumoSectorizado[[#This Row],[Fecha]],db_Medidores[],19,FALSE)-VLOOKUP(db_ConsumoSectorizado[[#This Row],[Fecha]]-1,db_Medidores[],19,FALSE),0),0)</f>
        <v>1846</v>
      </c>
      <c r="N25" s="28">
        <f ca="1">+IF(db_ConsumoSectorizado[[#This Row],[Fecha]]&lt;TODAY(),IFERROR(VLOOKUP(db_ConsumoSectorizado[[#This Row],[Fecha]],db_Medidores[],15,FALSE)-VLOOKUP(db_ConsumoSectorizado[[#This Row],[Fecha]]-1,db_Medidores[],15,FALSE),0),0)</f>
        <v>3191</v>
      </c>
      <c r="O25" s="28">
        <f ca="1">+IF(db_ConsumoSectorizado[[#This Row],[Fecha]]&lt;TODAY(),IFERROR(VLOOKUP(db_ConsumoSectorizado[[#This Row],[Fecha]],db_Medidores[],8,FALSE)-VLOOKUP(db_ConsumoSectorizado[[#This Row],[Fecha]]-1,db_Medidores[],8,FALSE),0),0)</f>
        <v>758</v>
      </c>
      <c r="P25" s="28">
        <f ca="1">+db_ConsumoSectorizado[[#This Row],[Consumo.No11]]-db_ConsumoSectorizado[[#This Row],[Consumo.No12]]-db_ConsumoSectorizado[[#This Row],[Consumo.No13]]-db_ConsumoSectorizado[[#This Row],[Consumo.No14]]</f>
        <v>6482</v>
      </c>
      <c r="Q25" s="28">
        <f ca="1">+IF(db_ConsumoSectorizado[[#This Row],[Fecha]]&lt;TODAY(),IFERROR(VLOOKUP(db_ConsumoSectorizado[[#This Row],[Fecha]],db_Medidores[],2,FALSE)-VLOOKUP(db_ConsumoSectorizado[[#This Row],[Fecha]]-1,db_Medidores[],2,FALSE),0),0)</f>
        <v>358</v>
      </c>
      <c r="R25" s="28">
        <f ca="1">+IF(db_ConsumoSectorizado[[#This Row],[Fecha]]&lt;TODAY(),IFERROR(VLOOKUP(db_ConsumoSectorizado[[#This Row],[Fecha]],db_Medidores[],3,FALSE)-VLOOKUP(db_ConsumoSectorizado[[#This Row],[Fecha]]-1,db_Medidores[],3,FALSE),0),0)</f>
        <v>219</v>
      </c>
      <c r="S25" s="28">
        <f ca="1">+db_ConsumoSectorizado[[#This Row],[Consumo.No01]]-db_ConsumoSectorizado[[#This Row],[Consumo.No02]]-db_ConsumoSectorizado[[#This Row],[Consumo.No07]]-db_ConsumoSectorizado[[#This Row],[Consumo.No11]]</f>
        <v>3108.9999999902211</v>
      </c>
      <c r="T25" s="28">
        <f>+IFERROR(VLOOKUP(db_ConsumoSectorizado[[#This Row],[Fecha]],db_Vol[],2,FALSE),0)</f>
        <v>2270</v>
      </c>
      <c r="U25" s="28">
        <f>+IFERROR(VLOOKUP(db_ConsumoSectorizado[[#This Row],[Fecha]],db_Vol[],3,FALSE),0)</f>
        <v>4118.4802</v>
      </c>
      <c r="V25" s="28" t="b">
        <f>+AND(db_ConsumoSectorizado[[#This Row],[Vol_SACO]]&gt;3000,db_ConsumoSectorizado[[#This Row],[Vol_ENVA]]&gt;3000)</f>
        <v>0</v>
      </c>
      <c r="W25" s="28" t="b">
        <f>+AND(db_ConsumoSectorizado[[#This Row],[Vol_SACO]]&lt;=0,db_ConsumoSectorizado[[#This Row],[Vol_ENVA]]&lt;100)</f>
        <v>0</v>
      </c>
      <c r="X25" s="28" t="b">
        <f>+AND(db_ConsumoSectorizado[[#This Row],[Vol_SACO]]&gt;0,db_ConsumoSectorizado[[#This Row],[Vol_ENVA]]&lt;900)</f>
        <v>0</v>
      </c>
      <c r="Y25" s="28" t="b">
        <f>+AND(db_ConsumoSectorizado[[#This Row],[Vol_SACO]]=0,db_ConsumoSectorizado[[#This Row],[Vol_ENVA]]&gt;3000)</f>
        <v>0</v>
      </c>
    </row>
    <row r="26" spans="1:25" ht="15.75" x14ac:dyDescent="0.25">
      <c r="A26" s="26">
        <v>44218</v>
      </c>
      <c r="B2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19816.000000010477</v>
      </c>
      <c r="C26" s="28">
        <f ca="1">+IF(db_ConsumoSectorizado[[#This Row],[Fecha]]&lt;TODAY(),IFERROR(VLOOKUP(db_ConsumoSectorizado[[#This Row],[Fecha]],db_Medidores[],10,FALSE)-VLOOKUP(db_ConsumoSectorizado[[#This Row],[Fecha]]-1,db_Medidores[],10,FALSE),0),0)</f>
        <v>4887</v>
      </c>
      <c r="D2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6" s="28">
        <f ca="1">+IF(db_ConsumoSectorizado[[#This Row],[Fecha]]&lt;TODAY(),IFERROR(VLOOKUP(db_ConsumoSectorizado[[#This Row],[Fecha]],db_Medidores[],7,FALSE)-VLOOKUP(db_ConsumoSectorizado[[#This Row],[Fecha]]-1,db_Medidores[],7,FALSE),0),0)</f>
        <v>925</v>
      </c>
      <c r="F26" s="28">
        <f ca="1">+IF(db_ConsumoSectorizado[[#This Row],[Fecha]]&lt;TODAY(),IFERROR(VLOOKUP(db_ConsumoSectorizado[[#This Row],[Fecha]],db_Medidores[],17,FALSE)-VLOOKUP(db_ConsumoSectorizado[[#This Row],[Fecha]]-1,db_Medidores[],17,FALSE),0),0)</f>
        <v>1970</v>
      </c>
      <c r="G26" s="28">
        <f ca="1">+db_ConsumoSectorizado[[#This Row],[Consumo.No02]]-db_ConsumoSectorizado[[#This Row],[Consumo.No04]]-db_ConsumoSectorizado[[#This Row],[Consumo.No05]]</f>
        <v>1992</v>
      </c>
      <c r="H26" s="28">
        <f ca="1">+db_ConsumoSectorizado[[#This Row],[Consumo.No08]]+db_ConsumoSectorizado[[#This Row],[Consumo.No09]]</f>
        <v>580</v>
      </c>
      <c r="I26" s="28">
        <f ca="1">+IF(db_ConsumoSectorizado[[#This Row],[Fecha]]&lt;TODAY(),IFERROR(VLOOKUP(db_ConsumoSectorizado[[#This Row],[Fecha]],db_Medidores[],9,FALSE)-VLOOKUP(db_ConsumoSectorizado[[#This Row],[Fecha]]-1,db_Medidores[],9,FALSE),0),0)</f>
        <v>252</v>
      </c>
      <c r="J26" s="28">
        <f ca="1">+IF(db_ConsumoSectorizado[[#This Row],[Fecha]]&lt;TODAY(),IFERROR(VLOOKUP(db_ConsumoSectorizado[[#This Row],[Fecha]],db_Medidores[],11,FALSE)-VLOOKUP(db_ConsumoSectorizado[[#This Row],[Fecha]]-1,db_Medidores[],11,FALSE),0),0)</f>
        <v>328</v>
      </c>
      <c r="K26" s="28">
        <f ca="1">+db_ConsumoSectorizado[[#This Row],[Consumo.No07]]-db_ConsumoSectorizado[[#This Row],[Consumo.No08]]-db_ConsumoSectorizado[[#This Row],[Consumo.No09]]</f>
        <v>0</v>
      </c>
      <c r="L26" s="28">
        <f ca="1">+IF(db_ConsumoSectorizado[[#This Row],[Fecha]]&lt;TODAY(),IFERROR(VLOOKUP(db_ConsumoSectorizado[[#This Row],[Fecha]],db_Medidores[],4,FALSE)-VLOOKUP(db_ConsumoSectorizado[[#This Row],[Fecha]]-1,db_Medidores[],4,FALSE),0),0)</f>
        <v>11179</v>
      </c>
      <c r="M26" s="28">
        <f ca="1">+IF(db_ConsumoSectorizado[[#This Row],[Fecha]]&lt;TODAY(),IFERROR(VLOOKUP(db_ConsumoSectorizado[[#This Row],[Fecha]],db_Medidores[],19,FALSE)-VLOOKUP(db_ConsumoSectorizado[[#This Row],[Fecha]]-1,db_Medidores[],19,FALSE),0),0)</f>
        <v>1839</v>
      </c>
      <c r="N26" s="28">
        <f ca="1">+IF(db_ConsumoSectorizado[[#This Row],[Fecha]]&lt;TODAY(),IFERROR(VLOOKUP(db_ConsumoSectorizado[[#This Row],[Fecha]],db_Medidores[],15,FALSE)-VLOOKUP(db_ConsumoSectorizado[[#This Row],[Fecha]]-1,db_Medidores[],15,FALSE),0),0)</f>
        <v>2540</v>
      </c>
      <c r="O26" s="28">
        <f ca="1">+IF(db_ConsumoSectorizado[[#This Row],[Fecha]]&lt;TODAY(),IFERROR(VLOOKUP(db_ConsumoSectorizado[[#This Row],[Fecha]],db_Medidores[],8,FALSE)-VLOOKUP(db_ConsumoSectorizado[[#This Row],[Fecha]]-1,db_Medidores[],8,FALSE),0),0)</f>
        <v>705</v>
      </c>
      <c r="P26" s="28">
        <f ca="1">+db_ConsumoSectorizado[[#This Row],[Consumo.No11]]-db_ConsumoSectorizado[[#This Row],[Consumo.No12]]-db_ConsumoSectorizado[[#This Row],[Consumo.No13]]-db_ConsumoSectorizado[[#This Row],[Consumo.No14]]</f>
        <v>6095</v>
      </c>
      <c r="Q26" s="28">
        <f ca="1">+IF(db_ConsumoSectorizado[[#This Row],[Fecha]]&lt;TODAY(),IFERROR(VLOOKUP(db_ConsumoSectorizado[[#This Row],[Fecha]],db_Medidores[],2,FALSE)-VLOOKUP(db_ConsumoSectorizado[[#This Row],[Fecha]]-1,db_Medidores[],2,FALSE),0),0)</f>
        <v>317</v>
      </c>
      <c r="R26" s="28">
        <f ca="1">+IF(db_ConsumoSectorizado[[#This Row],[Fecha]]&lt;TODAY(),IFERROR(VLOOKUP(db_ConsumoSectorizado[[#This Row],[Fecha]],db_Medidores[],3,FALSE)-VLOOKUP(db_ConsumoSectorizado[[#This Row],[Fecha]]-1,db_Medidores[],3,FALSE),0),0)</f>
        <v>147</v>
      </c>
      <c r="S26" s="28">
        <f ca="1">+db_ConsumoSectorizado[[#This Row],[Consumo.No01]]-db_ConsumoSectorizado[[#This Row],[Consumo.No02]]-db_ConsumoSectorizado[[#This Row],[Consumo.No07]]-db_ConsumoSectorizado[[#This Row],[Consumo.No11]]</f>
        <v>3170.0000000104774</v>
      </c>
      <c r="T26" s="28">
        <f>+IFERROR(VLOOKUP(db_ConsumoSectorizado[[#This Row],[Fecha]],db_Vol[],2,FALSE),0)</f>
        <v>3620</v>
      </c>
      <c r="U26" s="28">
        <f>+IFERROR(VLOOKUP(db_ConsumoSectorizado[[#This Row],[Fecha]],db_Vol[],3,FALSE),0)</f>
        <v>3857.1873999999998</v>
      </c>
      <c r="V26" s="28" t="b">
        <f>+AND(db_ConsumoSectorizado[[#This Row],[Vol_SACO]]&gt;3000,db_ConsumoSectorizado[[#This Row],[Vol_ENVA]]&gt;3000)</f>
        <v>1</v>
      </c>
      <c r="W26" s="28" t="b">
        <f>+AND(db_ConsumoSectorizado[[#This Row],[Vol_SACO]]&lt;=0,db_ConsumoSectorizado[[#This Row],[Vol_ENVA]]&lt;100)</f>
        <v>0</v>
      </c>
      <c r="X26" s="28" t="b">
        <f>+AND(db_ConsumoSectorizado[[#This Row],[Vol_SACO]]&gt;0,db_ConsumoSectorizado[[#This Row],[Vol_ENVA]]&lt;900)</f>
        <v>0</v>
      </c>
      <c r="Y26" s="28" t="b">
        <f>+AND(db_ConsumoSectorizado[[#This Row],[Vol_SACO]]=0,db_ConsumoSectorizado[[#This Row],[Vol_ENVA]]&gt;3000)</f>
        <v>0</v>
      </c>
    </row>
    <row r="27" spans="1:25" ht="15.75" x14ac:dyDescent="0.25">
      <c r="A27" s="26">
        <v>44219</v>
      </c>
      <c r="B2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16871.999999997206</v>
      </c>
      <c r="C27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7" s="28">
        <f ca="1">+db_ConsumoSectorizado[[#This Row],[Consumo.No02]]-db_ConsumoSectorizado[[#This Row],[Consumo.No04]]-db_ConsumoSectorizado[[#This Row],[Consumo.No05]]</f>
        <v>0</v>
      </c>
      <c r="H27" s="28">
        <f ca="1">+db_ConsumoSectorizado[[#This Row],[Consumo.No08]]+db_ConsumoSectorizado[[#This Row],[Consumo.No09]]</f>
        <v>0</v>
      </c>
      <c r="I27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7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7" s="28">
        <f ca="1">+db_ConsumoSectorizado[[#This Row],[Consumo.No07]]-db_ConsumoSectorizado[[#This Row],[Consumo.No08]]-db_ConsumoSectorizado[[#This Row],[Consumo.No09]]</f>
        <v>0</v>
      </c>
      <c r="L27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7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7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7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7" s="28">
        <f ca="1">+db_ConsumoSectorizado[[#This Row],[Consumo.No11]]-db_ConsumoSectorizado[[#This Row],[Consumo.No12]]-db_ConsumoSectorizado[[#This Row],[Consumo.No13]]-db_ConsumoSectorizado[[#This Row],[Consumo.No14]]</f>
        <v>0</v>
      </c>
      <c r="Q27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7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7" s="28">
        <f ca="1">+db_ConsumoSectorizado[[#This Row],[Consumo.No01]]-db_ConsumoSectorizado[[#This Row],[Consumo.No02]]-db_ConsumoSectorizado[[#This Row],[Consumo.No07]]-db_ConsumoSectorizado[[#This Row],[Consumo.No11]]</f>
        <v>16871.999999997206</v>
      </c>
      <c r="T27" s="28">
        <f>+IFERROR(VLOOKUP(db_ConsumoSectorizado[[#This Row],[Fecha]],db_Vol[],2,FALSE),0)</f>
        <v>462</v>
      </c>
      <c r="U27" s="28">
        <f>+IFERROR(VLOOKUP(db_ConsumoSectorizado[[#This Row],[Fecha]],db_Vol[],3,FALSE),0)</f>
        <v>1228.7159999999999</v>
      </c>
      <c r="V27" s="28" t="b">
        <f>+AND(db_ConsumoSectorizado[[#This Row],[Vol_SACO]]&gt;3000,db_ConsumoSectorizado[[#This Row],[Vol_ENVA]]&gt;3000)</f>
        <v>0</v>
      </c>
      <c r="W27" s="28" t="b">
        <f>+AND(db_ConsumoSectorizado[[#This Row],[Vol_SACO]]&lt;=0,db_ConsumoSectorizado[[#This Row],[Vol_ENVA]]&lt;100)</f>
        <v>0</v>
      </c>
      <c r="X27" s="28" t="b">
        <f>+AND(db_ConsumoSectorizado[[#This Row],[Vol_SACO]]&gt;0,db_ConsumoSectorizado[[#This Row],[Vol_ENVA]]&lt;900)</f>
        <v>0</v>
      </c>
      <c r="Y27" s="28" t="b">
        <f>+AND(db_ConsumoSectorizado[[#This Row],[Vol_SACO]]=0,db_ConsumoSectorizado[[#This Row],[Vol_ENVA]]&gt;3000)</f>
        <v>0</v>
      </c>
    </row>
    <row r="28" spans="1:25" ht="15.75" x14ac:dyDescent="0.25">
      <c r="A28" s="26">
        <v>44220</v>
      </c>
      <c r="B2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8578.7599999979138</v>
      </c>
      <c r="C28" s="28">
        <f ca="1">+IF(db_ConsumoSectorizado[[#This Row],[Fecha]]&lt;TODAY(),IFERROR(VLOOKUP(db_ConsumoSectorizado[[#This Row],[Fecha]],db_Medidores[],10,FALSE)-VLOOKUP(db_ConsumoSectorizado[[#This Row],[Fecha]]-1,db_Medidores[],10,FALSE),0),0)</f>
        <v>2946.2299999999814</v>
      </c>
      <c r="D2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8" s="28">
        <f ca="1">+db_ConsumoSectorizado[[#This Row],[Consumo.No02]]-db_ConsumoSectorizado[[#This Row],[Consumo.No04]]-db_ConsumoSectorizado[[#This Row],[Consumo.No05]]</f>
        <v>2946.2299999999814</v>
      </c>
      <c r="H28" s="28">
        <f ca="1">+db_ConsumoSectorizado[[#This Row],[Consumo.No08]]+db_ConsumoSectorizado[[#This Row],[Consumo.No09]]</f>
        <v>312.43000000000029</v>
      </c>
      <c r="I28" s="28">
        <f ca="1">+IF(db_ConsumoSectorizado[[#This Row],[Fecha]]&lt;TODAY(),IFERROR(VLOOKUP(db_ConsumoSectorizado[[#This Row],[Fecha]],db_Medidores[],9,FALSE)-VLOOKUP(db_ConsumoSectorizado[[#This Row],[Fecha]]-1,db_Medidores[],9,FALSE),0),0)</f>
        <v>216.43000000000029</v>
      </c>
      <c r="J28" s="28">
        <f ca="1">+IF(db_ConsumoSectorizado[[#This Row],[Fecha]]&lt;TODAY(),IFERROR(VLOOKUP(db_ConsumoSectorizado[[#This Row],[Fecha]],db_Medidores[],11,FALSE)-VLOOKUP(db_ConsumoSectorizado[[#This Row],[Fecha]]-1,db_Medidores[],11,FALSE),0),0)</f>
        <v>96</v>
      </c>
      <c r="K28" s="28">
        <f ca="1">+db_ConsumoSectorizado[[#This Row],[Consumo.No07]]-db_ConsumoSectorizado[[#This Row],[Consumo.No08]]-db_ConsumoSectorizado[[#This Row],[Consumo.No09]]</f>
        <v>0</v>
      </c>
      <c r="L28" s="28">
        <f ca="1">+IF(db_ConsumoSectorizado[[#This Row],[Fecha]]&lt;TODAY(),IFERROR(VLOOKUP(db_ConsumoSectorizado[[#This Row],[Fecha]],db_Medidores[],4,FALSE)-VLOOKUP(db_ConsumoSectorizado[[#This Row],[Fecha]]-1,db_Medidores[],4,FALSE),0),0)</f>
        <v>19047</v>
      </c>
      <c r="M28" s="28">
        <f ca="1">+IF(db_ConsumoSectorizado[[#This Row],[Fecha]]&lt;TODAY(),IFERROR(VLOOKUP(db_ConsumoSectorizado[[#This Row],[Fecha]],db_Medidores[],19,FALSE)-VLOOKUP(db_ConsumoSectorizado[[#This Row],[Fecha]]-1,db_Medidores[],19,FALSE),0),0)</f>
        <v>2052</v>
      </c>
      <c r="N28" s="28">
        <f ca="1">+IF(db_ConsumoSectorizado[[#This Row],[Fecha]]&lt;TODAY(),IFERROR(VLOOKUP(db_ConsumoSectorizado[[#This Row],[Fecha]],db_Medidores[],15,FALSE)-VLOOKUP(db_ConsumoSectorizado[[#This Row],[Fecha]]-1,db_Medidores[],15,FALSE),0),0)</f>
        <v>5348</v>
      </c>
      <c r="O28" s="28">
        <f ca="1">+IF(db_ConsumoSectorizado[[#This Row],[Fecha]]&lt;TODAY(),IFERROR(VLOOKUP(db_ConsumoSectorizado[[#This Row],[Fecha]],db_Medidores[],8,FALSE)-VLOOKUP(db_ConsumoSectorizado[[#This Row],[Fecha]]-1,db_Medidores[],8,FALSE),0),0)</f>
        <v>1532.1999999999534</v>
      </c>
      <c r="P28" s="28">
        <f ca="1">+db_ConsumoSectorizado[[#This Row],[Consumo.No11]]-db_ConsumoSectorizado[[#This Row],[Consumo.No12]]-db_ConsumoSectorizado[[#This Row],[Consumo.No13]]-db_ConsumoSectorizado[[#This Row],[Consumo.No14]]</f>
        <v>10114.800000000047</v>
      </c>
      <c r="Q28" s="28">
        <f ca="1">+IF(db_ConsumoSectorizado[[#This Row],[Fecha]]&lt;TODAY(),IFERROR(VLOOKUP(db_ConsumoSectorizado[[#This Row],[Fecha]],db_Medidores[],2,FALSE)-VLOOKUP(db_ConsumoSectorizado[[#This Row],[Fecha]]-1,db_Medidores[],2,FALSE),0),0)</f>
        <v>678.04999999998836</v>
      </c>
      <c r="R28" s="28">
        <f ca="1">+IF(db_ConsumoSectorizado[[#This Row],[Fecha]]&lt;TODAY(),IFERROR(VLOOKUP(db_ConsumoSectorizado[[#This Row],[Fecha]],db_Medidores[],3,FALSE)-VLOOKUP(db_ConsumoSectorizado[[#This Row],[Fecha]]-1,db_Medidores[],3,FALSE),0),0)</f>
        <v>247.19000000000233</v>
      </c>
      <c r="S28" s="28">
        <f ca="1">+db_ConsumoSectorizado[[#This Row],[Consumo.No01]]-db_ConsumoSectorizado[[#This Row],[Consumo.No02]]-db_ConsumoSectorizado[[#This Row],[Consumo.No07]]-db_ConsumoSectorizado[[#This Row],[Consumo.No11]]</f>
        <v>-13726.900000002068</v>
      </c>
      <c r="T28" s="28">
        <f>+IFERROR(VLOOKUP(db_ConsumoSectorizado[[#This Row],[Fecha]],db_Vol[],2,FALSE),0)</f>
        <v>0</v>
      </c>
      <c r="U28" s="28">
        <f>+IFERROR(VLOOKUP(db_ConsumoSectorizado[[#This Row],[Fecha]],db_Vol[],3,FALSE),0)</f>
        <v>0</v>
      </c>
      <c r="V28" s="28" t="b">
        <f>+AND(db_ConsumoSectorizado[[#This Row],[Vol_SACO]]&gt;3000,db_ConsumoSectorizado[[#This Row],[Vol_ENVA]]&gt;3000)</f>
        <v>0</v>
      </c>
      <c r="W28" s="28" t="b">
        <f>+AND(db_ConsumoSectorizado[[#This Row],[Vol_SACO]]&lt;=0,db_ConsumoSectorizado[[#This Row],[Vol_ENVA]]&lt;100)</f>
        <v>1</v>
      </c>
      <c r="X28" s="28" t="b">
        <f>+AND(db_ConsumoSectorizado[[#This Row],[Vol_SACO]]&gt;0,db_ConsumoSectorizado[[#This Row],[Vol_ENVA]]&lt;900)</f>
        <v>0</v>
      </c>
      <c r="Y28" s="28" t="b">
        <f>+AND(db_ConsumoSectorizado[[#This Row],[Vol_SACO]]=0,db_ConsumoSectorizado[[#This Row],[Vol_ENVA]]&gt;3000)</f>
        <v>0</v>
      </c>
    </row>
    <row r="29" spans="1:25" ht="15.75" x14ac:dyDescent="0.25">
      <c r="A29" s="26">
        <v>44221</v>
      </c>
      <c r="B2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12295.730000001393</v>
      </c>
      <c r="C29" s="28">
        <f ca="1">+IF(db_ConsumoSectorizado[[#This Row],[Fecha]]&lt;TODAY(),IFERROR(VLOOKUP(db_ConsumoSectorizado[[#This Row],[Fecha]],db_Medidores[],10,FALSE)-VLOOKUP(db_ConsumoSectorizado[[#This Row],[Fecha]]-1,db_Medidores[],10,FALSE),0),0)</f>
        <v>1671.5699999998324</v>
      </c>
      <c r="D2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9" s="28">
        <f ca="1">+IF(db_ConsumoSectorizado[[#This Row],[Fecha]]&lt;TODAY(),IFERROR(VLOOKUP(db_ConsumoSectorizado[[#This Row],[Fecha]],db_Medidores[],7,FALSE)-VLOOKUP(db_ConsumoSectorizado[[#This Row],[Fecha]]-1,db_Medidores[],7,FALSE),0),0)</f>
        <v>853.71999999997206</v>
      </c>
      <c r="F29" s="28">
        <f ca="1">+IF(db_ConsumoSectorizado[[#This Row],[Fecha]]&lt;TODAY(),IFERROR(VLOOKUP(db_ConsumoSectorizado[[#This Row],[Fecha]],db_Medidores[],17,FALSE)-VLOOKUP(db_ConsumoSectorizado[[#This Row],[Fecha]]-1,db_Medidores[],17,FALSE),0),0)</f>
        <v>1848.3300000000163</v>
      </c>
      <c r="G29" s="28">
        <f ca="1">+db_ConsumoSectorizado[[#This Row],[Consumo.No02]]-db_ConsumoSectorizado[[#This Row],[Consumo.No04]]-db_ConsumoSectorizado[[#This Row],[Consumo.No05]]</f>
        <v>-1030.480000000156</v>
      </c>
      <c r="H29" s="28">
        <f ca="1">+db_ConsumoSectorizado[[#This Row],[Consumo.No08]]+db_ConsumoSectorizado[[#This Row],[Consumo.No09]]</f>
        <v>762.60999999999331</v>
      </c>
      <c r="I29" s="28">
        <f ca="1">+IF(db_ConsumoSectorizado[[#This Row],[Fecha]]&lt;TODAY(),IFERROR(VLOOKUP(db_ConsumoSectorizado[[#This Row],[Fecha]],db_Medidores[],9,FALSE)-VLOOKUP(db_ConsumoSectorizado[[#This Row],[Fecha]]-1,db_Medidores[],9,FALSE),0),0)</f>
        <v>208.12000000000262</v>
      </c>
      <c r="J29" s="28">
        <f ca="1">+IF(db_ConsumoSectorizado[[#This Row],[Fecha]]&lt;TODAY(),IFERROR(VLOOKUP(db_ConsumoSectorizado[[#This Row],[Fecha]],db_Medidores[],11,FALSE)-VLOOKUP(db_ConsumoSectorizado[[#This Row],[Fecha]]-1,db_Medidores[],11,FALSE),0),0)</f>
        <v>554.48999999999069</v>
      </c>
      <c r="K29" s="28">
        <f ca="1">+db_ConsumoSectorizado[[#This Row],[Consumo.No07]]-db_ConsumoSectorizado[[#This Row],[Consumo.No08]]-db_ConsumoSectorizado[[#This Row],[Consumo.No09]]</f>
        <v>0</v>
      </c>
      <c r="L29" s="28">
        <f ca="1">+IF(db_ConsumoSectorizado[[#This Row],[Fecha]]&lt;TODAY(),IFERROR(VLOOKUP(db_ConsumoSectorizado[[#This Row],[Fecha]],db_Medidores[],4,FALSE)-VLOOKUP(db_ConsumoSectorizado[[#This Row],[Fecha]]-1,db_Medidores[],4,FALSE),0),0)</f>
        <v>8028</v>
      </c>
      <c r="M29" s="28">
        <f ca="1">+IF(db_ConsumoSectorizado[[#This Row],[Fecha]]&lt;TODAY(),IFERROR(VLOOKUP(db_ConsumoSectorizado[[#This Row],[Fecha]],db_Medidores[],19,FALSE)-VLOOKUP(db_ConsumoSectorizado[[#This Row],[Fecha]]-1,db_Medidores[],19,FALSE),0),0)</f>
        <v>1074</v>
      </c>
      <c r="N29" s="28">
        <f ca="1">+IF(db_ConsumoSectorizado[[#This Row],[Fecha]]&lt;TODAY(),IFERROR(VLOOKUP(db_ConsumoSectorizado[[#This Row],[Fecha]],db_Medidores[],15,FALSE)-VLOOKUP(db_ConsumoSectorizado[[#This Row],[Fecha]]-1,db_Medidores[],15,FALSE),0),0)</f>
        <v>2175</v>
      </c>
      <c r="O29" s="28">
        <f ca="1">+IF(db_ConsumoSectorizado[[#This Row],[Fecha]]&lt;TODAY(),IFERROR(VLOOKUP(db_ConsumoSectorizado[[#This Row],[Fecha]],db_Medidores[],8,FALSE)-VLOOKUP(db_ConsumoSectorizado[[#This Row],[Fecha]]-1,db_Medidores[],8,FALSE),0),0)</f>
        <v>745.86000000010245</v>
      </c>
      <c r="P29" s="28">
        <f ca="1">+db_ConsumoSectorizado[[#This Row],[Consumo.No11]]-db_ConsumoSectorizado[[#This Row],[Consumo.No12]]-db_ConsumoSectorizado[[#This Row],[Consumo.No13]]-db_ConsumoSectorizado[[#This Row],[Consumo.No14]]</f>
        <v>4033.1399999998976</v>
      </c>
      <c r="Q29" s="28">
        <f ca="1">+IF(db_ConsumoSectorizado[[#This Row],[Fecha]]&lt;TODAY(),IFERROR(VLOOKUP(db_ConsumoSectorizado[[#This Row],[Fecha]],db_Medidores[],2,FALSE)-VLOOKUP(db_ConsumoSectorizado[[#This Row],[Fecha]]-1,db_Medidores[],2,FALSE),0),0)</f>
        <v>369.47000000000116</v>
      </c>
      <c r="R29" s="28">
        <f ca="1">+IF(db_ConsumoSectorizado[[#This Row],[Fecha]]&lt;TODAY(),IFERROR(VLOOKUP(db_ConsumoSectorizado[[#This Row],[Fecha]],db_Medidores[],3,FALSE)-VLOOKUP(db_ConsumoSectorizado[[#This Row],[Fecha]]-1,db_Medidores[],3,FALSE),0),0)</f>
        <v>198.80000000000291</v>
      </c>
      <c r="S29" s="28">
        <f ca="1">+db_ConsumoSectorizado[[#This Row],[Consumo.No01]]-db_ConsumoSectorizado[[#This Row],[Consumo.No02]]-db_ConsumoSectorizado[[#This Row],[Consumo.No07]]-db_ConsumoSectorizado[[#This Row],[Consumo.No11]]</f>
        <v>1833.5500000015672</v>
      </c>
      <c r="T29" s="28">
        <f>+IFERROR(VLOOKUP(db_ConsumoSectorizado[[#This Row],[Fecha]],db_Vol[],2,FALSE),0)</f>
        <v>1802</v>
      </c>
      <c r="U29" s="28">
        <f>+IFERROR(VLOOKUP(db_ConsumoSectorizado[[#This Row],[Fecha]],db_Vol[],3,FALSE),0)</f>
        <v>500.29659999999996</v>
      </c>
      <c r="V29" s="28" t="b">
        <f>+AND(db_ConsumoSectorizado[[#This Row],[Vol_SACO]]&gt;3000,db_ConsumoSectorizado[[#This Row],[Vol_ENVA]]&gt;3000)</f>
        <v>0</v>
      </c>
      <c r="W29" s="28" t="b">
        <f>+AND(db_ConsumoSectorizado[[#This Row],[Vol_SACO]]&lt;=0,db_ConsumoSectorizado[[#This Row],[Vol_ENVA]]&lt;100)</f>
        <v>0</v>
      </c>
      <c r="X29" s="28" t="b">
        <f>+AND(db_ConsumoSectorizado[[#This Row],[Vol_SACO]]&gt;0,db_ConsumoSectorizado[[#This Row],[Vol_ENVA]]&lt;900)</f>
        <v>1</v>
      </c>
      <c r="Y29" s="28" t="b">
        <f>+AND(db_ConsumoSectorizado[[#This Row],[Vol_SACO]]=0,db_ConsumoSectorizado[[#This Row],[Vol_ENVA]]&gt;3000)</f>
        <v>0</v>
      </c>
    </row>
    <row r="30" spans="1:25" ht="15.75" x14ac:dyDescent="0.25">
      <c r="A30" s="26">
        <v>44222</v>
      </c>
      <c r="B3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21349.460000003484</v>
      </c>
      <c r="C30" s="28">
        <f ca="1">+IF(db_ConsumoSectorizado[[#This Row],[Fecha]]&lt;TODAY(),IFERROR(VLOOKUP(db_ConsumoSectorizado[[#This Row],[Fecha]],db_Medidores[],10,FALSE)-VLOOKUP(db_ConsumoSectorizado[[#This Row],[Fecha]]-1,db_Medidores[],10,FALSE),0),0)</f>
        <v>5965.0500000002794</v>
      </c>
      <c r="D3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0" s="28">
        <f ca="1">+IF(db_ConsumoSectorizado[[#This Row],[Fecha]]&lt;TODAY(),IFERROR(VLOOKUP(db_ConsumoSectorizado[[#This Row],[Fecha]],db_Medidores[],7,FALSE)-VLOOKUP(db_ConsumoSectorizado[[#This Row],[Fecha]]-1,db_Medidores[],7,FALSE),0),0)</f>
        <v>1184.5800000000745</v>
      </c>
      <c r="F30" s="28">
        <f ca="1">+IF(db_ConsumoSectorizado[[#This Row],[Fecha]]&lt;TODAY(),IFERROR(VLOOKUP(db_ConsumoSectorizado[[#This Row],[Fecha]],db_Medidores[],17,FALSE)-VLOOKUP(db_ConsumoSectorizado[[#This Row],[Fecha]]-1,db_Medidores[],17,FALSE),0),0)</f>
        <v>2288.2600000000093</v>
      </c>
      <c r="G30" s="28">
        <f ca="1">+db_ConsumoSectorizado[[#This Row],[Consumo.No02]]-db_ConsumoSectorizado[[#This Row],[Consumo.No04]]-db_ConsumoSectorizado[[#This Row],[Consumo.No05]]</f>
        <v>2492.2100000001956</v>
      </c>
      <c r="H30" s="28">
        <f ca="1">+db_ConsumoSectorizado[[#This Row],[Consumo.No08]]+db_ConsumoSectorizado[[#This Row],[Consumo.No09]]</f>
        <v>909.41999999999098</v>
      </c>
      <c r="I30" s="28">
        <f ca="1">+IF(db_ConsumoSectorizado[[#This Row],[Fecha]]&lt;TODAY(),IFERROR(VLOOKUP(db_ConsumoSectorizado[[#This Row],[Fecha]],db_Medidores[],9,FALSE)-VLOOKUP(db_ConsumoSectorizado[[#This Row],[Fecha]]-1,db_Medidores[],9,FALSE),0),0)</f>
        <v>335.54999999999563</v>
      </c>
      <c r="J30" s="28">
        <f ca="1">+IF(db_ConsumoSectorizado[[#This Row],[Fecha]]&lt;TODAY(),IFERROR(VLOOKUP(db_ConsumoSectorizado[[#This Row],[Fecha]],db_Medidores[],11,FALSE)-VLOOKUP(db_ConsumoSectorizado[[#This Row],[Fecha]]-1,db_Medidores[],11,FALSE),0),0)</f>
        <v>573.86999999999534</v>
      </c>
      <c r="K30" s="28">
        <f ca="1">+db_ConsumoSectorizado[[#This Row],[Consumo.No07]]-db_ConsumoSectorizado[[#This Row],[Consumo.No08]]-db_ConsumoSectorizado[[#This Row],[Consumo.No09]]</f>
        <v>0</v>
      </c>
      <c r="L30" s="28">
        <f ca="1">+IF(db_ConsumoSectorizado[[#This Row],[Fecha]]&lt;TODAY(),IFERROR(VLOOKUP(db_ConsumoSectorizado[[#This Row],[Fecha]],db_Medidores[],4,FALSE)-VLOOKUP(db_ConsumoSectorizado[[#This Row],[Fecha]]-1,db_Medidores[],4,FALSE),0),0)</f>
        <v>11439</v>
      </c>
      <c r="M30" s="28">
        <f ca="1">+IF(db_ConsumoSectorizado[[#This Row],[Fecha]]&lt;TODAY(),IFERROR(VLOOKUP(db_ConsumoSectorizado[[#This Row],[Fecha]],db_Medidores[],19,FALSE)-VLOOKUP(db_ConsumoSectorizado[[#This Row],[Fecha]]-1,db_Medidores[],19,FALSE),0),0)</f>
        <v>1783</v>
      </c>
      <c r="N30" s="28">
        <f ca="1">+IF(db_ConsumoSectorizado[[#This Row],[Fecha]]&lt;TODAY(),IFERROR(VLOOKUP(db_ConsumoSectorizado[[#This Row],[Fecha]],db_Medidores[],15,FALSE)-VLOOKUP(db_ConsumoSectorizado[[#This Row],[Fecha]]-1,db_Medidores[],15,FALSE),0),0)</f>
        <v>3441</v>
      </c>
      <c r="O30" s="28">
        <f ca="1">+IF(db_ConsumoSectorizado[[#This Row],[Fecha]]&lt;TODAY(),IFERROR(VLOOKUP(db_ConsumoSectorizado[[#This Row],[Fecha]],db_Medidores[],8,FALSE)-VLOOKUP(db_ConsumoSectorizado[[#This Row],[Fecha]]-1,db_Medidores[],8,FALSE),0),0)</f>
        <v>802.13999999989755</v>
      </c>
      <c r="P30" s="28">
        <f ca="1">+db_ConsumoSectorizado[[#This Row],[Consumo.No11]]-db_ConsumoSectorizado[[#This Row],[Consumo.No12]]-db_ConsumoSectorizado[[#This Row],[Consumo.No13]]-db_ConsumoSectorizado[[#This Row],[Consumo.No14]]</f>
        <v>5412.8600000001024</v>
      </c>
      <c r="Q30" s="28">
        <f ca="1">+IF(db_ConsumoSectorizado[[#This Row],[Fecha]]&lt;TODAY(),IFERROR(VLOOKUP(db_ConsumoSectorizado[[#This Row],[Fecha]],db_Medidores[],2,FALSE)-VLOOKUP(db_ConsumoSectorizado[[#This Row],[Fecha]]-1,db_Medidores[],2,FALSE),0),0)</f>
        <v>382.14000000001397</v>
      </c>
      <c r="R30" s="28">
        <f ca="1">+IF(db_ConsumoSectorizado[[#This Row],[Fecha]]&lt;TODAY(),IFERROR(VLOOKUP(db_ConsumoSectorizado[[#This Row],[Fecha]],db_Medidores[],3,FALSE)-VLOOKUP(db_ConsumoSectorizado[[#This Row],[Fecha]]-1,db_Medidores[],3,FALSE),0),0)</f>
        <v>228.39999999999418</v>
      </c>
      <c r="S30" s="28">
        <f ca="1">+db_ConsumoSectorizado[[#This Row],[Consumo.No01]]-db_ConsumoSectorizado[[#This Row],[Consumo.No02]]-db_ConsumoSectorizado[[#This Row],[Consumo.No07]]-db_ConsumoSectorizado[[#This Row],[Consumo.No11]]</f>
        <v>3035.9900000032139</v>
      </c>
      <c r="T30" s="28">
        <f>+IFERROR(VLOOKUP(db_ConsumoSectorizado[[#This Row],[Fecha]],db_Vol[],2,FALSE),0)</f>
        <v>3628</v>
      </c>
      <c r="U30" s="28">
        <f>+IFERROR(VLOOKUP(db_ConsumoSectorizado[[#This Row],[Fecha]],db_Vol[],3,FALSE),0)</f>
        <v>4038.1840000000002</v>
      </c>
      <c r="V30" s="28" t="b">
        <f>+AND(db_ConsumoSectorizado[[#This Row],[Vol_SACO]]&gt;3000,db_ConsumoSectorizado[[#This Row],[Vol_ENVA]]&gt;3000)</f>
        <v>1</v>
      </c>
      <c r="W30" s="28" t="b">
        <f>+AND(db_ConsumoSectorizado[[#This Row],[Vol_SACO]]&lt;=0,db_ConsumoSectorizado[[#This Row],[Vol_ENVA]]&lt;100)</f>
        <v>0</v>
      </c>
      <c r="X30" s="28" t="b">
        <f>+AND(db_ConsumoSectorizado[[#This Row],[Vol_SACO]]&gt;0,db_ConsumoSectorizado[[#This Row],[Vol_ENVA]]&lt;900)</f>
        <v>0</v>
      </c>
      <c r="Y30" s="28" t="b">
        <f>+AND(db_ConsumoSectorizado[[#This Row],[Vol_SACO]]=0,db_ConsumoSectorizado[[#This Row],[Vol_ENVA]]&gt;3000)</f>
        <v>0</v>
      </c>
    </row>
    <row r="31" spans="1:25" ht="15.75" x14ac:dyDescent="0.25">
      <c r="A31" s="26">
        <v>44223</v>
      </c>
      <c r="B3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21100.180000002088</v>
      </c>
      <c r="C31" s="28">
        <f ca="1">+IF(db_ConsumoSectorizado[[#This Row],[Fecha]]&lt;TODAY(),IFERROR(VLOOKUP(db_ConsumoSectorizado[[#This Row],[Fecha]],db_Medidores[],10,FALSE)-VLOOKUP(db_ConsumoSectorizado[[#This Row],[Fecha]]-1,db_Medidores[],10,FALSE),0),0)</f>
        <v>5254.8999999999069</v>
      </c>
      <c r="D3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1" s="28">
        <f ca="1">+IF(db_ConsumoSectorizado[[#This Row],[Fecha]]&lt;TODAY(),IFERROR(VLOOKUP(db_ConsumoSectorizado[[#This Row],[Fecha]],db_Medidores[],7,FALSE)-VLOOKUP(db_ConsumoSectorizado[[#This Row],[Fecha]]-1,db_Medidores[],7,FALSE),0),0)</f>
        <v>1008.5500000000466</v>
      </c>
      <c r="F31" s="28">
        <f ca="1">+IF(db_ConsumoSectorizado[[#This Row],[Fecha]]&lt;TODAY(),IFERROR(VLOOKUP(db_ConsumoSectorizado[[#This Row],[Fecha]],db_Medidores[],17,FALSE)-VLOOKUP(db_ConsumoSectorizado[[#This Row],[Fecha]]-1,db_Medidores[],17,FALSE),0),0)</f>
        <v>2031.859999999986</v>
      </c>
      <c r="G31" s="28">
        <f ca="1">+db_ConsumoSectorizado[[#This Row],[Consumo.No02]]-db_ConsumoSectorizado[[#This Row],[Consumo.No04]]-db_ConsumoSectorizado[[#This Row],[Consumo.No05]]</f>
        <v>2214.4899999998743</v>
      </c>
      <c r="H31" s="28">
        <f ca="1">+db_ConsumoSectorizado[[#This Row],[Consumo.No08]]+db_ConsumoSectorizado[[#This Row],[Consumo.No09]]</f>
        <v>1070.1700000000274</v>
      </c>
      <c r="I31" s="28">
        <f ca="1">+IF(db_ConsumoSectorizado[[#This Row],[Fecha]]&lt;TODAY(),IFERROR(VLOOKUP(db_ConsumoSectorizado[[#This Row],[Fecha]],db_Medidores[],9,FALSE)-VLOOKUP(db_ConsumoSectorizado[[#This Row],[Fecha]]-1,db_Medidores[],9,FALSE),0),0)</f>
        <v>346.58000000000175</v>
      </c>
      <c r="J31" s="28">
        <f ca="1">+IF(db_ConsumoSectorizado[[#This Row],[Fecha]]&lt;TODAY(),IFERROR(VLOOKUP(db_ConsumoSectorizado[[#This Row],[Fecha]],db_Medidores[],11,FALSE)-VLOOKUP(db_ConsumoSectorizado[[#This Row],[Fecha]]-1,db_Medidores[],11,FALSE),0),0)</f>
        <v>723.59000000002561</v>
      </c>
      <c r="K31" s="28">
        <f ca="1">+db_ConsumoSectorizado[[#This Row],[Consumo.No07]]-db_ConsumoSectorizado[[#This Row],[Consumo.No08]]-db_ConsumoSectorizado[[#This Row],[Consumo.No09]]</f>
        <v>0</v>
      </c>
      <c r="L31" s="28">
        <f ca="1">+IF(db_ConsumoSectorizado[[#This Row],[Fecha]]&lt;TODAY(),IFERROR(VLOOKUP(db_ConsumoSectorizado[[#This Row],[Fecha]],db_Medidores[],4,FALSE)-VLOOKUP(db_ConsumoSectorizado[[#This Row],[Fecha]]-1,db_Medidores[],4,FALSE),0),0)</f>
        <v>12359</v>
      </c>
      <c r="M31" s="28">
        <f ca="1">+IF(db_ConsumoSectorizado[[#This Row],[Fecha]]&lt;TODAY(),IFERROR(VLOOKUP(db_ConsumoSectorizado[[#This Row],[Fecha]],db_Medidores[],19,FALSE)-VLOOKUP(db_ConsumoSectorizado[[#This Row],[Fecha]]-1,db_Medidores[],19,FALSE),0),0)</f>
        <v>1746</v>
      </c>
      <c r="N31" s="28">
        <f ca="1">+IF(db_ConsumoSectorizado[[#This Row],[Fecha]]&lt;TODAY(),IFERROR(VLOOKUP(db_ConsumoSectorizado[[#This Row],[Fecha]],db_Medidores[],15,FALSE)-VLOOKUP(db_ConsumoSectorizado[[#This Row],[Fecha]]-1,db_Medidores[],15,FALSE),0),0)</f>
        <v>3676</v>
      </c>
      <c r="O31" s="28">
        <f ca="1">+IF(db_ConsumoSectorizado[[#This Row],[Fecha]]&lt;TODAY(),IFERROR(VLOOKUP(db_ConsumoSectorizado[[#This Row],[Fecha]],db_Medidores[],8,FALSE)-VLOOKUP(db_ConsumoSectorizado[[#This Row],[Fecha]]-1,db_Medidores[],8,FALSE),0),0)</f>
        <v>799.19999999995343</v>
      </c>
      <c r="P31" s="28">
        <f ca="1">+db_ConsumoSectorizado[[#This Row],[Consumo.No11]]-db_ConsumoSectorizado[[#This Row],[Consumo.No12]]-db_ConsumoSectorizado[[#This Row],[Consumo.No13]]-db_ConsumoSectorizado[[#This Row],[Consumo.No14]]</f>
        <v>6137.8000000000466</v>
      </c>
      <c r="Q31" s="28">
        <f ca="1">+IF(db_ConsumoSectorizado[[#This Row],[Fecha]]&lt;TODAY(),IFERROR(VLOOKUP(db_ConsumoSectorizado[[#This Row],[Fecha]],db_Medidores[],2,FALSE)-VLOOKUP(db_ConsumoSectorizado[[#This Row],[Fecha]]-1,db_Medidores[],2,FALSE),0),0)</f>
        <v>367.85000000000582</v>
      </c>
      <c r="R31" s="28">
        <f ca="1">+IF(db_ConsumoSectorizado[[#This Row],[Fecha]]&lt;TODAY(),IFERROR(VLOOKUP(db_ConsumoSectorizado[[#This Row],[Fecha]],db_Medidores[],3,FALSE)-VLOOKUP(db_ConsumoSectorizado[[#This Row],[Fecha]]-1,db_Medidores[],3,FALSE),0),0)</f>
        <v>227.97000000000116</v>
      </c>
      <c r="S31" s="28">
        <f ca="1">+db_ConsumoSectorizado[[#This Row],[Consumo.No01]]-db_ConsumoSectorizado[[#This Row],[Consumo.No02]]-db_ConsumoSectorizado[[#This Row],[Consumo.No07]]-db_ConsumoSectorizado[[#This Row],[Consumo.No11]]</f>
        <v>2416.1100000021543</v>
      </c>
      <c r="T31" s="28">
        <f>+IFERROR(VLOOKUP(db_ConsumoSectorizado[[#This Row],[Fecha]],db_Vol[],2,FALSE),0)</f>
        <v>3622</v>
      </c>
      <c r="U31" s="28">
        <f>+IFERROR(VLOOKUP(db_ConsumoSectorizado[[#This Row],[Fecha]],db_Vol[],3,FALSE),0)</f>
        <v>3851.5639999999994</v>
      </c>
      <c r="V31" s="28" t="b">
        <f>+AND(db_ConsumoSectorizado[[#This Row],[Vol_SACO]]&gt;3000,db_ConsumoSectorizado[[#This Row],[Vol_ENVA]]&gt;3000)</f>
        <v>1</v>
      </c>
      <c r="W31" s="28" t="b">
        <f>+AND(db_ConsumoSectorizado[[#This Row],[Vol_SACO]]&lt;=0,db_ConsumoSectorizado[[#This Row],[Vol_ENVA]]&lt;100)</f>
        <v>0</v>
      </c>
      <c r="X31" s="28" t="b">
        <f>+AND(db_ConsumoSectorizado[[#This Row],[Vol_SACO]]&gt;0,db_ConsumoSectorizado[[#This Row],[Vol_ENVA]]&lt;900)</f>
        <v>0</v>
      </c>
      <c r="Y31" s="28" t="b">
        <f>+AND(db_ConsumoSectorizado[[#This Row],[Vol_SACO]]=0,db_ConsumoSectorizado[[#This Row],[Vol_ENVA]]&gt;3000)</f>
        <v>0</v>
      </c>
    </row>
    <row r="32" spans="1:25" ht="15.75" x14ac:dyDescent="0.25">
      <c r="A32" s="26">
        <v>44224</v>
      </c>
      <c r="B3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22216.00999999723</v>
      </c>
      <c r="C32" s="28">
        <f ca="1">+IF(db_ConsumoSectorizado[[#This Row],[Fecha]]&lt;TODAY(),IFERROR(VLOOKUP(db_ConsumoSectorizado[[#This Row],[Fecha]],db_Medidores[],10,FALSE)-VLOOKUP(db_ConsumoSectorizado[[#This Row],[Fecha]]-1,db_Medidores[],10,FALSE),0),0)</f>
        <v>5532.7400000002235</v>
      </c>
      <c r="D3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2" s="28">
        <f ca="1">+IF(db_ConsumoSectorizado[[#This Row],[Fecha]]&lt;TODAY(),IFERROR(VLOOKUP(db_ConsumoSectorizado[[#This Row],[Fecha]],db_Medidores[],7,FALSE)-VLOOKUP(db_ConsumoSectorizado[[#This Row],[Fecha]]-1,db_Medidores[],7,FALSE),0),0)</f>
        <v>1059.4699999999721</v>
      </c>
      <c r="F32" s="28">
        <f ca="1">+IF(db_ConsumoSectorizado[[#This Row],[Fecha]]&lt;TODAY(),IFERROR(VLOOKUP(db_ConsumoSectorizado[[#This Row],[Fecha]],db_Medidores[],17,FALSE)-VLOOKUP(db_ConsumoSectorizado[[#This Row],[Fecha]]-1,db_Medidores[],17,FALSE),0),0)</f>
        <v>2139.8999999999651</v>
      </c>
      <c r="G32" s="28">
        <f ca="1">+db_ConsumoSectorizado[[#This Row],[Consumo.No02]]-db_ConsumoSectorizado[[#This Row],[Consumo.No04]]-db_ConsumoSectorizado[[#This Row],[Consumo.No05]]</f>
        <v>2333.3700000002864</v>
      </c>
      <c r="H32" s="28">
        <f ca="1">+db_ConsumoSectorizado[[#This Row],[Consumo.No08]]+db_ConsumoSectorizado[[#This Row],[Consumo.No09]]</f>
        <v>914.60999999997875</v>
      </c>
      <c r="I32" s="28">
        <f ca="1">+IF(db_ConsumoSectorizado[[#This Row],[Fecha]]&lt;TODAY(),IFERROR(VLOOKUP(db_ConsumoSectorizado[[#This Row],[Fecha]],db_Medidores[],9,FALSE)-VLOOKUP(db_ConsumoSectorizado[[#This Row],[Fecha]]-1,db_Medidores[],9,FALSE),0),0)</f>
        <v>284.01000000000204</v>
      </c>
      <c r="J32" s="28">
        <f ca="1">+IF(db_ConsumoSectorizado[[#This Row],[Fecha]]&lt;TODAY(),IFERROR(VLOOKUP(db_ConsumoSectorizado[[#This Row],[Fecha]],db_Medidores[],11,FALSE)-VLOOKUP(db_ConsumoSectorizado[[#This Row],[Fecha]]-1,db_Medidores[],11,FALSE),0),0)</f>
        <v>630.59999999997672</v>
      </c>
      <c r="K32" s="28">
        <f ca="1">+db_ConsumoSectorizado[[#This Row],[Consumo.No07]]-db_ConsumoSectorizado[[#This Row],[Consumo.No08]]-db_ConsumoSectorizado[[#This Row],[Consumo.No09]]</f>
        <v>0</v>
      </c>
      <c r="L32" s="28">
        <f ca="1">+IF(db_ConsumoSectorizado[[#This Row],[Fecha]]&lt;TODAY(),IFERROR(VLOOKUP(db_ConsumoSectorizado[[#This Row],[Fecha]],db_Medidores[],4,FALSE)-VLOOKUP(db_ConsumoSectorizado[[#This Row],[Fecha]]-1,db_Medidores[],4,FALSE),0),0)</f>
        <v>13217</v>
      </c>
      <c r="M32" s="28">
        <f ca="1">+IF(db_ConsumoSectorizado[[#This Row],[Fecha]]&lt;TODAY(),IFERROR(VLOOKUP(db_ConsumoSectorizado[[#This Row],[Fecha]],db_Medidores[],19,FALSE)-VLOOKUP(db_ConsumoSectorizado[[#This Row],[Fecha]]-1,db_Medidores[],19,FALSE),0),0)</f>
        <v>1793</v>
      </c>
      <c r="N32" s="28">
        <f ca="1">+IF(db_ConsumoSectorizado[[#This Row],[Fecha]]&lt;TODAY(),IFERROR(VLOOKUP(db_ConsumoSectorizado[[#This Row],[Fecha]],db_Medidores[],15,FALSE)-VLOOKUP(db_ConsumoSectorizado[[#This Row],[Fecha]]-1,db_Medidores[],15,FALSE),0),0)</f>
        <v>3976</v>
      </c>
      <c r="O32" s="28">
        <f ca="1">+IF(db_ConsumoSectorizado[[#This Row],[Fecha]]&lt;TODAY(),IFERROR(VLOOKUP(db_ConsumoSectorizado[[#This Row],[Fecha]],db_Medidores[],8,FALSE)-VLOOKUP(db_ConsumoSectorizado[[#This Row],[Fecha]]-1,db_Medidores[],8,FALSE),0),0)</f>
        <v>812</v>
      </c>
      <c r="P32" s="28">
        <f ca="1">+db_ConsumoSectorizado[[#This Row],[Consumo.No11]]-db_ConsumoSectorizado[[#This Row],[Consumo.No12]]-db_ConsumoSectorizado[[#This Row],[Consumo.No13]]-db_ConsumoSectorizado[[#This Row],[Consumo.No14]]</f>
        <v>6636</v>
      </c>
      <c r="Q32" s="28">
        <f ca="1">+IF(db_ConsumoSectorizado[[#This Row],[Fecha]]&lt;TODAY(),IFERROR(VLOOKUP(db_ConsumoSectorizado[[#This Row],[Fecha]],db_Medidores[],2,FALSE)-VLOOKUP(db_ConsumoSectorizado[[#This Row],[Fecha]]-1,db_Medidores[],2,FALSE),0),0)</f>
        <v>403.6699999999837</v>
      </c>
      <c r="R32" s="28">
        <f ca="1">+IF(db_ConsumoSectorizado[[#This Row],[Fecha]]&lt;TODAY(),IFERROR(VLOOKUP(db_ConsumoSectorizado[[#This Row],[Fecha]],db_Medidores[],3,FALSE)-VLOOKUP(db_ConsumoSectorizado[[#This Row],[Fecha]]-1,db_Medidores[],3,FALSE),0),0)</f>
        <v>252.31999999999243</v>
      </c>
      <c r="S32" s="28">
        <f ca="1">+db_ConsumoSectorizado[[#This Row],[Consumo.No01]]-db_ConsumoSectorizado[[#This Row],[Consumo.No02]]-db_ConsumoSectorizado[[#This Row],[Consumo.No07]]-db_ConsumoSectorizado[[#This Row],[Consumo.No11]]</f>
        <v>2551.6599999970276</v>
      </c>
      <c r="T32" s="28">
        <f>+IFERROR(VLOOKUP(db_ConsumoSectorizado[[#This Row],[Fecha]],db_Vol[],2,FALSE),0)</f>
        <v>3167</v>
      </c>
      <c r="U32" s="28">
        <f>+IFERROR(VLOOKUP(db_ConsumoSectorizado[[#This Row],[Fecha]],db_Vol[],3,FALSE),0)</f>
        <v>3784.2568000000001</v>
      </c>
      <c r="V32" s="28" t="b">
        <f>+AND(db_ConsumoSectorizado[[#This Row],[Vol_SACO]]&gt;3000,db_ConsumoSectorizado[[#This Row],[Vol_ENVA]]&gt;3000)</f>
        <v>1</v>
      </c>
      <c r="W32" s="28" t="b">
        <f>+AND(db_ConsumoSectorizado[[#This Row],[Vol_SACO]]&lt;=0,db_ConsumoSectorizado[[#This Row],[Vol_ENVA]]&lt;100)</f>
        <v>0</v>
      </c>
      <c r="X32" s="28" t="b">
        <f>+AND(db_ConsumoSectorizado[[#This Row],[Vol_SACO]]&gt;0,db_ConsumoSectorizado[[#This Row],[Vol_ENVA]]&lt;900)</f>
        <v>0</v>
      </c>
      <c r="Y32" s="28" t="b">
        <f>+AND(db_ConsumoSectorizado[[#This Row],[Vol_SACO]]=0,db_ConsumoSectorizado[[#This Row],[Vol_ENVA]]&gt;3000)</f>
        <v>0</v>
      </c>
    </row>
    <row r="33" spans="1:25" ht="15.75" x14ac:dyDescent="0.25">
      <c r="A33" s="26">
        <v>44225</v>
      </c>
      <c r="B3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22732.969999999987</v>
      </c>
      <c r="C33" s="28">
        <f ca="1">+IF(db_ConsumoSectorizado[[#This Row],[Fecha]]&lt;TODAY(),IFERROR(VLOOKUP(db_ConsumoSectorizado[[#This Row],[Fecha]],db_Medidores[],10,FALSE)-VLOOKUP(db_ConsumoSectorizado[[#This Row],[Fecha]]-1,db_Medidores[],10,FALSE),0),0)</f>
        <v>5510.0599999995902</v>
      </c>
      <c r="D3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3" s="28">
        <f ca="1">+IF(db_ConsumoSectorizado[[#This Row],[Fecha]]&lt;TODAY(),IFERROR(VLOOKUP(db_ConsumoSectorizado[[#This Row],[Fecha]],db_Medidores[],7,FALSE)-VLOOKUP(db_ConsumoSectorizado[[#This Row],[Fecha]]-1,db_Medidores[],7,FALSE),0),0)</f>
        <v>1061.6099999998696</v>
      </c>
      <c r="F33" s="28">
        <f ca="1">+IF(db_ConsumoSectorizado[[#This Row],[Fecha]]&lt;TODAY(),IFERROR(VLOOKUP(db_ConsumoSectorizado[[#This Row],[Fecha]],db_Medidores[],17,FALSE)-VLOOKUP(db_ConsumoSectorizado[[#This Row],[Fecha]]-1,db_Medidores[],17,FALSE),0),0)</f>
        <v>2096.9400000000023</v>
      </c>
      <c r="G33" s="28">
        <f ca="1">+db_ConsumoSectorizado[[#This Row],[Consumo.No02]]-db_ConsumoSectorizado[[#This Row],[Consumo.No04]]-db_ConsumoSectorizado[[#This Row],[Consumo.No05]]</f>
        <v>2351.5099999997183</v>
      </c>
      <c r="H33" s="28">
        <f ca="1">+db_ConsumoSectorizado[[#This Row],[Consumo.No08]]+db_ConsumoSectorizado[[#This Row],[Consumo.No09]]</f>
        <v>666.12000000000262</v>
      </c>
      <c r="I33" s="28">
        <f ca="1">+IF(db_ConsumoSectorizado[[#This Row],[Fecha]]&lt;TODAY(),IFERROR(VLOOKUP(db_ConsumoSectorizado[[#This Row],[Fecha]],db_Medidores[],9,FALSE)-VLOOKUP(db_ConsumoSectorizado[[#This Row],[Fecha]]-1,db_Medidores[],9,FALSE),0),0)</f>
        <v>292.95999999999913</v>
      </c>
      <c r="J33" s="28">
        <f ca="1">+IF(db_ConsumoSectorizado[[#This Row],[Fecha]]&lt;TODAY(),IFERROR(VLOOKUP(db_ConsumoSectorizado[[#This Row],[Fecha]],db_Medidores[],11,FALSE)-VLOOKUP(db_ConsumoSectorizado[[#This Row],[Fecha]]-1,db_Medidores[],11,FALSE),0),0)</f>
        <v>373.16000000000349</v>
      </c>
      <c r="K33" s="28">
        <f ca="1">+db_ConsumoSectorizado[[#This Row],[Consumo.No07]]-db_ConsumoSectorizado[[#This Row],[Consumo.No08]]-db_ConsumoSectorizado[[#This Row],[Consumo.No09]]</f>
        <v>0</v>
      </c>
      <c r="L33" s="28">
        <f ca="1">+IF(db_ConsumoSectorizado[[#This Row],[Fecha]]&lt;TODAY(),IFERROR(VLOOKUP(db_ConsumoSectorizado[[#This Row],[Fecha]],db_Medidores[],4,FALSE)-VLOOKUP(db_ConsumoSectorizado[[#This Row],[Fecha]]-1,db_Medidores[],4,FALSE),0),0)</f>
        <v>12638</v>
      </c>
      <c r="M33" s="28">
        <f ca="1">+IF(db_ConsumoSectorizado[[#This Row],[Fecha]]&lt;TODAY(),IFERROR(VLOOKUP(db_ConsumoSectorizado[[#This Row],[Fecha]],db_Medidores[],19,FALSE)-VLOOKUP(db_ConsumoSectorizado[[#This Row],[Fecha]]-1,db_Medidores[],19,FALSE),0),0)</f>
        <v>1824</v>
      </c>
      <c r="N33" s="28">
        <f ca="1">+IF(db_ConsumoSectorizado[[#This Row],[Fecha]]&lt;TODAY(),IFERROR(VLOOKUP(db_ConsumoSectorizado[[#This Row],[Fecha]],db_Medidores[],15,FALSE)-VLOOKUP(db_ConsumoSectorizado[[#This Row],[Fecha]]-1,db_Medidores[],15,FALSE),0),0)</f>
        <v>3650</v>
      </c>
      <c r="O33" s="28">
        <f ca="1">+IF(db_ConsumoSectorizado[[#This Row],[Fecha]]&lt;TODAY(),IFERROR(VLOOKUP(db_ConsumoSectorizado[[#This Row],[Fecha]],db_Medidores[],8,FALSE)-VLOOKUP(db_ConsumoSectorizado[[#This Row],[Fecha]]-1,db_Medidores[],8,FALSE),0),0)</f>
        <v>778.80000000004657</v>
      </c>
      <c r="P33" s="28">
        <f ca="1">+db_ConsumoSectorizado[[#This Row],[Consumo.No11]]-db_ConsumoSectorizado[[#This Row],[Consumo.No12]]-db_ConsumoSectorizado[[#This Row],[Consumo.No13]]-db_ConsumoSectorizado[[#This Row],[Consumo.No14]]</f>
        <v>6385.1999999999534</v>
      </c>
      <c r="Q33" s="28">
        <f ca="1">+IF(db_ConsumoSectorizado[[#This Row],[Fecha]]&lt;TODAY(),IFERROR(VLOOKUP(db_ConsumoSectorizado[[#This Row],[Fecha]],db_Medidores[],2,FALSE)-VLOOKUP(db_ConsumoSectorizado[[#This Row],[Fecha]]-1,db_Medidores[],2,FALSE),0),0)</f>
        <v>401.5</v>
      </c>
      <c r="R33" s="28">
        <f ca="1">+IF(db_ConsumoSectorizado[[#This Row],[Fecha]]&lt;TODAY(),IFERROR(VLOOKUP(db_ConsumoSectorizado[[#This Row],[Fecha]],db_Medidores[],3,FALSE)-VLOOKUP(db_ConsumoSectorizado[[#This Row],[Fecha]]-1,db_Medidores[],3,FALSE),0),0)</f>
        <v>265.53000000001339</v>
      </c>
      <c r="S33" s="28">
        <f ca="1">+db_ConsumoSectorizado[[#This Row],[Consumo.No01]]-db_ConsumoSectorizado[[#This Row],[Consumo.No02]]-db_ConsumoSectorizado[[#This Row],[Consumo.No07]]-db_ConsumoSectorizado[[#This Row],[Consumo.No11]]</f>
        <v>3918.7900000003938</v>
      </c>
      <c r="T33" s="28">
        <f>+IFERROR(VLOOKUP(db_ConsumoSectorizado[[#This Row],[Fecha]],db_Vol[],2,FALSE),0)</f>
        <v>3621</v>
      </c>
      <c r="U33" s="28">
        <f>+IFERROR(VLOOKUP(db_ConsumoSectorizado[[#This Row],[Fecha]],db_Vol[],3,FALSE),0)</f>
        <v>4194.5479999999989</v>
      </c>
      <c r="V33" s="28" t="b">
        <f>+AND(db_ConsumoSectorizado[[#This Row],[Vol_SACO]]&gt;3000,db_ConsumoSectorizado[[#This Row],[Vol_ENVA]]&gt;3000)</f>
        <v>1</v>
      </c>
      <c r="W33" s="28" t="b">
        <f>+AND(db_ConsumoSectorizado[[#This Row],[Vol_SACO]]&lt;=0,db_ConsumoSectorizado[[#This Row],[Vol_ENVA]]&lt;100)</f>
        <v>0</v>
      </c>
      <c r="X33" s="28" t="b">
        <f>+AND(db_ConsumoSectorizado[[#This Row],[Vol_SACO]]&gt;0,db_ConsumoSectorizado[[#This Row],[Vol_ENVA]]&lt;900)</f>
        <v>0</v>
      </c>
      <c r="Y33" s="28" t="b">
        <f>+AND(db_ConsumoSectorizado[[#This Row],[Vol_SACO]]=0,db_ConsumoSectorizado[[#This Row],[Vol_ENVA]]&gt;3000)</f>
        <v>0</v>
      </c>
    </row>
    <row r="34" spans="1:25" ht="15.75" x14ac:dyDescent="0.25">
      <c r="A34" s="26">
        <v>44226</v>
      </c>
      <c r="B3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15826.710000006293</v>
      </c>
      <c r="C34" s="28">
        <f ca="1">+IF(db_ConsumoSectorizado[[#This Row],[Fecha]]&lt;TODAY(),IFERROR(VLOOKUP(db_ConsumoSectorizado[[#This Row],[Fecha]],db_Medidores[],10,FALSE)-VLOOKUP(db_ConsumoSectorizado[[#This Row],[Fecha]]-1,db_Medidores[],10,FALSE),0),0)</f>
        <v>1062.5890000001527</v>
      </c>
      <c r="D3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4" s="28">
        <f ca="1">+IF(db_ConsumoSectorizado[[#This Row],[Fecha]]&lt;TODAY(),IFERROR(VLOOKUP(db_ConsumoSectorizado[[#This Row],[Fecha]],db_Medidores[],7,FALSE)-VLOOKUP(db_ConsumoSectorizado[[#This Row],[Fecha]]-1,db_Medidores[],7,FALSE),0),0)</f>
        <v>236.45999999996275</v>
      </c>
      <c r="F34" s="28">
        <f ca="1">+IF(db_ConsumoSectorizado[[#This Row],[Fecha]]&lt;TODAY(),IFERROR(VLOOKUP(db_ConsumoSectorizado[[#This Row],[Fecha]],db_Medidores[],17,FALSE)-VLOOKUP(db_ConsumoSectorizado[[#This Row],[Fecha]]-1,db_Medidores[],17,FALSE),0),0)</f>
        <v>538.94000000000233</v>
      </c>
      <c r="G34" s="28">
        <f ca="1">+db_ConsumoSectorizado[[#This Row],[Consumo.No02]]-db_ConsumoSectorizado[[#This Row],[Consumo.No04]]-db_ConsumoSectorizado[[#This Row],[Consumo.No05]]</f>
        <v>287.18900000018766</v>
      </c>
      <c r="H34" s="28">
        <f ca="1">+db_ConsumoSectorizado[[#This Row],[Consumo.No08]]+db_ConsumoSectorizado[[#This Row],[Consumo.No09]]</f>
        <v>324.77999999999884</v>
      </c>
      <c r="I34" s="28">
        <f ca="1">+IF(db_ConsumoSectorizado[[#This Row],[Fecha]]&lt;TODAY(),IFERROR(VLOOKUP(db_ConsumoSectorizado[[#This Row],[Fecha]],db_Medidores[],9,FALSE)-VLOOKUP(db_ConsumoSectorizado[[#This Row],[Fecha]]-1,db_Medidores[],9,FALSE),0),0)</f>
        <v>186.52999999999884</v>
      </c>
      <c r="J34" s="28">
        <f ca="1">+IF(db_ConsumoSectorizado[[#This Row],[Fecha]]&lt;TODAY(),IFERROR(VLOOKUP(db_ConsumoSectorizado[[#This Row],[Fecha]],db_Medidores[],11,FALSE)-VLOOKUP(db_ConsumoSectorizado[[#This Row],[Fecha]]-1,db_Medidores[],11,FALSE),0),0)</f>
        <v>138.25</v>
      </c>
      <c r="K34" s="28">
        <f ca="1">+db_ConsumoSectorizado[[#This Row],[Consumo.No07]]-db_ConsumoSectorizado[[#This Row],[Consumo.No08]]-db_ConsumoSectorizado[[#This Row],[Consumo.No09]]</f>
        <v>0</v>
      </c>
      <c r="L34" s="28">
        <f ca="1">+IF(db_ConsumoSectorizado[[#This Row],[Fecha]]&lt;TODAY(),IFERROR(VLOOKUP(db_ConsumoSectorizado[[#This Row],[Fecha]],db_Medidores[],4,FALSE)-VLOOKUP(db_ConsumoSectorizado[[#This Row],[Fecha]]-1,db_Medidores[],4,FALSE),0),0)</f>
        <v>12788</v>
      </c>
      <c r="M34" s="28">
        <f ca="1">+IF(db_ConsumoSectorizado[[#This Row],[Fecha]]&lt;TODAY(),IFERROR(VLOOKUP(db_ConsumoSectorizado[[#This Row],[Fecha]],db_Medidores[],19,FALSE)-VLOOKUP(db_ConsumoSectorizado[[#This Row],[Fecha]]-1,db_Medidores[],19,FALSE),0),0)</f>
        <v>1371</v>
      </c>
      <c r="N34" s="28">
        <f ca="1">+IF(db_ConsumoSectorizado[[#This Row],[Fecha]]&lt;TODAY(),IFERROR(VLOOKUP(db_ConsumoSectorizado[[#This Row],[Fecha]],db_Medidores[],15,FALSE)-VLOOKUP(db_ConsumoSectorizado[[#This Row],[Fecha]]-1,db_Medidores[],15,FALSE),0),0)</f>
        <v>4011</v>
      </c>
      <c r="O34" s="28">
        <f ca="1">+IF(db_ConsumoSectorizado[[#This Row],[Fecha]]&lt;TODAY(),IFERROR(VLOOKUP(db_ConsumoSectorizado[[#This Row],[Fecha]],db_Medidores[],8,FALSE)-VLOOKUP(db_ConsumoSectorizado[[#This Row],[Fecha]]-1,db_Medidores[],8,FALSE),0),0)</f>
        <v>916.60000000009313</v>
      </c>
      <c r="P34" s="28">
        <f ca="1">+db_ConsumoSectorizado[[#This Row],[Consumo.No11]]-db_ConsumoSectorizado[[#This Row],[Consumo.No12]]-db_ConsumoSectorizado[[#This Row],[Consumo.No13]]-db_ConsumoSectorizado[[#This Row],[Consumo.No14]]</f>
        <v>6489.3999999999069</v>
      </c>
      <c r="Q34" s="28">
        <f ca="1">+IF(db_ConsumoSectorizado[[#This Row],[Fecha]]&lt;TODAY(),IFERROR(VLOOKUP(db_ConsumoSectorizado[[#This Row],[Fecha]],db_Medidores[],2,FALSE)-VLOOKUP(db_ConsumoSectorizado[[#This Row],[Fecha]]-1,db_Medidores[],2,FALSE),0),0)</f>
        <v>423.63000000000466</v>
      </c>
      <c r="R34" s="28">
        <f ca="1">+IF(db_ConsumoSectorizado[[#This Row],[Fecha]]&lt;TODAY(),IFERROR(VLOOKUP(db_ConsumoSectorizado[[#This Row],[Fecha]],db_Medidores[],3,FALSE)-VLOOKUP(db_ConsumoSectorizado[[#This Row],[Fecha]]-1,db_Medidores[],3,FALSE),0),0)</f>
        <v>237.65999999998894</v>
      </c>
      <c r="S34" s="28">
        <f ca="1">+db_ConsumoSectorizado[[#This Row],[Consumo.No01]]-db_ConsumoSectorizado[[#This Row],[Consumo.No02]]-db_ConsumoSectorizado[[#This Row],[Consumo.No07]]-db_ConsumoSectorizado[[#This Row],[Consumo.No11]]</f>
        <v>1651.3410000061413</v>
      </c>
      <c r="T34" s="28">
        <f>+IFERROR(VLOOKUP(db_ConsumoSectorizado[[#This Row],[Fecha]],db_Vol[],2,FALSE),0)</f>
        <v>914</v>
      </c>
      <c r="U34" s="28">
        <f>+IFERROR(VLOOKUP(db_ConsumoSectorizado[[#This Row],[Fecha]],db_Vol[],3,FALSE),0)</f>
        <v>1053.1134</v>
      </c>
      <c r="V34" s="28" t="b">
        <f>+AND(db_ConsumoSectorizado[[#This Row],[Vol_SACO]]&gt;3000,db_ConsumoSectorizado[[#This Row],[Vol_ENVA]]&gt;3000)</f>
        <v>0</v>
      </c>
      <c r="W34" s="28" t="b">
        <f>+AND(db_ConsumoSectorizado[[#This Row],[Vol_SACO]]&lt;=0,db_ConsumoSectorizado[[#This Row],[Vol_ENVA]]&lt;100)</f>
        <v>0</v>
      </c>
      <c r="X34" s="28" t="b">
        <f>+AND(db_ConsumoSectorizado[[#This Row],[Vol_SACO]]&gt;0,db_ConsumoSectorizado[[#This Row],[Vol_ENVA]]&lt;900)</f>
        <v>0</v>
      </c>
      <c r="Y34" s="28" t="b">
        <f>+AND(db_ConsumoSectorizado[[#This Row],[Vol_SACO]]=0,db_ConsumoSectorizado[[#This Row],[Vol_ENVA]]&gt;3000)</f>
        <v>0</v>
      </c>
    </row>
    <row r="35" spans="1:25" ht="15.75" x14ac:dyDescent="0.25">
      <c r="A35" s="26">
        <v>44227</v>
      </c>
      <c r="B3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7716.1799999916111</v>
      </c>
      <c r="C35" s="28">
        <f ca="1">+IF(db_ConsumoSectorizado[[#This Row],[Fecha]]&lt;TODAY(),IFERROR(VLOOKUP(db_ConsumoSectorizado[[#This Row],[Fecha]],db_Medidores[],10,FALSE)-VLOOKUP(db_ConsumoSectorizado[[#This Row],[Fecha]]-1,db_Medidores[],10,FALSE),0),0)</f>
        <v>348.86100000003353</v>
      </c>
      <c r="D3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5" s="28">
        <f ca="1">+db_ConsumoSectorizado[[#This Row],[Consumo.No02]]-db_ConsumoSectorizado[[#This Row],[Consumo.No04]]-db_ConsumoSectorizado[[#This Row],[Consumo.No05]]</f>
        <v>348.86100000003353</v>
      </c>
      <c r="H35" s="28">
        <f ca="1">+db_ConsumoSectorizado[[#This Row],[Consumo.No08]]+db_ConsumoSectorizado[[#This Row],[Consumo.No09]]</f>
        <v>28.819999999999709</v>
      </c>
      <c r="I35" s="28">
        <f ca="1">+IF(db_ConsumoSectorizado[[#This Row],[Fecha]]&lt;TODAY(),IFERROR(VLOOKUP(db_ConsumoSectorizado[[#This Row],[Fecha]],db_Medidores[],9,FALSE)-VLOOKUP(db_ConsumoSectorizado[[#This Row],[Fecha]]-1,db_Medidores[],9,FALSE),0),0)</f>
        <v>28.819999999999709</v>
      </c>
      <c r="J35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5" s="28">
        <f ca="1">+db_ConsumoSectorizado[[#This Row],[Consumo.No07]]-db_ConsumoSectorizado[[#This Row],[Consumo.No08]]-db_ConsumoSectorizado[[#This Row],[Consumo.No09]]</f>
        <v>0</v>
      </c>
      <c r="L35" s="28">
        <f ca="1">+IF(db_ConsumoSectorizado[[#This Row],[Fecha]]&lt;TODAY(),IFERROR(VLOOKUP(db_ConsumoSectorizado[[#This Row],[Fecha]],db_Medidores[],4,FALSE)-VLOOKUP(db_ConsumoSectorizado[[#This Row],[Fecha]]-1,db_Medidores[],4,FALSE),0),0)</f>
        <v>4782</v>
      </c>
      <c r="M35" s="28">
        <f ca="1">+IF(db_ConsumoSectorizado[[#This Row],[Fecha]]&lt;TODAY(),IFERROR(VLOOKUP(db_ConsumoSectorizado[[#This Row],[Fecha]],db_Medidores[],19,FALSE)-VLOOKUP(db_ConsumoSectorizado[[#This Row],[Fecha]]-1,db_Medidores[],19,FALSE),0),0)</f>
        <v>495</v>
      </c>
      <c r="N35" s="28">
        <f ca="1">+IF(db_ConsumoSectorizado[[#This Row],[Fecha]]&lt;TODAY(),IFERROR(VLOOKUP(db_ConsumoSectorizado[[#This Row],[Fecha]],db_Medidores[],15,FALSE)-VLOOKUP(db_ConsumoSectorizado[[#This Row],[Fecha]]-1,db_Medidores[],15,FALSE),0),0)</f>
        <v>1414</v>
      </c>
      <c r="O35" s="28">
        <f ca="1">+IF(db_ConsumoSectorizado[[#This Row],[Fecha]]&lt;TODAY(),IFERROR(VLOOKUP(db_ConsumoSectorizado[[#This Row],[Fecha]],db_Medidores[],8,FALSE)-VLOOKUP(db_ConsumoSectorizado[[#This Row],[Fecha]]-1,db_Medidores[],8,FALSE),0),0)</f>
        <v>503.19999999995343</v>
      </c>
      <c r="P35" s="28">
        <f ca="1">+db_ConsumoSectorizado[[#This Row],[Consumo.No11]]-db_ConsumoSectorizado[[#This Row],[Consumo.No12]]-db_ConsumoSectorizado[[#This Row],[Consumo.No13]]-db_ConsumoSectorizado[[#This Row],[Consumo.No14]]</f>
        <v>2369.8000000000466</v>
      </c>
      <c r="Q35" s="28">
        <f ca="1">+IF(db_ConsumoSectorizado[[#This Row],[Fecha]]&lt;TODAY(),IFERROR(VLOOKUP(db_ConsumoSectorizado[[#This Row],[Fecha]],db_Medidores[],2,FALSE)-VLOOKUP(db_ConsumoSectorizado[[#This Row],[Fecha]]-1,db_Medidores[],2,FALSE),0),0)</f>
        <v>234.69000000000233</v>
      </c>
      <c r="R35" s="28">
        <f ca="1">+IF(db_ConsumoSectorizado[[#This Row],[Fecha]]&lt;TODAY(),IFERROR(VLOOKUP(db_ConsumoSectorizado[[#This Row],[Fecha]],db_Medidores[],3,FALSE)-VLOOKUP(db_ConsumoSectorizado[[#This Row],[Fecha]]-1,db_Medidores[],3,FALSE),0),0)</f>
        <v>65.130000000004657</v>
      </c>
      <c r="S35" s="28">
        <f ca="1">+db_ConsumoSectorizado[[#This Row],[Consumo.No01]]-db_ConsumoSectorizado[[#This Row],[Consumo.No02]]-db_ConsumoSectorizado[[#This Row],[Consumo.No07]]-db_ConsumoSectorizado[[#This Row],[Consumo.No11]]</f>
        <v>2556.4989999915779</v>
      </c>
      <c r="T35" s="28">
        <f>+IFERROR(VLOOKUP(db_ConsumoSectorizado[[#This Row],[Fecha]],db_Vol[],2,FALSE),0)</f>
        <v>0</v>
      </c>
      <c r="U35" s="28">
        <f>+IFERROR(VLOOKUP(db_ConsumoSectorizado[[#This Row],[Fecha]],db_Vol[],3,FALSE),0)</f>
        <v>0</v>
      </c>
      <c r="V35" s="28" t="b">
        <f>+AND(db_ConsumoSectorizado[[#This Row],[Vol_SACO]]&gt;3000,db_ConsumoSectorizado[[#This Row],[Vol_ENVA]]&gt;3000)</f>
        <v>0</v>
      </c>
      <c r="W35" s="28" t="b">
        <f>+AND(db_ConsumoSectorizado[[#This Row],[Vol_SACO]]&lt;=0,db_ConsumoSectorizado[[#This Row],[Vol_ENVA]]&lt;100)</f>
        <v>1</v>
      </c>
      <c r="X35" s="28" t="b">
        <f>+AND(db_ConsumoSectorizado[[#This Row],[Vol_SACO]]&gt;0,db_ConsumoSectorizado[[#This Row],[Vol_ENVA]]&lt;900)</f>
        <v>0</v>
      </c>
      <c r="Y35" s="28" t="b">
        <f>+AND(db_ConsumoSectorizado[[#This Row],[Vol_SACO]]=0,db_ConsumoSectorizado[[#This Row],[Vol_ENVA]]&gt;3000)</f>
        <v>0</v>
      </c>
    </row>
    <row r="36" spans="1:25" ht="15.75" x14ac:dyDescent="0.25">
      <c r="A36" s="26">
        <v>44228</v>
      </c>
      <c r="B3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11333.000000007683</v>
      </c>
      <c r="C36" s="28">
        <f ca="1">+IF(db_ConsumoSectorizado[[#This Row],[Fecha]]&lt;TODAY(),IFERROR(VLOOKUP(db_ConsumoSectorizado[[#This Row],[Fecha]],db_Medidores[],10,FALSE)-VLOOKUP(db_ConsumoSectorizado[[#This Row],[Fecha]]-1,db_Medidores[],10,FALSE),0),0)</f>
        <v>1657</v>
      </c>
      <c r="D3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6" s="28">
        <f ca="1">+IF(db_ConsumoSectorizado[[#This Row],[Fecha]]&lt;TODAY(),IFERROR(VLOOKUP(db_ConsumoSectorizado[[#This Row],[Fecha]],db_Medidores[],7,FALSE)-VLOOKUP(db_ConsumoSectorizado[[#This Row],[Fecha]]-1,db_Medidores[],7,FALSE),0),0)</f>
        <v>307.61000000010245</v>
      </c>
      <c r="F36" s="28">
        <f ca="1">+IF(db_ConsumoSectorizado[[#This Row],[Fecha]]&lt;TODAY(),IFERROR(VLOOKUP(db_ConsumoSectorizado[[#This Row],[Fecha]],db_Medidores[],17,FALSE)-VLOOKUP(db_ConsumoSectorizado[[#This Row],[Fecha]]-1,db_Medidores[],17,FALSE),0),0)</f>
        <v>803.77000000001863</v>
      </c>
      <c r="G36" s="28">
        <f ca="1">+db_ConsumoSectorizado[[#This Row],[Consumo.No02]]-db_ConsumoSectorizado[[#This Row],[Consumo.No04]]-db_ConsumoSectorizado[[#This Row],[Consumo.No05]]</f>
        <v>545.61999999987893</v>
      </c>
      <c r="H36" s="28">
        <f ca="1">+db_ConsumoSectorizado[[#This Row],[Consumo.No08]]+db_ConsumoSectorizado[[#This Row],[Consumo.No09]]</f>
        <v>599.04000000000815</v>
      </c>
      <c r="I36" s="28">
        <f ca="1">+IF(db_ConsumoSectorizado[[#This Row],[Fecha]]&lt;TODAY(),IFERROR(VLOOKUP(db_ConsumoSectorizado[[#This Row],[Fecha]],db_Medidores[],9,FALSE)-VLOOKUP(db_ConsumoSectorizado[[#This Row],[Fecha]]-1,db_Medidores[],9,FALSE),0),0)</f>
        <v>185</v>
      </c>
      <c r="J36" s="28">
        <f ca="1">+IF(db_ConsumoSectorizado[[#This Row],[Fecha]]&lt;TODAY(),IFERROR(VLOOKUP(db_ConsumoSectorizado[[#This Row],[Fecha]],db_Medidores[],11,FALSE)-VLOOKUP(db_ConsumoSectorizado[[#This Row],[Fecha]]-1,db_Medidores[],11,FALSE),0),0)</f>
        <v>414.04000000000815</v>
      </c>
      <c r="K36" s="28">
        <f ca="1">+db_ConsumoSectorizado[[#This Row],[Consumo.No07]]-db_ConsumoSectorizado[[#This Row],[Consumo.No08]]-db_ConsumoSectorizado[[#This Row],[Consumo.No09]]</f>
        <v>0</v>
      </c>
      <c r="L36" s="28">
        <f ca="1">+IF(db_ConsumoSectorizado[[#This Row],[Fecha]]&lt;TODAY(),IFERROR(VLOOKUP(db_ConsumoSectorizado[[#This Row],[Fecha]],db_Medidores[],4,FALSE)-VLOOKUP(db_ConsumoSectorizado[[#This Row],[Fecha]]-1,db_Medidores[],4,FALSE),0),0)</f>
        <v>7242</v>
      </c>
      <c r="M36" s="28">
        <f ca="1">+IF(db_ConsumoSectorizado[[#This Row],[Fecha]]&lt;TODAY(),IFERROR(VLOOKUP(db_ConsumoSectorizado[[#This Row],[Fecha]],db_Medidores[],19,FALSE)-VLOOKUP(db_ConsumoSectorizado[[#This Row],[Fecha]]-1,db_Medidores[],19,FALSE),0),0)</f>
        <v>1135</v>
      </c>
      <c r="N36" s="66">
        <v>1423</v>
      </c>
      <c r="O36" s="28">
        <f ca="1">+IF(db_ConsumoSectorizado[[#This Row],[Fecha]]&lt;TODAY(),IFERROR(VLOOKUP(db_ConsumoSectorizado[[#This Row],[Fecha]],db_Medidores[],8,FALSE)-VLOOKUP(db_ConsumoSectorizado[[#This Row],[Fecha]]-1,db_Medidores[],8,FALSE),0),0)</f>
        <v>860</v>
      </c>
      <c r="P36" s="28">
        <f ca="1">+db_ConsumoSectorizado[[#This Row],[Consumo.No11]]-db_ConsumoSectorizado[[#This Row],[Consumo.No12]]-db_ConsumoSectorizado[[#This Row],[Consumo.No13]]-db_ConsumoSectorizado[[#This Row],[Consumo.No14]]</f>
        <v>3824</v>
      </c>
      <c r="Q36" s="28">
        <f ca="1">+IF(db_ConsumoSectorizado[[#This Row],[Fecha]]&lt;TODAY(),IFERROR(VLOOKUP(db_ConsumoSectorizado[[#This Row],[Fecha]],db_Medidores[],2,FALSE)-VLOOKUP(db_ConsumoSectorizado[[#This Row],[Fecha]]-1,db_Medidores[],2,FALSE),0),0)</f>
        <v>421</v>
      </c>
      <c r="R36" s="28">
        <f ca="1">+IF(db_ConsumoSectorizado[[#This Row],[Fecha]]&lt;TODAY(),IFERROR(VLOOKUP(db_ConsumoSectorizado[[#This Row],[Fecha]],db_Medidores[],3,FALSE)-VLOOKUP(db_ConsumoSectorizado[[#This Row],[Fecha]]-1,db_Medidores[],3,FALSE),0),0)</f>
        <v>198</v>
      </c>
      <c r="S36" s="28">
        <f ca="1">+db_ConsumoSectorizado[[#This Row],[Consumo.No01]]-db_ConsumoSectorizado[[#This Row],[Consumo.No02]]-db_ConsumoSectorizado[[#This Row],[Consumo.No07]]-db_ConsumoSectorizado[[#This Row],[Consumo.No11]]</f>
        <v>1834.9600000076753</v>
      </c>
      <c r="T36" s="28">
        <f>+IFERROR(VLOOKUP(db_ConsumoSectorizado[[#This Row],[Fecha]],db_Vol[],2,FALSE),0)</f>
        <v>1822</v>
      </c>
      <c r="U36" s="28">
        <f>+IFERROR(VLOOKUP(db_ConsumoSectorizado[[#This Row],[Fecha]],db_Vol[],3,FALSE),0)</f>
        <v>3.1E-2</v>
      </c>
      <c r="V36" s="28" t="b">
        <f>+AND(db_ConsumoSectorizado[[#This Row],[Vol_SACO]]&gt;3000,db_ConsumoSectorizado[[#This Row],[Vol_ENVA]]&gt;3000)</f>
        <v>0</v>
      </c>
      <c r="W36" s="28" t="b">
        <f>+AND(db_ConsumoSectorizado[[#This Row],[Vol_SACO]]&lt;=0,db_ConsumoSectorizado[[#This Row],[Vol_ENVA]]&lt;100)</f>
        <v>0</v>
      </c>
      <c r="X36" s="28" t="b">
        <f>+AND(db_ConsumoSectorizado[[#This Row],[Vol_SACO]]&gt;0,db_ConsumoSectorizado[[#This Row],[Vol_ENVA]]&lt;900)</f>
        <v>1</v>
      </c>
      <c r="Y36" s="28" t="b">
        <f>+AND(db_ConsumoSectorizado[[#This Row],[Vol_SACO]]=0,db_ConsumoSectorizado[[#This Row],[Vol_ENVA]]&gt;3000)</f>
        <v>0</v>
      </c>
    </row>
    <row r="37" spans="1:25" ht="15.75" x14ac:dyDescent="0.25">
      <c r="A37" s="26">
        <v>44229</v>
      </c>
      <c r="B3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16915.999999984633</v>
      </c>
      <c r="C37" s="28">
        <f ca="1">+IF(db_ConsumoSectorizado[[#This Row],[Fecha]]&lt;TODAY(),IFERROR(VLOOKUP(db_ConsumoSectorizado[[#This Row],[Fecha]],db_Medidores[],10,FALSE)-VLOOKUP(db_ConsumoSectorizado[[#This Row],[Fecha]]-1,db_Medidores[],10,FALSE),0),0)</f>
        <v>3319</v>
      </c>
      <c r="D3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7" s="28">
        <f ca="1">+IF(db_ConsumoSectorizado[[#This Row],[Fecha]]&lt;TODAY(),IFERROR(VLOOKUP(db_ConsumoSectorizado[[#This Row],[Fecha]],db_Medidores[],7,FALSE)-VLOOKUP(db_ConsumoSectorizado[[#This Row],[Fecha]]-1,db_Medidores[],7,FALSE),0),0)</f>
        <v>695</v>
      </c>
      <c r="F37" s="28">
        <f ca="1">+IF(db_ConsumoSectorizado[[#This Row],[Fecha]]&lt;TODAY(),IFERROR(VLOOKUP(db_ConsumoSectorizado[[#This Row],[Fecha]],db_Medidores[],17,FALSE)-VLOOKUP(db_ConsumoSectorizado[[#This Row],[Fecha]]-1,db_Medidores[],17,FALSE),0),0)</f>
        <v>1271</v>
      </c>
      <c r="G37" s="28">
        <f ca="1">+db_ConsumoSectorizado[[#This Row],[Consumo.No02]]-db_ConsumoSectorizado[[#This Row],[Consumo.No04]]-db_ConsumoSectorizado[[#This Row],[Consumo.No05]]</f>
        <v>1353</v>
      </c>
      <c r="H37" s="28">
        <f ca="1">+db_ConsumoSectorizado[[#This Row],[Consumo.No08]]+db_ConsumoSectorizado[[#This Row],[Consumo.No09]]</f>
        <v>760</v>
      </c>
      <c r="I37" s="28">
        <f ca="1">+IF(db_ConsumoSectorizado[[#This Row],[Fecha]]&lt;TODAY(),IFERROR(VLOOKUP(db_ConsumoSectorizado[[#This Row],[Fecha]],db_Medidores[],9,FALSE)-VLOOKUP(db_ConsumoSectorizado[[#This Row],[Fecha]]-1,db_Medidores[],9,FALSE),0),0)</f>
        <v>295</v>
      </c>
      <c r="J37" s="28">
        <f ca="1">+IF(db_ConsumoSectorizado[[#This Row],[Fecha]]&lt;TODAY(),IFERROR(VLOOKUP(db_ConsumoSectorizado[[#This Row],[Fecha]],db_Medidores[],11,FALSE)-VLOOKUP(db_ConsumoSectorizado[[#This Row],[Fecha]]-1,db_Medidores[],11,FALSE),0),0)</f>
        <v>465</v>
      </c>
      <c r="K37" s="28">
        <f ca="1">+db_ConsumoSectorizado[[#This Row],[Consumo.No07]]-db_ConsumoSectorizado[[#This Row],[Consumo.No08]]-db_ConsumoSectorizado[[#This Row],[Consumo.No09]]</f>
        <v>0</v>
      </c>
      <c r="L37" s="28">
        <f ca="1">+IF(db_ConsumoSectorizado[[#This Row],[Fecha]]&lt;TODAY(),IFERROR(VLOOKUP(db_ConsumoSectorizado[[#This Row],[Fecha]],db_Medidores[],4,FALSE)-VLOOKUP(db_ConsumoSectorizado[[#This Row],[Fecha]]-1,db_Medidores[],4,FALSE),0),0)</f>
        <v>10002</v>
      </c>
      <c r="M37" s="28">
        <f ca="1">+IF(db_ConsumoSectorizado[[#This Row],[Fecha]]&lt;TODAY(),IFERROR(VLOOKUP(db_ConsumoSectorizado[[#This Row],[Fecha]],db_Medidores[],19,FALSE)-VLOOKUP(db_ConsumoSectorizado[[#This Row],[Fecha]]-1,db_Medidores[],19,FALSE),0),0)</f>
        <v>1568</v>
      </c>
      <c r="N37" s="28">
        <f ca="1">+IF(db_ConsumoSectorizado[[#This Row],[Fecha]]&lt;TODAY(),IFERROR(VLOOKUP(db_ConsumoSectorizado[[#This Row],[Fecha]],db_Medidores[],15,FALSE)-VLOOKUP(db_ConsumoSectorizado[[#This Row],[Fecha]]-1,db_Medidores[],15,FALSE),0),0)</f>
        <v>1181</v>
      </c>
      <c r="O37" s="28">
        <f ca="1">+IF(db_ConsumoSectorizado[[#This Row],[Fecha]]&lt;TODAY(),IFERROR(VLOOKUP(db_ConsumoSectorizado[[#This Row],[Fecha]],db_Medidores[],8,FALSE)-VLOOKUP(db_ConsumoSectorizado[[#This Row],[Fecha]]-1,db_Medidores[],8,FALSE),0),0)</f>
        <v>776</v>
      </c>
      <c r="P37" s="28">
        <f ca="1">+db_ConsumoSectorizado[[#This Row],[Consumo.No11]]-db_ConsumoSectorizado[[#This Row],[Consumo.No12]]-db_ConsumoSectorizado[[#This Row],[Consumo.No13]]-db_ConsumoSectorizado[[#This Row],[Consumo.No14]]</f>
        <v>6477</v>
      </c>
      <c r="Q37" s="28">
        <f ca="1">+IF(db_ConsumoSectorizado[[#This Row],[Fecha]]&lt;TODAY(),IFERROR(VLOOKUP(db_ConsumoSectorizado[[#This Row],[Fecha]],db_Medidores[],2,FALSE)-VLOOKUP(db_ConsumoSectorizado[[#This Row],[Fecha]]-1,db_Medidores[],2,FALSE),0),0)</f>
        <v>382</v>
      </c>
      <c r="R37" s="28">
        <f ca="1">+IF(db_ConsumoSectorizado[[#This Row],[Fecha]]&lt;TODAY(),IFERROR(VLOOKUP(db_ConsumoSectorizado[[#This Row],[Fecha]],db_Medidores[],3,FALSE)-VLOOKUP(db_ConsumoSectorizado[[#This Row],[Fecha]]-1,db_Medidores[],3,FALSE),0),0)</f>
        <v>198</v>
      </c>
      <c r="S37" s="28">
        <f ca="1">+db_ConsumoSectorizado[[#This Row],[Consumo.No01]]-db_ConsumoSectorizado[[#This Row],[Consumo.No02]]-db_ConsumoSectorizado[[#This Row],[Consumo.No07]]-db_ConsumoSectorizado[[#This Row],[Consumo.No11]]</f>
        <v>2834.9999999846332</v>
      </c>
      <c r="T37" s="28">
        <f>+IFERROR(VLOOKUP(db_ConsumoSectorizado[[#This Row],[Fecha]],db_Vol[],2,FALSE),0)</f>
        <v>2724</v>
      </c>
      <c r="U37" s="28">
        <f>+IFERROR(VLOOKUP(db_ConsumoSectorizado[[#This Row],[Fecha]],db_Vol[],3,FALSE),0)</f>
        <v>2004.3483999999999</v>
      </c>
      <c r="V37" s="28" t="b">
        <f>+AND(db_ConsumoSectorizado[[#This Row],[Vol_SACO]]&gt;3000,db_ConsumoSectorizado[[#This Row],[Vol_ENVA]]&gt;3000)</f>
        <v>0</v>
      </c>
      <c r="W37" s="28" t="b">
        <f>+AND(db_ConsumoSectorizado[[#This Row],[Vol_SACO]]&lt;=0,db_ConsumoSectorizado[[#This Row],[Vol_ENVA]]&lt;100)</f>
        <v>0</v>
      </c>
      <c r="X37" s="28" t="b">
        <f>+AND(db_ConsumoSectorizado[[#This Row],[Vol_SACO]]&gt;0,db_ConsumoSectorizado[[#This Row],[Vol_ENVA]]&lt;900)</f>
        <v>0</v>
      </c>
      <c r="Y37" s="28" t="b">
        <f>+AND(db_ConsumoSectorizado[[#This Row],[Vol_SACO]]=0,db_ConsumoSectorizado[[#This Row],[Vol_ENVA]]&gt;3000)</f>
        <v>0</v>
      </c>
    </row>
    <row r="38" spans="1:25" ht="15.75" x14ac:dyDescent="0.25">
      <c r="A38" s="26">
        <v>44230</v>
      </c>
      <c r="B3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24047.000000006985</v>
      </c>
      <c r="C38" s="28">
        <f ca="1">+IF(db_ConsumoSectorizado[[#This Row],[Fecha]]&lt;TODAY(),IFERROR(VLOOKUP(db_ConsumoSectorizado[[#This Row],[Fecha]],db_Medidores[],10,FALSE)-VLOOKUP(db_ConsumoSectorizado[[#This Row],[Fecha]]-1,db_Medidores[],10,FALSE),0),0)</f>
        <v>6842</v>
      </c>
      <c r="D3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8" s="28">
        <f ca="1">+IF(db_ConsumoSectorizado[[#This Row],[Fecha]]&lt;TODAY(),IFERROR(VLOOKUP(db_ConsumoSectorizado[[#This Row],[Fecha]],db_Medidores[],7,FALSE)-VLOOKUP(db_ConsumoSectorizado[[#This Row],[Fecha]]-1,db_Medidores[],7,FALSE),0),0)</f>
        <v>1369</v>
      </c>
      <c r="F38" s="28">
        <f ca="1">+IF(db_ConsumoSectorizado[[#This Row],[Fecha]]&lt;TODAY(),IFERROR(VLOOKUP(db_ConsumoSectorizado[[#This Row],[Fecha]],db_Medidores[],17,FALSE)-VLOOKUP(db_ConsumoSectorizado[[#This Row],[Fecha]]-1,db_Medidores[],17,FALSE),0),0)</f>
        <v>2444</v>
      </c>
      <c r="G38" s="28">
        <f ca="1">+db_ConsumoSectorizado[[#This Row],[Consumo.No02]]-db_ConsumoSectorizado[[#This Row],[Consumo.No04]]-db_ConsumoSectorizado[[#This Row],[Consumo.No05]]</f>
        <v>3029</v>
      </c>
      <c r="H38" s="28">
        <f ca="1">+db_ConsumoSectorizado[[#This Row],[Consumo.No08]]+db_ConsumoSectorizado[[#This Row],[Consumo.No09]]</f>
        <v>1031</v>
      </c>
      <c r="I38" s="28">
        <f ca="1">+IF(db_ConsumoSectorizado[[#This Row],[Fecha]]&lt;TODAY(),IFERROR(VLOOKUP(db_ConsumoSectorizado[[#This Row],[Fecha]],db_Medidores[],9,FALSE)-VLOOKUP(db_ConsumoSectorizado[[#This Row],[Fecha]]-1,db_Medidores[],9,FALSE),0),0)</f>
        <v>299</v>
      </c>
      <c r="J38" s="28">
        <f ca="1">+IF(db_ConsumoSectorizado[[#This Row],[Fecha]]&lt;TODAY(),IFERROR(VLOOKUP(db_ConsumoSectorizado[[#This Row],[Fecha]],db_Medidores[],11,FALSE)-VLOOKUP(db_ConsumoSectorizado[[#This Row],[Fecha]]-1,db_Medidores[],11,FALSE),0),0)</f>
        <v>732</v>
      </c>
      <c r="K38" s="28">
        <f ca="1">+db_ConsumoSectorizado[[#This Row],[Consumo.No07]]-db_ConsumoSectorizado[[#This Row],[Consumo.No08]]-db_ConsumoSectorizado[[#This Row],[Consumo.No09]]</f>
        <v>0</v>
      </c>
      <c r="L38" s="28">
        <f ca="1">+IF(db_ConsumoSectorizado[[#This Row],[Fecha]]&lt;TODAY(),IFERROR(VLOOKUP(db_ConsumoSectorizado[[#This Row],[Fecha]],db_Medidores[],4,FALSE)-VLOOKUP(db_ConsumoSectorizado[[#This Row],[Fecha]]-1,db_Medidores[],4,FALSE),0),0)</f>
        <v>13537</v>
      </c>
      <c r="M38" s="28">
        <f ca="1">+IF(db_ConsumoSectorizado[[#This Row],[Fecha]]&lt;TODAY(),IFERROR(VLOOKUP(db_ConsumoSectorizado[[#This Row],[Fecha]],db_Medidores[],19,FALSE)-VLOOKUP(db_ConsumoSectorizado[[#This Row],[Fecha]]-1,db_Medidores[],19,FALSE),0),0)</f>
        <v>1994</v>
      </c>
      <c r="N38" s="28">
        <f ca="1">+IF(db_ConsumoSectorizado[[#This Row],[Fecha]]&lt;TODAY(),IFERROR(VLOOKUP(db_ConsumoSectorizado[[#This Row],[Fecha]],db_Medidores[],15,FALSE)-VLOOKUP(db_ConsumoSectorizado[[#This Row],[Fecha]]-1,db_Medidores[],15,FALSE),0),0)</f>
        <v>3951</v>
      </c>
      <c r="O38" s="28">
        <f ca="1">+IF(db_ConsumoSectorizado[[#This Row],[Fecha]]&lt;TODAY(),IFERROR(VLOOKUP(db_ConsumoSectorizado[[#This Row],[Fecha]],db_Medidores[],8,FALSE)-VLOOKUP(db_ConsumoSectorizado[[#This Row],[Fecha]]-1,db_Medidores[],8,FALSE),0),0)</f>
        <v>833</v>
      </c>
      <c r="P38" s="28">
        <f ca="1">+db_ConsumoSectorizado[[#This Row],[Consumo.No11]]-db_ConsumoSectorizado[[#This Row],[Consumo.No12]]-db_ConsumoSectorizado[[#This Row],[Consumo.No13]]-db_ConsumoSectorizado[[#This Row],[Consumo.No14]]</f>
        <v>6759</v>
      </c>
      <c r="Q38" s="28">
        <f ca="1">+IF(db_ConsumoSectorizado[[#This Row],[Fecha]]&lt;TODAY(),IFERROR(VLOOKUP(db_ConsumoSectorizado[[#This Row],[Fecha]],db_Medidores[],2,FALSE)-VLOOKUP(db_ConsumoSectorizado[[#This Row],[Fecha]]-1,db_Medidores[],2,FALSE),0),0)</f>
        <v>427</v>
      </c>
      <c r="R38" s="28">
        <f ca="1">+IF(db_ConsumoSectorizado[[#This Row],[Fecha]]&lt;TODAY(),IFERROR(VLOOKUP(db_ConsumoSectorizado[[#This Row],[Fecha]],db_Medidores[],3,FALSE)-VLOOKUP(db_ConsumoSectorizado[[#This Row],[Fecha]]-1,db_Medidores[],3,FALSE),0),0)</f>
        <v>246</v>
      </c>
      <c r="S38" s="28">
        <f ca="1">+db_ConsumoSectorizado[[#This Row],[Consumo.No01]]-db_ConsumoSectorizado[[#This Row],[Consumo.No02]]-db_ConsumoSectorizado[[#This Row],[Consumo.No07]]-db_ConsumoSectorizado[[#This Row],[Consumo.No11]]</f>
        <v>2637.0000000069849</v>
      </c>
      <c r="T38" s="28">
        <f>+IFERROR(VLOOKUP(db_ConsumoSectorizado[[#This Row],[Fecha]],db_Vol[],2,FALSE),0)</f>
        <v>3636</v>
      </c>
      <c r="U38" s="28">
        <f>+IFERROR(VLOOKUP(db_ConsumoSectorizado[[#This Row],[Fecha]],db_Vol[],3,FALSE),0)</f>
        <v>4256.362000000001</v>
      </c>
      <c r="V38" s="28" t="b">
        <f>+AND(db_ConsumoSectorizado[[#This Row],[Vol_SACO]]&gt;3000,db_ConsumoSectorizado[[#This Row],[Vol_ENVA]]&gt;3000)</f>
        <v>1</v>
      </c>
      <c r="W38" s="28" t="b">
        <f>+AND(db_ConsumoSectorizado[[#This Row],[Vol_SACO]]&lt;=0,db_ConsumoSectorizado[[#This Row],[Vol_ENVA]]&lt;100)</f>
        <v>0</v>
      </c>
      <c r="X38" s="28" t="b">
        <f>+AND(db_ConsumoSectorizado[[#This Row],[Vol_SACO]]&gt;0,db_ConsumoSectorizado[[#This Row],[Vol_ENVA]]&lt;900)</f>
        <v>0</v>
      </c>
      <c r="Y38" s="28" t="b">
        <f>+AND(db_ConsumoSectorizado[[#This Row],[Vol_SACO]]=0,db_ConsumoSectorizado[[#This Row],[Vol_ENVA]]&gt;3000)</f>
        <v>0</v>
      </c>
    </row>
    <row r="39" spans="1:25" ht="15.75" x14ac:dyDescent="0.25">
      <c r="A39" s="26">
        <v>44231</v>
      </c>
      <c r="B3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22474.060000006284</v>
      </c>
      <c r="C39" s="28">
        <f ca="1">+IF(db_ConsumoSectorizado[[#This Row],[Fecha]]&lt;TODAY(),IFERROR(VLOOKUP(db_ConsumoSectorizado[[#This Row],[Fecha]],db_Medidores[],10,FALSE)-VLOOKUP(db_ConsumoSectorizado[[#This Row],[Fecha]]-1,db_Medidores[],10,FALSE),0),0)</f>
        <v>6129.6000000000931</v>
      </c>
      <c r="D3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9" s="28">
        <f ca="1">+IF(db_ConsumoSectorizado[[#This Row],[Fecha]]&lt;TODAY(),IFERROR(VLOOKUP(db_ConsumoSectorizado[[#This Row],[Fecha]],db_Medidores[],7,FALSE)-VLOOKUP(db_ConsumoSectorizado[[#This Row],[Fecha]]-1,db_Medidores[],7,FALSE),0),0)</f>
        <v>1035.1000000000931</v>
      </c>
      <c r="F39" s="28">
        <f ca="1">+IF(db_ConsumoSectorizado[[#This Row],[Fecha]]&lt;TODAY(),IFERROR(VLOOKUP(db_ConsumoSectorizado[[#This Row],[Fecha]],db_Medidores[],17,FALSE)-VLOOKUP(db_ConsumoSectorizado[[#This Row],[Fecha]]-1,db_Medidores[],17,FALSE),0),0)</f>
        <v>2433.8699999999953</v>
      </c>
      <c r="G39" s="28">
        <f ca="1">+db_ConsumoSectorizado[[#This Row],[Consumo.No02]]-db_ConsumoSectorizado[[#This Row],[Consumo.No04]]-db_ConsumoSectorizado[[#This Row],[Consumo.No05]]</f>
        <v>2660.6300000000047</v>
      </c>
      <c r="H39" s="28">
        <f ca="1">+db_ConsumoSectorizado[[#This Row],[Consumo.No08]]+db_ConsumoSectorizado[[#This Row],[Consumo.No09]]</f>
        <v>984.14000000000669</v>
      </c>
      <c r="I39" s="28">
        <f ca="1">+IF(db_ConsumoSectorizado[[#This Row],[Fecha]]&lt;TODAY(),IFERROR(VLOOKUP(db_ConsumoSectorizado[[#This Row],[Fecha]],db_Medidores[],9,FALSE)-VLOOKUP(db_ConsumoSectorizado[[#This Row],[Fecha]]-1,db_Medidores[],9,FALSE),0),0)</f>
        <v>291.09999999999854</v>
      </c>
      <c r="J39" s="28">
        <f ca="1">+IF(db_ConsumoSectorizado[[#This Row],[Fecha]]&lt;TODAY(),IFERROR(VLOOKUP(db_ConsumoSectorizado[[#This Row],[Fecha]],db_Medidores[],11,FALSE)-VLOOKUP(db_ConsumoSectorizado[[#This Row],[Fecha]]-1,db_Medidores[],11,FALSE),0),0)</f>
        <v>693.04000000000815</v>
      </c>
      <c r="K39" s="28">
        <f ca="1">+db_ConsumoSectorizado[[#This Row],[Consumo.No07]]-db_ConsumoSectorizado[[#This Row],[Consumo.No08]]-db_ConsumoSectorizado[[#This Row],[Consumo.No09]]</f>
        <v>0</v>
      </c>
      <c r="L39" s="28">
        <f ca="1">+IF(db_ConsumoSectorizado[[#This Row],[Fecha]]&lt;TODAY(),IFERROR(VLOOKUP(db_ConsumoSectorizado[[#This Row],[Fecha]],db_Medidores[],4,FALSE)-VLOOKUP(db_ConsumoSectorizado[[#This Row],[Fecha]]-1,db_Medidores[],4,FALSE),0),0)</f>
        <v>13019</v>
      </c>
      <c r="M39" s="28">
        <f ca="1">+IF(db_ConsumoSectorizado[[#This Row],[Fecha]]&lt;TODAY(),IFERROR(VLOOKUP(db_ConsumoSectorizado[[#This Row],[Fecha]],db_Medidores[],19,FALSE)-VLOOKUP(db_ConsumoSectorizado[[#This Row],[Fecha]]-1,db_Medidores[],19,FALSE),0),0)</f>
        <v>2150</v>
      </c>
      <c r="N39" s="28">
        <f ca="1">+IF(db_ConsumoSectorizado[[#This Row],[Fecha]]&lt;TODAY(),IFERROR(VLOOKUP(db_ConsumoSectorizado[[#This Row],[Fecha]],db_Medidores[],15,FALSE)-VLOOKUP(db_ConsumoSectorizado[[#This Row],[Fecha]]-1,db_Medidores[],15,FALSE),0),0)</f>
        <v>3596</v>
      </c>
      <c r="O39" s="28">
        <f ca="1">+IF(db_ConsumoSectorizado[[#This Row],[Fecha]]&lt;TODAY(),IFERROR(VLOOKUP(db_ConsumoSectorizado[[#This Row],[Fecha]],db_Medidores[],8,FALSE)-VLOOKUP(db_ConsumoSectorizado[[#This Row],[Fecha]]-1,db_Medidores[],8,FALSE),0),0)</f>
        <v>731.60000000009313</v>
      </c>
      <c r="P39" s="28">
        <f ca="1">+db_ConsumoSectorizado[[#This Row],[Consumo.No11]]-db_ConsumoSectorizado[[#This Row],[Consumo.No12]]-db_ConsumoSectorizado[[#This Row],[Consumo.No13]]-db_ConsumoSectorizado[[#This Row],[Consumo.No14]]</f>
        <v>6541.3999999999069</v>
      </c>
      <c r="Q39" s="28">
        <f ca="1">+IF(db_ConsumoSectorizado[[#This Row],[Fecha]]&lt;TODAY(),IFERROR(VLOOKUP(db_ConsumoSectorizado[[#This Row],[Fecha]],db_Medidores[],2,FALSE)-VLOOKUP(db_ConsumoSectorizado[[#This Row],[Fecha]]-1,db_Medidores[],2,FALSE),0),0)</f>
        <v>370.19000000000233</v>
      </c>
      <c r="R39" s="28">
        <f ca="1">+IF(db_ConsumoSectorizado[[#This Row],[Fecha]]&lt;TODAY(),IFERROR(VLOOKUP(db_ConsumoSectorizado[[#This Row],[Fecha]],db_Medidores[],3,FALSE)-VLOOKUP(db_ConsumoSectorizado[[#This Row],[Fecha]]-1,db_Medidores[],3,FALSE),0),0)</f>
        <v>243.75</v>
      </c>
      <c r="S39" s="28">
        <f ca="1">+db_ConsumoSectorizado[[#This Row],[Consumo.No01]]-db_ConsumoSectorizado[[#This Row],[Consumo.No02]]-db_ConsumoSectorizado[[#This Row],[Consumo.No07]]-db_ConsumoSectorizado[[#This Row],[Consumo.No11]]</f>
        <v>2341.3200000061843</v>
      </c>
      <c r="T39" s="28">
        <f>+IFERROR(VLOOKUP(db_ConsumoSectorizado[[#This Row],[Fecha]],db_Vol[],2,FALSE),0)</f>
        <v>3179</v>
      </c>
      <c r="U39" s="28">
        <f>+IFERROR(VLOOKUP(db_ConsumoSectorizado[[#This Row],[Fecha]],db_Vol[],3,FALSE),0)</f>
        <v>4229.5346</v>
      </c>
      <c r="V39" s="28" t="b">
        <f>+AND(db_ConsumoSectorizado[[#This Row],[Vol_SACO]]&gt;3000,db_ConsumoSectorizado[[#This Row],[Vol_ENVA]]&gt;3000)</f>
        <v>1</v>
      </c>
      <c r="W39" s="28" t="b">
        <f>+AND(db_ConsumoSectorizado[[#This Row],[Vol_SACO]]&lt;=0,db_ConsumoSectorizado[[#This Row],[Vol_ENVA]]&lt;100)</f>
        <v>0</v>
      </c>
      <c r="X39" s="28" t="b">
        <f>+AND(db_ConsumoSectorizado[[#This Row],[Vol_SACO]]&gt;0,db_ConsumoSectorizado[[#This Row],[Vol_ENVA]]&lt;900)</f>
        <v>0</v>
      </c>
      <c r="Y39" s="28" t="b">
        <f>+AND(db_ConsumoSectorizado[[#This Row],[Vol_SACO]]=0,db_ConsumoSectorizado[[#This Row],[Vol_ENVA]]&gt;3000)</f>
        <v>0</v>
      </c>
    </row>
    <row r="40" spans="1:25" ht="15.75" x14ac:dyDescent="0.25">
      <c r="A40" s="26">
        <v>44232</v>
      </c>
      <c r="B4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18770.999999986714</v>
      </c>
      <c r="C40" s="28">
        <f ca="1">+IF(db_ConsumoSectorizado[[#This Row],[Fecha]]&lt;TODAY(),IFERROR(VLOOKUP(db_ConsumoSectorizado[[#This Row],[Fecha]],db_Medidores[],10,FALSE)-VLOOKUP(db_ConsumoSectorizado[[#This Row],[Fecha]]-1,db_Medidores[],10,FALSE),0),0)</f>
        <v>4583.7099999999627</v>
      </c>
      <c r="D4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40" s="28">
        <f ca="1">+IF(db_ConsumoSectorizado[[#This Row],[Fecha]]&lt;TODAY(),IFERROR(VLOOKUP(db_ConsumoSectorizado[[#This Row],[Fecha]],db_Medidores[],7,FALSE)-VLOOKUP(db_ConsumoSectorizado[[#This Row],[Fecha]]-1,db_Medidores[],7,FALSE),0),0)</f>
        <v>845.88999999989755</v>
      </c>
      <c r="F40" s="28">
        <f ca="1">+IF(db_ConsumoSectorizado[[#This Row],[Fecha]]&lt;TODAY(),IFERROR(VLOOKUP(db_ConsumoSectorizado[[#This Row],[Fecha]],db_Medidores[],17,FALSE)-VLOOKUP(db_ConsumoSectorizado[[#This Row],[Fecha]]-1,db_Medidores[],17,FALSE),0),0)</f>
        <v>1837.9100000000326</v>
      </c>
      <c r="G40" s="28">
        <f ca="1">+db_ConsumoSectorizado[[#This Row],[Consumo.No02]]-db_ConsumoSectorizado[[#This Row],[Consumo.No04]]-db_ConsumoSectorizado[[#This Row],[Consumo.No05]]</f>
        <v>1899.9100000000326</v>
      </c>
      <c r="H40" s="28">
        <f ca="1">+db_ConsumoSectorizado[[#This Row],[Consumo.No08]]+db_ConsumoSectorizado[[#This Row],[Consumo.No09]]</f>
        <v>472.1499999999869</v>
      </c>
      <c r="I40" s="28">
        <f ca="1">+IF(db_ConsumoSectorizado[[#This Row],[Fecha]]&lt;TODAY(),IFERROR(VLOOKUP(db_ConsumoSectorizado[[#This Row],[Fecha]],db_Medidores[],9,FALSE)-VLOOKUP(db_ConsumoSectorizado[[#This Row],[Fecha]]-1,db_Medidores[],9,FALSE),0),0)</f>
        <v>194.84999999999854</v>
      </c>
      <c r="J40" s="28">
        <f ca="1">+IF(db_ConsumoSectorizado[[#This Row],[Fecha]]&lt;TODAY(),IFERROR(VLOOKUP(db_ConsumoSectorizado[[#This Row],[Fecha]],db_Medidores[],11,FALSE)-VLOOKUP(db_ConsumoSectorizado[[#This Row],[Fecha]]-1,db_Medidores[],11,FALSE),0),0)</f>
        <v>277.29999999998836</v>
      </c>
      <c r="K40" s="28">
        <f ca="1">+db_ConsumoSectorizado[[#This Row],[Consumo.No07]]-db_ConsumoSectorizado[[#This Row],[Consumo.No08]]-db_ConsumoSectorizado[[#This Row],[Consumo.No09]]</f>
        <v>0</v>
      </c>
      <c r="L40" s="28">
        <f ca="1">+IF(db_ConsumoSectorizado[[#This Row],[Fecha]]&lt;TODAY(),IFERROR(VLOOKUP(db_ConsumoSectorizado[[#This Row],[Fecha]],db_Medidores[],4,FALSE)-VLOOKUP(db_ConsumoSectorizado[[#This Row],[Fecha]]-1,db_Medidores[],4,FALSE),0),0)</f>
        <v>12000</v>
      </c>
      <c r="M40" s="28">
        <f ca="1">+IF(db_ConsumoSectorizado[[#This Row],[Fecha]]&lt;TODAY(),IFERROR(VLOOKUP(db_ConsumoSectorizado[[#This Row],[Fecha]],db_Medidores[],19,FALSE)-VLOOKUP(db_ConsumoSectorizado[[#This Row],[Fecha]]-1,db_Medidores[],19,FALSE),0),0)</f>
        <v>1866</v>
      </c>
      <c r="N40" s="28">
        <f ca="1">+IF(db_ConsumoSectorizado[[#This Row],[Fecha]]&lt;TODAY(),IFERROR(VLOOKUP(db_ConsumoSectorizado[[#This Row],[Fecha]],db_Medidores[],15,FALSE)-VLOOKUP(db_ConsumoSectorizado[[#This Row],[Fecha]]-1,db_Medidores[],15,FALSE),0),0)</f>
        <v>2760</v>
      </c>
      <c r="O40" s="28">
        <f ca="1">+IF(db_ConsumoSectorizado[[#This Row],[Fecha]]&lt;TODAY(),IFERROR(VLOOKUP(db_ConsumoSectorizado[[#This Row],[Fecha]],db_Medidores[],8,FALSE)-VLOOKUP(db_ConsumoSectorizado[[#This Row],[Fecha]]-1,db_Medidores[],8,FALSE),0),0)</f>
        <v>767.5999999998603</v>
      </c>
      <c r="P40" s="28">
        <f ca="1">+db_ConsumoSectorizado[[#This Row],[Consumo.No11]]-db_ConsumoSectorizado[[#This Row],[Consumo.No12]]-db_ConsumoSectorizado[[#This Row],[Consumo.No13]]-db_ConsumoSectorizado[[#This Row],[Consumo.No14]]</f>
        <v>6606.4000000001397</v>
      </c>
      <c r="Q40" s="28">
        <f ca="1">+IF(db_ConsumoSectorizado[[#This Row],[Fecha]]&lt;TODAY(),IFERROR(VLOOKUP(db_ConsumoSectorizado[[#This Row],[Fecha]],db_Medidores[],2,FALSE)-VLOOKUP(db_ConsumoSectorizado[[#This Row],[Fecha]]-1,db_Medidores[],2,FALSE),0),0)</f>
        <v>385.54000000000815</v>
      </c>
      <c r="R40" s="28">
        <f ca="1">+IF(db_ConsumoSectorizado[[#This Row],[Fecha]]&lt;TODAY(),IFERROR(VLOOKUP(db_ConsumoSectorizado[[#This Row],[Fecha]],db_Medidores[],3,FALSE)-VLOOKUP(db_ConsumoSectorizado[[#This Row],[Fecha]]-1,db_Medidores[],3,FALSE),0),0)</f>
        <v>235.4600000000064</v>
      </c>
      <c r="S40" s="28">
        <f ca="1">+db_ConsumoSectorizado[[#This Row],[Consumo.No01]]-db_ConsumoSectorizado[[#This Row],[Consumo.No02]]-db_ConsumoSectorizado[[#This Row],[Consumo.No07]]-db_ConsumoSectorizado[[#This Row],[Consumo.No11]]</f>
        <v>1715.1399999867645</v>
      </c>
      <c r="T40" s="28">
        <f>+IFERROR(VLOOKUP(db_ConsumoSectorizado[[#This Row],[Fecha]],db_Vol[],2,FALSE),0)</f>
        <v>1821</v>
      </c>
      <c r="U40" s="28">
        <f>+IFERROR(VLOOKUP(db_ConsumoSectorizado[[#This Row],[Fecha]],db_Vol[],3,FALSE),0)</f>
        <v>3598.6846</v>
      </c>
      <c r="V40" s="28" t="b">
        <f>+AND(db_ConsumoSectorizado[[#This Row],[Vol_SACO]]&gt;3000,db_ConsumoSectorizado[[#This Row],[Vol_ENVA]]&gt;3000)</f>
        <v>0</v>
      </c>
      <c r="W40" s="28" t="b">
        <f>+AND(db_ConsumoSectorizado[[#This Row],[Vol_SACO]]&lt;=0,db_ConsumoSectorizado[[#This Row],[Vol_ENVA]]&lt;100)</f>
        <v>0</v>
      </c>
      <c r="X40" s="28" t="b">
        <f>+AND(db_ConsumoSectorizado[[#This Row],[Vol_SACO]]&gt;0,db_ConsumoSectorizado[[#This Row],[Vol_ENVA]]&lt;900)</f>
        <v>0</v>
      </c>
      <c r="Y40" s="28" t="b">
        <f>+AND(db_ConsumoSectorizado[[#This Row],[Vol_SACO]]=0,db_ConsumoSectorizado[[#This Row],[Vol_ENVA]]&gt;3000)</f>
        <v>0</v>
      </c>
    </row>
    <row r="41" spans="1:25" ht="15.75" x14ac:dyDescent="0.25">
      <c r="A41" s="26">
        <v>44233</v>
      </c>
      <c r="B4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18052.400000010501</v>
      </c>
      <c r="C41" s="28">
        <f ca="1">+IF(db_ConsumoSectorizado[[#This Row],[Fecha]]&lt;TODAY(),IFERROR(VLOOKUP(db_ConsumoSectorizado[[#This Row],[Fecha]],db_Medidores[],10,FALSE)-VLOOKUP(db_ConsumoSectorizado[[#This Row],[Fecha]]-1,db_Medidores[],10,FALSE),0),0)</f>
        <v>2251.839999999851</v>
      </c>
      <c r="D4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4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4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41" s="28">
        <f ca="1">+db_ConsumoSectorizado[[#This Row],[Consumo.No02]]-db_ConsumoSectorizado[[#This Row],[Consumo.No04]]-db_ConsumoSectorizado[[#This Row],[Consumo.No05]]</f>
        <v>2251.839999999851</v>
      </c>
      <c r="H41" s="28">
        <f ca="1">+db_ConsumoSectorizado[[#This Row],[Consumo.No08]]+db_ConsumoSectorizado[[#This Row],[Consumo.No09]]</f>
        <v>268.15000000000146</v>
      </c>
      <c r="I41" s="28">
        <f ca="1">+IF(db_ConsumoSectorizado[[#This Row],[Fecha]]&lt;TODAY(),IFERROR(VLOOKUP(db_ConsumoSectorizado[[#This Row],[Fecha]],db_Medidores[],9,FALSE)-VLOOKUP(db_ConsumoSectorizado[[#This Row],[Fecha]]-1,db_Medidores[],9,FALSE),0),0)</f>
        <v>111.06000000000495</v>
      </c>
      <c r="J41" s="28">
        <f ca="1">+IF(db_ConsumoSectorizado[[#This Row],[Fecha]]&lt;TODAY(),IFERROR(VLOOKUP(db_ConsumoSectorizado[[#This Row],[Fecha]],db_Medidores[],11,FALSE)-VLOOKUP(db_ConsumoSectorizado[[#This Row],[Fecha]]-1,db_Medidores[],11,FALSE),0),0)</f>
        <v>157.08999999999651</v>
      </c>
      <c r="K41" s="28">
        <f ca="1">+db_ConsumoSectorizado[[#This Row],[Consumo.No07]]-db_ConsumoSectorizado[[#This Row],[Consumo.No08]]-db_ConsumoSectorizado[[#This Row],[Consumo.No09]]</f>
        <v>0</v>
      </c>
      <c r="L41" s="28">
        <f ca="1">+IF(db_ConsumoSectorizado[[#This Row],[Fecha]]&lt;TODAY(),IFERROR(VLOOKUP(db_ConsumoSectorizado[[#This Row],[Fecha]],db_Medidores[],4,FALSE)-VLOOKUP(db_ConsumoSectorizado[[#This Row],[Fecha]]-1,db_Medidores[],4,FALSE),0),0)</f>
        <v>11239</v>
      </c>
      <c r="M41" s="28">
        <f ca="1">+IF(db_ConsumoSectorizado[[#This Row],[Fecha]]&lt;TODAY(),IFERROR(VLOOKUP(db_ConsumoSectorizado[[#This Row],[Fecha]],db_Medidores[],19,FALSE)-VLOOKUP(db_ConsumoSectorizado[[#This Row],[Fecha]]-1,db_Medidores[],19,FALSE),0),0)</f>
        <v>1147</v>
      </c>
      <c r="N41" s="28">
        <f ca="1">+IF(db_ConsumoSectorizado[[#This Row],[Fecha]]&lt;TODAY(),IFERROR(VLOOKUP(db_ConsumoSectorizado[[#This Row],[Fecha]],db_Medidores[],15,FALSE)-VLOOKUP(db_ConsumoSectorizado[[#This Row],[Fecha]]-1,db_Medidores[],15,FALSE),0),0)</f>
        <v>4337</v>
      </c>
      <c r="O41" s="28">
        <f ca="1">+IF(db_ConsumoSectorizado[[#This Row],[Fecha]]&lt;TODAY(),IFERROR(VLOOKUP(db_ConsumoSectorizado[[#This Row],[Fecha]],db_Medidores[],8,FALSE)-VLOOKUP(db_ConsumoSectorizado[[#This Row],[Fecha]]-1,db_Medidores[],8,FALSE),0),0)</f>
        <v>709.19999999995343</v>
      </c>
      <c r="P41" s="28">
        <f ca="1">+db_ConsumoSectorizado[[#This Row],[Consumo.No11]]-db_ConsumoSectorizado[[#This Row],[Consumo.No12]]-db_ConsumoSectorizado[[#This Row],[Consumo.No13]]-db_ConsumoSectorizado[[#This Row],[Consumo.No14]]</f>
        <v>5045.8000000000466</v>
      </c>
      <c r="Q41" s="28">
        <f ca="1">+IF(db_ConsumoSectorizado[[#This Row],[Fecha]]&lt;TODAY(),IFERROR(VLOOKUP(db_ConsumoSectorizado[[#This Row],[Fecha]],db_Medidores[],2,FALSE)-VLOOKUP(db_ConsumoSectorizado[[#This Row],[Fecha]]-1,db_Medidores[],2,FALSE),0),0)</f>
        <v>270.28999999997905</v>
      </c>
      <c r="R41" s="28">
        <f ca="1">+IF(db_ConsumoSectorizado[[#This Row],[Fecha]]&lt;TODAY(),IFERROR(VLOOKUP(db_ConsumoSectorizado[[#This Row],[Fecha]],db_Medidores[],3,FALSE)-VLOOKUP(db_ConsumoSectorizado[[#This Row],[Fecha]]-1,db_Medidores[],3,FALSE),0),0)</f>
        <v>157.30999999999767</v>
      </c>
      <c r="S41" s="28">
        <f ca="1">+db_ConsumoSectorizado[[#This Row],[Consumo.No01]]-db_ConsumoSectorizado[[#This Row],[Consumo.No02]]-db_ConsumoSectorizado[[#This Row],[Consumo.No07]]-db_ConsumoSectorizado[[#This Row],[Consumo.No11]]</f>
        <v>4293.4100000106482</v>
      </c>
      <c r="T41" s="28">
        <f>+IFERROR(VLOOKUP(db_ConsumoSectorizado[[#This Row],[Fecha]],db_Vol[],2,FALSE),0)</f>
        <v>0</v>
      </c>
      <c r="U41" s="28">
        <f>+IFERROR(VLOOKUP(db_ConsumoSectorizado[[#This Row],[Fecha]],db_Vol[],3,FALSE),0)</f>
        <v>1584.2364</v>
      </c>
      <c r="V41" s="28" t="b">
        <f>+AND(db_ConsumoSectorizado[[#This Row],[Vol_SACO]]&gt;3000,db_ConsumoSectorizado[[#This Row],[Vol_ENVA]]&gt;3000)</f>
        <v>0</v>
      </c>
      <c r="W41" s="28" t="b">
        <f>+AND(db_ConsumoSectorizado[[#This Row],[Vol_SACO]]&lt;=0,db_ConsumoSectorizado[[#This Row],[Vol_ENVA]]&lt;100)</f>
        <v>0</v>
      </c>
      <c r="X41" s="28" t="b">
        <f>+AND(db_ConsumoSectorizado[[#This Row],[Vol_SACO]]&gt;0,db_ConsumoSectorizado[[#This Row],[Vol_ENVA]]&lt;900)</f>
        <v>0</v>
      </c>
      <c r="Y41" s="28" t="b">
        <f>+AND(db_ConsumoSectorizado[[#This Row],[Vol_SACO]]=0,db_ConsumoSectorizado[[#This Row],[Vol_ENVA]]&gt;3000)</f>
        <v>0</v>
      </c>
    </row>
    <row r="42" spans="1:25" ht="15.75" x14ac:dyDescent="0.25">
      <c r="A42" s="26">
        <v>44234</v>
      </c>
      <c r="B4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9093.5500000055763</v>
      </c>
      <c r="C42" s="28">
        <f ca="1">+IF(db_ConsumoSectorizado[[#This Row],[Fecha]]&lt;TODAY(),IFERROR(VLOOKUP(db_ConsumoSectorizado[[#This Row],[Fecha]],db_Medidores[],10,FALSE)-VLOOKUP(db_ConsumoSectorizado[[#This Row],[Fecha]]-1,db_Medidores[],10,FALSE),0),0)</f>
        <v>15.770000000018626</v>
      </c>
      <c r="D4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42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4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42" s="28">
        <f ca="1">+db_ConsumoSectorizado[[#This Row],[Consumo.No02]]-db_ConsumoSectorizado[[#This Row],[Consumo.No04]]-db_ConsumoSectorizado[[#This Row],[Consumo.No05]]</f>
        <v>15.770000000018626</v>
      </c>
      <c r="H42" s="28">
        <f ca="1">+db_ConsumoSectorizado[[#This Row],[Consumo.No08]]+db_ConsumoSectorizado[[#This Row],[Consumo.No09]]</f>
        <v>74.590000000018335</v>
      </c>
      <c r="I42" s="28">
        <f ca="1">+IF(db_ConsumoSectorizado[[#This Row],[Fecha]]&lt;TODAY(),IFERROR(VLOOKUP(db_ConsumoSectorizado[[#This Row],[Fecha]],db_Medidores[],9,FALSE)-VLOOKUP(db_ConsumoSectorizado[[#This Row],[Fecha]]-1,db_Medidores[],9,FALSE),0),0)</f>
        <v>61.040000000000873</v>
      </c>
      <c r="J42" s="28">
        <f ca="1">+IF(db_ConsumoSectorizado[[#This Row],[Fecha]]&lt;TODAY(),IFERROR(VLOOKUP(db_ConsumoSectorizado[[#This Row],[Fecha]],db_Medidores[],11,FALSE)-VLOOKUP(db_ConsumoSectorizado[[#This Row],[Fecha]]-1,db_Medidores[],11,FALSE),0),0)</f>
        <v>13.550000000017462</v>
      </c>
      <c r="K42" s="28">
        <f ca="1">+db_ConsumoSectorizado[[#This Row],[Consumo.No07]]-db_ConsumoSectorizado[[#This Row],[Consumo.No08]]-db_ConsumoSectorizado[[#This Row],[Consumo.No09]]</f>
        <v>0</v>
      </c>
      <c r="L42" s="28">
        <f ca="1">+IF(db_ConsumoSectorizado[[#This Row],[Fecha]]&lt;TODAY(),IFERROR(VLOOKUP(db_ConsumoSectorizado[[#This Row],[Fecha]],db_Medidores[],4,FALSE)-VLOOKUP(db_ConsumoSectorizado[[#This Row],[Fecha]]-1,db_Medidores[],4,FALSE),0),0)</f>
        <v>8010</v>
      </c>
      <c r="M42" s="28">
        <f ca="1">+IF(db_ConsumoSectorizado[[#This Row],[Fecha]]&lt;TODAY(),IFERROR(VLOOKUP(db_ConsumoSectorizado[[#This Row],[Fecha]],db_Medidores[],19,FALSE)-VLOOKUP(db_ConsumoSectorizado[[#This Row],[Fecha]]-1,db_Medidores[],19,FALSE),0),0)</f>
        <v>753</v>
      </c>
      <c r="N42" s="28">
        <f ca="1">+IF(db_ConsumoSectorizado[[#This Row],[Fecha]]&lt;TODAY(),IFERROR(VLOOKUP(db_ConsumoSectorizado[[#This Row],[Fecha]],db_Medidores[],15,FALSE)-VLOOKUP(db_ConsumoSectorizado[[#This Row],[Fecha]]-1,db_Medidores[],15,FALSE),0),0)</f>
        <v>2582</v>
      </c>
      <c r="O42" s="28">
        <f ca="1">+IF(db_ConsumoSectorizado[[#This Row],[Fecha]]&lt;TODAY(),IFERROR(VLOOKUP(db_ConsumoSectorizado[[#This Row],[Fecha]],db_Medidores[],8,FALSE)-VLOOKUP(db_ConsumoSectorizado[[#This Row],[Fecha]]-1,db_Medidores[],8,FALSE),0),0)</f>
        <v>728.80000000004657</v>
      </c>
      <c r="P42" s="28">
        <f ca="1">+db_ConsumoSectorizado[[#This Row],[Consumo.No11]]-db_ConsumoSectorizado[[#This Row],[Consumo.No12]]-db_ConsumoSectorizado[[#This Row],[Consumo.No13]]-db_ConsumoSectorizado[[#This Row],[Consumo.No14]]</f>
        <v>3946.1999999999534</v>
      </c>
      <c r="Q42" s="28">
        <f ca="1">+IF(db_ConsumoSectorizado[[#This Row],[Fecha]]&lt;TODAY(),IFERROR(VLOOKUP(db_ConsumoSectorizado[[#This Row],[Fecha]],db_Medidores[],2,FALSE)-VLOOKUP(db_ConsumoSectorizado[[#This Row],[Fecha]]-1,db_Medidores[],2,FALSE),0),0)</f>
        <v>263.49000000001979</v>
      </c>
      <c r="R42" s="28">
        <f ca="1">+IF(db_ConsumoSectorizado[[#This Row],[Fecha]]&lt;TODAY(),IFERROR(VLOOKUP(db_ConsumoSectorizado[[#This Row],[Fecha]],db_Medidores[],3,FALSE)-VLOOKUP(db_ConsumoSectorizado[[#This Row],[Fecha]]-1,db_Medidores[],3,FALSE),0),0)</f>
        <v>98.959999999991851</v>
      </c>
      <c r="S42" s="28">
        <f ca="1">+db_ConsumoSectorizado[[#This Row],[Consumo.No01]]-db_ConsumoSectorizado[[#This Row],[Consumo.No02]]-db_ConsumoSectorizado[[#This Row],[Consumo.No07]]-db_ConsumoSectorizado[[#This Row],[Consumo.No11]]</f>
        <v>993.19000000553933</v>
      </c>
      <c r="T42" s="28">
        <f>+IFERROR(VLOOKUP(db_ConsumoSectorizado[[#This Row],[Fecha]],db_Vol[],2,FALSE),0)</f>
        <v>0</v>
      </c>
      <c r="U42" s="28">
        <f>+IFERROR(VLOOKUP(db_ConsumoSectorizado[[#This Row],[Fecha]],db_Vol[],3,FALSE),0)</f>
        <v>0</v>
      </c>
      <c r="V42" s="28" t="b">
        <f>+AND(db_ConsumoSectorizado[[#This Row],[Vol_SACO]]&gt;3000,db_ConsumoSectorizado[[#This Row],[Vol_ENVA]]&gt;3000)</f>
        <v>0</v>
      </c>
      <c r="W42" s="28" t="b">
        <f>+AND(db_ConsumoSectorizado[[#This Row],[Vol_SACO]]&lt;=0,db_ConsumoSectorizado[[#This Row],[Vol_ENVA]]&lt;100)</f>
        <v>1</v>
      </c>
      <c r="X42" s="28" t="b">
        <f>+AND(db_ConsumoSectorizado[[#This Row],[Vol_SACO]]&gt;0,db_ConsumoSectorizado[[#This Row],[Vol_ENVA]]&lt;900)</f>
        <v>0</v>
      </c>
      <c r="Y42" s="28" t="b">
        <f>+AND(db_ConsumoSectorizado[[#This Row],[Vol_SACO]]=0,db_ConsumoSectorizado[[#This Row],[Vol_ENVA]]&gt;3000)</f>
        <v>0</v>
      </c>
    </row>
    <row r="43" spans="1:25" ht="15.75" x14ac:dyDescent="0.25">
      <c r="A43" s="26">
        <v>44235</v>
      </c>
      <c r="B4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10682.469999997906</v>
      </c>
      <c r="C43" s="28">
        <f ca="1">+IF(db_ConsumoSectorizado[[#This Row],[Fecha]]&lt;TODAY(),IFERROR(VLOOKUP(db_ConsumoSectorizado[[#This Row],[Fecha]],db_Medidores[],10,FALSE)-VLOOKUP(db_ConsumoSectorizado[[#This Row],[Fecha]]-1,db_Medidores[],10,FALSE),0),0)</f>
        <v>1559.6299999998882</v>
      </c>
      <c r="D4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43" s="28">
        <f ca="1">+IF(db_ConsumoSectorizado[[#This Row],[Fecha]]&lt;TODAY(),IFERROR(VLOOKUP(db_ConsumoSectorizado[[#This Row],[Fecha]],db_Medidores[],7,FALSE)-VLOOKUP(db_ConsumoSectorizado[[#This Row],[Fecha]]-1,db_Medidores[],7,FALSE),0),0)</f>
        <v>612.45999999996275</v>
      </c>
      <c r="F43" s="28">
        <f ca="1">+IF(db_ConsumoSectorizado[[#This Row],[Fecha]]&lt;TODAY(),IFERROR(VLOOKUP(db_ConsumoSectorizado[[#This Row],[Fecha]],db_Medidores[],17,FALSE)-VLOOKUP(db_ConsumoSectorizado[[#This Row],[Fecha]]-1,db_Medidores[],17,FALSE),0),0)</f>
        <v>1833.1699999999837</v>
      </c>
      <c r="G43" s="28">
        <f ca="1">+db_ConsumoSectorizado[[#This Row],[Consumo.No02]]-db_ConsumoSectorizado[[#This Row],[Consumo.No04]]-db_ConsumoSectorizado[[#This Row],[Consumo.No05]]</f>
        <v>-886.00000000005821</v>
      </c>
      <c r="H43" s="28">
        <f ca="1">+db_ConsumoSectorizado[[#This Row],[Consumo.No08]]+db_ConsumoSectorizado[[#This Row],[Consumo.No09]]</f>
        <v>634.44999999997526</v>
      </c>
      <c r="I43" s="28">
        <f ca="1">+IF(db_ConsumoSectorizado[[#This Row],[Fecha]]&lt;TODAY(),IFERROR(VLOOKUP(db_ConsumoSectorizado[[#This Row],[Fecha]],db_Medidores[],9,FALSE)-VLOOKUP(db_ConsumoSectorizado[[#This Row],[Fecha]]-1,db_Medidores[],9,FALSE),0),0)</f>
        <v>109.15999999999622</v>
      </c>
      <c r="J43" s="28">
        <f ca="1">+IF(db_ConsumoSectorizado[[#This Row],[Fecha]]&lt;TODAY(),IFERROR(VLOOKUP(db_ConsumoSectorizado[[#This Row],[Fecha]],db_Medidores[],11,FALSE)-VLOOKUP(db_ConsumoSectorizado[[#This Row],[Fecha]]-1,db_Medidores[],11,FALSE),0),0)</f>
        <v>525.28999999997905</v>
      </c>
      <c r="K43" s="28">
        <f ca="1">+db_ConsumoSectorizado[[#This Row],[Consumo.No07]]-db_ConsumoSectorizado[[#This Row],[Consumo.No08]]-db_ConsumoSectorizado[[#This Row],[Consumo.No09]]</f>
        <v>0</v>
      </c>
      <c r="L43" s="28">
        <f ca="1">+IF(db_ConsumoSectorizado[[#This Row],[Fecha]]&lt;TODAY(),IFERROR(VLOOKUP(db_ConsumoSectorizado[[#This Row],[Fecha]],db_Medidores[],4,FALSE)-VLOOKUP(db_ConsumoSectorizado[[#This Row],[Fecha]]-1,db_Medidores[],4,FALSE),0),0)</f>
        <v>8731</v>
      </c>
      <c r="M43" s="28">
        <f ca="1">+IF(db_ConsumoSectorizado[[#This Row],[Fecha]]&lt;TODAY(),IFERROR(VLOOKUP(db_ConsumoSectorizado[[#This Row],[Fecha]],db_Medidores[],19,FALSE)-VLOOKUP(db_ConsumoSectorizado[[#This Row],[Fecha]]-1,db_Medidores[],19,FALSE),0),0)</f>
        <v>952</v>
      </c>
      <c r="N43" s="28">
        <f ca="1">+IF(db_ConsumoSectorizado[[#This Row],[Fecha]]&lt;TODAY(),IFERROR(VLOOKUP(db_ConsumoSectorizado[[#This Row],[Fecha]],db_Medidores[],15,FALSE)-VLOOKUP(db_ConsumoSectorizado[[#This Row],[Fecha]]-1,db_Medidores[],15,FALSE),0),0)</f>
        <v>2176</v>
      </c>
      <c r="O43" s="28">
        <f ca="1">+IF(db_ConsumoSectorizado[[#This Row],[Fecha]]&lt;TODAY(),IFERROR(VLOOKUP(db_ConsumoSectorizado[[#This Row],[Fecha]],db_Medidores[],8,FALSE)-VLOOKUP(db_ConsumoSectorizado[[#This Row],[Fecha]]-1,db_Medidores[],8,FALSE),0),0)</f>
        <v>751.19999999995343</v>
      </c>
      <c r="P43" s="28">
        <f ca="1">+db_ConsumoSectorizado[[#This Row],[Consumo.No11]]-db_ConsumoSectorizado[[#This Row],[Consumo.No12]]-db_ConsumoSectorizado[[#This Row],[Consumo.No13]]-db_ConsumoSectorizado[[#This Row],[Consumo.No14]]</f>
        <v>4851.8000000000466</v>
      </c>
      <c r="Q43" s="28">
        <f ca="1">+IF(db_ConsumoSectorizado[[#This Row],[Fecha]]&lt;TODAY(),IFERROR(VLOOKUP(db_ConsumoSectorizado[[#This Row],[Fecha]],db_Medidores[],2,FALSE)-VLOOKUP(db_ConsumoSectorizado[[#This Row],[Fecha]]-1,db_Medidores[],2,FALSE),0),0)</f>
        <v>389.39999999999418</v>
      </c>
      <c r="R43" s="28">
        <f ca="1">+IF(db_ConsumoSectorizado[[#This Row],[Fecha]]&lt;TODAY(),IFERROR(VLOOKUP(db_ConsumoSectorizado[[#This Row],[Fecha]],db_Medidores[],3,FALSE)-VLOOKUP(db_ConsumoSectorizado[[#This Row],[Fecha]]-1,db_Medidores[],3,FALSE),0),0)</f>
        <v>232.13000000000466</v>
      </c>
      <c r="S43" s="28">
        <f ca="1">+db_ConsumoSectorizado[[#This Row],[Consumo.No01]]-db_ConsumoSectorizado[[#This Row],[Consumo.No02]]-db_ConsumoSectorizado[[#This Row],[Consumo.No07]]-db_ConsumoSectorizado[[#This Row],[Consumo.No11]]</f>
        <v>-242.61000000195781</v>
      </c>
      <c r="T43" s="28">
        <f>+IFERROR(VLOOKUP(db_ConsumoSectorizado[[#This Row],[Fecha]],db_Vol[],2,FALSE),0)</f>
        <v>0</v>
      </c>
      <c r="U43" s="28">
        <f>+IFERROR(VLOOKUP(db_ConsumoSectorizado[[#This Row],[Fecha]],db_Vol[],3,FALSE),0)</f>
        <v>0</v>
      </c>
      <c r="V43" s="28" t="b">
        <f>+AND(db_ConsumoSectorizado[[#This Row],[Vol_SACO]]&gt;3000,db_ConsumoSectorizado[[#This Row],[Vol_ENVA]]&gt;3000)</f>
        <v>0</v>
      </c>
      <c r="W43" s="28" t="b">
        <f>+AND(db_ConsumoSectorizado[[#This Row],[Vol_SACO]]&lt;=0,db_ConsumoSectorizado[[#This Row],[Vol_ENVA]]&lt;100)</f>
        <v>1</v>
      </c>
      <c r="X43" s="28" t="b">
        <f>+AND(db_ConsumoSectorizado[[#This Row],[Vol_SACO]]&gt;0,db_ConsumoSectorizado[[#This Row],[Vol_ENVA]]&lt;900)</f>
        <v>0</v>
      </c>
      <c r="Y43" s="28" t="b">
        <f>+AND(db_ConsumoSectorizado[[#This Row],[Vol_SACO]]=0,db_ConsumoSectorizado[[#This Row],[Vol_ENVA]]&gt;3000)</f>
        <v>0</v>
      </c>
    </row>
    <row r="44" spans="1:25" ht="15.75" x14ac:dyDescent="0.25">
      <c r="A44" s="26">
        <v>44236</v>
      </c>
      <c r="B4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16974.78999999931</v>
      </c>
      <c r="C44" s="28">
        <f ca="1">+IF(db_ConsumoSectorizado[[#This Row],[Fecha]]&lt;TODAY(),IFERROR(VLOOKUP(db_ConsumoSectorizado[[#This Row],[Fecha]],db_Medidores[],10,FALSE)-VLOOKUP(db_ConsumoSectorizado[[#This Row],[Fecha]]-1,db_Medidores[],10,FALSE),0),0)</f>
        <v>5183.2900000000373</v>
      </c>
      <c r="D4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44" s="28">
        <f ca="1">+IF(db_ConsumoSectorizado[[#This Row],[Fecha]]&lt;TODAY(),IFERROR(VLOOKUP(db_ConsumoSectorizado[[#This Row],[Fecha]],db_Medidores[],7,FALSE)-VLOOKUP(db_ConsumoSectorizado[[#This Row],[Fecha]]-1,db_Medidores[],7,FALSE),0),0)</f>
        <v>980.12000000011176</v>
      </c>
      <c r="F44" s="28">
        <f ca="1">+IF(db_ConsumoSectorizado[[#This Row],[Fecha]]&lt;TODAY(),IFERROR(VLOOKUP(db_ConsumoSectorizado[[#This Row],[Fecha]],db_Medidores[],17,FALSE)-VLOOKUP(db_ConsumoSectorizado[[#This Row],[Fecha]]-1,db_Medidores[],17,FALSE),0),0)</f>
        <v>2036.539999999979</v>
      </c>
      <c r="G44" s="28">
        <f ca="1">+db_ConsumoSectorizado[[#This Row],[Consumo.No02]]-db_ConsumoSectorizado[[#This Row],[Consumo.No04]]-db_ConsumoSectorizado[[#This Row],[Consumo.No05]]</f>
        <v>2166.6299999999464</v>
      </c>
      <c r="H44" s="28">
        <f ca="1">+db_ConsumoSectorizado[[#This Row],[Consumo.No08]]+db_ConsumoSectorizado[[#This Row],[Consumo.No09]]</f>
        <v>613.46000000002095</v>
      </c>
      <c r="I44" s="28">
        <f ca="1">+IF(db_ConsumoSectorizado[[#This Row],[Fecha]]&lt;TODAY(),IFERROR(VLOOKUP(db_ConsumoSectorizado[[#This Row],[Fecha]],db_Medidores[],9,FALSE)-VLOOKUP(db_ConsumoSectorizado[[#This Row],[Fecha]]-1,db_Medidores[],9,FALSE),0),0)</f>
        <v>130.97000000000116</v>
      </c>
      <c r="J44" s="28">
        <f ca="1">+IF(db_ConsumoSectorizado[[#This Row],[Fecha]]&lt;TODAY(),IFERROR(VLOOKUP(db_ConsumoSectorizado[[#This Row],[Fecha]],db_Medidores[],11,FALSE)-VLOOKUP(db_ConsumoSectorizado[[#This Row],[Fecha]]-1,db_Medidores[],11,FALSE),0),0)</f>
        <v>482.49000000001979</v>
      </c>
      <c r="K44" s="28">
        <f ca="1">+db_ConsumoSectorizado[[#This Row],[Consumo.No07]]-db_ConsumoSectorizado[[#This Row],[Consumo.No08]]-db_ConsumoSectorizado[[#This Row],[Consumo.No09]]</f>
        <v>0</v>
      </c>
      <c r="L44" s="28">
        <f ca="1">+IF(db_ConsumoSectorizado[[#This Row],[Fecha]]&lt;TODAY(),IFERROR(VLOOKUP(db_ConsumoSectorizado[[#This Row],[Fecha]],db_Medidores[],4,FALSE)-VLOOKUP(db_ConsumoSectorizado[[#This Row],[Fecha]]-1,db_Medidores[],4,FALSE),0),0)</f>
        <v>8920</v>
      </c>
      <c r="M44" s="28">
        <f ca="1">+IF(db_ConsumoSectorizado[[#This Row],[Fecha]]&lt;TODAY(),IFERROR(VLOOKUP(db_ConsumoSectorizado[[#This Row],[Fecha]],db_Medidores[],19,FALSE)-VLOOKUP(db_ConsumoSectorizado[[#This Row],[Fecha]]-1,db_Medidores[],19,FALSE),0),0)</f>
        <v>1324</v>
      </c>
      <c r="N44" s="28">
        <f ca="1">+IF(db_ConsumoSectorizado[[#This Row],[Fecha]]&lt;TODAY(),IFERROR(VLOOKUP(db_ConsumoSectorizado[[#This Row],[Fecha]],db_Medidores[],15,FALSE)-VLOOKUP(db_ConsumoSectorizado[[#This Row],[Fecha]]-1,db_Medidores[],15,FALSE),0),0)</f>
        <v>2025</v>
      </c>
      <c r="O44" s="28">
        <f ca="1">+IF(db_ConsumoSectorizado[[#This Row],[Fecha]]&lt;TODAY(),IFERROR(VLOOKUP(db_ConsumoSectorizado[[#This Row],[Fecha]],db_Medidores[],8,FALSE)-VLOOKUP(db_ConsumoSectorizado[[#This Row],[Fecha]]-1,db_Medidores[],8,FALSE),0),0)</f>
        <v>726.20000000018626</v>
      </c>
      <c r="P44" s="28">
        <f ca="1">+db_ConsumoSectorizado[[#This Row],[Consumo.No11]]-db_ConsumoSectorizado[[#This Row],[Consumo.No12]]-db_ConsumoSectorizado[[#This Row],[Consumo.No13]]-db_ConsumoSectorizado[[#This Row],[Consumo.No14]]</f>
        <v>4844.7999999998137</v>
      </c>
      <c r="Q44" s="28">
        <f ca="1">+IF(db_ConsumoSectorizado[[#This Row],[Fecha]]&lt;TODAY(),IFERROR(VLOOKUP(db_ConsumoSectorizado[[#This Row],[Fecha]],db_Medidores[],2,FALSE)-VLOOKUP(db_ConsumoSectorizado[[#This Row],[Fecha]]-1,db_Medidores[],2,FALSE),0),0)</f>
        <v>362.27999999999884</v>
      </c>
      <c r="R44" s="28">
        <f ca="1">+IF(db_ConsumoSectorizado[[#This Row],[Fecha]]&lt;TODAY(),IFERROR(VLOOKUP(db_ConsumoSectorizado[[#This Row],[Fecha]],db_Medidores[],3,FALSE)-VLOOKUP(db_ConsumoSectorizado[[#This Row],[Fecha]]-1,db_Medidores[],3,FALSE),0),0)</f>
        <v>230.92999999999302</v>
      </c>
      <c r="S44" s="28">
        <f ca="1">+db_ConsumoSectorizado[[#This Row],[Consumo.No01]]-db_ConsumoSectorizado[[#This Row],[Consumo.No02]]-db_ConsumoSectorizado[[#This Row],[Consumo.No07]]-db_ConsumoSectorizado[[#This Row],[Consumo.No11]]</f>
        <v>2258.0399999992514</v>
      </c>
      <c r="T44" s="28">
        <f>+IFERROR(VLOOKUP(db_ConsumoSectorizado[[#This Row],[Fecha]],db_Vol[],2,FALSE),0)</f>
        <v>0</v>
      </c>
      <c r="U44" s="28">
        <f>+IFERROR(VLOOKUP(db_ConsumoSectorizado[[#This Row],[Fecha]],db_Vol[],3,FALSE),0)</f>
        <v>2895.9394000000002</v>
      </c>
      <c r="V44" s="28" t="b">
        <f>+AND(db_ConsumoSectorizado[[#This Row],[Vol_SACO]]&gt;3000,db_ConsumoSectorizado[[#This Row],[Vol_ENVA]]&gt;3000)</f>
        <v>0</v>
      </c>
      <c r="W44" s="28" t="b">
        <f>+AND(db_ConsumoSectorizado[[#This Row],[Vol_SACO]]&lt;=0,db_ConsumoSectorizado[[#This Row],[Vol_ENVA]]&lt;100)</f>
        <v>0</v>
      </c>
      <c r="X44" s="28" t="b">
        <f>+AND(db_ConsumoSectorizado[[#This Row],[Vol_SACO]]&gt;0,db_ConsumoSectorizado[[#This Row],[Vol_ENVA]]&lt;900)</f>
        <v>0</v>
      </c>
      <c r="Y44" s="28" t="b">
        <f>+AND(db_ConsumoSectorizado[[#This Row],[Vol_SACO]]=0,db_ConsumoSectorizado[[#This Row],[Vol_ENVA]]&gt;3000)</f>
        <v>0</v>
      </c>
    </row>
    <row r="45" spans="1:25" ht="15.75" x14ac:dyDescent="0.25">
      <c r="A45" s="26">
        <v>44237</v>
      </c>
      <c r="B4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18841.94999999649</v>
      </c>
      <c r="C45" s="28">
        <f ca="1">+IF(db_ConsumoSectorizado[[#This Row],[Fecha]]&lt;TODAY(),IFERROR(VLOOKUP(db_ConsumoSectorizado[[#This Row],[Fecha]],db_Medidores[],10,FALSE)-VLOOKUP(db_ConsumoSectorizado[[#This Row],[Fecha]]-1,db_Medidores[],10,FALSE),0),0)</f>
        <v>5258.7200000002049</v>
      </c>
      <c r="D4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45" s="28">
        <f ca="1">+IF(db_ConsumoSectorizado[[#This Row],[Fecha]]&lt;TODAY(),IFERROR(VLOOKUP(db_ConsumoSectorizado[[#This Row],[Fecha]],db_Medidores[],7,FALSE)-VLOOKUP(db_ConsumoSectorizado[[#This Row],[Fecha]]-1,db_Medidores[],7,FALSE),0),0)</f>
        <v>998.38999999989755</v>
      </c>
      <c r="F45" s="28">
        <f ca="1">+IF(db_ConsumoSectorizado[[#This Row],[Fecha]]&lt;TODAY(),IFERROR(VLOOKUP(db_ConsumoSectorizado[[#This Row],[Fecha]],db_Medidores[],17,FALSE)-VLOOKUP(db_ConsumoSectorizado[[#This Row],[Fecha]]-1,db_Medidores[],17,FALSE),0),0)</f>
        <v>2005.1900000000023</v>
      </c>
      <c r="G45" s="28">
        <f ca="1">+db_ConsumoSectorizado[[#This Row],[Consumo.No02]]-db_ConsumoSectorizado[[#This Row],[Consumo.No04]]-db_ConsumoSectorizado[[#This Row],[Consumo.No05]]</f>
        <v>2255.140000000305</v>
      </c>
      <c r="H45" s="28">
        <f ca="1">+db_ConsumoSectorizado[[#This Row],[Consumo.No08]]+db_ConsumoSectorizado[[#This Row],[Consumo.No09]]</f>
        <v>816.32999999998719</v>
      </c>
      <c r="I45" s="28">
        <f ca="1">+IF(db_ConsumoSectorizado[[#This Row],[Fecha]]&lt;TODAY(),IFERROR(VLOOKUP(db_ConsumoSectorizado[[#This Row],[Fecha]],db_Medidores[],9,FALSE)-VLOOKUP(db_ConsumoSectorizado[[#This Row],[Fecha]]-1,db_Medidores[],9,FALSE),0),0)</f>
        <v>332.75</v>
      </c>
      <c r="J45" s="28">
        <f ca="1">+IF(db_ConsumoSectorizado[[#This Row],[Fecha]]&lt;TODAY(),IFERROR(VLOOKUP(db_ConsumoSectorizado[[#This Row],[Fecha]],db_Medidores[],11,FALSE)-VLOOKUP(db_ConsumoSectorizado[[#This Row],[Fecha]]-1,db_Medidores[],11,FALSE),0),0)</f>
        <v>483.57999999998719</v>
      </c>
      <c r="K45" s="28">
        <f ca="1">+db_ConsumoSectorizado[[#This Row],[Consumo.No07]]-db_ConsumoSectorizado[[#This Row],[Consumo.No08]]-db_ConsumoSectorizado[[#This Row],[Consumo.No09]]</f>
        <v>0</v>
      </c>
      <c r="L45" s="28">
        <f ca="1">+IF(db_ConsumoSectorizado[[#This Row],[Fecha]]&lt;TODAY(),IFERROR(VLOOKUP(db_ConsumoSectorizado[[#This Row],[Fecha]],db_Medidores[],4,FALSE)-VLOOKUP(db_ConsumoSectorizado[[#This Row],[Fecha]]-1,db_Medidores[],4,FALSE),0),0)</f>
        <v>9798</v>
      </c>
      <c r="M45" s="28">
        <f ca="1">+IF(db_ConsumoSectorizado[[#This Row],[Fecha]]&lt;TODAY(),IFERROR(VLOOKUP(db_ConsumoSectorizado[[#This Row],[Fecha]],db_Medidores[],19,FALSE)-VLOOKUP(db_ConsumoSectorizado[[#This Row],[Fecha]]-1,db_Medidores[],19,FALSE),0),0)</f>
        <v>1779</v>
      </c>
      <c r="N45" s="28">
        <f ca="1">+IF(db_ConsumoSectorizado[[#This Row],[Fecha]]&lt;TODAY(),IFERROR(VLOOKUP(db_ConsumoSectorizado[[#This Row],[Fecha]],db_Medidores[],15,FALSE)-VLOOKUP(db_ConsumoSectorizado[[#This Row],[Fecha]]-1,db_Medidores[],15,FALSE),0),0)</f>
        <v>2454</v>
      </c>
      <c r="O45" s="28">
        <f ca="1">+IF(db_ConsumoSectorizado[[#This Row],[Fecha]]&lt;TODAY(),IFERROR(VLOOKUP(db_ConsumoSectorizado[[#This Row],[Fecha]],db_Medidores[],8,FALSE)-VLOOKUP(db_ConsumoSectorizado[[#This Row],[Fecha]]-1,db_Medidores[],8,FALSE),0),0)</f>
        <v>761.79999999981374</v>
      </c>
      <c r="P45" s="28">
        <f ca="1">+db_ConsumoSectorizado[[#This Row],[Consumo.No11]]-db_ConsumoSectorizado[[#This Row],[Consumo.No12]]-db_ConsumoSectorizado[[#This Row],[Consumo.No13]]-db_ConsumoSectorizado[[#This Row],[Consumo.No14]]</f>
        <v>4803.2000000001863</v>
      </c>
      <c r="Q45" s="28">
        <f ca="1">+IF(db_ConsumoSectorizado[[#This Row],[Fecha]]&lt;TODAY(),IFERROR(VLOOKUP(db_ConsumoSectorizado[[#This Row],[Fecha]],db_Medidores[],2,FALSE)-VLOOKUP(db_ConsumoSectorizado[[#This Row],[Fecha]]-1,db_Medidores[],2,FALSE),0),0)</f>
        <v>376.98000000001048</v>
      </c>
      <c r="R45" s="28">
        <f ca="1">+IF(db_ConsumoSectorizado[[#This Row],[Fecha]]&lt;TODAY(),IFERROR(VLOOKUP(db_ConsumoSectorizado[[#This Row],[Fecha]],db_Medidores[],3,FALSE)-VLOOKUP(db_ConsumoSectorizado[[#This Row],[Fecha]]-1,db_Medidores[],3,FALSE),0),0)</f>
        <v>221.07000000000698</v>
      </c>
      <c r="S45" s="28">
        <f ca="1">+db_ConsumoSectorizado[[#This Row],[Consumo.No01]]-db_ConsumoSectorizado[[#This Row],[Consumo.No02]]-db_ConsumoSectorizado[[#This Row],[Consumo.No07]]-db_ConsumoSectorizado[[#This Row],[Consumo.No11]]</f>
        <v>2968.899999996298</v>
      </c>
      <c r="T45" s="28">
        <f>+IFERROR(VLOOKUP(db_ConsumoSectorizado[[#This Row],[Fecha]],db_Vol[],2,FALSE),0)</f>
        <v>3644</v>
      </c>
      <c r="U45" s="28">
        <f>+IFERROR(VLOOKUP(db_ConsumoSectorizado[[#This Row],[Fecha]],db_Vol[],3,FALSE),0)</f>
        <v>3890.3387999999986</v>
      </c>
      <c r="V45" s="28" t="b">
        <f>+AND(db_ConsumoSectorizado[[#This Row],[Vol_SACO]]&gt;3000,db_ConsumoSectorizado[[#This Row],[Vol_ENVA]]&gt;3000)</f>
        <v>1</v>
      </c>
      <c r="W45" s="28" t="b">
        <f>+AND(db_ConsumoSectorizado[[#This Row],[Vol_SACO]]&lt;=0,db_ConsumoSectorizado[[#This Row],[Vol_ENVA]]&lt;100)</f>
        <v>0</v>
      </c>
      <c r="X45" s="28" t="b">
        <f>+AND(db_ConsumoSectorizado[[#This Row],[Vol_SACO]]&gt;0,db_ConsumoSectorizado[[#This Row],[Vol_ENVA]]&lt;900)</f>
        <v>0</v>
      </c>
      <c r="Y45" s="28" t="b">
        <f>+AND(db_ConsumoSectorizado[[#This Row],[Vol_SACO]]=0,db_ConsumoSectorizado[[#This Row],[Vol_ENVA]]&gt;3000)</f>
        <v>0</v>
      </c>
    </row>
    <row r="46" spans="1:25" ht="15.75" x14ac:dyDescent="0.25">
      <c r="A46" s="26">
        <v>44238</v>
      </c>
      <c r="B4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22159.929999997898</v>
      </c>
      <c r="C46" s="28">
        <f ca="1">+IF(db_ConsumoSectorizado[[#This Row],[Fecha]]&lt;TODAY(),IFERROR(VLOOKUP(db_ConsumoSectorizado[[#This Row],[Fecha]],db_Medidores[],10,FALSE)-VLOOKUP(db_ConsumoSectorizado[[#This Row],[Fecha]]-1,db_Medidores[],10,FALSE),0),0)</f>
        <v>5666.9199999999255</v>
      </c>
      <c r="D4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46" s="28">
        <f ca="1">+IF(db_ConsumoSectorizado[[#This Row],[Fecha]]&lt;TODAY(),IFERROR(VLOOKUP(db_ConsumoSectorizado[[#This Row],[Fecha]],db_Medidores[],7,FALSE)-VLOOKUP(db_ConsumoSectorizado[[#This Row],[Fecha]]-1,db_Medidores[],7,FALSE),0),0)</f>
        <v>1061.4899999999907</v>
      </c>
      <c r="F46" s="28">
        <f ca="1">+IF(db_ConsumoSectorizado[[#This Row],[Fecha]]&lt;TODAY(),IFERROR(VLOOKUP(db_ConsumoSectorizado[[#This Row],[Fecha]],db_Medidores[],17,FALSE)-VLOOKUP(db_ConsumoSectorizado[[#This Row],[Fecha]]-1,db_Medidores[],17,FALSE),0),0)</f>
        <v>2149.1699999999837</v>
      </c>
      <c r="G46" s="28">
        <f ca="1">+db_ConsumoSectorizado[[#This Row],[Consumo.No02]]-db_ConsumoSectorizado[[#This Row],[Consumo.No04]]-db_ConsumoSectorizado[[#This Row],[Consumo.No05]]</f>
        <v>2456.2599999999511</v>
      </c>
      <c r="H46" s="28">
        <f ca="1">+db_ConsumoSectorizado[[#This Row],[Consumo.No08]]+db_ConsumoSectorizado[[#This Row],[Consumo.No09]]</f>
        <v>684.89999999999418</v>
      </c>
      <c r="I46" s="28">
        <f ca="1">+IF(db_ConsumoSectorizado[[#This Row],[Fecha]]&lt;TODAY(),IFERROR(VLOOKUP(db_ConsumoSectorizado[[#This Row],[Fecha]],db_Medidores[],9,FALSE)-VLOOKUP(db_ConsumoSectorizado[[#This Row],[Fecha]]-1,db_Medidores[],9,FALSE),0),0)</f>
        <v>272.19000000000233</v>
      </c>
      <c r="J46" s="28">
        <f ca="1">+IF(db_ConsumoSectorizado[[#This Row],[Fecha]]&lt;TODAY(),IFERROR(VLOOKUP(db_ConsumoSectorizado[[#This Row],[Fecha]],db_Medidores[],11,FALSE)-VLOOKUP(db_ConsumoSectorizado[[#This Row],[Fecha]]-1,db_Medidores[],11,FALSE),0),0)</f>
        <v>412.70999999999185</v>
      </c>
      <c r="K46" s="28">
        <f ca="1">+db_ConsumoSectorizado[[#This Row],[Consumo.No07]]-db_ConsumoSectorizado[[#This Row],[Consumo.No08]]-db_ConsumoSectorizado[[#This Row],[Consumo.No09]]</f>
        <v>0</v>
      </c>
      <c r="L46" s="28">
        <f ca="1">+IF(db_ConsumoSectorizado[[#This Row],[Fecha]]&lt;TODAY(),IFERROR(VLOOKUP(db_ConsumoSectorizado[[#This Row],[Fecha]],db_Medidores[],4,FALSE)-VLOOKUP(db_ConsumoSectorizado[[#This Row],[Fecha]]-1,db_Medidores[],4,FALSE),0),0)</f>
        <v>11457</v>
      </c>
      <c r="M46" s="28">
        <f ca="1">+IF(db_ConsumoSectorizado[[#This Row],[Fecha]]&lt;TODAY(),IFERROR(VLOOKUP(db_ConsumoSectorizado[[#This Row],[Fecha]],db_Medidores[],19,FALSE)-VLOOKUP(db_ConsumoSectorizado[[#This Row],[Fecha]]-1,db_Medidores[],19,FALSE),0),0)</f>
        <v>1828</v>
      </c>
      <c r="N46" s="28">
        <f ca="1">+IF(db_ConsumoSectorizado[[#This Row],[Fecha]]&lt;TODAY(),IFERROR(VLOOKUP(db_ConsumoSectorizado[[#This Row],[Fecha]],db_Medidores[],15,FALSE)-VLOOKUP(db_ConsumoSectorizado[[#This Row],[Fecha]]-1,db_Medidores[],15,FALSE),0),0)</f>
        <v>4208</v>
      </c>
      <c r="O46" s="28">
        <f ca="1">+IF(db_ConsumoSectorizado[[#This Row],[Fecha]]&lt;TODAY(),IFERROR(VLOOKUP(db_ConsumoSectorizado[[#This Row],[Fecha]],db_Medidores[],8,FALSE)-VLOOKUP(db_ConsumoSectorizado[[#This Row],[Fecha]]-1,db_Medidores[],8,FALSE),0),0)</f>
        <v>708.80000000004657</v>
      </c>
      <c r="P46" s="28">
        <f ca="1">+db_ConsumoSectorizado[[#This Row],[Consumo.No11]]-db_ConsumoSectorizado[[#This Row],[Consumo.No12]]-db_ConsumoSectorizado[[#This Row],[Consumo.No13]]-db_ConsumoSectorizado[[#This Row],[Consumo.No14]]</f>
        <v>4712.1999999999534</v>
      </c>
      <c r="Q46" s="28">
        <f ca="1">+IF(db_ConsumoSectorizado[[#This Row],[Fecha]]&lt;TODAY(),IFERROR(VLOOKUP(db_ConsumoSectorizado[[#This Row],[Fecha]],db_Medidores[],2,FALSE)-VLOOKUP(db_ConsumoSectorizado[[#This Row],[Fecha]]-1,db_Medidores[],2,FALSE),0),0)</f>
        <v>342.72000000000116</v>
      </c>
      <c r="R46" s="28">
        <f ca="1">+IF(db_ConsumoSectorizado[[#This Row],[Fecha]]&lt;TODAY(),IFERROR(VLOOKUP(db_ConsumoSectorizado[[#This Row],[Fecha]],db_Medidores[],3,FALSE)-VLOOKUP(db_ConsumoSectorizado[[#This Row],[Fecha]]-1,db_Medidores[],3,FALSE),0),0)</f>
        <v>201.35000000000582</v>
      </c>
      <c r="S46" s="28">
        <f ca="1">+db_ConsumoSectorizado[[#This Row],[Consumo.No01]]-db_ConsumoSectorizado[[#This Row],[Consumo.No02]]-db_ConsumoSectorizado[[#This Row],[Consumo.No07]]-db_ConsumoSectorizado[[#This Row],[Consumo.No11]]</f>
        <v>4351.1099999979779</v>
      </c>
      <c r="T46" s="28">
        <f>+IFERROR(VLOOKUP(db_ConsumoSectorizado[[#This Row],[Fecha]],db_Vol[],2,FALSE),0)</f>
        <v>3187</v>
      </c>
      <c r="U46" s="28">
        <f>+IFERROR(VLOOKUP(db_ConsumoSectorizado[[#This Row],[Fecha]],db_Vol[],3,FALSE),0)</f>
        <v>3963.1453999999994</v>
      </c>
      <c r="V46" s="28" t="b">
        <f>+AND(db_ConsumoSectorizado[[#This Row],[Vol_SACO]]&gt;3000,db_ConsumoSectorizado[[#This Row],[Vol_ENVA]]&gt;3000)</f>
        <v>1</v>
      </c>
      <c r="W46" s="28" t="b">
        <f>+AND(db_ConsumoSectorizado[[#This Row],[Vol_SACO]]&lt;=0,db_ConsumoSectorizado[[#This Row],[Vol_ENVA]]&lt;100)</f>
        <v>0</v>
      </c>
      <c r="X46" s="28" t="b">
        <f>+AND(db_ConsumoSectorizado[[#This Row],[Vol_SACO]]&gt;0,db_ConsumoSectorizado[[#This Row],[Vol_ENVA]]&lt;900)</f>
        <v>0</v>
      </c>
      <c r="Y46" s="28" t="b">
        <f>+AND(db_ConsumoSectorizado[[#This Row],[Vol_SACO]]=0,db_ConsumoSectorizado[[#This Row],[Vol_ENVA]]&gt;3000)</f>
        <v>0</v>
      </c>
    </row>
    <row r="47" spans="1:25" ht="15.75" x14ac:dyDescent="0.25">
      <c r="A47" s="26">
        <v>44239</v>
      </c>
      <c r="B4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19287.809999992329</v>
      </c>
      <c r="C47" s="28">
        <f ca="1">+IF(db_ConsumoSectorizado[[#This Row],[Fecha]]&lt;TODAY(),IFERROR(VLOOKUP(db_ConsumoSectorizado[[#This Row],[Fecha]],db_Medidores[],10,FALSE)-VLOOKUP(db_ConsumoSectorizado[[#This Row],[Fecha]]-1,db_Medidores[],10,FALSE),0),0)</f>
        <v>4900.1699999999255</v>
      </c>
      <c r="D4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47" s="28">
        <f ca="1">+IF(db_ConsumoSectorizado[[#This Row],[Fecha]]&lt;TODAY(),IFERROR(VLOOKUP(db_ConsumoSectorizado[[#This Row],[Fecha]],db_Medidores[],7,FALSE)-VLOOKUP(db_ConsumoSectorizado[[#This Row],[Fecha]]-1,db_Medidores[],7,FALSE),0),0)</f>
        <v>921.33000000007451</v>
      </c>
      <c r="F47" s="28">
        <f ca="1">+IF(db_ConsumoSectorizado[[#This Row],[Fecha]]&lt;TODAY(),IFERROR(VLOOKUP(db_ConsumoSectorizado[[#This Row],[Fecha]],db_Medidores[],17,FALSE)-VLOOKUP(db_ConsumoSectorizado[[#This Row],[Fecha]]-1,db_Medidores[],17,FALSE),0),0)</f>
        <v>1869.1900000000023</v>
      </c>
      <c r="G47" s="28">
        <f ca="1">+db_ConsumoSectorizado[[#This Row],[Consumo.No02]]-db_ConsumoSectorizado[[#This Row],[Consumo.No04]]-db_ConsumoSectorizado[[#This Row],[Consumo.No05]]</f>
        <v>2109.6499999998487</v>
      </c>
      <c r="H47" s="28">
        <f ca="1">+db_ConsumoSectorizado[[#This Row],[Consumo.No08]]+db_ConsumoSectorizado[[#This Row],[Consumo.No09]]</f>
        <v>771.0600000000195</v>
      </c>
      <c r="I47" s="28">
        <f ca="1">+IF(db_ConsumoSectorizado[[#This Row],[Fecha]]&lt;TODAY(),IFERROR(VLOOKUP(db_ConsumoSectorizado[[#This Row],[Fecha]],db_Medidores[],9,FALSE)-VLOOKUP(db_ConsumoSectorizado[[#This Row],[Fecha]]-1,db_Medidores[],9,FALSE),0),0)</f>
        <v>242.46999999999389</v>
      </c>
      <c r="J47" s="28">
        <f ca="1">+IF(db_ConsumoSectorizado[[#This Row],[Fecha]]&lt;TODAY(),IFERROR(VLOOKUP(db_ConsumoSectorizado[[#This Row],[Fecha]],db_Medidores[],11,FALSE)-VLOOKUP(db_ConsumoSectorizado[[#This Row],[Fecha]]-1,db_Medidores[],11,FALSE),0),0)</f>
        <v>528.59000000002561</v>
      </c>
      <c r="K47" s="28">
        <f ca="1">+db_ConsumoSectorizado[[#This Row],[Consumo.No07]]-db_ConsumoSectorizado[[#This Row],[Consumo.No08]]-db_ConsumoSectorizado[[#This Row],[Consumo.No09]]</f>
        <v>0</v>
      </c>
      <c r="L47" s="28">
        <f ca="1">+IF(db_ConsumoSectorizado[[#This Row],[Fecha]]&lt;TODAY(),IFERROR(VLOOKUP(db_ConsumoSectorizado[[#This Row],[Fecha]],db_Medidores[],4,FALSE)-VLOOKUP(db_ConsumoSectorizado[[#This Row],[Fecha]]-1,db_Medidores[],4,FALSE),0),0)</f>
        <v>9969</v>
      </c>
      <c r="M47" s="28">
        <f ca="1">+IF(db_ConsumoSectorizado[[#This Row],[Fecha]]&lt;TODAY(),IFERROR(VLOOKUP(db_ConsumoSectorizado[[#This Row],[Fecha]],db_Medidores[],19,FALSE)-VLOOKUP(db_ConsumoSectorizado[[#This Row],[Fecha]]-1,db_Medidores[],19,FALSE),0),0)</f>
        <v>1604</v>
      </c>
      <c r="N47" s="28">
        <f ca="1">+IF(db_ConsumoSectorizado[[#This Row],[Fecha]]&lt;TODAY(),IFERROR(VLOOKUP(db_ConsumoSectorizado[[#This Row],[Fecha]],db_Medidores[],15,FALSE)-VLOOKUP(db_ConsumoSectorizado[[#This Row],[Fecha]]-1,db_Medidores[],15,FALSE),0),0)</f>
        <v>2927</v>
      </c>
      <c r="O47" s="28">
        <f ca="1">+IF(db_ConsumoSectorizado[[#This Row],[Fecha]]&lt;TODAY(),IFERROR(VLOOKUP(db_ConsumoSectorizado[[#This Row],[Fecha]],db_Medidores[],8,FALSE)-VLOOKUP(db_ConsumoSectorizado[[#This Row],[Fecha]]-1,db_Medidores[],8,FALSE),0),0)</f>
        <v>1174.4000000001397</v>
      </c>
      <c r="P47" s="28">
        <f ca="1">+db_ConsumoSectorizado[[#This Row],[Consumo.No11]]-db_ConsumoSectorizado[[#This Row],[Consumo.No12]]-db_ConsumoSectorizado[[#This Row],[Consumo.No13]]-db_ConsumoSectorizado[[#This Row],[Consumo.No14]]</f>
        <v>4263.5999999998603</v>
      </c>
      <c r="Q47" s="28">
        <f ca="1">+IF(db_ConsumoSectorizado[[#This Row],[Fecha]]&lt;TODAY(),IFERROR(VLOOKUP(db_ConsumoSectorizado[[#This Row],[Fecha]],db_Medidores[],2,FALSE)-VLOOKUP(db_ConsumoSectorizado[[#This Row],[Fecha]]-1,db_Medidores[],2,FALSE),0),0)</f>
        <v>348.79999999998836</v>
      </c>
      <c r="R47" s="28">
        <f ca="1">+IF(db_ConsumoSectorizado[[#This Row],[Fecha]]&lt;TODAY(),IFERROR(VLOOKUP(db_ConsumoSectorizado[[#This Row],[Fecha]],db_Medidores[],3,FALSE)-VLOOKUP(db_ConsumoSectorizado[[#This Row],[Fecha]]-1,db_Medidores[],3,FALSE),0),0)</f>
        <v>211.38999999999942</v>
      </c>
      <c r="S47" s="28">
        <f ca="1">+db_ConsumoSectorizado[[#This Row],[Consumo.No01]]-db_ConsumoSectorizado[[#This Row],[Consumo.No02]]-db_ConsumoSectorizado[[#This Row],[Consumo.No07]]-db_ConsumoSectorizado[[#This Row],[Consumo.No11]]</f>
        <v>3647.5799999923838</v>
      </c>
      <c r="T47" s="28">
        <f>+IFERROR(VLOOKUP(db_ConsumoSectorizado[[#This Row],[Fecha]],db_Vol[],2,FALSE),0)</f>
        <v>3191</v>
      </c>
      <c r="U47" s="28">
        <f>+IFERROR(VLOOKUP(db_ConsumoSectorizado[[#This Row],[Fecha]],db_Vol[],3,FALSE),0)</f>
        <v>3557.0701999999992</v>
      </c>
      <c r="V47" s="28" t="b">
        <f>+AND(db_ConsumoSectorizado[[#This Row],[Vol_SACO]]&gt;3000,db_ConsumoSectorizado[[#This Row],[Vol_ENVA]]&gt;3000)</f>
        <v>1</v>
      </c>
      <c r="W47" s="28" t="b">
        <f>+AND(db_ConsumoSectorizado[[#This Row],[Vol_SACO]]&lt;=0,db_ConsumoSectorizado[[#This Row],[Vol_ENVA]]&lt;100)</f>
        <v>0</v>
      </c>
      <c r="X47" s="28" t="b">
        <f>+AND(db_ConsumoSectorizado[[#This Row],[Vol_SACO]]&gt;0,db_ConsumoSectorizado[[#This Row],[Vol_ENVA]]&lt;900)</f>
        <v>0</v>
      </c>
      <c r="Y47" s="28" t="b">
        <f>+AND(db_ConsumoSectorizado[[#This Row],[Vol_SACO]]=0,db_ConsumoSectorizado[[#This Row],[Vol_ENVA]]&gt;3000)</f>
        <v>0</v>
      </c>
    </row>
    <row r="48" spans="1:25" ht="15.75" x14ac:dyDescent="0.25">
      <c r="A48" s="26">
        <v>44240</v>
      </c>
      <c r="B4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17997.500000002794</v>
      </c>
      <c r="C48" s="28">
        <f ca="1">+IF(db_ConsumoSectorizado[[#This Row],[Fecha]]&lt;TODAY(),IFERROR(VLOOKUP(db_ConsumoSectorizado[[#This Row],[Fecha]],db_Medidores[],10,FALSE)-VLOOKUP(db_ConsumoSectorizado[[#This Row],[Fecha]]-1,db_Medidores[],10,FALSE),0),0)</f>
        <v>5126.570000000298</v>
      </c>
      <c r="D4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48" s="28">
        <f ca="1">+IF(db_ConsumoSectorizado[[#This Row],[Fecha]]&lt;TODAY(),IFERROR(VLOOKUP(db_ConsumoSectorizado[[#This Row],[Fecha]],db_Medidores[],7,FALSE)-VLOOKUP(db_ConsumoSectorizado[[#This Row],[Fecha]]-1,db_Medidores[],7,FALSE),0),0)</f>
        <v>927.81000000005588</v>
      </c>
      <c r="F48" s="28">
        <f ca="1">+IF(db_ConsumoSectorizado[[#This Row],[Fecha]]&lt;TODAY(),IFERROR(VLOOKUP(db_ConsumoSectorizado[[#This Row],[Fecha]],db_Medidores[],17,FALSE)-VLOOKUP(db_ConsumoSectorizado[[#This Row],[Fecha]]-1,db_Medidores[],17,FALSE),0),0)</f>
        <v>1927.4800000000396</v>
      </c>
      <c r="G48" s="28">
        <f ca="1">+db_ConsumoSectorizado[[#This Row],[Consumo.No02]]-db_ConsumoSectorizado[[#This Row],[Consumo.No04]]-db_ConsumoSectorizado[[#This Row],[Consumo.No05]]</f>
        <v>2271.2800000002026</v>
      </c>
      <c r="H48" s="28">
        <f ca="1">+db_ConsumoSectorizado[[#This Row],[Consumo.No08]]+db_ConsumoSectorizado[[#This Row],[Consumo.No09]]</f>
        <v>316.41999999999098</v>
      </c>
      <c r="I48" s="28">
        <f ca="1">+IF(db_ConsumoSectorizado[[#This Row],[Fecha]]&lt;TODAY(),IFERROR(VLOOKUP(db_ConsumoSectorizado[[#This Row],[Fecha]],db_Medidores[],9,FALSE)-VLOOKUP(db_ConsumoSectorizado[[#This Row],[Fecha]]-1,db_Medidores[],9,FALSE),0),0)</f>
        <v>116.03000000000611</v>
      </c>
      <c r="J48" s="28">
        <f ca="1">+IF(db_ConsumoSectorizado[[#This Row],[Fecha]]&lt;TODAY(),IFERROR(VLOOKUP(db_ConsumoSectorizado[[#This Row],[Fecha]],db_Medidores[],11,FALSE)-VLOOKUP(db_ConsumoSectorizado[[#This Row],[Fecha]]-1,db_Medidores[],11,FALSE),0),0)</f>
        <v>200.38999999998487</v>
      </c>
      <c r="K48" s="28">
        <f ca="1">+db_ConsumoSectorizado[[#This Row],[Consumo.No07]]-db_ConsumoSectorizado[[#This Row],[Consumo.No08]]-db_ConsumoSectorizado[[#This Row],[Consumo.No09]]</f>
        <v>0</v>
      </c>
      <c r="L48" s="28">
        <f ca="1">+IF(db_ConsumoSectorizado[[#This Row],[Fecha]]&lt;TODAY(),IFERROR(VLOOKUP(db_ConsumoSectorizado[[#This Row],[Fecha]],db_Medidores[],4,FALSE)-VLOOKUP(db_ConsumoSectorizado[[#This Row],[Fecha]]-1,db_Medidores[],4,FALSE),0),0)</f>
        <v>10353</v>
      </c>
      <c r="M48" s="28">
        <f ca="1">+IF(db_ConsumoSectorizado[[#This Row],[Fecha]]&lt;TODAY(),IFERROR(VLOOKUP(db_ConsumoSectorizado[[#This Row],[Fecha]],db_Medidores[],19,FALSE)-VLOOKUP(db_ConsumoSectorizado[[#This Row],[Fecha]]-1,db_Medidores[],19,FALSE),0),0)</f>
        <v>1467</v>
      </c>
      <c r="N48" s="28">
        <f ca="1">+IF(db_ConsumoSectorizado[[#This Row],[Fecha]]&lt;TODAY(),IFERROR(VLOOKUP(db_ConsumoSectorizado[[#This Row],[Fecha]],db_Medidores[],15,FALSE)-VLOOKUP(db_ConsumoSectorizado[[#This Row],[Fecha]]-1,db_Medidores[],15,FALSE),0),0)</f>
        <v>2642</v>
      </c>
      <c r="O48" s="28">
        <f ca="1">+IF(db_ConsumoSectorizado[[#This Row],[Fecha]]&lt;TODAY(),IFERROR(VLOOKUP(db_ConsumoSectorizado[[#This Row],[Fecha]],db_Medidores[],8,FALSE)-VLOOKUP(db_ConsumoSectorizado[[#This Row],[Fecha]]-1,db_Medidores[],8,FALSE),0),0)</f>
        <v>233</v>
      </c>
      <c r="P48" s="28">
        <f ca="1">+db_ConsumoSectorizado[[#This Row],[Consumo.No11]]-db_ConsumoSectorizado[[#This Row],[Consumo.No12]]-db_ConsumoSectorizado[[#This Row],[Consumo.No13]]-db_ConsumoSectorizado[[#This Row],[Consumo.No14]]</f>
        <v>6011</v>
      </c>
      <c r="Q48" s="28">
        <f ca="1">+IF(db_ConsumoSectorizado[[#This Row],[Fecha]]&lt;TODAY(),IFERROR(VLOOKUP(db_ConsumoSectorizado[[#This Row],[Fecha]],db_Medidores[],2,FALSE)-VLOOKUP(db_ConsumoSectorizado[[#This Row],[Fecha]]-1,db_Medidores[],2,FALSE),0),0)</f>
        <v>326.82000000000698</v>
      </c>
      <c r="R48" s="28">
        <f ca="1">+IF(db_ConsumoSectorizado[[#This Row],[Fecha]]&lt;TODAY(),IFERROR(VLOOKUP(db_ConsumoSectorizado[[#This Row],[Fecha]],db_Medidores[],3,FALSE)-VLOOKUP(db_ConsumoSectorizado[[#This Row],[Fecha]]-1,db_Medidores[],3,FALSE),0),0)</f>
        <v>203.67999999999302</v>
      </c>
      <c r="S48" s="28">
        <f ca="1">+db_ConsumoSectorizado[[#This Row],[Consumo.No01]]-db_ConsumoSectorizado[[#This Row],[Consumo.No02]]-db_ConsumoSectorizado[[#This Row],[Consumo.No07]]-db_ConsumoSectorizado[[#This Row],[Consumo.No11]]</f>
        <v>2201.510000002505</v>
      </c>
      <c r="T48" s="28">
        <f>+IFERROR(VLOOKUP(db_ConsumoSectorizado[[#This Row],[Fecha]],db_Vol[],2,FALSE),0)</f>
        <v>0</v>
      </c>
      <c r="U48" s="28">
        <f>+IFERROR(VLOOKUP(db_ConsumoSectorizado[[#This Row],[Fecha]],db_Vol[],3,FALSE),0)</f>
        <v>3297.5319999999997</v>
      </c>
      <c r="V48" s="28" t="b">
        <f>+AND(db_ConsumoSectorizado[[#This Row],[Vol_SACO]]&gt;3000,db_ConsumoSectorizado[[#This Row],[Vol_ENVA]]&gt;3000)</f>
        <v>0</v>
      </c>
      <c r="W48" s="28" t="b">
        <f>+AND(db_ConsumoSectorizado[[#This Row],[Vol_SACO]]&lt;=0,db_ConsumoSectorizado[[#This Row],[Vol_ENVA]]&lt;100)</f>
        <v>0</v>
      </c>
      <c r="X48" s="28" t="b">
        <f>+AND(db_ConsumoSectorizado[[#This Row],[Vol_SACO]]&gt;0,db_ConsumoSectorizado[[#This Row],[Vol_ENVA]]&lt;900)</f>
        <v>0</v>
      </c>
      <c r="Y48" s="28" t="b">
        <f>+AND(db_ConsumoSectorizado[[#This Row],[Vol_SACO]]=0,db_ConsumoSectorizado[[#This Row],[Vol_ENVA]]&gt;3000)</f>
        <v>1</v>
      </c>
    </row>
    <row r="49" spans="1:25" ht="15.75" x14ac:dyDescent="0.25">
      <c r="A49" s="26">
        <v>44241</v>
      </c>
      <c r="B4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9014.8299999986048</v>
      </c>
      <c r="C49" s="28">
        <f ca="1">+IF(db_ConsumoSectorizado[[#This Row],[Fecha]]&lt;TODAY(),IFERROR(VLOOKUP(db_ConsumoSectorizado[[#This Row],[Fecha]],db_Medidores[],10,FALSE)-VLOOKUP(db_ConsumoSectorizado[[#This Row],[Fecha]]-1,db_Medidores[],10,FALSE),0),0)</f>
        <v>14.729999999981374</v>
      </c>
      <c r="D4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4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4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49" s="28">
        <f ca="1">+db_ConsumoSectorizado[[#This Row],[Consumo.No02]]-db_ConsumoSectorizado[[#This Row],[Consumo.No04]]-db_ConsumoSectorizado[[#This Row],[Consumo.No05]]</f>
        <v>14.729999999981374</v>
      </c>
      <c r="H49" s="28">
        <f ca="1">+db_ConsumoSectorizado[[#This Row],[Consumo.No08]]+db_ConsumoSectorizado[[#This Row],[Consumo.No09]]</f>
        <v>115.15999999999622</v>
      </c>
      <c r="I49" s="28">
        <f ca="1">+IF(db_ConsumoSectorizado[[#This Row],[Fecha]]&lt;TODAY(),IFERROR(VLOOKUP(db_ConsumoSectorizado[[#This Row],[Fecha]],db_Medidores[],9,FALSE)-VLOOKUP(db_ConsumoSectorizado[[#This Row],[Fecha]]-1,db_Medidores[],9,FALSE),0),0)</f>
        <v>44.409999999996217</v>
      </c>
      <c r="J49" s="28">
        <f ca="1">+IF(db_ConsumoSectorizado[[#This Row],[Fecha]]&lt;TODAY(),IFERROR(VLOOKUP(db_ConsumoSectorizado[[#This Row],[Fecha]],db_Medidores[],11,FALSE)-VLOOKUP(db_ConsumoSectorizado[[#This Row],[Fecha]]-1,db_Medidores[],11,FALSE),0),0)</f>
        <v>70.75</v>
      </c>
      <c r="K49" s="28">
        <f ca="1">+db_ConsumoSectorizado[[#This Row],[Consumo.No07]]-db_ConsumoSectorizado[[#This Row],[Consumo.No08]]-db_ConsumoSectorizado[[#This Row],[Consumo.No09]]</f>
        <v>0</v>
      </c>
      <c r="L49" s="28">
        <f ca="1">+IF(db_ConsumoSectorizado[[#This Row],[Fecha]]&lt;TODAY(),IFERROR(VLOOKUP(db_ConsumoSectorizado[[#This Row],[Fecha]],db_Medidores[],4,FALSE)-VLOOKUP(db_ConsumoSectorizado[[#This Row],[Fecha]]-1,db_Medidores[],4,FALSE),0),0)</f>
        <v>8051</v>
      </c>
      <c r="M49" s="28">
        <f ca="1">+IF(db_ConsumoSectorizado[[#This Row],[Fecha]]&lt;TODAY(),IFERROR(VLOOKUP(db_ConsumoSectorizado[[#This Row],[Fecha]],db_Medidores[],19,FALSE)-VLOOKUP(db_ConsumoSectorizado[[#This Row],[Fecha]]-1,db_Medidores[],19,FALSE),0),0)</f>
        <v>753</v>
      </c>
      <c r="N49" s="28">
        <f ca="1">+IF(db_ConsumoSectorizado[[#This Row],[Fecha]]&lt;TODAY(),IFERROR(VLOOKUP(db_ConsumoSectorizado[[#This Row],[Fecha]],db_Medidores[],15,FALSE)-VLOOKUP(db_ConsumoSectorizado[[#This Row],[Fecha]]-1,db_Medidores[],15,FALSE),0),0)</f>
        <v>1954</v>
      </c>
      <c r="O49" s="28">
        <f ca="1">+IF(db_ConsumoSectorizado[[#This Row],[Fecha]]&lt;TODAY(),IFERROR(VLOOKUP(db_ConsumoSectorizado[[#This Row],[Fecha]],db_Medidores[],8,FALSE)-VLOOKUP(db_ConsumoSectorizado[[#This Row],[Fecha]]-1,db_Medidores[],8,FALSE),0),0)</f>
        <v>711.47999999998137</v>
      </c>
      <c r="P49" s="28">
        <f ca="1">+db_ConsumoSectorizado[[#This Row],[Consumo.No11]]-db_ConsumoSectorizado[[#This Row],[Consumo.No12]]-db_ConsumoSectorizado[[#This Row],[Consumo.No13]]-db_ConsumoSectorizado[[#This Row],[Consumo.No14]]</f>
        <v>4632.5200000000186</v>
      </c>
      <c r="Q49" s="28">
        <f ca="1">+IF(db_ConsumoSectorizado[[#This Row],[Fecha]]&lt;TODAY(),IFERROR(VLOOKUP(db_ConsumoSectorizado[[#This Row],[Fecha]],db_Medidores[],2,FALSE)-VLOOKUP(db_ConsumoSectorizado[[#This Row],[Fecha]]-1,db_Medidores[],2,FALSE),0),0)</f>
        <v>293.17999999999302</v>
      </c>
      <c r="R49" s="28">
        <f ca="1">+IF(db_ConsumoSectorizado[[#This Row],[Fecha]]&lt;TODAY(),IFERROR(VLOOKUP(db_ConsumoSectorizado[[#This Row],[Fecha]],db_Medidores[],3,FALSE)-VLOOKUP(db_ConsumoSectorizado[[#This Row],[Fecha]]-1,db_Medidores[],3,FALSE),0),0)</f>
        <v>27.990000000005239</v>
      </c>
      <c r="S49" s="28">
        <f ca="1">+db_ConsumoSectorizado[[#This Row],[Consumo.No01]]-db_ConsumoSectorizado[[#This Row],[Consumo.No02]]-db_ConsumoSectorizado[[#This Row],[Consumo.No07]]-db_ConsumoSectorizado[[#This Row],[Consumo.No11]]</f>
        <v>833.93999999862717</v>
      </c>
      <c r="T49" s="28">
        <f>+IFERROR(VLOOKUP(db_ConsumoSectorizado[[#This Row],[Fecha]],db_Vol[],2,FALSE),0)</f>
        <v>0</v>
      </c>
      <c r="U49" s="28">
        <f>+IFERROR(VLOOKUP(db_ConsumoSectorizado[[#This Row],[Fecha]],db_Vol[],3,FALSE),0)</f>
        <v>0</v>
      </c>
      <c r="V49" s="28" t="b">
        <f>+AND(db_ConsumoSectorizado[[#This Row],[Vol_SACO]]&gt;3000,db_ConsumoSectorizado[[#This Row],[Vol_ENVA]]&gt;3000)</f>
        <v>0</v>
      </c>
      <c r="W49" s="28" t="b">
        <f>+AND(db_ConsumoSectorizado[[#This Row],[Vol_SACO]]&lt;=0,db_ConsumoSectorizado[[#This Row],[Vol_ENVA]]&lt;100)</f>
        <v>1</v>
      </c>
      <c r="X49" s="28" t="b">
        <f>+AND(db_ConsumoSectorizado[[#This Row],[Vol_SACO]]&gt;0,db_ConsumoSectorizado[[#This Row],[Vol_ENVA]]&lt;900)</f>
        <v>0</v>
      </c>
      <c r="Y49" s="28" t="b">
        <f>+AND(db_ConsumoSectorizado[[#This Row],[Vol_SACO]]=0,db_ConsumoSectorizado[[#This Row],[Vol_ENVA]]&gt;3000)</f>
        <v>0</v>
      </c>
    </row>
    <row r="50" spans="1:25" ht="15.75" x14ac:dyDescent="0.25">
      <c r="A50" s="26">
        <v>44242</v>
      </c>
      <c r="B5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8277.6700000013952</v>
      </c>
      <c r="C50" s="28">
        <f ca="1">+IF(db_ConsumoSectorizado[[#This Row],[Fecha]]&lt;TODAY(),IFERROR(VLOOKUP(db_ConsumoSectorizado[[#This Row],[Fecha]],db_Medidores[],10,FALSE)-VLOOKUP(db_ConsumoSectorizado[[#This Row],[Fecha]]-1,db_Medidores[],10,FALSE),0),0)</f>
        <v>14.729999999981374</v>
      </c>
      <c r="D5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5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5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50" s="28">
        <f ca="1">+db_ConsumoSectorizado[[#This Row],[Consumo.No02]]-db_ConsumoSectorizado[[#This Row],[Consumo.No04]]-db_ConsumoSectorizado[[#This Row],[Consumo.No05]]</f>
        <v>14.729999999981374</v>
      </c>
      <c r="H50" s="28">
        <f ca="1">+db_ConsumoSectorizado[[#This Row],[Consumo.No08]]+db_ConsumoSectorizado[[#This Row],[Consumo.No09]]</f>
        <v>161.83999999998923</v>
      </c>
      <c r="I50" s="28">
        <f ca="1">+IF(db_ConsumoSectorizado[[#This Row],[Fecha]]&lt;TODAY(),IFERROR(VLOOKUP(db_ConsumoSectorizado[[#This Row],[Fecha]],db_Medidores[],9,FALSE)-VLOOKUP(db_ConsumoSectorizado[[#This Row],[Fecha]]-1,db_Medidores[],9,FALSE),0),0)</f>
        <v>48.069999999999709</v>
      </c>
      <c r="J50" s="28">
        <f ca="1">+IF(db_ConsumoSectorizado[[#This Row],[Fecha]]&lt;TODAY(),IFERROR(VLOOKUP(db_ConsumoSectorizado[[#This Row],[Fecha]],db_Medidores[],11,FALSE)-VLOOKUP(db_ConsumoSectorizado[[#This Row],[Fecha]]-1,db_Medidores[],11,FALSE),0),0)</f>
        <v>113.76999999998952</v>
      </c>
      <c r="K50" s="28">
        <f ca="1">+db_ConsumoSectorizado[[#This Row],[Consumo.No07]]-db_ConsumoSectorizado[[#This Row],[Consumo.No08]]-db_ConsumoSectorizado[[#This Row],[Consumo.No09]]</f>
        <v>0</v>
      </c>
      <c r="L50" s="28">
        <f ca="1">+IF(db_ConsumoSectorizado[[#This Row],[Fecha]]&lt;TODAY(),IFERROR(VLOOKUP(db_ConsumoSectorizado[[#This Row],[Fecha]],db_Medidores[],4,FALSE)-VLOOKUP(db_ConsumoSectorizado[[#This Row],[Fecha]]-1,db_Medidores[],4,FALSE),0),0)</f>
        <v>7323</v>
      </c>
      <c r="M50" s="28">
        <f ca="1">+IF(db_ConsumoSectorizado[[#This Row],[Fecha]]&lt;TODAY(),IFERROR(VLOOKUP(db_ConsumoSectorizado[[#This Row],[Fecha]],db_Medidores[],19,FALSE)-VLOOKUP(db_ConsumoSectorizado[[#This Row],[Fecha]]-1,db_Medidores[],19,FALSE),0),0)</f>
        <v>752</v>
      </c>
      <c r="N50" s="28">
        <f ca="1">+IF(db_ConsumoSectorizado[[#This Row],[Fecha]]&lt;TODAY(),IFERROR(VLOOKUP(db_ConsumoSectorizado[[#This Row],[Fecha]],db_Medidores[],15,FALSE)-VLOOKUP(db_ConsumoSectorizado[[#This Row],[Fecha]]-1,db_Medidores[],15,FALSE),0),0)</f>
        <v>1792</v>
      </c>
      <c r="O50" s="28">
        <f ca="1">+IF(db_ConsumoSectorizado[[#This Row],[Fecha]]&lt;TODAY(),IFERROR(VLOOKUP(db_ConsumoSectorizado[[#This Row],[Fecha]],db_Medidores[],8,FALSE)-VLOOKUP(db_ConsumoSectorizado[[#This Row],[Fecha]]-1,db_Medidores[],8,FALSE),0),0)</f>
        <v>707.52000000001863</v>
      </c>
      <c r="P50" s="28">
        <f ca="1">+db_ConsumoSectorizado[[#This Row],[Consumo.No11]]-db_ConsumoSectorizado[[#This Row],[Consumo.No12]]-db_ConsumoSectorizado[[#This Row],[Consumo.No13]]-db_ConsumoSectorizado[[#This Row],[Consumo.No14]]</f>
        <v>4071.4799999999814</v>
      </c>
      <c r="Q50" s="28">
        <f ca="1">+IF(db_ConsumoSectorizado[[#This Row],[Fecha]]&lt;TODAY(),IFERROR(VLOOKUP(db_ConsumoSectorizado[[#This Row],[Fecha]],db_Medidores[],2,FALSE)-VLOOKUP(db_ConsumoSectorizado[[#This Row],[Fecha]]-1,db_Medidores[],2,FALSE),0),0)</f>
        <v>311.47000000000116</v>
      </c>
      <c r="R50" s="28">
        <f ca="1">+IF(db_ConsumoSectorizado[[#This Row],[Fecha]]&lt;TODAY(),IFERROR(VLOOKUP(db_ConsumoSectorizado[[#This Row],[Fecha]],db_Medidores[],3,FALSE)-VLOOKUP(db_ConsumoSectorizado[[#This Row],[Fecha]]-1,db_Medidores[],3,FALSE),0),0)</f>
        <v>74.860000000000582</v>
      </c>
      <c r="S50" s="28">
        <f ca="1">+db_ConsumoSectorizado[[#This Row],[Consumo.No01]]-db_ConsumoSectorizado[[#This Row],[Consumo.No02]]-db_ConsumoSectorizado[[#This Row],[Consumo.No07]]-db_ConsumoSectorizado[[#This Row],[Consumo.No11]]</f>
        <v>778.10000000142463</v>
      </c>
      <c r="T50" s="28">
        <f>+IFERROR(VLOOKUP(db_ConsumoSectorizado[[#This Row],[Fecha]],db_Vol[],2,FALSE),0)</f>
        <v>0</v>
      </c>
      <c r="U50" s="28">
        <f>+IFERROR(VLOOKUP(db_ConsumoSectorizado[[#This Row],[Fecha]],db_Vol[],3,FALSE),0)</f>
        <v>0</v>
      </c>
      <c r="V50" s="28" t="b">
        <f>+AND(db_ConsumoSectorizado[[#This Row],[Vol_SACO]]&gt;3000,db_ConsumoSectorizado[[#This Row],[Vol_ENVA]]&gt;3000)</f>
        <v>0</v>
      </c>
      <c r="W50" s="28" t="b">
        <f>+AND(db_ConsumoSectorizado[[#This Row],[Vol_SACO]]&lt;=0,db_ConsumoSectorizado[[#This Row],[Vol_ENVA]]&lt;100)</f>
        <v>1</v>
      </c>
      <c r="X50" s="28" t="b">
        <f>+AND(db_ConsumoSectorizado[[#This Row],[Vol_SACO]]&gt;0,db_ConsumoSectorizado[[#This Row],[Vol_ENVA]]&lt;900)</f>
        <v>0</v>
      </c>
      <c r="Y50" s="28" t="b">
        <f>+AND(db_ConsumoSectorizado[[#This Row],[Vol_SACO]]=0,db_ConsumoSectorizado[[#This Row],[Vol_ENVA]]&gt;3000)</f>
        <v>0</v>
      </c>
    </row>
    <row r="51" spans="1:25" ht="15.75" x14ac:dyDescent="0.25">
      <c r="A51" s="26">
        <v>44243</v>
      </c>
      <c r="B5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6737.9400000056048</v>
      </c>
      <c r="C51" s="28">
        <f ca="1">+IF(db_ConsumoSectorizado[[#This Row],[Fecha]]&lt;TODAY(),IFERROR(VLOOKUP(db_ConsumoSectorizado[[#This Row],[Fecha]],db_Medidores[],10,FALSE)-VLOOKUP(db_ConsumoSectorizado[[#This Row],[Fecha]]-1,db_Medidores[],10,FALSE),0),0)</f>
        <v>17.509999999776483</v>
      </c>
      <c r="D5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5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5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51" s="28">
        <f ca="1">+db_ConsumoSectorizado[[#This Row],[Consumo.No02]]-db_ConsumoSectorizado[[#This Row],[Consumo.No04]]-db_ConsumoSectorizado[[#This Row],[Consumo.No05]]</f>
        <v>17.509999999776483</v>
      </c>
      <c r="H51" s="28">
        <f ca="1">+db_ConsumoSectorizado[[#This Row],[Consumo.No08]]+db_ConsumoSectorizado[[#This Row],[Consumo.No09]]</f>
        <v>259.87000000000262</v>
      </c>
      <c r="I51" s="28">
        <f ca="1">+IF(db_ConsumoSectorizado[[#This Row],[Fecha]]&lt;TODAY(),IFERROR(VLOOKUP(db_ConsumoSectorizado[[#This Row],[Fecha]],db_Medidores[],9,FALSE)-VLOOKUP(db_ConsumoSectorizado[[#This Row],[Fecha]]-1,db_Medidores[],9,FALSE),0),0)</f>
        <v>73.209999999999127</v>
      </c>
      <c r="J51" s="28">
        <f ca="1">+IF(db_ConsumoSectorizado[[#This Row],[Fecha]]&lt;TODAY(),IFERROR(VLOOKUP(db_ConsumoSectorizado[[#This Row],[Fecha]],db_Medidores[],11,FALSE)-VLOOKUP(db_ConsumoSectorizado[[#This Row],[Fecha]]-1,db_Medidores[],11,FALSE),0),0)</f>
        <v>186.66000000000349</v>
      </c>
      <c r="K51" s="28">
        <f ca="1">+db_ConsumoSectorizado[[#This Row],[Consumo.No07]]-db_ConsumoSectorizado[[#This Row],[Consumo.No08]]-db_ConsumoSectorizado[[#This Row],[Consumo.No09]]</f>
        <v>0</v>
      </c>
      <c r="L51" s="28">
        <f ca="1">+IF(db_ConsumoSectorizado[[#This Row],[Fecha]]&lt;TODAY(),IFERROR(VLOOKUP(db_ConsumoSectorizado[[#This Row],[Fecha]],db_Medidores[],4,FALSE)-VLOOKUP(db_ConsumoSectorizado[[#This Row],[Fecha]]-1,db_Medidores[],4,FALSE),0),0)</f>
        <v>5771</v>
      </c>
      <c r="M51" s="28">
        <f ca="1">+IF(db_ConsumoSectorizado[[#This Row],[Fecha]]&lt;TODAY(),IFERROR(VLOOKUP(db_ConsumoSectorizado[[#This Row],[Fecha]],db_Medidores[],19,FALSE)-VLOOKUP(db_ConsumoSectorizado[[#This Row],[Fecha]]-1,db_Medidores[],19,FALSE),0),0)</f>
        <v>733</v>
      </c>
      <c r="N51" s="28">
        <f ca="1">+IF(db_ConsumoSectorizado[[#This Row],[Fecha]]&lt;TODAY(),IFERROR(VLOOKUP(db_ConsumoSectorizado[[#This Row],[Fecha]],db_Medidores[],15,FALSE)-VLOOKUP(db_ConsumoSectorizado[[#This Row],[Fecha]]-1,db_Medidores[],15,FALSE),0),0)</f>
        <v>781</v>
      </c>
      <c r="O51" s="28">
        <f ca="1">+IF(db_ConsumoSectorizado[[#This Row],[Fecha]]&lt;TODAY(),IFERROR(VLOOKUP(db_ConsumoSectorizado[[#This Row],[Fecha]],db_Medidores[],8,FALSE)-VLOOKUP(db_ConsumoSectorizado[[#This Row],[Fecha]]-1,db_Medidores[],8,FALSE),0),0)</f>
        <v>872</v>
      </c>
      <c r="P51" s="28">
        <f ca="1">+db_ConsumoSectorizado[[#This Row],[Consumo.No11]]-db_ConsumoSectorizado[[#This Row],[Consumo.No12]]-db_ConsumoSectorizado[[#This Row],[Consumo.No13]]-db_ConsumoSectorizado[[#This Row],[Consumo.No14]]</f>
        <v>3385</v>
      </c>
      <c r="Q51" s="28">
        <f ca="1">+IF(db_ConsumoSectorizado[[#This Row],[Fecha]]&lt;TODAY(),IFERROR(VLOOKUP(db_ConsumoSectorizado[[#This Row],[Fecha]],db_Medidores[],2,FALSE)-VLOOKUP(db_ConsumoSectorizado[[#This Row],[Fecha]]-1,db_Medidores[],2,FALSE),0),0)</f>
        <v>307.88999999998487</v>
      </c>
      <c r="R51" s="28">
        <f ca="1">+IF(db_ConsumoSectorizado[[#This Row],[Fecha]]&lt;TODAY(),IFERROR(VLOOKUP(db_ConsumoSectorizado[[#This Row],[Fecha]],db_Medidores[],3,FALSE)-VLOOKUP(db_ConsumoSectorizado[[#This Row],[Fecha]]-1,db_Medidores[],3,FALSE),0),0)</f>
        <v>10.169999999998254</v>
      </c>
      <c r="S51" s="28">
        <f ca="1">+db_ConsumoSectorizado[[#This Row],[Consumo.No01]]-db_ConsumoSectorizado[[#This Row],[Consumo.No02]]-db_ConsumoSectorizado[[#This Row],[Consumo.No07]]-db_ConsumoSectorizado[[#This Row],[Consumo.No11]]</f>
        <v>689.56000000582571</v>
      </c>
      <c r="T51" s="28">
        <f>+IFERROR(VLOOKUP(db_ConsumoSectorizado[[#This Row],[Fecha]],db_Vol[],2,FALSE),0)</f>
        <v>0</v>
      </c>
      <c r="U51" s="28">
        <f>+IFERROR(VLOOKUP(db_ConsumoSectorizado[[#This Row],[Fecha]],db_Vol[],3,FALSE),0)</f>
        <v>0</v>
      </c>
      <c r="V51" s="28" t="b">
        <f>+AND(db_ConsumoSectorizado[[#This Row],[Vol_SACO]]&gt;3000,db_ConsumoSectorizado[[#This Row],[Vol_ENVA]]&gt;3000)</f>
        <v>0</v>
      </c>
      <c r="W51" s="28" t="b">
        <f>+AND(db_ConsumoSectorizado[[#This Row],[Vol_SACO]]&lt;=0,db_ConsumoSectorizado[[#This Row],[Vol_ENVA]]&lt;100)</f>
        <v>1</v>
      </c>
      <c r="X51" s="28" t="b">
        <f>+AND(db_ConsumoSectorizado[[#This Row],[Vol_SACO]]&gt;0,db_ConsumoSectorizado[[#This Row],[Vol_ENVA]]&lt;900)</f>
        <v>0</v>
      </c>
      <c r="Y51" s="28" t="b">
        <f>+AND(db_ConsumoSectorizado[[#This Row],[Vol_SACO]]=0,db_ConsumoSectorizado[[#This Row],[Vol_ENVA]]&gt;3000)</f>
        <v>0</v>
      </c>
    </row>
    <row r="52" spans="1:25" ht="15.75" x14ac:dyDescent="0.25">
      <c r="A52" s="26">
        <v>44244</v>
      </c>
      <c r="B5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10518.159999996496</v>
      </c>
      <c r="C52" s="28">
        <f ca="1">+IF(db_ConsumoSectorizado[[#This Row],[Fecha]]&lt;TODAY(),IFERROR(VLOOKUP(db_ConsumoSectorizado[[#This Row],[Fecha]],db_Medidores[],10,FALSE)-VLOOKUP(db_ConsumoSectorizado[[#This Row],[Fecha]]-1,db_Medidores[],10,FALSE),0),0)</f>
        <v>1069.1299999998882</v>
      </c>
      <c r="D5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52" s="28">
        <f ca="1">+IF(db_ConsumoSectorizado[[#This Row],[Fecha]]&lt;TODAY(),IFERROR(VLOOKUP(db_ConsumoSectorizado[[#This Row],[Fecha]],db_Medidores[],7,FALSE)-VLOOKUP(db_ConsumoSectorizado[[#This Row],[Fecha]]-1,db_Medidores[],7,FALSE),0),0)</f>
        <v>328.13999999989755</v>
      </c>
      <c r="F52" s="28">
        <f ca="1">+IF(db_ConsumoSectorizado[[#This Row],[Fecha]]&lt;TODAY(),IFERROR(VLOOKUP(db_ConsumoSectorizado[[#This Row],[Fecha]],db_Medidores[],17,FALSE)-VLOOKUP(db_ConsumoSectorizado[[#This Row],[Fecha]]-1,db_Medidores[],17,FALSE),0),0)</f>
        <v>375.88999999995576</v>
      </c>
      <c r="G52" s="28">
        <f ca="1">+db_ConsumoSectorizado[[#This Row],[Consumo.No02]]-db_ConsumoSectorizado[[#This Row],[Consumo.No04]]-db_ConsumoSectorizado[[#This Row],[Consumo.No05]]</f>
        <v>365.10000000003492</v>
      </c>
      <c r="H52" s="28">
        <f ca="1">+db_ConsumoSectorizado[[#This Row],[Consumo.No08]]+db_ConsumoSectorizado[[#This Row],[Consumo.No09]]</f>
        <v>355.99000000001979</v>
      </c>
      <c r="I52" s="28">
        <f ca="1">+IF(db_ConsumoSectorizado[[#This Row],[Fecha]]&lt;TODAY(),IFERROR(VLOOKUP(db_ConsumoSectorizado[[#This Row],[Fecha]],db_Medidores[],9,FALSE)-VLOOKUP(db_ConsumoSectorizado[[#This Row],[Fecha]]-1,db_Medidores[],9,FALSE),0),0)</f>
        <v>186.85000000000582</v>
      </c>
      <c r="J52" s="28">
        <f ca="1">+IF(db_ConsumoSectorizado[[#This Row],[Fecha]]&lt;TODAY(),IFERROR(VLOOKUP(db_ConsumoSectorizado[[#This Row],[Fecha]],db_Medidores[],11,FALSE)-VLOOKUP(db_ConsumoSectorizado[[#This Row],[Fecha]]-1,db_Medidores[],11,FALSE),0),0)</f>
        <v>169.14000000001397</v>
      </c>
      <c r="K52" s="28">
        <f ca="1">+db_ConsumoSectorizado[[#This Row],[Consumo.No07]]-db_ConsumoSectorizado[[#This Row],[Consumo.No08]]-db_ConsumoSectorizado[[#This Row],[Consumo.No09]]</f>
        <v>0</v>
      </c>
      <c r="L52" s="28">
        <f ca="1">+IF(db_ConsumoSectorizado[[#This Row],[Fecha]]&lt;TODAY(),IFERROR(VLOOKUP(db_ConsumoSectorizado[[#This Row],[Fecha]],db_Medidores[],4,FALSE)-VLOOKUP(db_ConsumoSectorizado[[#This Row],[Fecha]]-1,db_Medidores[],4,FALSE),0),0)</f>
        <v>6979</v>
      </c>
      <c r="M52" s="28">
        <f ca="1">+IF(db_ConsumoSectorizado[[#This Row],[Fecha]]&lt;TODAY(),IFERROR(VLOOKUP(db_ConsumoSectorizado[[#This Row],[Fecha]],db_Medidores[],19,FALSE)-VLOOKUP(db_ConsumoSectorizado[[#This Row],[Fecha]]-1,db_Medidores[],19,FALSE),0),0)</f>
        <v>1034</v>
      </c>
      <c r="N52" s="28">
        <f ca="1">+IF(db_ConsumoSectorizado[[#This Row],[Fecha]]&lt;TODAY(),IFERROR(VLOOKUP(db_ConsumoSectorizado[[#This Row],[Fecha]],db_Medidores[],15,FALSE)-VLOOKUP(db_ConsumoSectorizado[[#This Row],[Fecha]]-1,db_Medidores[],15,FALSE),0),0)</f>
        <v>1632</v>
      </c>
      <c r="O52" s="28">
        <f ca="1">+IF(db_ConsumoSectorizado[[#This Row],[Fecha]]&lt;TODAY(),IFERROR(VLOOKUP(db_ConsumoSectorizado[[#This Row],[Fecha]],db_Medidores[],8,FALSE)-VLOOKUP(db_ConsumoSectorizado[[#This Row],[Fecha]]-1,db_Medidores[],8,FALSE),0),0)</f>
        <v>716</v>
      </c>
      <c r="P52" s="28">
        <f ca="1">+db_ConsumoSectorizado[[#This Row],[Consumo.No11]]-db_ConsumoSectorizado[[#This Row],[Consumo.No12]]-db_ConsumoSectorizado[[#This Row],[Consumo.No13]]-db_ConsumoSectorizado[[#This Row],[Consumo.No14]]</f>
        <v>3597</v>
      </c>
      <c r="Q52" s="28">
        <f ca="1">+IF(db_ConsumoSectorizado[[#This Row],[Fecha]]&lt;TODAY(),IFERROR(VLOOKUP(db_ConsumoSectorizado[[#This Row],[Fecha]],db_Medidores[],2,FALSE)-VLOOKUP(db_ConsumoSectorizado[[#This Row],[Fecha]]-1,db_Medidores[],2,FALSE),0),0)</f>
        <v>354.96000000002095</v>
      </c>
      <c r="R52" s="28">
        <f ca="1">+IF(db_ConsumoSectorizado[[#This Row],[Fecha]]&lt;TODAY(),IFERROR(VLOOKUP(db_ConsumoSectorizado[[#This Row],[Fecha]],db_Medidores[],3,FALSE)-VLOOKUP(db_ConsumoSectorizado[[#This Row],[Fecha]]-1,db_Medidores[],3,FALSE),0),0)</f>
        <v>166.8799999999901</v>
      </c>
      <c r="S52" s="28">
        <f ca="1">+db_ConsumoSectorizado[[#This Row],[Consumo.No01]]-db_ConsumoSectorizado[[#This Row],[Consumo.No02]]-db_ConsumoSectorizado[[#This Row],[Consumo.No07]]-db_ConsumoSectorizado[[#This Row],[Consumo.No11]]</f>
        <v>2114.0399999965884</v>
      </c>
      <c r="T52" s="28">
        <f>+IFERROR(VLOOKUP(db_ConsumoSectorizado[[#This Row],[Fecha]],db_Vol[],2,FALSE),0)</f>
        <v>1363</v>
      </c>
      <c r="U52" s="28">
        <f>+IFERROR(VLOOKUP(db_ConsumoSectorizado[[#This Row],[Fecha]],db_Vol[],3,FALSE),0)</f>
        <v>0</v>
      </c>
      <c r="V52" s="28" t="b">
        <f>+AND(db_ConsumoSectorizado[[#This Row],[Vol_SACO]]&gt;3000,db_ConsumoSectorizado[[#This Row],[Vol_ENVA]]&gt;3000)</f>
        <v>0</v>
      </c>
      <c r="W52" s="28" t="b">
        <f>+AND(db_ConsumoSectorizado[[#This Row],[Vol_SACO]]&lt;=0,db_ConsumoSectorizado[[#This Row],[Vol_ENVA]]&lt;100)</f>
        <v>0</v>
      </c>
      <c r="X52" s="28" t="b">
        <f>+AND(db_ConsumoSectorizado[[#This Row],[Vol_SACO]]&gt;0,db_ConsumoSectorizado[[#This Row],[Vol_ENVA]]&lt;900)</f>
        <v>1</v>
      </c>
      <c r="Y52" s="28" t="b">
        <f>+AND(db_ConsumoSectorizado[[#This Row],[Vol_SACO]]=0,db_ConsumoSectorizado[[#This Row],[Vol_ENVA]]&gt;3000)</f>
        <v>0</v>
      </c>
    </row>
    <row r="53" spans="1:25" ht="15.75" x14ac:dyDescent="0.25">
      <c r="A53" s="26">
        <v>44245</v>
      </c>
      <c r="B5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20896.220000007685</v>
      </c>
      <c r="C53" s="28">
        <f ca="1">+IF(db_ConsumoSectorizado[[#This Row],[Fecha]]&lt;TODAY(),IFERROR(VLOOKUP(db_ConsumoSectorizado[[#This Row],[Fecha]],db_Medidores[],10,FALSE)-VLOOKUP(db_ConsumoSectorizado[[#This Row],[Fecha]]-1,db_Medidores[],10,FALSE),0),0)</f>
        <v>5988.8400000003166</v>
      </c>
      <c r="D5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53" s="28">
        <f ca="1">+IF(db_ConsumoSectorizado[[#This Row],[Fecha]]&lt;TODAY(),IFERROR(VLOOKUP(db_ConsumoSectorizado[[#This Row],[Fecha]],db_Medidores[],7,FALSE)-VLOOKUP(db_ConsumoSectorizado[[#This Row],[Fecha]]-1,db_Medidores[],7,FALSE),0),0)</f>
        <v>1085.7299999999814</v>
      </c>
      <c r="F53" s="28">
        <f ca="1">+IF(db_ConsumoSectorizado[[#This Row],[Fecha]]&lt;TODAY(),IFERROR(VLOOKUP(db_ConsumoSectorizado[[#This Row],[Fecha]],db_Medidores[],17,FALSE)-VLOOKUP(db_ConsumoSectorizado[[#This Row],[Fecha]]-1,db_Medidores[],17,FALSE),0),0)</f>
        <v>2350.7400000000489</v>
      </c>
      <c r="G53" s="28">
        <f ca="1">+db_ConsumoSectorizado[[#This Row],[Consumo.No02]]-db_ConsumoSectorizado[[#This Row],[Consumo.No04]]-db_ConsumoSectorizado[[#This Row],[Consumo.No05]]</f>
        <v>2552.3700000002864</v>
      </c>
      <c r="H53" s="28">
        <f ca="1">+db_ConsumoSectorizado[[#This Row],[Consumo.No08]]+db_ConsumoSectorizado[[#This Row],[Consumo.No09]]</f>
        <v>1025.1899999999878</v>
      </c>
      <c r="I53" s="28">
        <f ca="1">+IF(db_ConsumoSectorizado[[#This Row],[Fecha]]&lt;TODAY(),IFERROR(VLOOKUP(db_ConsumoSectorizado[[#This Row],[Fecha]],db_Medidores[],9,FALSE)-VLOOKUP(db_ConsumoSectorizado[[#This Row],[Fecha]]-1,db_Medidores[],9,FALSE),0),0)</f>
        <v>212.13999999999942</v>
      </c>
      <c r="J53" s="28">
        <f ca="1">+IF(db_ConsumoSectorizado[[#This Row],[Fecha]]&lt;TODAY(),IFERROR(VLOOKUP(db_ConsumoSectorizado[[#This Row],[Fecha]],db_Medidores[],11,FALSE)-VLOOKUP(db_ConsumoSectorizado[[#This Row],[Fecha]]-1,db_Medidores[],11,FALSE),0),0)</f>
        <v>813.04999999998836</v>
      </c>
      <c r="K53" s="28">
        <f ca="1">+db_ConsumoSectorizado[[#This Row],[Consumo.No07]]-db_ConsumoSectorizado[[#This Row],[Consumo.No08]]-db_ConsumoSectorizado[[#This Row],[Consumo.No09]]</f>
        <v>0</v>
      </c>
      <c r="L53" s="28">
        <f ca="1">+IF(db_ConsumoSectorizado[[#This Row],[Fecha]]&lt;TODAY(),IFERROR(VLOOKUP(db_ConsumoSectorizado[[#This Row],[Fecha]],db_Medidores[],4,FALSE)-VLOOKUP(db_ConsumoSectorizado[[#This Row],[Fecha]]-1,db_Medidores[],4,FALSE),0),0)</f>
        <v>11316</v>
      </c>
      <c r="M53" s="28">
        <f ca="1">+IF(db_ConsumoSectorizado[[#This Row],[Fecha]]&lt;TODAY(),IFERROR(VLOOKUP(db_ConsumoSectorizado[[#This Row],[Fecha]],db_Medidores[],19,FALSE)-VLOOKUP(db_ConsumoSectorizado[[#This Row],[Fecha]]-1,db_Medidores[],19,FALSE),0),0)</f>
        <v>1831</v>
      </c>
      <c r="N53" s="28">
        <f ca="1">+IF(db_ConsumoSectorizado[[#This Row],[Fecha]]&lt;TODAY(),IFERROR(VLOOKUP(db_ConsumoSectorizado[[#This Row],[Fecha]],db_Medidores[],15,FALSE)-VLOOKUP(db_ConsumoSectorizado[[#This Row],[Fecha]]-1,db_Medidores[],15,FALSE),0),0)</f>
        <v>3170</v>
      </c>
      <c r="O53" s="28">
        <f ca="1">+IF(db_ConsumoSectorizado[[#This Row],[Fecha]]&lt;TODAY(),IFERROR(VLOOKUP(db_ConsumoSectorizado[[#This Row],[Fecha]],db_Medidores[],8,FALSE)-VLOOKUP(db_ConsumoSectorizado[[#This Row],[Fecha]]-1,db_Medidores[],8,FALSE),0),0)</f>
        <v>798.5999999998603</v>
      </c>
      <c r="P53" s="28">
        <f ca="1">+db_ConsumoSectorizado[[#This Row],[Consumo.No11]]-db_ConsumoSectorizado[[#This Row],[Consumo.No12]]-db_ConsumoSectorizado[[#This Row],[Consumo.No13]]-db_ConsumoSectorizado[[#This Row],[Consumo.No14]]</f>
        <v>5516.4000000001397</v>
      </c>
      <c r="Q53" s="28">
        <f ca="1">+IF(db_ConsumoSectorizado[[#This Row],[Fecha]]&lt;TODAY(),IFERROR(VLOOKUP(db_ConsumoSectorizado[[#This Row],[Fecha]],db_Medidores[],2,FALSE)-VLOOKUP(db_ConsumoSectorizado[[#This Row],[Fecha]]-1,db_Medidores[],2,FALSE),0),0)</f>
        <v>384.63999999998487</v>
      </c>
      <c r="R53" s="28">
        <f ca="1">+IF(db_ConsumoSectorizado[[#This Row],[Fecha]]&lt;TODAY(),IFERROR(VLOOKUP(db_ConsumoSectorizado[[#This Row],[Fecha]],db_Medidores[],3,FALSE)-VLOOKUP(db_ConsumoSectorizado[[#This Row],[Fecha]]-1,db_Medidores[],3,FALSE),0),0)</f>
        <v>271.14000000001397</v>
      </c>
      <c r="S53" s="28">
        <f ca="1">+db_ConsumoSectorizado[[#This Row],[Consumo.No01]]-db_ConsumoSectorizado[[#This Row],[Consumo.No02]]-db_ConsumoSectorizado[[#This Row],[Consumo.No07]]-db_ConsumoSectorizado[[#This Row],[Consumo.No11]]</f>
        <v>2566.1900000073801</v>
      </c>
      <c r="T53" s="28">
        <f>+IFERROR(VLOOKUP(db_ConsumoSectorizado[[#This Row],[Fecha]],db_Vol[],2,FALSE),0)</f>
        <v>2281</v>
      </c>
      <c r="U53" s="28">
        <f>+IFERROR(VLOOKUP(db_ConsumoSectorizado[[#This Row],[Fecha]],db_Vol[],3,FALSE),0)</f>
        <v>3679.5139999999997</v>
      </c>
      <c r="V53" s="28" t="b">
        <f>+AND(db_ConsumoSectorizado[[#This Row],[Vol_SACO]]&gt;3000,db_ConsumoSectorizado[[#This Row],[Vol_ENVA]]&gt;3000)</f>
        <v>0</v>
      </c>
      <c r="W53" s="28" t="b">
        <f>+AND(db_ConsumoSectorizado[[#This Row],[Vol_SACO]]&lt;=0,db_ConsumoSectorizado[[#This Row],[Vol_ENVA]]&lt;100)</f>
        <v>0</v>
      </c>
      <c r="X53" s="28" t="b">
        <f>+AND(db_ConsumoSectorizado[[#This Row],[Vol_SACO]]&gt;0,db_ConsumoSectorizado[[#This Row],[Vol_ENVA]]&lt;900)</f>
        <v>0</v>
      </c>
      <c r="Y53" s="28" t="b">
        <f>+AND(db_ConsumoSectorizado[[#This Row],[Vol_SACO]]=0,db_ConsumoSectorizado[[#This Row],[Vol_ENVA]]&gt;3000)</f>
        <v>0</v>
      </c>
    </row>
    <row r="54" spans="1:25" ht="15.75" x14ac:dyDescent="0.25">
      <c r="A54" s="26">
        <v>44246</v>
      </c>
      <c r="B5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20321.010000000009</v>
      </c>
      <c r="C54" s="28">
        <f ca="1">+IF(db_ConsumoSectorizado[[#This Row],[Fecha]]&lt;TODAY(),IFERROR(VLOOKUP(db_ConsumoSectorizado[[#This Row],[Fecha]],db_Medidores[],10,FALSE)-VLOOKUP(db_ConsumoSectorizado[[#This Row],[Fecha]]-1,db_Medidores[],10,FALSE),0),0)</f>
        <v>9908.3199999998324</v>
      </c>
      <c r="D5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54" s="28">
        <f ca="1">+IF(db_ConsumoSectorizado[[#This Row],[Fecha]]&lt;TODAY(),IFERROR(VLOOKUP(db_ConsumoSectorizado[[#This Row],[Fecha]],db_Medidores[],7,FALSE)-VLOOKUP(db_ConsumoSectorizado[[#This Row],[Fecha]]-1,db_Medidores[],7,FALSE),0),0)</f>
        <v>1765.75</v>
      </c>
      <c r="F54" s="28">
        <f ca="1">+IF(db_ConsumoSectorizado[[#This Row],[Fecha]]&lt;TODAY(),IFERROR(VLOOKUP(db_ConsumoSectorizado[[#This Row],[Fecha]],db_Medidores[],17,FALSE)-VLOOKUP(db_ConsumoSectorizado[[#This Row],[Fecha]]-1,db_Medidores[],17,FALSE),0),0)</f>
        <v>3723.2599999999511</v>
      </c>
      <c r="G54" s="28">
        <f ca="1">+db_ConsumoSectorizado[[#This Row],[Consumo.No02]]-db_ConsumoSectorizado[[#This Row],[Consumo.No04]]-db_ConsumoSectorizado[[#This Row],[Consumo.No05]]</f>
        <v>4419.3099999998813</v>
      </c>
      <c r="H54" s="28">
        <f ca="1">+db_ConsumoSectorizado[[#This Row],[Consumo.No08]]+db_ConsumoSectorizado[[#This Row],[Consumo.No09]]</f>
        <v>888.46999999998661</v>
      </c>
      <c r="I54" s="28">
        <f ca="1">+IF(db_ConsumoSectorizado[[#This Row],[Fecha]]&lt;TODAY(),IFERROR(VLOOKUP(db_ConsumoSectorizado[[#This Row],[Fecha]],db_Medidores[],9,FALSE)-VLOOKUP(db_ConsumoSectorizado[[#This Row],[Fecha]]-1,db_Medidores[],9,FALSE),0),0)</f>
        <v>175.0399999999936</v>
      </c>
      <c r="J54" s="28">
        <f ca="1">+IF(db_ConsumoSectorizado[[#This Row],[Fecha]]&lt;TODAY(),IFERROR(VLOOKUP(db_ConsumoSectorizado[[#This Row],[Fecha]],db_Medidores[],11,FALSE)-VLOOKUP(db_ConsumoSectorizado[[#This Row],[Fecha]]-1,db_Medidores[],11,FALSE),0),0)</f>
        <v>713.42999999999302</v>
      </c>
      <c r="K54" s="28">
        <f ca="1">+db_ConsumoSectorizado[[#This Row],[Consumo.No07]]-db_ConsumoSectorizado[[#This Row],[Consumo.No08]]-db_ConsumoSectorizado[[#This Row],[Consumo.No09]]</f>
        <v>0</v>
      </c>
      <c r="L54" s="28">
        <f ca="1">+IF(db_ConsumoSectorizado[[#This Row],[Fecha]]&lt;TODAY(),IFERROR(VLOOKUP(db_ConsumoSectorizado[[#This Row],[Fecha]],db_Medidores[],4,FALSE)-VLOOKUP(db_ConsumoSectorizado[[#This Row],[Fecha]]-1,db_Medidores[],4,FALSE),0),0)</f>
        <v>21603</v>
      </c>
      <c r="M54" s="28">
        <f ca="1">+IF(db_ConsumoSectorizado[[#This Row],[Fecha]]&lt;TODAY(),IFERROR(VLOOKUP(db_ConsumoSectorizado[[#This Row],[Fecha]],db_Medidores[],19,FALSE)-VLOOKUP(db_ConsumoSectorizado[[#This Row],[Fecha]]-1,db_Medidores[],19,FALSE),0),0)</f>
        <v>3074</v>
      </c>
      <c r="N54" s="28">
        <f ca="1">+IF(db_ConsumoSectorizado[[#This Row],[Fecha]]&lt;TODAY(),IFERROR(VLOOKUP(db_ConsumoSectorizado[[#This Row],[Fecha]],db_Medidores[],15,FALSE)-VLOOKUP(db_ConsumoSectorizado[[#This Row],[Fecha]]-1,db_Medidores[],15,FALSE),0),0)</f>
        <v>5277</v>
      </c>
      <c r="O54" s="28">
        <f ca="1">+IF(db_ConsumoSectorizado[[#This Row],[Fecha]]&lt;TODAY(),IFERROR(VLOOKUP(db_ConsumoSectorizado[[#This Row],[Fecha]],db_Medidores[],8,FALSE)-VLOOKUP(db_ConsumoSectorizado[[#This Row],[Fecha]]-1,db_Medidores[],8,FALSE),0),0)</f>
        <v>1604.6000000000931</v>
      </c>
      <c r="P54" s="28">
        <f ca="1">+db_ConsumoSectorizado[[#This Row],[Consumo.No11]]-db_ConsumoSectorizado[[#This Row],[Consumo.No12]]-db_ConsumoSectorizado[[#This Row],[Consumo.No13]]-db_ConsumoSectorizado[[#This Row],[Consumo.No14]]</f>
        <v>11647.399999999907</v>
      </c>
      <c r="Q54" s="28">
        <f ca="1">+IF(db_ConsumoSectorizado[[#This Row],[Fecha]]&lt;TODAY(),IFERROR(VLOOKUP(db_ConsumoSectorizado[[#This Row],[Fecha]],db_Medidores[],2,FALSE)-VLOOKUP(db_ConsumoSectorizado[[#This Row],[Fecha]]-1,db_Medidores[],2,FALSE),0),0)</f>
        <v>740.27999999999884</v>
      </c>
      <c r="R54" s="28">
        <f ca="1">+IF(db_ConsumoSectorizado[[#This Row],[Fecha]]&lt;TODAY(),IFERROR(VLOOKUP(db_ConsumoSectorizado[[#This Row],[Fecha]],db_Medidores[],3,FALSE)-VLOOKUP(db_ConsumoSectorizado[[#This Row],[Fecha]]-1,db_Medidores[],3,FALSE),0),0)</f>
        <v>538.70999999999185</v>
      </c>
      <c r="S54" s="28">
        <f ca="1">+db_ConsumoSectorizado[[#This Row],[Consumo.No01]]-db_ConsumoSectorizado[[#This Row],[Consumo.No02]]-db_ConsumoSectorizado[[#This Row],[Consumo.No07]]-db_ConsumoSectorizado[[#This Row],[Consumo.No11]]</f>
        <v>-12078.77999999981</v>
      </c>
      <c r="T54" s="28">
        <f>+IFERROR(VLOOKUP(db_ConsumoSectorizado[[#This Row],[Fecha]],db_Vol[],2,FALSE),0)</f>
        <v>0</v>
      </c>
      <c r="U54" s="28">
        <f>+IFERROR(VLOOKUP(db_ConsumoSectorizado[[#This Row],[Fecha]],db_Vol[],3,FALSE),0)</f>
        <v>3837.5395999999996</v>
      </c>
      <c r="V54" s="28" t="b">
        <f>+AND(db_ConsumoSectorizado[[#This Row],[Vol_SACO]]&gt;3000,db_ConsumoSectorizado[[#This Row],[Vol_ENVA]]&gt;3000)</f>
        <v>0</v>
      </c>
      <c r="W54" s="28" t="b">
        <f>+AND(db_ConsumoSectorizado[[#This Row],[Vol_SACO]]&lt;=0,db_ConsumoSectorizado[[#This Row],[Vol_ENVA]]&lt;100)</f>
        <v>0</v>
      </c>
      <c r="X54" s="28" t="b">
        <f>+AND(db_ConsumoSectorizado[[#This Row],[Vol_SACO]]&gt;0,db_ConsumoSectorizado[[#This Row],[Vol_ENVA]]&lt;900)</f>
        <v>0</v>
      </c>
      <c r="Y54" s="28" t="b">
        <f>+AND(db_ConsumoSectorizado[[#This Row],[Vol_SACO]]=0,db_ConsumoSectorizado[[#This Row],[Vol_ENVA]]&gt;3000)</f>
        <v>1</v>
      </c>
    </row>
    <row r="55" spans="1:25" ht="15.75" x14ac:dyDescent="0.25">
      <c r="A55" s="26">
        <v>44247</v>
      </c>
      <c r="B5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14567.999999999302</v>
      </c>
      <c r="C55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5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55" s="66">
        <v>1034</v>
      </c>
      <c r="F55" s="66">
        <v>2249</v>
      </c>
      <c r="G55" s="28">
        <f ca="1">+db_ConsumoSectorizado[[#This Row],[Consumo.No02]]-db_ConsumoSectorizado[[#This Row],[Consumo.No04]]-db_ConsumoSectorizado[[#This Row],[Consumo.No05]]</f>
        <v>-3283</v>
      </c>
      <c r="H55" s="28">
        <f>+db_ConsumoSectorizado[[#This Row],[Consumo.No08]]+db_ConsumoSectorizado[[#This Row],[Consumo.No09]]</f>
        <v>571</v>
      </c>
      <c r="I55" s="66">
        <v>133</v>
      </c>
      <c r="J55" s="66">
        <v>438</v>
      </c>
      <c r="K55" s="28">
        <f>+db_ConsumoSectorizado[[#This Row],[Consumo.No07]]-db_ConsumoSectorizado[[#This Row],[Consumo.No08]]-db_ConsumoSectorizado[[#This Row],[Consumo.No09]]</f>
        <v>0</v>
      </c>
      <c r="L55" s="66">
        <v>9415</v>
      </c>
      <c r="M55" s="66">
        <v>1516</v>
      </c>
      <c r="N55" s="66">
        <v>2221</v>
      </c>
      <c r="O55" s="66">
        <v>766</v>
      </c>
      <c r="P55" s="28">
        <f>+db_ConsumoSectorizado[[#This Row],[Consumo.No11]]-db_ConsumoSectorizado[[#This Row],[Consumo.No12]]-db_ConsumoSectorizado[[#This Row],[Consumo.No13]]-db_ConsumoSectorizado[[#This Row],[Consumo.No14]]</f>
        <v>4912</v>
      </c>
      <c r="Q55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55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55" s="28">
        <f ca="1">+db_ConsumoSectorizado[[#This Row],[Consumo.No01]]-db_ConsumoSectorizado[[#This Row],[Consumo.No02]]-db_ConsumoSectorizado[[#This Row],[Consumo.No07]]-db_ConsumoSectorizado[[#This Row],[Consumo.No11]]</f>
        <v>4581.9999999993015</v>
      </c>
      <c r="T55" s="28">
        <f>+IFERROR(VLOOKUP(db_ConsumoSectorizado[[#This Row],[Fecha]],db_Vol[],2,FALSE),0)</f>
        <v>0</v>
      </c>
      <c r="U55" s="28">
        <f>+IFERROR(VLOOKUP(db_ConsumoSectorizado[[#This Row],[Fecha]],db_Vol[],3,FALSE),0)</f>
        <v>3002.9141999999988</v>
      </c>
      <c r="V55" s="28" t="b">
        <f>+AND(db_ConsumoSectorizado[[#This Row],[Vol_SACO]]&gt;3000,db_ConsumoSectorizado[[#This Row],[Vol_ENVA]]&gt;3000)</f>
        <v>0</v>
      </c>
      <c r="W55" s="28" t="b">
        <f>+AND(db_ConsumoSectorizado[[#This Row],[Vol_SACO]]&lt;=0,db_ConsumoSectorizado[[#This Row],[Vol_ENVA]]&lt;100)</f>
        <v>0</v>
      </c>
      <c r="X55" s="28" t="b">
        <f>+AND(db_ConsumoSectorizado[[#This Row],[Vol_SACO]]&gt;0,db_ConsumoSectorizado[[#This Row],[Vol_ENVA]]&lt;900)</f>
        <v>0</v>
      </c>
      <c r="Y55" s="28" t="b">
        <f>+AND(db_ConsumoSectorizado[[#This Row],[Vol_SACO]]=0,db_ConsumoSectorizado[[#This Row],[Vol_ENVA]]&gt;3000)</f>
        <v>1</v>
      </c>
    </row>
    <row r="56" spans="1:25" ht="15.75" x14ac:dyDescent="0.25">
      <c r="A56" s="26">
        <v>44248</v>
      </c>
      <c r="B5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7548.8900000013964</v>
      </c>
      <c r="C56" s="28">
        <f ca="1">+IF(db_ConsumoSectorizado[[#This Row],[Fecha]]&lt;TODAY(),IFERROR(VLOOKUP(db_ConsumoSectorizado[[#This Row],[Fecha]],db_Medidores[],10,FALSE)-VLOOKUP(db_ConsumoSectorizado[[#This Row],[Fecha]]-1,db_Medidores[],10,FALSE),0),0)</f>
        <v>26.270000000018626</v>
      </c>
      <c r="D5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5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56" s="28">
        <f ca="1">+IF(db_ConsumoSectorizado[[#This Row],[Fecha]]&lt;TODAY(),IFERROR(VLOOKUP(db_ConsumoSectorizado[[#This Row],[Fecha]],db_Medidores[],17,FALSE)-VLOOKUP(db_ConsumoSectorizado[[#This Row],[Fecha]]-1,db_Medidores[],17,FALSE),0),0)</f>
        <v>11.340000000025611</v>
      </c>
      <c r="G56" s="28">
        <f ca="1">+db_ConsumoSectorizado[[#This Row],[Consumo.No02]]-db_ConsumoSectorizado[[#This Row],[Consumo.No04]]-db_ConsumoSectorizado[[#This Row],[Consumo.No05]]</f>
        <v>14.929999999993015</v>
      </c>
      <c r="H56" s="28">
        <f ca="1">+db_ConsumoSectorizado[[#This Row],[Consumo.No08]]+db_ConsumoSectorizado[[#This Row],[Consumo.No09]]</f>
        <v>141.69000000002416</v>
      </c>
      <c r="I56" s="28">
        <f ca="1">+IF(db_ConsumoSectorizado[[#This Row],[Fecha]]&lt;TODAY(),IFERROR(VLOOKUP(db_ConsumoSectorizado[[#This Row],[Fecha]],db_Medidores[],9,FALSE)-VLOOKUP(db_ConsumoSectorizado[[#This Row],[Fecha]]-1,db_Medidores[],9,FALSE),0),0)</f>
        <v>47.480000000003201</v>
      </c>
      <c r="J56" s="28">
        <f ca="1">+IF(db_ConsumoSectorizado[[#This Row],[Fecha]]&lt;TODAY(),IFERROR(VLOOKUP(db_ConsumoSectorizado[[#This Row],[Fecha]],db_Medidores[],11,FALSE)-VLOOKUP(db_ConsumoSectorizado[[#This Row],[Fecha]]-1,db_Medidores[],11,FALSE),0),0)</f>
        <v>94.210000000020955</v>
      </c>
      <c r="K56" s="28">
        <f ca="1">+db_ConsumoSectorizado[[#This Row],[Consumo.No07]]-db_ConsumoSectorizado[[#This Row],[Consumo.No08]]-db_ConsumoSectorizado[[#This Row],[Consumo.No09]]</f>
        <v>0</v>
      </c>
      <c r="L56" s="28">
        <f ca="1">+IF(db_ConsumoSectorizado[[#This Row],[Fecha]]&lt;TODAY(),IFERROR(VLOOKUP(db_ConsumoSectorizado[[#This Row],[Fecha]],db_Medidores[],4,FALSE)-VLOOKUP(db_ConsumoSectorizado[[#This Row],[Fecha]]-1,db_Medidores[],4,FALSE),0),0)</f>
        <v>6347</v>
      </c>
      <c r="M56" s="28">
        <f ca="1">+IF(db_ConsumoSectorizado[[#This Row],[Fecha]]&lt;TODAY(),IFERROR(VLOOKUP(db_ConsumoSectorizado[[#This Row],[Fecha]],db_Medidores[],19,FALSE)-VLOOKUP(db_ConsumoSectorizado[[#This Row],[Fecha]]-1,db_Medidores[],19,FALSE),0),0)</f>
        <v>1041</v>
      </c>
      <c r="N56" s="28">
        <f ca="1">+IF(db_ConsumoSectorizado[[#This Row],[Fecha]]&lt;TODAY(),IFERROR(VLOOKUP(db_ConsumoSectorizado[[#This Row],[Fecha]],db_Medidores[],15,FALSE)-VLOOKUP(db_ConsumoSectorizado[[#This Row],[Fecha]]-1,db_Medidores[],15,FALSE),0),0)</f>
        <v>1451</v>
      </c>
      <c r="O56" s="28">
        <f ca="1">+IF(db_ConsumoSectorizado[[#This Row],[Fecha]]&lt;TODAY(),IFERROR(VLOOKUP(db_ConsumoSectorizado[[#This Row],[Fecha]],db_Medidores[],8,FALSE)-VLOOKUP(db_ConsumoSectorizado[[#This Row],[Fecha]]-1,db_Medidores[],8,FALSE),0),0)</f>
        <v>756.39999999990687</v>
      </c>
      <c r="P56" s="28">
        <f ca="1">+db_ConsumoSectorizado[[#This Row],[Consumo.No11]]-db_ConsumoSectorizado[[#This Row],[Consumo.No12]]-db_ConsumoSectorizado[[#This Row],[Consumo.No13]]-db_ConsumoSectorizado[[#This Row],[Consumo.No14]]</f>
        <v>3098.6000000000931</v>
      </c>
      <c r="Q56" s="28">
        <f ca="1">+IF(db_ConsumoSectorizado[[#This Row],[Fecha]]&lt;TODAY(),IFERROR(VLOOKUP(db_ConsumoSectorizado[[#This Row],[Fecha]],db_Medidores[],2,FALSE)-VLOOKUP(db_ConsumoSectorizado[[#This Row],[Fecha]]-1,db_Medidores[],2,FALSE),0),0)</f>
        <v>296.94000000000233</v>
      </c>
      <c r="R56" s="28">
        <f ca="1">+IF(db_ConsumoSectorizado[[#This Row],[Fecha]]&lt;TODAY(),IFERROR(VLOOKUP(db_ConsumoSectorizado[[#This Row],[Fecha]],db_Medidores[],3,FALSE)-VLOOKUP(db_ConsumoSectorizado[[#This Row],[Fecha]]-1,db_Medidores[],3,FALSE),0),0)</f>
        <v>218.16999999999825</v>
      </c>
      <c r="S56" s="28">
        <f ca="1">+db_ConsumoSectorizado[[#This Row],[Consumo.No01]]-db_ConsumoSectorizado[[#This Row],[Consumo.No02]]-db_ConsumoSectorizado[[#This Row],[Consumo.No07]]-db_ConsumoSectorizado[[#This Row],[Consumo.No11]]</f>
        <v>1033.9300000013536</v>
      </c>
      <c r="T56" s="28">
        <f>+IFERROR(VLOOKUP(db_ConsumoSectorizado[[#This Row],[Fecha]],db_Vol[],2,FALSE),0)</f>
        <v>0</v>
      </c>
      <c r="U56" s="28">
        <f>+IFERROR(VLOOKUP(db_ConsumoSectorizado[[#This Row],[Fecha]],db_Vol[],3,FALSE),0)</f>
        <v>0</v>
      </c>
      <c r="V56" s="28" t="b">
        <f>+AND(db_ConsumoSectorizado[[#This Row],[Vol_SACO]]&gt;3000,db_ConsumoSectorizado[[#This Row],[Vol_ENVA]]&gt;3000)</f>
        <v>0</v>
      </c>
      <c r="W56" s="28" t="b">
        <f>+AND(db_ConsumoSectorizado[[#This Row],[Vol_SACO]]&lt;=0,db_ConsumoSectorizado[[#This Row],[Vol_ENVA]]&lt;100)</f>
        <v>1</v>
      </c>
      <c r="X56" s="28" t="b">
        <f>+AND(db_ConsumoSectorizado[[#This Row],[Vol_SACO]]&gt;0,db_ConsumoSectorizado[[#This Row],[Vol_ENVA]]&lt;900)</f>
        <v>0</v>
      </c>
      <c r="Y56" s="28" t="b">
        <f>+AND(db_ConsumoSectorizado[[#This Row],[Vol_SACO]]=0,db_ConsumoSectorizado[[#This Row],[Vol_ENVA]]&gt;3000)</f>
        <v>0</v>
      </c>
    </row>
    <row r="57" spans="1:25" ht="15.75" x14ac:dyDescent="0.25">
      <c r="A57" s="26">
        <v>44249</v>
      </c>
      <c r="B5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11411.960000000006</v>
      </c>
      <c r="C57" s="28">
        <f ca="1">+IF(db_ConsumoSectorizado[[#This Row],[Fecha]]&lt;TODAY(),IFERROR(VLOOKUP(db_ConsumoSectorizado[[#This Row],[Fecha]],db_Medidores[],10,FALSE)-VLOOKUP(db_ConsumoSectorizado[[#This Row],[Fecha]]-1,db_Medidores[],10,FALSE),0),0)</f>
        <v>3138.8999999999069</v>
      </c>
      <c r="D5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57" s="28">
        <f ca="1">+IF(db_ConsumoSectorizado[[#This Row],[Fecha]]&lt;TODAY(),IFERROR(VLOOKUP(db_ConsumoSectorizado[[#This Row],[Fecha]],db_Medidores[],7,FALSE)-VLOOKUP(db_ConsumoSectorizado[[#This Row],[Fecha]]-1,db_Medidores[],7,FALSE),0),0)</f>
        <v>537.14000000013039</v>
      </c>
      <c r="F57" s="28">
        <f ca="1">+IF(db_ConsumoSectorizado[[#This Row],[Fecha]]&lt;TODAY(),IFERROR(VLOOKUP(db_ConsumoSectorizado[[#This Row],[Fecha]],db_Medidores[],17,FALSE)-VLOOKUP(db_ConsumoSectorizado[[#This Row],[Fecha]]-1,db_Medidores[],17,FALSE),0),0)</f>
        <v>1224.5</v>
      </c>
      <c r="G57" s="28">
        <f ca="1">+db_ConsumoSectorizado[[#This Row],[Consumo.No02]]-db_ConsumoSectorizado[[#This Row],[Consumo.No04]]-db_ConsumoSectorizado[[#This Row],[Consumo.No05]]</f>
        <v>1377.2599999997765</v>
      </c>
      <c r="H57" s="28">
        <f ca="1">+db_ConsumoSectorizado[[#This Row],[Consumo.No08]]+db_ConsumoSectorizado[[#This Row],[Consumo.No09]]</f>
        <v>489.92999999999302</v>
      </c>
      <c r="I57" s="28">
        <f ca="1">+IF(db_ConsumoSectorizado[[#This Row],[Fecha]]&lt;TODAY(),IFERROR(VLOOKUP(db_ConsumoSectorizado[[#This Row],[Fecha]],db_Medidores[],9,FALSE)-VLOOKUP(db_ConsumoSectorizado[[#This Row],[Fecha]]-1,db_Medidores[],9,FALSE),0),0)</f>
        <v>155.72000000000116</v>
      </c>
      <c r="J57" s="28">
        <f ca="1">+IF(db_ConsumoSectorizado[[#This Row],[Fecha]]&lt;TODAY(),IFERROR(VLOOKUP(db_ConsumoSectorizado[[#This Row],[Fecha]],db_Medidores[],11,FALSE)-VLOOKUP(db_ConsumoSectorizado[[#This Row],[Fecha]]-1,db_Medidores[],11,FALSE),0),0)</f>
        <v>334.20999999999185</v>
      </c>
      <c r="K57" s="28">
        <f ca="1">+db_ConsumoSectorizado[[#This Row],[Consumo.No07]]-db_ConsumoSectorizado[[#This Row],[Consumo.No08]]-db_ConsumoSectorizado[[#This Row],[Consumo.No09]]</f>
        <v>0</v>
      </c>
      <c r="L57" s="28">
        <f ca="1">+IF(db_ConsumoSectorizado[[#This Row],[Fecha]]&lt;TODAY(),IFERROR(VLOOKUP(db_ConsumoSectorizado[[#This Row],[Fecha]],db_Medidores[],4,FALSE)-VLOOKUP(db_ConsumoSectorizado[[#This Row],[Fecha]]-1,db_Medidores[],4,FALSE),0),0)</f>
        <v>7641</v>
      </c>
      <c r="M57" s="28">
        <f ca="1">+IF(db_ConsumoSectorizado[[#This Row],[Fecha]]&lt;TODAY(),IFERROR(VLOOKUP(db_ConsumoSectorizado[[#This Row],[Fecha]],db_Medidores[],19,FALSE)-VLOOKUP(db_ConsumoSectorizado[[#This Row],[Fecha]]-1,db_Medidores[],19,FALSE),0),0)</f>
        <v>1134</v>
      </c>
      <c r="N57" s="28">
        <f ca="1">+IF(db_ConsumoSectorizado[[#This Row],[Fecha]]&lt;TODAY(),IFERROR(VLOOKUP(db_ConsumoSectorizado[[#This Row],[Fecha]],db_Medidores[],15,FALSE)-VLOOKUP(db_ConsumoSectorizado[[#This Row],[Fecha]]-1,db_Medidores[],15,FALSE),0),0)</f>
        <v>1976</v>
      </c>
      <c r="O57" s="28">
        <f ca="1">+IF(db_ConsumoSectorizado[[#This Row],[Fecha]]&lt;TODAY(),IFERROR(VLOOKUP(db_ConsumoSectorizado[[#This Row],[Fecha]],db_Medidores[],8,FALSE)-VLOOKUP(db_ConsumoSectorizado[[#This Row],[Fecha]]-1,db_Medidores[],8,FALSE),0),0)</f>
        <v>725.4000000001397</v>
      </c>
      <c r="P57" s="28">
        <f ca="1">+db_ConsumoSectorizado[[#This Row],[Consumo.No11]]-db_ConsumoSectorizado[[#This Row],[Consumo.No12]]-db_ConsumoSectorizado[[#This Row],[Consumo.No13]]-db_ConsumoSectorizado[[#This Row],[Consumo.No14]]</f>
        <v>3805.5999999998603</v>
      </c>
      <c r="Q57" s="28">
        <f ca="1">+IF(db_ConsumoSectorizado[[#This Row],[Fecha]]&lt;TODAY(),IFERROR(VLOOKUP(db_ConsumoSectorizado[[#This Row],[Fecha]],db_Medidores[],2,FALSE)-VLOOKUP(db_ConsumoSectorizado[[#This Row],[Fecha]]-1,db_Medidores[],2,FALSE),0),0)</f>
        <v>378.70999999999185</v>
      </c>
      <c r="R57" s="28">
        <f ca="1">+IF(db_ConsumoSectorizado[[#This Row],[Fecha]]&lt;TODAY(),IFERROR(VLOOKUP(db_ConsumoSectorizado[[#This Row],[Fecha]],db_Medidores[],3,FALSE)-VLOOKUP(db_ConsumoSectorizado[[#This Row],[Fecha]]-1,db_Medidores[],3,FALSE),0),0)</f>
        <v>209.33000000000175</v>
      </c>
      <c r="S57" s="28">
        <f ca="1">+db_ConsumoSectorizado[[#This Row],[Consumo.No01]]-db_ConsumoSectorizado[[#This Row],[Consumo.No02]]-db_ConsumoSectorizado[[#This Row],[Consumo.No07]]-db_ConsumoSectorizado[[#This Row],[Consumo.No11]]</f>
        <v>142.13000000010652</v>
      </c>
      <c r="T57" s="28">
        <f>+IFERROR(VLOOKUP(db_ConsumoSectorizado[[#This Row],[Fecha]],db_Vol[],2,FALSE),0)</f>
        <v>0</v>
      </c>
      <c r="U57" s="28">
        <f>+IFERROR(VLOOKUP(db_ConsumoSectorizado[[#This Row],[Fecha]],db_Vol[],3,FALSE),0)</f>
        <v>1106.9418000000001</v>
      </c>
      <c r="V57" s="28" t="b">
        <f>+AND(db_ConsumoSectorizado[[#This Row],[Vol_SACO]]&gt;3000,db_ConsumoSectorizado[[#This Row],[Vol_ENVA]]&gt;3000)</f>
        <v>0</v>
      </c>
      <c r="W57" s="28" t="b">
        <f>+AND(db_ConsumoSectorizado[[#This Row],[Vol_SACO]]&lt;=0,db_ConsumoSectorizado[[#This Row],[Vol_ENVA]]&lt;100)</f>
        <v>0</v>
      </c>
      <c r="X57" s="28" t="b">
        <f>+AND(db_ConsumoSectorizado[[#This Row],[Vol_SACO]]&gt;0,db_ConsumoSectorizado[[#This Row],[Vol_ENVA]]&lt;900)</f>
        <v>0</v>
      </c>
      <c r="Y57" s="28" t="b">
        <f>+AND(db_ConsumoSectorizado[[#This Row],[Vol_SACO]]=0,db_ConsumoSectorizado[[#This Row],[Vol_ENVA]]&gt;3000)</f>
        <v>0</v>
      </c>
    </row>
    <row r="58" spans="1:25" ht="15.75" x14ac:dyDescent="0.25">
      <c r="A58" s="26">
        <v>44250</v>
      </c>
      <c r="B5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19745.309999992998</v>
      </c>
      <c r="C58" s="28">
        <f ca="1">+IF(db_ConsumoSectorizado[[#This Row],[Fecha]]&lt;TODAY(),IFERROR(VLOOKUP(db_ConsumoSectorizado[[#This Row],[Fecha]],db_Medidores[],10,FALSE)-VLOOKUP(db_ConsumoSectorizado[[#This Row],[Fecha]]-1,db_Medidores[],10,FALSE),0),0)</f>
        <v>4724.2099999999627</v>
      </c>
      <c r="D5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58" s="28">
        <f ca="1">+IF(db_ConsumoSectorizado[[#This Row],[Fecha]]&lt;TODAY(),IFERROR(VLOOKUP(db_ConsumoSectorizado[[#This Row],[Fecha]],db_Medidores[],7,FALSE)-VLOOKUP(db_ConsumoSectorizado[[#This Row],[Fecha]]-1,db_Medidores[],7,FALSE),0),0)</f>
        <v>806.5999999998603</v>
      </c>
      <c r="F58" s="28">
        <f ca="1">+IF(db_ConsumoSectorizado[[#This Row],[Fecha]]&lt;TODAY(),IFERROR(VLOOKUP(db_ConsumoSectorizado[[#This Row],[Fecha]],db_Medidores[],17,FALSE)-VLOOKUP(db_ConsumoSectorizado[[#This Row],[Fecha]]-1,db_Medidores[],17,FALSE),0),0)</f>
        <v>1863</v>
      </c>
      <c r="G58" s="28">
        <f ca="1">+db_ConsumoSectorizado[[#This Row],[Consumo.No02]]-db_ConsumoSectorizado[[#This Row],[Consumo.No04]]-db_ConsumoSectorizado[[#This Row],[Consumo.No05]]</f>
        <v>2054.6100000001024</v>
      </c>
      <c r="H58" s="28">
        <f ca="1">+db_ConsumoSectorizado[[#This Row],[Consumo.No08]]+db_ConsumoSectorizado[[#This Row],[Consumo.No09]]</f>
        <v>751.89000000000669</v>
      </c>
      <c r="I58" s="28">
        <f ca="1">+IF(db_ConsumoSectorizado[[#This Row],[Fecha]]&lt;TODAY(),IFERROR(VLOOKUP(db_ConsumoSectorizado[[#This Row],[Fecha]],db_Medidores[],9,FALSE)-VLOOKUP(db_ConsumoSectorizado[[#This Row],[Fecha]]-1,db_Medidores[],9,FALSE),0),0)</f>
        <v>259.29000000000087</v>
      </c>
      <c r="J58" s="28">
        <f ca="1">+IF(db_ConsumoSectorizado[[#This Row],[Fecha]]&lt;TODAY(),IFERROR(VLOOKUP(db_ConsumoSectorizado[[#This Row],[Fecha]],db_Medidores[],11,FALSE)-VLOOKUP(db_ConsumoSectorizado[[#This Row],[Fecha]]-1,db_Medidores[],11,FALSE),0),0)</f>
        <v>492.60000000000582</v>
      </c>
      <c r="K58" s="28">
        <f ca="1">+db_ConsumoSectorizado[[#This Row],[Consumo.No07]]-db_ConsumoSectorizado[[#This Row],[Consumo.No08]]-db_ConsumoSectorizado[[#This Row],[Consumo.No09]]</f>
        <v>0</v>
      </c>
      <c r="L58" s="28">
        <f ca="1">+IF(db_ConsumoSectorizado[[#This Row],[Fecha]]&lt;TODAY(),IFERROR(VLOOKUP(db_ConsumoSectorizado[[#This Row],[Fecha]],db_Medidores[],4,FALSE)-VLOOKUP(db_ConsumoSectorizado[[#This Row],[Fecha]]-1,db_Medidores[],4,FALSE),0),0)</f>
        <v>8560</v>
      </c>
      <c r="M58" s="28">
        <f ca="1">+IF(db_ConsumoSectorizado[[#This Row],[Fecha]]&lt;TODAY(),IFERROR(VLOOKUP(db_ConsumoSectorizado[[#This Row],[Fecha]],db_Medidores[],19,FALSE)-VLOOKUP(db_ConsumoSectorizado[[#This Row],[Fecha]]-1,db_Medidores[],19,FALSE),0),0)</f>
        <v>1623</v>
      </c>
      <c r="N58" s="28">
        <f ca="1">+IF(db_ConsumoSectorizado[[#This Row],[Fecha]]&lt;TODAY(),IFERROR(VLOOKUP(db_ConsumoSectorizado[[#This Row],[Fecha]],db_Medidores[],15,FALSE)-VLOOKUP(db_ConsumoSectorizado[[#This Row],[Fecha]]-1,db_Medidores[],15,FALSE),0),0)</f>
        <v>1946</v>
      </c>
      <c r="O58" s="28">
        <f ca="1">+IF(db_ConsumoSectorizado[[#This Row],[Fecha]]&lt;TODAY(),IFERROR(VLOOKUP(db_ConsumoSectorizado[[#This Row],[Fecha]],db_Medidores[],8,FALSE)-VLOOKUP(db_ConsumoSectorizado[[#This Row],[Fecha]]-1,db_Medidores[],8,FALSE),0),0)</f>
        <v>630.19999999995343</v>
      </c>
      <c r="P58" s="28">
        <f ca="1">+db_ConsumoSectorizado[[#This Row],[Consumo.No11]]-db_ConsumoSectorizado[[#This Row],[Consumo.No12]]-db_ConsumoSectorizado[[#This Row],[Consumo.No13]]-db_ConsumoSectorizado[[#This Row],[Consumo.No14]]</f>
        <v>4360.8000000000466</v>
      </c>
      <c r="Q58" s="28">
        <f ca="1">+IF(db_ConsumoSectorizado[[#This Row],[Fecha]]&lt;TODAY(),IFERROR(VLOOKUP(db_ConsumoSectorizado[[#This Row],[Fecha]],db_Medidores[],2,FALSE)-VLOOKUP(db_ConsumoSectorizado[[#This Row],[Fecha]]-1,db_Medidores[],2,FALSE),0),0)</f>
        <v>329.14000000001397</v>
      </c>
      <c r="R58" s="28">
        <f ca="1">+IF(db_ConsumoSectorizado[[#This Row],[Fecha]]&lt;TODAY(),IFERROR(VLOOKUP(db_ConsumoSectorizado[[#This Row],[Fecha]],db_Medidores[],3,FALSE)-VLOOKUP(db_ConsumoSectorizado[[#This Row],[Fecha]]-1,db_Medidores[],3,FALSE),0),0)</f>
        <v>205.55000000000291</v>
      </c>
      <c r="S58" s="28">
        <f ca="1">+db_ConsumoSectorizado[[#This Row],[Consumo.No01]]-db_ConsumoSectorizado[[#This Row],[Consumo.No02]]-db_ConsumoSectorizado[[#This Row],[Consumo.No07]]-db_ConsumoSectorizado[[#This Row],[Consumo.No11]]</f>
        <v>5709.2099999930288</v>
      </c>
      <c r="T58" s="28">
        <f>+IFERROR(VLOOKUP(db_ConsumoSectorizado[[#This Row],[Fecha]],db_Vol[],2,FALSE),0)</f>
        <v>3614</v>
      </c>
      <c r="U58" s="28">
        <f>+IFERROR(VLOOKUP(db_ConsumoSectorizado[[#This Row],[Fecha]],db_Vol[],3,FALSE),0)</f>
        <v>3507.5011999999992</v>
      </c>
      <c r="V58" s="28" t="b">
        <f>+AND(db_ConsumoSectorizado[[#This Row],[Vol_SACO]]&gt;3000,db_ConsumoSectorizado[[#This Row],[Vol_ENVA]]&gt;3000)</f>
        <v>1</v>
      </c>
      <c r="W58" s="28" t="b">
        <f>+AND(db_ConsumoSectorizado[[#This Row],[Vol_SACO]]&lt;=0,db_ConsumoSectorizado[[#This Row],[Vol_ENVA]]&lt;100)</f>
        <v>0</v>
      </c>
      <c r="X58" s="28" t="b">
        <f>+AND(db_ConsumoSectorizado[[#This Row],[Vol_SACO]]&gt;0,db_ConsumoSectorizado[[#This Row],[Vol_ENVA]]&lt;900)</f>
        <v>0</v>
      </c>
      <c r="Y58" s="28" t="b">
        <f>+AND(db_ConsumoSectorizado[[#This Row],[Vol_SACO]]=0,db_ConsumoSectorizado[[#This Row],[Vol_ENVA]]&gt;3000)</f>
        <v>0</v>
      </c>
    </row>
    <row r="59" spans="1:25" ht="15.75" x14ac:dyDescent="0.25">
      <c r="A59" s="26">
        <v>44251</v>
      </c>
      <c r="B5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19861.310000009791</v>
      </c>
      <c r="C59" s="28">
        <f ca="1">+IF(db_ConsumoSectorizado[[#This Row],[Fecha]]&lt;TODAY(),IFERROR(VLOOKUP(db_ConsumoSectorizado[[#This Row],[Fecha]],db_Medidores[],10,FALSE)-VLOOKUP(db_ConsumoSectorizado[[#This Row],[Fecha]]-1,db_Medidores[],10,FALSE),0),0)</f>
        <v>5399.5</v>
      </c>
      <c r="D5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59" s="28">
        <f ca="1">+IF(db_ConsumoSectorizado[[#This Row],[Fecha]]&lt;TODAY(),IFERROR(VLOOKUP(db_ConsumoSectorizado[[#This Row],[Fecha]],db_Medidores[],7,FALSE)-VLOOKUP(db_ConsumoSectorizado[[#This Row],[Fecha]]-1,db_Medidores[],7,FALSE),0),0)</f>
        <v>879.43999999994412</v>
      </c>
      <c r="F59" s="28">
        <f ca="1">+IF(db_ConsumoSectorizado[[#This Row],[Fecha]]&lt;TODAY(),IFERROR(VLOOKUP(db_ConsumoSectorizado[[#This Row],[Fecha]],db_Medidores[],17,FALSE)-VLOOKUP(db_ConsumoSectorizado[[#This Row],[Fecha]]-1,db_Medidores[],17,FALSE),0),0)</f>
        <v>2048.4899999999907</v>
      </c>
      <c r="G59" s="28">
        <f ca="1">+db_ConsumoSectorizado[[#This Row],[Consumo.No02]]-db_ConsumoSectorizado[[#This Row],[Consumo.No04]]-db_ConsumoSectorizado[[#This Row],[Consumo.No05]]</f>
        <v>2471.5700000000652</v>
      </c>
      <c r="H59" s="28">
        <f ca="1">+db_ConsumoSectorizado[[#This Row],[Consumo.No08]]+db_ConsumoSectorizado[[#This Row],[Consumo.No09]]</f>
        <v>769.7099999999773</v>
      </c>
      <c r="I59" s="28">
        <f ca="1">+IF(db_ConsumoSectorizado[[#This Row],[Fecha]]&lt;TODAY(),IFERROR(VLOOKUP(db_ConsumoSectorizado[[#This Row],[Fecha]],db_Medidores[],9,FALSE)-VLOOKUP(db_ConsumoSectorizado[[#This Row],[Fecha]]-1,db_Medidores[],9,FALSE),0),0)</f>
        <v>271.72999999999593</v>
      </c>
      <c r="J59" s="28">
        <f ca="1">+IF(db_ConsumoSectorizado[[#This Row],[Fecha]]&lt;TODAY(),IFERROR(VLOOKUP(db_ConsumoSectorizado[[#This Row],[Fecha]],db_Medidores[],11,FALSE)-VLOOKUP(db_ConsumoSectorizado[[#This Row],[Fecha]]-1,db_Medidores[],11,FALSE),0),0)</f>
        <v>497.97999999998137</v>
      </c>
      <c r="K59" s="28">
        <f ca="1">+db_ConsumoSectorizado[[#This Row],[Consumo.No07]]-db_ConsumoSectorizado[[#This Row],[Consumo.No08]]-db_ConsumoSectorizado[[#This Row],[Consumo.No09]]</f>
        <v>0</v>
      </c>
      <c r="L59" s="28">
        <f ca="1">+IF(db_ConsumoSectorizado[[#This Row],[Fecha]]&lt;TODAY(),IFERROR(VLOOKUP(db_ConsumoSectorizado[[#This Row],[Fecha]],db_Medidores[],4,FALSE)-VLOOKUP(db_ConsumoSectorizado[[#This Row],[Fecha]]-1,db_Medidores[],4,FALSE),0),0)</f>
        <v>8941</v>
      </c>
      <c r="M59" s="28">
        <f ca="1">+IF(db_ConsumoSectorizado[[#This Row],[Fecha]]&lt;TODAY(),IFERROR(VLOOKUP(db_ConsumoSectorizado[[#This Row],[Fecha]],db_Medidores[],19,FALSE)-VLOOKUP(db_ConsumoSectorizado[[#This Row],[Fecha]]-1,db_Medidores[],19,FALSE),0),0)</f>
        <v>1691</v>
      </c>
      <c r="N59" s="28">
        <f ca="1">+IF(db_ConsumoSectorizado[[#This Row],[Fecha]]&lt;TODAY(),IFERROR(VLOOKUP(db_ConsumoSectorizado[[#This Row],[Fecha]],db_Medidores[],15,FALSE)-VLOOKUP(db_ConsumoSectorizado[[#This Row],[Fecha]]-1,db_Medidores[],15,FALSE),0),0)</f>
        <v>1701</v>
      </c>
      <c r="O59" s="28">
        <f ca="1">+IF(db_ConsumoSectorizado[[#This Row],[Fecha]]&lt;TODAY(),IFERROR(VLOOKUP(db_ConsumoSectorizado[[#This Row],[Fecha]],db_Medidores[],8,FALSE)-VLOOKUP(db_ConsumoSectorizado[[#This Row],[Fecha]]-1,db_Medidores[],8,FALSE),0),0)</f>
        <v>702.39999999990687</v>
      </c>
      <c r="P59" s="28">
        <f ca="1">+db_ConsumoSectorizado[[#This Row],[Consumo.No11]]-db_ConsumoSectorizado[[#This Row],[Consumo.No12]]-db_ConsumoSectorizado[[#This Row],[Consumo.No13]]-db_ConsumoSectorizado[[#This Row],[Consumo.No14]]</f>
        <v>4846.6000000000931</v>
      </c>
      <c r="Q59" s="28">
        <f ca="1">+IF(db_ConsumoSectorizado[[#This Row],[Fecha]]&lt;TODAY(),IFERROR(VLOOKUP(db_ConsumoSectorizado[[#This Row],[Fecha]],db_Medidores[],2,FALSE)-VLOOKUP(db_ConsumoSectorizado[[#This Row],[Fecha]]-1,db_Medidores[],2,FALSE),0),0)</f>
        <v>358.98999999999069</v>
      </c>
      <c r="R59" s="28">
        <f ca="1">+IF(db_ConsumoSectorizado[[#This Row],[Fecha]]&lt;TODAY(),IFERROR(VLOOKUP(db_ConsumoSectorizado[[#This Row],[Fecha]],db_Medidores[],3,FALSE)-VLOOKUP(db_ConsumoSectorizado[[#This Row],[Fecha]]-1,db_Medidores[],3,FALSE),0),0)</f>
        <v>227.69999999999709</v>
      </c>
      <c r="S59" s="28">
        <f ca="1">+db_ConsumoSectorizado[[#This Row],[Consumo.No01]]-db_ConsumoSectorizado[[#This Row],[Consumo.No02]]-db_ConsumoSectorizado[[#This Row],[Consumo.No07]]-db_ConsumoSectorizado[[#This Row],[Consumo.No11]]</f>
        <v>4751.1000000098138</v>
      </c>
      <c r="T59" s="28">
        <f>+IFERROR(VLOOKUP(db_ConsumoSectorizado[[#This Row],[Fecha]],db_Vol[],2,FALSE),0)</f>
        <v>3606</v>
      </c>
      <c r="U59" s="28">
        <f>+IFERROR(VLOOKUP(db_ConsumoSectorizado[[#This Row],[Fecha]],db_Vol[],3,FALSE),0)</f>
        <v>3356.2460000000005</v>
      </c>
      <c r="V59" s="28" t="b">
        <f>+AND(db_ConsumoSectorizado[[#This Row],[Vol_SACO]]&gt;3000,db_ConsumoSectorizado[[#This Row],[Vol_ENVA]]&gt;3000)</f>
        <v>1</v>
      </c>
      <c r="W59" s="28" t="b">
        <f>+AND(db_ConsumoSectorizado[[#This Row],[Vol_SACO]]&lt;=0,db_ConsumoSectorizado[[#This Row],[Vol_ENVA]]&lt;100)</f>
        <v>0</v>
      </c>
      <c r="X59" s="28" t="b">
        <f>+AND(db_ConsumoSectorizado[[#This Row],[Vol_SACO]]&gt;0,db_ConsumoSectorizado[[#This Row],[Vol_ENVA]]&lt;900)</f>
        <v>0</v>
      </c>
      <c r="Y59" s="28" t="b">
        <f>+AND(db_ConsumoSectorizado[[#This Row],[Vol_SACO]]=0,db_ConsumoSectorizado[[#This Row],[Vol_ENVA]]&gt;3000)</f>
        <v>0</v>
      </c>
    </row>
    <row r="60" spans="1:25" ht="15.75" x14ac:dyDescent="0.25">
      <c r="A60" s="26">
        <v>44252</v>
      </c>
      <c r="B6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20216.020000000688</v>
      </c>
      <c r="C60" s="28">
        <f ca="1">+IF(db_ConsumoSectorizado[[#This Row],[Fecha]]&lt;TODAY(),IFERROR(VLOOKUP(db_ConsumoSectorizado[[#This Row],[Fecha]],db_Medidores[],10,FALSE)-VLOOKUP(db_ConsumoSectorizado[[#This Row],[Fecha]]-1,db_Medidores[],10,FALSE),0),0)</f>
        <v>5454.4900000002235</v>
      </c>
      <c r="D6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60" s="28">
        <f ca="1">+IF(db_ConsumoSectorizado[[#This Row],[Fecha]]&lt;TODAY(),IFERROR(VLOOKUP(db_ConsumoSectorizado[[#This Row],[Fecha]],db_Medidores[],7,FALSE)-VLOOKUP(db_ConsumoSectorizado[[#This Row],[Fecha]]-1,db_Medidores[],7,FALSE),0),0)</f>
        <v>920.02000000001863</v>
      </c>
      <c r="F60" s="28">
        <f ca="1">+IF(db_ConsumoSectorizado[[#This Row],[Fecha]]&lt;TODAY(),IFERROR(VLOOKUP(db_ConsumoSectorizado[[#This Row],[Fecha]],db_Medidores[],17,FALSE)-VLOOKUP(db_ConsumoSectorizado[[#This Row],[Fecha]]-1,db_Medidores[],17,FALSE),0),0)</f>
        <v>2021</v>
      </c>
      <c r="G60" s="28">
        <f ca="1">+db_ConsumoSectorizado[[#This Row],[Consumo.No02]]-db_ConsumoSectorizado[[#This Row],[Consumo.No04]]-db_ConsumoSectorizado[[#This Row],[Consumo.No05]]</f>
        <v>2513.4700000002049</v>
      </c>
      <c r="H60" s="28">
        <f ca="1">+db_ConsumoSectorizado[[#This Row],[Consumo.No08]]+db_ConsumoSectorizado[[#This Row],[Consumo.No09]]</f>
        <v>769.24000000001251</v>
      </c>
      <c r="I60" s="28">
        <f ca="1">+IF(db_ConsumoSectorizado[[#This Row],[Fecha]]&lt;TODAY(),IFERROR(VLOOKUP(db_ConsumoSectorizado[[#This Row],[Fecha]],db_Medidores[],9,FALSE)-VLOOKUP(db_ConsumoSectorizado[[#This Row],[Fecha]]-1,db_Medidores[],9,FALSE),0),0)</f>
        <v>270.92000000000553</v>
      </c>
      <c r="J60" s="28">
        <f ca="1">+IF(db_ConsumoSectorizado[[#This Row],[Fecha]]&lt;TODAY(),IFERROR(VLOOKUP(db_ConsumoSectorizado[[#This Row],[Fecha]],db_Medidores[],11,FALSE)-VLOOKUP(db_ConsumoSectorizado[[#This Row],[Fecha]]-1,db_Medidores[],11,FALSE),0),0)</f>
        <v>498.32000000000698</v>
      </c>
      <c r="K60" s="28">
        <f ca="1">+db_ConsumoSectorizado[[#This Row],[Consumo.No07]]-db_ConsumoSectorizado[[#This Row],[Consumo.No08]]-db_ConsumoSectorizado[[#This Row],[Consumo.No09]]</f>
        <v>0</v>
      </c>
      <c r="L60" s="28">
        <f ca="1">+IF(db_ConsumoSectorizado[[#This Row],[Fecha]]&lt;TODAY(),IFERROR(VLOOKUP(db_ConsumoSectorizado[[#This Row],[Fecha]],db_Medidores[],4,FALSE)-VLOOKUP(db_ConsumoSectorizado[[#This Row],[Fecha]]-1,db_Medidores[],4,FALSE),0),0)</f>
        <v>11379</v>
      </c>
      <c r="M60" s="28">
        <f ca="1">+IF(db_ConsumoSectorizado[[#This Row],[Fecha]]&lt;TODAY(),IFERROR(VLOOKUP(db_ConsumoSectorizado[[#This Row],[Fecha]],db_Medidores[],19,FALSE)-VLOOKUP(db_ConsumoSectorizado[[#This Row],[Fecha]]-1,db_Medidores[],19,FALSE),0),0)</f>
        <v>1889</v>
      </c>
      <c r="N60" s="28">
        <f ca="1">+IF(db_ConsumoSectorizado[[#This Row],[Fecha]]&lt;TODAY(),IFERROR(VLOOKUP(db_ConsumoSectorizado[[#This Row],[Fecha]],db_Medidores[],15,FALSE)-VLOOKUP(db_ConsumoSectorizado[[#This Row],[Fecha]]-1,db_Medidores[],15,FALSE),0),0)</f>
        <v>2121</v>
      </c>
      <c r="O60" s="28">
        <f ca="1">+IF(db_ConsumoSectorizado[[#This Row],[Fecha]]&lt;TODAY(),IFERROR(VLOOKUP(db_ConsumoSectorizado[[#This Row],[Fecha]],db_Medidores[],8,FALSE)-VLOOKUP(db_ConsumoSectorizado[[#This Row],[Fecha]]-1,db_Medidores[],8,FALSE),0),0)</f>
        <v>772.4000000001397</v>
      </c>
      <c r="P60" s="28">
        <f ca="1">+db_ConsumoSectorizado[[#This Row],[Consumo.No11]]-db_ConsumoSectorizado[[#This Row],[Consumo.No12]]-db_ConsumoSectorizado[[#This Row],[Consumo.No13]]-db_ConsumoSectorizado[[#This Row],[Consumo.No14]]</f>
        <v>6596.5999999998603</v>
      </c>
      <c r="Q60" s="28">
        <f ca="1">+IF(db_ConsumoSectorizado[[#This Row],[Fecha]]&lt;TODAY(),IFERROR(VLOOKUP(db_ConsumoSectorizado[[#This Row],[Fecha]],db_Medidores[],2,FALSE)-VLOOKUP(db_ConsumoSectorizado[[#This Row],[Fecha]]-1,db_Medidores[],2,FALSE),0),0)</f>
        <v>377.66000000000349</v>
      </c>
      <c r="R60" s="28">
        <f ca="1">+IF(db_ConsumoSectorizado[[#This Row],[Fecha]]&lt;TODAY(),IFERROR(VLOOKUP(db_ConsumoSectorizado[[#This Row],[Fecha]],db_Medidores[],3,FALSE)-VLOOKUP(db_ConsumoSectorizado[[#This Row],[Fecha]]-1,db_Medidores[],3,FALSE),0),0)</f>
        <v>238.32000000000698</v>
      </c>
      <c r="S60" s="28">
        <f ca="1">+db_ConsumoSectorizado[[#This Row],[Consumo.No01]]-db_ConsumoSectorizado[[#This Row],[Consumo.No02]]-db_ConsumoSectorizado[[#This Row],[Consumo.No07]]-db_ConsumoSectorizado[[#This Row],[Consumo.No11]]</f>
        <v>2613.290000000452</v>
      </c>
      <c r="T60" s="28">
        <f>+IFERROR(VLOOKUP(db_ConsumoSectorizado[[#This Row],[Fecha]],db_Vol[],2,FALSE),0)</f>
        <v>2735</v>
      </c>
      <c r="U60" s="28">
        <f>+IFERROR(VLOOKUP(db_ConsumoSectorizado[[#This Row],[Fecha]],db_Vol[],3,FALSE),0)</f>
        <v>4351.16</v>
      </c>
      <c r="V60" s="28" t="b">
        <f>+AND(db_ConsumoSectorizado[[#This Row],[Vol_SACO]]&gt;3000,db_ConsumoSectorizado[[#This Row],[Vol_ENVA]]&gt;3000)</f>
        <v>0</v>
      </c>
      <c r="W60" s="28" t="b">
        <f>+AND(db_ConsumoSectorizado[[#This Row],[Vol_SACO]]&lt;=0,db_ConsumoSectorizado[[#This Row],[Vol_ENVA]]&lt;100)</f>
        <v>0</v>
      </c>
      <c r="X60" s="28" t="b">
        <f>+AND(db_ConsumoSectorizado[[#This Row],[Vol_SACO]]&gt;0,db_ConsumoSectorizado[[#This Row],[Vol_ENVA]]&lt;900)</f>
        <v>0</v>
      </c>
      <c r="Y60" s="28" t="b">
        <f>+AND(db_ConsumoSectorizado[[#This Row],[Vol_SACO]]=0,db_ConsumoSectorizado[[#This Row],[Vol_ENVA]]&gt;3000)</f>
        <v>0</v>
      </c>
    </row>
    <row r="61" spans="1:25" ht="15.75" x14ac:dyDescent="0.25">
      <c r="A61" s="26">
        <v>44253</v>
      </c>
      <c r="B6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19227.829999992318</v>
      </c>
      <c r="C61" s="28">
        <f ca="1">+IF(db_ConsumoSectorizado[[#This Row],[Fecha]]&lt;TODAY(),IFERROR(VLOOKUP(db_ConsumoSectorizado[[#This Row],[Fecha]],db_Medidores[],10,FALSE)-VLOOKUP(db_ConsumoSectorizado[[#This Row],[Fecha]]-1,db_Medidores[],10,FALSE),0),0)</f>
        <v>5673.1499999999069</v>
      </c>
      <c r="D6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61" s="28">
        <f ca="1">+IF(db_ConsumoSectorizado[[#This Row],[Fecha]]&lt;TODAY(),IFERROR(VLOOKUP(db_ConsumoSectorizado[[#This Row],[Fecha]],db_Medidores[],7,FALSE)-VLOOKUP(db_ConsumoSectorizado[[#This Row],[Fecha]]-1,db_Medidores[],7,FALSE),0),0)</f>
        <v>947.94000000017695</v>
      </c>
      <c r="F61" s="28">
        <f ca="1">+IF(db_ConsumoSectorizado[[#This Row],[Fecha]]&lt;TODAY(),IFERROR(VLOOKUP(db_ConsumoSectorizado[[#This Row],[Fecha]],db_Medidores[],17,FALSE)-VLOOKUP(db_ConsumoSectorizado[[#This Row],[Fecha]]-1,db_Medidores[],17,FALSE),0),0)</f>
        <v>2146.7900000000373</v>
      </c>
      <c r="G61" s="28">
        <f ca="1">+db_ConsumoSectorizado[[#This Row],[Consumo.No02]]-db_ConsumoSectorizado[[#This Row],[Consumo.No04]]-db_ConsumoSectorizado[[#This Row],[Consumo.No05]]</f>
        <v>2578.4199999996927</v>
      </c>
      <c r="H61" s="28">
        <f ca="1">+db_ConsumoSectorizado[[#This Row],[Consumo.No08]]+db_ConsumoSectorizado[[#This Row],[Consumo.No09]]</f>
        <v>631.78000000000611</v>
      </c>
      <c r="I61" s="28">
        <f ca="1">+IF(db_ConsumoSectorizado[[#This Row],[Fecha]]&lt;TODAY(),IFERROR(VLOOKUP(db_ConsumoSectorizado[[#This Row],[Fecha]],db_Medidores[],9,FALSE)-VLOOKUP(db_ConsumoSectorizado[[#This Row],[Fecha]]-1,db_Medidores[],9,FALSE),0),0)</f>
        <v>143.70999999999913</v>
      </c>
      <c r="J61" s="28">
        <f ca="1">+IF(db_ConsumoSectorizado[[#This Row],[Fecha]]&lt;TODAY(),IFERROR(VLOOKUP(db_ConsumoSectorizado[[#This Row],[Fecha]],db_Medidores[],11,FALSE)-VLOOKUP(db_ConsumoSectorizado[[#This Row],[Fecha]]-1,db_Medidores[],11,FALSE),0),0)</f>
        <v>488.07000000000698</v>
      </c>
      <c r="K61" s="28">
        <f ca="1">+db_ConsumoSectorizado[[#This Row],[Consumo.No07]]-db_ConsumoSectorizado[[#This Row],[Consumo.No08]]-db_ConsumoSectorizado[[#This Row],[Consumo.No09]]</f>
        <v>0</v>
      </c>
      <c r="L61" s="28">
        <f ca="1">+IF(db_ConsumoSectorizado[[#This Row],[Fecha]]&lt;TODAY(),IFERROR(VLOOKUP(db_ConsumoSectorizado[[#This Row],[Fecha]],db_Medidores[],4,FALSE)-VLOOKUP(db_ConsumoSectorizado[[#This Row],[Fecha]]-1,db_Medidores[],4,FALSE),0),0)</f>
        <v>10880</v>
      </c>
      <c r="M61" s="28">
        <f ca="1">+IF(db_ConsumoSectorizado[[#This Row],[Fecha]]&lt;TODAY(),IFERROR(VLOOKUP(db_ConsumoSectorizado[[#This Row],[Fecha]],db_Medidores[],19,FALSE)-VLOOKUP(db_ConsumoSectorizado[[#This Row],[Fecha]]-1,db_Medidores[],19,FALSE),0),0)</f>
        <v>1561</v>
      </c>
      <c r="N61" s="28">
        <f ca="1">+IF(db_ConsumoSectorizado[[#This Row],[Fecha]]&lt;TODAY(),IFERROR(VLOOKUP(db_ConsumoSectorizado[[#This Row],[Fecha]],db_Medidores[],15,FALSE)-VLOOKUP(db_ConsumoSectorizado[[#This Row],[Fecha]]-1,db_Medidores[],15,FALSE),0),0)</f>
        <v>2891</v>
      </c>
      <c r="O61" s="28">
        <f ca="1">+IF(db_ConsumoSectorizado[[#This Row],[Fecha]]&lt;TODAY(),IFERROR(VLOOKUP(db_ConsumoSectorizado[[#This Row],[Fecha]],db_Medidores[],8,FALSE)-VLOOKUP(db_ConsumoSectorizado[[#This Row],[Fecha]]-1,db_Medidores[],8,FALSE),0),0)</f>
        <v>753.19999999995343</v>
      </c>
      <c r="P61" s="28">
        <f ca="1">+db_ConsumoSectorizado[[#This Row],[Consumo.No11]]-db_ConsumoSectorizado[[#This Row],[Consumo.No12]]-db_ConsumoSectorizado[[#This Row],[Consumo.No13]]-db_ConsumoSectorizado[[#This Row],[Consumo.No14]]</f>
        <v>5674.8000000000466</v>
      </c>
      <c r="Q61" s="28">
        <f ca="1">+IF(db_ConsumoSectorizado[[#This Row],[Fecha]]&lt;TODAY(),IFERROR(VLOOKUP(db_ConsumoSectorizado[[#This Row],[Fecha]],db_Medidores[],2,FALSE)-VLOOKUP(db_ConsumoSectorizado[[#This Row],[Fecha]]-1,db_Medidores[],2,FALSE),0),0)</f>
        <v>379.29000000000815</v>
      </c>
      <c r="R61" s="28">
        <f ca="1">+IF(db_ConsumoSectorizado[[#This Row],[Fecha]]&lt;TODAY(),IFERROR(VLOOKUP(db_ConsumoSectorizado[[#This Row],[Fecha]],db_Medidores[],3,FALSE)-VLOOKUP(db_ConsumoSectorizado[[#This Row],[Fecha]]-1,db_Medidores[],3,FALSE),0),0)</f>
        <v>240.8799999999901</v>
      </c>
      <c r="S61" s="28">
        <f ca="1">+db_ConsumoSectorizado[[#This Row],[Consumo.No01]]-db_ConsumoSectorizado[[#This Row],[Consumo.No02]]-db_ConsumoSectorizado[[#This Row],[Consumo.No07]]-db_ConsumoSectorizado[[#This Row],[Consumo.No11]]</f>
        <v>2042.8999999924054</v>
      </c>
      <c r="T61" s="28">
        <f>+IFERROR(VLOOKUP(db_ConsumoSectorizado[[#This Row],[Fecha]],db_Vol[],2,FALSE),0)</f>
        <v>0</v>
      </c>
      <c r="U61" s="28">
        <f>+IFERROR(VLOOKUP(db_ConsumoSectorizado[[#This Row],[Fecha]],db_Vol[],3,FALSE),0)</f>
        <v>3886.0298000000003</v>
      </c>
      <c r="V61" s="28" t="b">
        <f>+AND(db_ConsumoSectorizado[[#This Row],[Vol_SACO]]&gt;3000,db_ConsumoSectorizado[[#This Row],[Vol_ENVA]]&gt;3000)</f>
        <v>0</v>
      </c>
      <c r="W61" s="28" t="b">
        <f>+AND(db_ConsumoSectorizado[[#This Row],[Vol_SACO]]&lt;=0,db_ConsumoSectorizado[[#This Row],[Vol_ENVA]]&lt;100)</f>
        <v>0</v>
      </c>
      <c r="X61" s="28" t="b">
        <f>+AND(db_ConsumoSectorizado[[#This Row],[Vol_SACO]]&gt;0,db_ConsumoSectorizado[[#This Row],[Vol_ENVA]]&lt;900)</f>
        <v>0</v>
      </c>
      <c r="Y61" s="28" t="b">
        <f>+AND(db_ConsumoSectorizado[[#This Row],[Vol_SACO]]=0,db_ConsumoSectorizado[[#This Row],[Vol_ENVA]]&gt;3000)</f>
        <v>1</v>
      </c>
    </row>
    <row r="62" spans="1:25" ht="15.75" x14ac:dyDescent="0.25">
      <c r="A62" s="26">
        <v>44254</v>
      </c>
      <c r="B6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12957.799999999304</v>
      </c>
      <c r="C62" s="28">
        <f ca="1">+IF(db_ConsumoSectorizado[[#This Row],[Fecha]]&lt;TODAY(),IFERROR(VLOOKUP(db_ConsumoSectorizado[[#This Row],[Fecha]],db_Medidores[],10,FALSE)-VLOOKUP(db_ConsumoSectorizado[[#This Row],[Fecha]]-1,db_Medidores[],10,FALSE),0),0)</f>
        <v>2681.0099999997765</v>
      </c>
      <c r="D6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62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6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62" s="28">
        <f ca="1">+db_ConsumoSectorizado[[#This Row],[Consumo.No02]]-db_ConsumoSectorizado[[#This Row],[Consumo.No04]]-db_ConsumoSectorizado[[#This Row],[Consumo.No05]]</f>
        <v>2681.0099999997765</v>
      </c>
      <c r="H62" s="28">
        <f ca="1">+db_ConsumoSectorizado[[#This Row],[Consumo.No08]]+db_ConsumoSectorizado[[#This Row],[Consumo.No09]]</f>
        <v>67.659999999988941</v>
      </c>
      <c r="I62" s="28">
        <f ca="1">+IF(db_ConsumoSectorizado[[#This Row],[Fecha]]&lt;TODAY(),IFERROR(VLOOKUP(db_ConsumoSectorizado[[#This Row],[Fecha]],db_Medidores[],9,FALSE)-VLOOKUP(db_ConsumoSectorizado[[#This Row],[Fecha]]-1,db_Medidores[],9,FALSE),0),0)</f>
        <v>67.479999999995925</v>
      </c>
      <c r="J62" s="28">
        <f ca="1">+IF(db_ConsumoSectorizado[[#This Row],[Fecha]]&lt;TODAY(),IFERROR(VLOOKUP(db_ConsumoSectorizado[[#This Row],[Fecha]],db_Medidores[],11,FALSE)-VLOOKUP(db_ConsumoSectorizado[[#This Row],[Fecha]]-1,db_Medidores[],11,FALSE),0),0)</f>
        <v>0.17999999999301508</v>
      </c>
      <c r="K62" s="28">
        <f ca="1">+db_ConsumoSectorizado[[#This Row],[Consumo.No07]]-db_ConsumoSectorizado[[#This Row],[Consumo.No08]]-db_ConsumoSectorizado[[#This Row],[Consumo.No09]]</f>
        <v>0</v>
      </c>
      <c r="L62" s="28">
        <f ca="1">+IF(db_ConsumoSectorizado[[#This Row],[Fecha]]&lt;TODAY(),IFERROR(VLOOKUP(db_ConsumoSectorizado[[#This Row],[Fecha]],db_Medidores[],4,FALSE)-VLOOKUP(db_ConsumoSectorizado[[#This Row],[Fecha]]-1,db_Medidores[],4,FALSE),0),0)</f>
        <v>8507</v>
      </c>
      <c r="M62" s="28">
        <f ca="1">+IF(db_ConsumoSectorizado[[#This Row],[Fecha]]&lt;TODAY(),IFERROR(VLOOKUP(db_ConsumoSectorizado[[#This Row],[Fecha]],db_Medidores[],19,FALSE)-VLOOKUP(db_ConsumoSectorizado[[#This Row],[Fecha]]-1,db_Medidores[],19,FALSE),0),0)</f>
        <v>1149</v>
      </c>
      <c r="N62" s="28">
        <f ca="1">+IF(db_ConsumoSectorizado[[#This Row],[Fecha]]&lt;TODAY(),IFERROR(VLOOKUP(db_ConsumoSectorizado[[#This Row],[Fecha]],db_Medidores[],15,FALSE)-VLOOKUP(db_ConsumoSectorizado[[#This Row],[Fecha]]-1,db_Medidores[],15,FALSE),0),0)</f>
        <v>1515</v>
      </c>
      <c r="O62" s="28">
        <f ca="1">+IF(db_ConsumoSectorizado[[#This Row],[Fecha]]&lt;TODAY(),IFERROR(VLOOKUP(db_ConsumoSectorizado[[#This Row],[Fecha]],db_Medidores[],8,FALSE)-VLOOKUP(db_ConsumoSectorizado[[#This Row],[Fecha]]-1,db_Medidores[],8,FALSE),0),0)</f>
        <v>831.80000000004657</v>
      </c>
      <c r="P62" s="28">
        <f ca="1">+db_ConsumoSectorizado[[#This Row],[Consumo.No11]]-db_ConsumoSectorizado[[#This Row],[Consumo.No12]]-db_ConsumoSectorizado[[#This Row],[Consumo.No13]]-db_ConsumoSectorizado[[#This Row],[Consumo.No14]]</f>
        <v>5011.1999999999534</v>
      </c>
      <c r="Q62" s="28">
        <f ca="1">+IF(db_ConsumoSectorizado[[#This Row],[Fecha]]&lt;TODAY(),IFERROR(VLOOKUP(db_ConsumoSectorizado[[#This Row],[Fecha]],db_Medidores[],2,FALSE)-VLOOKUP(db_ConsumoSectorizado[[#This Row],[Fecha]]-1,db_Medidores[],2,FALSE),0),0)</f>
        <v>271.76999999998952</v>
      </c>
      <c r="R62" s="28">
        <f ca="1">+IF(db_ConsumoSectorizado[[#This Row],[Fecha]]&lt;TODAY(),IFERROR(VLOOKUP(db_ConsumoSectorizado[[#This Row],[Fecha]],db_Medidores[],3,FALSE)-VLOOKUP(db_ConsumoSectorizado[[#This Row],[Fecha]]-1,db_Medidores[],3,FALSE),0),0)</f>
        <v>138.43000000000757</v>
      </c>
      <c r="S62" s="28">
        <f ca="1">+db_ConsumoSectorizado[[#This Row],[Consumo.No01]]-db_ConsumoSectorizado[[#This Row],[Consumo.No02]]-db_ConsumoSectorizado[[#This Row],[Consumo.No07]]-db_ConsumoSectorizado[[#This Row],[Consumo.No11]]</f>
        <v>1702.129999999539</v>
      </c>
      <c r="T62" s="28">
        <f>+IFERROR(VLOOKUP(db_ConsumoSectorizado[[#This Row],[Fecha]],db_Vol[],2,FALSE),0)</f>
        <v>0</v>
      </c>
      <c r="U62" s="28">
        <f>+IFERROR(VLOOKUP(db_ConsumoSectorizado[[#This Row],[Fecha]],db_Vol[],3,FALSE),0)</f>
        <v>1732.0443999999998</v>
      </c>
      <c r="V62" s="28" t="b">
        <f>+AND(db_ConsumoSectorizado[[#This Row],[Vol_SACO]]&gt;3000,db_ConsumoSectorizado[[#This Row],[Vol_ENVA]]&gt;3000)</f>
        <v>0</v>
      </c>
      <c r="W62" s="28" t="b">
        <f>+AND(db_ConsumoSectorizado[[#This Row],[Vol_SACO]]&lt;=0,db_ConsumoSectorizado[[#This Row],[Vol_ENVA]]&lt;100)</f>
        <v>0</v>
      </c>
      <c r="X62" s="28" t="b">
        <f>+AND(db_ConsumoSectorizado[[#This Row],[Vol_SACO]]&gt;0,db_ConsumoSectorizado[[#This Row],[Vol_ENVA]]&lt;900)</f>
        <v>0</v>
      </c>
      <c r="Y62" s="28" t="b">
        <f>+AND(db_ConsumoSectorizado[[#This Row],[Vol_SACO]]=0,db_ConsumoSectorizado[[#This Row],[Vol_ENVA]]&gt;3000)</f>
        <v>0</v>
      </c>
    </row>
    <row r="63" spans="1:25" ht="15.75" x14ac:dyDescent="0.25">
      <c r="A63" s="26">
        <v>44255</v>
      </c>
      <c r="B6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6262.3899999979185</v>
      </c>
      <c r="C63" s="28">
        <f ca="1">+IF(db_ConsumoSectorizado[[#This Row],[Fecha]]&lt;TODAY(),IFERROR(VLOOKUP(db_ConsumoSectorizado[[#This Row],[Fecha]],db_Medidores[],10,FALSE)-VLOOKUP(db_ConsumoSectorizado[[#This Row],[Fecha]]-1,db_Medidores[],10,FALSE),0),0)</f>
        <v>9.7900000000372529</v>
      </c>
      <c r="D6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63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63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63" s="28">
        <f ca="1">+db_ConsumoSectorizado[[#This Row],[Consumo.No02]]-db_ConsumoSectorizado[[#This Row],[Consumo.No04]]-db_ConsumoSectorizado[[#This Row],[Consumo.No05]]</f>
        <v>9.7900000000372529</v>
      </c>
      <c r="H63" s="28">
        <f ca="1">+db_ConsumoSectorizado[[#This Row],[Consumo.No08]]+db_ConsumoSectorizado[[#This Row],[Consumo.No09]]</f>
        <v>20.900000000016007</v>
      </c>
      <c r="I63" s="28">
        <f ca="1">+IF(db_ConsumoSectorizado[[#This Row],[Fecha]]&lt;TODAY(),IFERROR(VLOOKUP(db_ConsumoSectorizado[[#This Row],[Fecha]],db_Medidores[],9,FALSE)-VLOOKUP(db_ConsumoSectorizado[[#This Row],[Fecha]]-1,db_Medidores[],9,FALSE),0),0)</f>
        <v>20.069999999999709</v>
      </c>
      <c r="J63" s="28">
        <f ca="1">+IF(db_ConsumoSectorizado[[#This Row],[Fecha]]&lt;TODAY(),IFERROR(VLOOKUP(db_ConsumoSectorizado[[#This Row],[Fecha]],db_Medidores[],11,FALSE)-VLOOKUP(db_ConsumoSectorizado[[#This Row],[Fecha]]-1,db_Medidores[],11,FALSE),0),0)</f>
        <v>0.83000000001629815</v>
      </c>
      <c r="K63" s="28">
        <f ca="1">+db_ConsumoSectorizado[[#This Row],[Consumo.No07]]-db_ConsumoSectorizado[[#This Row],[Consumo.No08]]-db_ConsumoSectorizado[[#This Row],[Consumo.No09]]</f>
        <v>0</v>
      </c>
      <c r="L63" s="28">
        <f ca="1">+IF(db_ConsumoSectorizado[[#This Row],[Fecha]]&lt;TODAY(),IFERROR(VLOOKUP(db_ConsumoSectorizado[[#This Row],[Fecha]],db_Medidores[],4,FALSE)-VLOOKUP(db_ConsumoSectorizado[[#This Row],[Fecha]]-1,db_Medidores[],4,FALSE),0),0)</f>
        <v>5461</v>
      </c>
      <c r="M63" s="28">
        <f ca="1">+IF(db_ConsumoSectorizado[[#This Row],[Fecha]]&lt;TODAY(),IFERROR(VLOOKUP(db_ConsumoSectorizado[[#This Row],[Fecha]],db_Medidores[],19,FALSE)-VLOOKUP(db_ConsumoSectorizado[[#This Row],[Fecha]]-1,db_Medidores[],19,FALSE),0),0)</f>
        <v>1120</v>
      </c>
      <c r="N63" s="28">
        <f ca="1">+IF(db_ConsumoSectorizado[[#This Row],[Fecha]]&lt;TODAY(),IFERROR(VLOOKUP(db_ConsumoSectorizado[[#This Row],[Fecha]],db_Medidores[],15,FALSE)-VLOOKUP(db_ConsumoSectorizado[[#This Row],[Fecha]]-1,db_Medidores[],15,FALSE),0),0)</f>
        <v>1501</v>
      </c>
      <c r="O63" s="28">
        <f ca="1">+IF(db_ConsumoSectorizado[[#This Row],[Fecha]]&lt;TODAY(),IFERROR(VLOOKUP(db_ConsumoSectorizado[[#This Row],[Fecha]],db_Medidores[],8,FALSE)-VLOOKUP(db_ConsumoSectorizado[[#This Row],[Fecha]]-1,db_Medidores[],8,FALSE),0),0)</f>
        <v>690.5999999998603</v>
      </c>
      <c r="P63" s="28">
        <f ca="1">+db_ConsumoSectorizado[[#This Row],[Consumo.No11]]-db_ConsumoSectorizado[[#This Row],[Consumo.No12]]-db_ConsumoSectorizado[[#This Row],[Consumo.No13]]-db_ConsumoSectorizado[[#This Row],[Consumo.No14]]</f>
        <v>2149.4000000001397</v>
      </c>
      <c r="Q63" s="28">
        <f ca="1">+IF(db_ConsumoSectorizado[[#This Row],[Fecha]]&lt;TODAY(),IFERROR(VLOOKUP(db_ConsumoSectorizado[[#This Row],[Fecha]],db_Medidores[],2,FALSE)-VLOOKUP(db_ConsumoSectorizado[[#This Row],[Fecha]]-1,db_Medidores[],2,FALSE),0),0)</f>
        <v>227.58999999999651</v>
      </c>
      <c r="R63" s="28">
        <f ca="1">+IF(db_ConsumoSectorizado[[#This Row],[Fecha]]&lt;TODAY(),IFERROR(VLOOKUP(db_ConsumoSectorizado[[#This Row],[Fecha]],db_Medidores[],3,FALSE)-VLOOKUP(db_ConsumoSectorizado[[#This Row],[Fecha]]-1,db_Medidores[],3,FALSE),0),0)</f>
        <v>14.019999999989523</v>
      </c>
      <c r="S63" s="28">
        <f ca="1">+db_ConsumoSectorizado[[#This Row],[Consumo.No01]]-db_ConsumoSectorizado[[#This Row],[Consumo.No02]]-db_ConsumoSectorizado[[#This Row],[Consumo.No07]]-db_ConsumoSectorizado[[#This Row],[Consumo.No11]]</f>
        <v>770.69999999786523</v>
      </c>
      <c r="T63" s="28">
        <f>+IFERROR(VLOOKUP(db_ConsumoSectorizado[[#This Row],[Fecha]],db_Vol[],2,FALSE),0)</f>
        <v>0</v>
      </c>
      <c r="U63" s="28">
        <f>+IFERROR(VLOOKUP(db_ConsumoSectorizado[[#This Row],[Fecha]],db_Vol[],3,FALSE),0)</f>
        <v>0</v>
      </c>
      <c r="V63" s="28" t="b">
        <f>+AND(db_ConsumoSectorizado[[#This Row],[Vol_SACO]]&gt;3000,db_ConsumoSectorizado[[#This Row],[Vol_ENVA]]&gt;3000)</f>
        <v>0</v>
      </c>
      <c r="W63" s="28" t="b">
        <f>+AND(db_ConsumoSectorizado[[#This Row],[Vol_SACO]]&lt;=0,db_ConsumoSectorizado[[#This Row],[Vol_ENVA]]&lt;100)</f>
        <v>1</v>
      </c>
      <c r="X63" s="28" t="b">
        <f>+AND(db_ConsumoSectorizado[[#This Row],[Vol_SACO]]&gt;0,db_ConsumoSectorizado[[#This Row],[Vol_ENVA]]&lt;900)</f>
        <v>0</v>
      </c>
      <c r="Y63" s="28" t="b">
        <f>+AND(db_ConsumoSectorizado[[#This Row],[Vol_SACO]]=0,db_ConsumoSectorizado[[#This Row],[Vol_ENVA]]&gt;3000)</f>
        <v>0</v>
      </c>
    </row>
    <row r="64" spans="1:25" ht="15.75" x14ac:dyDescent="0.25">
      <c r="A64" s="26">
        <v>44256</v>
      </c>
      <c r="B6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6828.8200000069628</v>
      </c>
      <c r="C64" s="28">
        <f ca="1">+IF(db_ConsumoSectorizado[[#This Row],[Fecha]]&lt;TODAY(),IFERROR(VLOOKUP(db_ConsumoSectorizado[[#This Row],[Fecha]],db_Medidores[],10,FALSE)-VLOOKUP(db_ConsumoSectorizado[[#This Row],[Fecha]]-1,db_Medidores[],10,FALSE),0),0)</f>
        <v>28.410000000149012</v>
      </c>
      <c r="D6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6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6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64" s="28">
        <f ca="1">+db_ConsumoSectorizado[[#This Row],[Consumo.No02]]-db_ConsumoSectorizado[[#This Row],[Consumo.No04]]-db_ConsumoSectorizado[[#This Row],[Consumo.No05]]</f>
        <v>28.410000000149012</v>
      </c>
      <c r="H64" s="28">
        <f ca="1">+db_ConsumoSectorizado[[#This Row],[Consumo.No08]]+db_ConsumoSectorizado[[#This Row],[Consumo.No09]]</f>
        <v>491.34000000000378</v>
      </c>
      <c r="I64" s="28">
        <f ca="1">+IF(db_ConsumoSectorizado[[#This Row],[Fecha]]&lt;TODAY(),IFERROR(VLOOKUP(db_ConsumoSectorizado[[#This Row],[Fecha]],db_Medidores[],9,FALSE)-VLOOKUP(db_ConsumoSectorizado[[#This Row],[Fecha]]-1,db_Medidores[],9,FALSE),0),0)</f>
        <v>136.68000000000029</v>
      </c>
      <c r="J64" s="28">
        <f ca="1">+IF(db_ConsumoSectorizado[[#This Row],[Fecha]]&lt;TODAY(),IFERROR(VLOOKUP(db_ConsumoSectorizado[[#This Row],[Fecha]],db_Medidores[],11,FALSE)-VLOOKUP(db_ConsumoSectorizado[[#This Row],[Fecha]]-1,db_Medidores[],11,FALSE),0),0)</f>
        <v>354.66000000000349</v>
      </c>
      <c r="K64" s="28">
        <f ca="1">+db_ConsumoSectorizado[[#This Row],[Consumo.No07]]-db_ConsumoSectorizado[[#This Row],[Consumo.No08]]-db_ConsumoSectorizado[[#This Row],[Consumo.No09]]</f>
        <v>0</v>
      </c>
      <c r="L64" s="28">
        <f ca="1">+IF(db_ConsumoSectorizado[[#This Row],[Fecha]]&lt;TODAY(),IFERROR(VLOOKUP(db_ConsumoSectorizado[[#This Row],[Fecha]],db_Medidores[],4,FALSE)-VLOOKUP(db_ConsumoSectorizado[[#This Row],[Fecha]]-1,db_Medidores[],4,FALSE),0),0)</f>
        <v>5651</v>
      </c>
      <c r="M64" s="28">
        <f ca="1">+IF(db_ConsumoSectorizado[[#This Row],[Fecha]]&lt;TODAY(),IFERROR(VLOOKUP(db_ConsumoSectorizado[[#This Row],[Fecha]],db_Medidores[],19,FALSE)-VLOOKUP(db_ConsumoSectorizado[[#This Row],[Fecha]]-1,db_Medidores[],19,FALSE),0),0)</f>
        <v>344</v>
      </c>
      <c r="N64" s="28">
        <f ca="1">+IF(db_ConsumoSectorizado[[#This Row],[Fecha]]&lt;TODAY(),IFERROR(VLOOKUP(db_ConsumoSectorizado[[#This Row],[Fecha]],db_Medidores[],15,FALSE)-VLOOKUP(db_ConsumoSectorizado[[#This Row],[Fecha]]-1,db_Medidores[],15,FALSE),0),0)</f>
        <v>287</v>
      </c>
      <c r="O64" s="28">
        <f ca="1">+IF(db_ConsumoSectorizado[[#This Row],[Fecha]]&lt;TODAY(),IFERROR(VLOOKUP(db_ConsumoSectorizado[[#This Row],[Fecha]],db_Medidores[],8,FALSE)-VLOOKUP(db_ConsumoSectorizado[[#This Row],[Fecha]]-1,db_Medidores[],8,FALSE),0),0)</f>
        <v>686.80000000004657</v>
      </c>
      <c r="P64" s="28">
        <f ca="1">+db_ConsumoSectorizado[[#This Row],[Consumo.No11]]-db_ConsumoSectorizado[[#This Row],[Consumo.No12]]-db_ConsumoSectorizado[[#This Row],[Consumo.No13]]-db_ConsumoSectorizado[[#This Row],[Consumo.No14]]</f>
        <v>4333.1999999999534</v>
      </c>
      <c r="Q64" s="28">
        <f ca="1">+IF(db_ConsumoSectorizado[[#This Row],[Fecha]]&lt;TODAY(),IFERROR(VLOOKUP(db_ConsumoSectorizado[[#This Row],[Fecha]],db_Medidores[],2,FALSE)-VLOOKUP(db_ConsumoSectorizado[[#This Row],[Fecha]]-1,db_Medidores[],2,FALSE),0),0)</f>
        <v>352.23000000001048</v>
      </c>
      <c r="R64" s="28">
        <f ca="1">+IF(db_ConsumoSectorizado[[#This Row],[Fecha]]&lt;TODAY(),IFERROR(VLOOKUP(db_ConsumoSectorizado[[#This Row],[Fecha]],db_Medidores[],3,FALSE)-VLOOKUP(db_ConsumoSectorizado[[#This Row],[Fecha]]-1,db_Medidores[],3,FALSE),0),0)</f>
        <v>138.95000000001164</v>
      </c>
      <c r="S64" s="28">
        <f ca="1">+db_ConsumoSectorizado[[#This Row],[Consumo.No01]]-db_ConsumoSectorizado[[#This Row],[Consumo.No02]]-db_ConsumoSectorizado[[#This Row],[Consumo.No07]]-db_ConsumoSectorizado[[#This Row],[Consumo.No11]]</f>
        <v>658.07000000681001</v>
      </c>
      <c r="T64" s="28">
        <f>+IFERROR(VLOOKUP(db_ConsumoSectorizado[[#This Row],[Fecha]],db_Vol[],2,FALSE),0)</f>
        <v>0</v>
      </c>
      <c r="U64" s="28">
        <f>+IFERROR(VLOOKUP(db_ConsumoSectorizado[[#This Row],[Fecha]],db_Vol[],3,FALSE),0)</f>
        <v>0</v>
      </c>
      <c r="V64" s="28" t="b">
        <f>+AND(db_ConsumoSectorizado[[#This Row],[Vol_SACO]]&gt;3000,db_ConsumoSectorizado[[#This Row],[Vol_ENVA]]&gt;3000)</f>
        <v>0</v>
      </c>
      <c r="W64" s="28" t="b">
        <f>+AND(db_ConsumoSectorizado[[#This Row],[Vol_SACO]]&lt;=0,db_ConsumoSectorizado[[#This Row],[Vol_ENVA]]&lt;100)</f>
        <v>1</v>
      </c>
      <c r="X64" s="28" t="b">
        <f>+AND(db_ConsumoSectorizado[[#This Row],[Vol_SACO]]&gt;0,db_ConsumoSectorizado[[#This Row],[Vol_ENVA]]&lt;900)</f>
        <v>0</v>
      </c>
      <c r="Y64" s="28" t="b">
        <f>+AND(db_ConsumoSectorizado[[#This Row],[Vol_SACO]]=0,db_ConsumoSectorizado[[#This Row],[Vol_ENVA]]&gt;3000)</f>
        <v>0</v>
      </c>
    </row>
    <row r="65" spans="1:25" ht="15.75" x14ac:dyDescent="0.25">
      <c r="A65" s="26">
        <v>44257</v>
      </c>
      <c r="B6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4904.8199999874341</v>
      </c>
      <c r="C65" s="28">
        <f ca="1">+IF(db_ConsumoSectorizado[[#This Row],[Fecha]]&lt;TODAY(),IFERROR(VLOOKUP(db_ConsumoSectorizado[[#This Row],[Fecha]],db_Medidores[],10,FALSE)-VLOOKUP(db_ConsumoSectorizado[[#This Row],[Fecha]]-1,db_Medidores[],10,FALSE),0),0)</f>
        <v>52.149999999906868</v>
      </c>
      <c r="D6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6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6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65" s="28">
        <f ca="1">+db_ConsumoSectorizado[[#This Row],[Consumo.No02]]-db_ConsumoSectorizado[[#This Row],[Consumo.No04]]-db_ConsumoSectorizado[[#This Row],[Consumo.No05]]</f>
        <v>52.149999999906868</v>
      </c>
      <c r="H65" s="28">
        <f ca="1">+db_ConsumoSectorizado[[#This Row],[Consumo.No08]]+db_ConsumoSectorizado[[#This Row],[Consumo.No09]]</f>
        <v>197.56999999999971</v>
      </c>
      <c r="I65" s="28">
        <f ca="1">+IF(db_ConsumoSectorizado[[#This Row],[Fecha]]&lt;TODAY(),IFERROR(VLOOKUP(db_ConsumoSectorizado[[#This Row],[Fecha]],db_Medidores[],9,FALSE)-VLOOKUP(db_ConsumoSectorizado[[#This Row],[Fecha]]-1,db_Medidores[],9,FALSE),0),0)</f>
        <v>154.2300000000032</v>
      </c>
      <c r="J65" s="28">
        <f ca="1">+IF(db_ConsumoSectorizado[[#This Row],[Fecha]]&lt;TODAY(),IFERROR(VLOOKUP(db_ConsumoSectorizado[[#This Row],[Fecha]],db_Medidores[],11,FALSE)-VLOOKUP(db_ConsumoSectorizado[[#This Row],[Fecha]]-1,db_Medidores[],11,FALSE),0),0)</f>
        <v>43.339999999996508</v>
      </c>
      <c r="K65" s="28">
        <f ca="1">+db_ConsumoSectorizado[[#This Row],[Consumo.No07]]-db_ConsumoSectorizado[[#This Row],[Consumo.No08]]-db_ConsumoSectorizado[[#This Row],[Consumo.No09]]</f>
        <v>0</v>
      </c>
      <c r="L65" s="28">
        <f ca="1">+IF(db_ConsumoSectorizado[[#This Row],[Fecha]]&lt;TODAY(),IFERROR(VLOOKUP(db_ConsumoSectorizado[[#This Row],[Fecha]],db_Medidores[],4,FALSE)-VLOOKUP(db_ConsumoSectorizado[[#This Row],[Fecha]]-1,db_Medidores[],4,FALSE),0),0)</f>
        <v>3513</v>
      </c>
      <c r="M65" s="28">
        <f ca="1">+IF(db_ConsumoSectorizado[[#This Row],[Fecha]]&lt;TODAY(),IFERROR(VLOOKUP(db_ConsumoSectorizado[[#This Row],[Fecha]],db_Medidores[],19,FALSE)-VLOOKUP(db_ConsumoSectorizado[[#This Row],[Fecha]]-1,db_Medidores[],19,FALSE),0),0)</f>
        <v>703</v>
      </c>
      <c r="N65" s="28">
        <f ca="1">+IF(db_ConsumoSectorizado[[#This Row],[Fecha]]&lt;TODAY(),IFERROR(VLOOKUP(db_ConsumoSectorizado[[#This Row],[Fecha]],db_Medidores[],15,FALSE)-VLOOKUP(db_ConsumoSectorizado[[#This Row],[Fecha]]-1,db_Medidores[],15,FALSE),0),0)</f>
        <v>465</v>
      </c>
      <c r="O65" s="28">
        <f ca="1">+IF(db_ConsumoSectorizado[[#This Row],[Fecha]]&lt;TODAY(),IFERROR(VLOOKUP(db_ConsumoSectorizado[[#This Row],[Fecha]],db_Medidores[],8,FALSE)-VLOOKUP(db_ConsumoSectorizado[[#This Row],[Fecha]]-1,db_Medidores[],8,FALSE),0),0)</f>
        <v>10.800000000046566</v>
      </c>
      <c r="P65" s="28">
        <f ca="1">+db_ConsumoSectorizado[[#This Row],[Consumo.No11]]-db_ConsumoSectorizado[[#This Row],[Consumo.No12]]-db_ConsumoSectorizado[[#This Row],[Consumo.No13]]-db_ConsumoSectorizado[[#This Row],[Consumo.No14]]</f>
        <v>2334.1999999999534</v>
      </c>
      <c r="Q65" s="28">
        <f ca="1">+IF(db_ConsumoSectorizado[[#This Row],[Fecha]]&lt;TODAY(),IFERROR(VLOOKUP(db_ConsumoSectorizado[[#This Row],[Fecha]],db_Medidores[],2,FALSE)-VLOOKUP(db_ConsumoSectorizado[[#This Row],[Fecha]]-1,db_Medidores[],2,FALSE),0),0)</f>
        <v>375.69000000000233</v>
      </c>
      <c r="R65" s="28">
        <f ca="1">+IF(db_ConsumoSectorizado[[#This Row],[Fecha]]&lt;TODAY(),IFERROR(VLOOKUP(db_ConsumoSectorizado[[#This Row],[Fecha]],db_Medidores[],3,FALSE)-VLOOKUP(db_ConsumoSectorizado[[#This Row],[Fecha]]-1,db_Medidores[],3,FALSE),0),0)</f>
        <v>143.48999999999069</v>
      </c>
      <c r="S65" s="28">
        <f ca="1">+db_ConsumoSectorizado[[#This Row],[Consumo.No01]]-db_ConsumoSectorizado[[#This Row],[Consumo.No02]]-db_ConsumoSectorizado[[#This Row],[Consumo.No07]]-db_ConsumoSectorizado[[#This Row],[Consumo.No11]]</f>
        <v>1142.0999999875276</v>
      </c>
      <c r="T65" s="28">
        <f>+IFERROR(VLOOKUP(db_ConsumoSectorizado[[#This Row],[Fecha]],db_Vol[],2,FALSE),0)</f>
        <v>0</v>
      </c>
      <c r="U65" s="28">
        <f>+IFERROR(VLOOKUP(db_ConsumoSectorizado[[#This Row],[Fecha]],db_Vol[],3,FALSE),0)</f>
        <v>0</v>
      </c>
      <c r="V65" s="28" t="b">
        <f>+AND(db_ConsumoSectorizado[[#This Row],[Vol_SACO]]&gt;3000,db_ConsumoSectorizado[[#This Row],[Vol_ENVA]]&gt;3000)</f>
        <v>0</v>
      </c>
      <c r="W65" s="28" t="b">
        <f>+AND(db_ConsumoSectorizado[[#This Row],[Vol_SACO]]&lt;=0,db_ConsumoSectorizado[[#This Row],[Vol_ENVA]]&lt;100)</f>
        <v>1</v>
      </c>
      <c r="X65" s="28" t="b">
        <f>+AND(db_ConsumoSectorizado[[#This Row],[Vol_SACO]]&gt;0,db_ConsumoSectorizado[[#This Row],[Vol_ENVA]]&lt;900)</f>
        <v>0</v>
      </c>
      <c r="Y65" s="28" t="b">
        <f>+AND(db_ConsumoSectorizado[[#This Row],[Vol_SACO]]=0,db_ConsumoSectorizado[[#This Row],[Vol_ENVA]]&gt;3000)</f>
        <v>0</v>
      </c>
    </row>
    <row r="66" spans="1:25" ht="15.75" x14ac:dyDescent="0.25">
      <c r="A66" s="26">
        <v>44258</v>
      </c>
      <c r="B6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4738.8000000007014</v>
      </c>
      <c r="C66" s="28">
        <f ca="1">+IF(db_ConsumoSectorizado[[#This Row],[Fecha]]&lt;TODAY(),IFERROR(VLOOKUP(db_ConsumoSectorizado[[#This Row],[Fecha]],db_Medidores[],10,FALSE)-VLOOKUP(db_ConsumoSectorizado[[#This Row],[Fecha]]-1,db_Medidores[],10,FALSE),0),0)</f>
        <v>86.399999999906868</v>
      </c>
      <c r="D6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6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6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66" s="28">
        <f ca="1">+db_ConsumoSectorizado[[#This Row],[Consumo.No02]]-db_ConsumoSectorizado[[#This Row],[Consumo.No04]]-db_ConsumoSectorizado[[#This Row],[Consumo.No05]]</f>
        <v>86.399999999906868</v>
      </c>
      <c r="H66" s="28">
        <f ca="1">+db_ConsumoSectorizado[[#This Row],[Consumo.No08]]+db_ConsumoSectorizado[[#This Row],[Consumo.No09]]</f>
        <v>242.2300000000032</v>
      </c>
      <c r="I66" s="28">
        <f ca="1">+IF(db_ConsumoSectorizado[[#This Row],[Fecha]]&lt;TODAY(),IFERROR(VLOOKUP(db_ConsumoSectorizado[[#This Row],[Fecha]],db_Medidores[],9,FALSE)-VLOOKUP(db_ConsumoSectorizado[[#This Row],[Fecha]]-1,db_Medidores[],9,FALSE),0),0)</f>
        <v>129.01000000000204</v>
      </c>
      <c r="J66" s="28">
        <f ca="1">+IF(db_ConsumoSectorizado[[#This Row],[Fecha]]&lt;TODAY(),IFERROR(VLOOKUP(db_ConsumoSectorizado[[#This Row],[Fecha]],db_Medidores[],11,FALSE)-VLOOKUP(db_ConsumoSectorizado[[#This Row],[Fecha]]-1,db_Medidores[],11,FALSE),0),0)</f>
        <v>113.22000000000116</v>
      </c>
      <c r="K66" s="28">
        <f ca="1">+db_ConsumoSectorizado[[#This Row],[Consumo.No07]]-db_ConsumoSectorizado[[#This Row],[Consumo.No08]]-db_ConsumoSectorizado[[#This Row],[Consumo.No09]]</f>
        <v>0</v>
      </c>
      <c r="L66" s="28">
        <f ca="1">+IF(db_ConsumoSectorizado[[#This Row],[Fecha]]&lt;TODAY(),IFERROR(VLOOKUP(db_ConsumoSectorizado[[#This Row],[Fecha]],db_Medidores[],4,FALSE)-VLOOKUP(db_ConsumoSectorizado[[#This Row],[Fecha]]-1,db_Medidores[],4,FALSE),0),0)</f>
        <v>3489</v>
      </c>
      <c r="M66" s="28">
        <f ca="1">+IF(db_ConsumoSectorizado[[#This Row],[Fecha]]&lt;TODAY(),IFERROR(VLOOKUP(db_ConsumoSectorizado[[#This Row],[Fecha]],db_Medidores[],19,FALSE)-VLOOKUP(db_ConsumoSectorizado[[#This Row],[Fecha]]-1,db_Medidores[],19,FALSE),0),0)</f>
        <v>534</v>
      </c>
      <c r="N66" s="28">
        <f ca="1">+IF(db_ConsumoSectorizado[[#This Row],[Fecha]]&lt;TODAY(),IFERROR(VLOOKUP(db_ConsumoSectorizado[[#This Row],[Fecha]],db_Medidores[],15,FALSE)-VLOOKUP(db_ConsumoSectorizado[[#This Row],[Fecha]]-1,db_Medidores[],15,FALSE),0),0)</f>
        <v>1502</v>
      </c>
      <c r="O66" s="28">
        <f ca="1">+IF(db_ConsumoSectorizado[[#This Row],[Fecha]]&lt;TODAY(),IFERROR(VLOOKUP(db_ConsumoSectorizado[[#This Row],[Fecha]],db_Medidores[],8,FALSE)-VLOOKUP(db_ConsumoSectorizado[[#This Row],[Fecha]]-1,db_Medidores[],8,FALSE),0),0)</f>
        <v>8.8000000000465661</v>
      </c>
      <c r="P66" s="28">
        <f ca="1">+db_ConsumoSectorizado[[#This Row],[Consumo.No11]]-db_ConsumoSectorizado[[#This Row],[Consumo.No12]]-db_ConsumoSectorizado[[#This Row],[Consumo.No13]]-db_ConsumoSectorizado[[#This Row],[Consumo.No14]]</f>
        <v>1444.1999999999534</v>
      </c>
      <c r="Q66" s="28">
        <f ca="1">+IF(db_ConsumoSectorizado[[#This Row],[Fecha]]&lt;TODAY(),IFERROR(VLOOKUP(db_ConsumoSectorizado[[#This Row],[Fecha]],db_Medidores[],2,FALSE)-VLOOKUP(db_ConsumoSectorizado[[#This Row],[Fecha]]-1,db_Medidores[],2,FALSE),0),0)</f>
        <v>379.10999999998603</v>
      </c>
      <c r="R66" s="28">
        <f ca="1">+IF(db_ConsumoSectorizado[[#This Row],[Fecha]]&lt;TODAY(),IFERROR(VLOOKUP(db_ConsumoSectorizado[[#This Row],[Fecha]],db_Medidores[],3,FALSE)-VLOOKUP(db_ConsumoSectorizado[[#This Row],[Fecha]]-1,db_Medidores[],3,FALSE),0),0)</f>
        <v>114.09000000001106</v>
      </c>
      <c r="S66" s="28">
        <f ca="1">+db_ConsumoSectorizado[[#This Row],[Consumo.No01]]-db_ConsumoSectorizado[[#This Row],[Consumo.No02]]-db_ConsumoSectorizado[[#This Row],[Consumo.No07]]-db_ConsumoSectorizado[[#This Row],[Consumo.No11]]</f>
        <v>921.17000000079133</v>
      </c>
      <c r="T66" s="28">
        <f>+IFERROR(VLOOKUP(db_ConsumoSectorizado[[#This Row],[Fecha]],db_Vol[],2,FALSE),0)</f>
        <v>0</v>
      </c>
      <c r="U66" s="28">
        <f>+IFERROR(VLOOKUP(db_ConsumoSectorizado[[#This Row],[Fecha]],db_Vol[],3,FALSE),0)</f>
        <v>0</v>
      </c>
      <c r="V66" s="28" t="b">
        <f>+AND(db_ConsumoSectorizado[[#This Row],[Vol_SACO]]&gt;3000,db_ConsumoSectorizado[[#This Row],[Vol_ENVA]]&gt;3000)</f>
        <v>0</v>
      </c>
      <c r="W66" s="28" t="b">
        <f>+AND(db_ConsumoSectorizado[[#This Row],[Vol_SACO]]&lt;=0,db_ConsumoSectorizado[[#This Row],[Vol_ENVA]]&lt;100)</f>
        <v>1</v>
      </c>
      <c r="X66" s="28" t="b">
        <f>+AND(db_ConsumoSectorizado[[#This Row],[Vol_SACO]]&gt;0,db_ConsumoSectorizado[[#This Row],[Vol_ENVA]]&lt;900)</f>
        <v>0</v>
      </c>
      <c r="Y66" s="28" t="b">
        <f>+AND(db_ConsumoSectorizado[[#This Row],[Vol_SACO]]=0,db_ConsumoSectorizado[[#This Row],[Vol_ENVA]]&gt;3000)</f>
        <v>0</v>
      </c>
    </row>
    <row r="67" spans="1:25" ht="15.75" x14ac:dyDescent="0.25">
      <c r="A67" s="26">
        <v>44259</v>
      </c>
      <c r="B6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4238.7600000027887</v>
      </c>
      <c r="C67" s="28">
        <f ca="1">+IF(db_ConsumoSectorizado[[#This Row],[Fecha]]&lt;TODAY(),IFERROR(VLOOKUP(db_ConsumoSectorizado[[#This Row],[Fecha]],db_Medidores[],10,FALSE)-VLOOKUP(db_ConsumoSectorizado[[#This Row],[Fecha]]-1,db_Medidores[],10,FALSE),0),0)</f>
        <v>35.400000000372529</v>
      </c>
      <c r="D6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6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6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67" s="28">
        <f ca="1">+db_ConsumoSectorizado[[#This Row],[Consumo.No02]]-db_ConsumoSectorizado[[#This Row],[Consumo.No04]]-db_ConsumoSectorizado[[#This Row],[Consumo.No05]]</f>
        <v>35.400000000372529</v>
      </c>
      <c r="H67" s="28">
        <f ca="1">+db_ConsumoSectorizado[[#This Row],[Consumo.No08]]+db_ConsumoSectorizado[[#This Row],[Consumo.No09]]</f>
        <v>197.88999999998487</v>
      </c>
      <c r="I67" s="28">
        <f ca="1">+IF(db_ConsumoSectorizado[[#This Row],[Fecha]]&lt;TODAY(),IFERROR(VLOOKUP(db_ConsumoSectorizado[[#This Row],[Fecha]],db_Medidores[],9,FALSE)-VLOOKUP(db_ConsumoSectorizado[[#This Row],[Fecha]]-1,db_Medidores[],9,FALSE),0),0)</f>
        <v>133.27999999999884</v>
      </c>
      <c r="J67" s="28">
        <f ca="1">+IF(db_ConsumoSectorizado[[#This Row],[Fecha]]&lt;TODAY(),IFERROR(VLOOKUP(db_ConsumoSectorizado[[#This Row],[Fecha]],db_Medidores[],11,FALSE)-VLOOKUP(db_ConsumoSectorizado[[#This Row],[Fecha]]-1,db_Medidores[],11,FALSE),0),0)</f>
        <v>64.60999999998603</v>
      </c>
      <c r="K67" s="28">
        <f ca="1">+db_ConsumoSectorizado[[#This Row],[Consumo.No07]]-db_ConsumoSectorizado[[#This Row],[Consumo.No08]]-db_ConsumoSectorizado[[#This Row],[Consumo.No09]]</f>
        <v>0</v>
      </c>
      <c r="L67" s="28">
        <f ca="1">+IF(db_ConsumoSectorizado[[#This Row],[Fecha]]&lt;TODAY(),IFERROR(VLOOKUP(db_ConsumoSectorizado[[#This Row],[Fecha]],db_Medidores[],4,FALSE)-VLOOKUP(db_ConsumoSectorizado[[#This Row],[Fecha]]-1,db_Medidores[],4,FALSE),0),0)</f>
        <v>2965</v>
      </c>
      <c r="M67" s="28">
        <f ca="1">+IF(db_ConsumoSectorizado[[#This Row],[Fecha]]&lt;TODAY(),IFERROR(VLOOKUP(db_ConsumoSectorizado[[#This Row],[Fecha]],db_Medidores[],19,FALSE)-VLOOKUP(db_ConsumoSectorizado[[#This Row],[Fecha]]-1,db_Medidores[],19,FALSE),0),0)</f>
        <v>266</v>
      </c>
      <c r="N67" s="28">
        <f ca="1">+IF(db_ConsumoSectorizado[[#This Row],[Fecha]]&lt;TODAY(),IFERROR(VLOOKUP(db_ConsumoSectorizado[[#This Row],[Fecha]],db_Medidores[],15,FALSE)-VLOOKUP(db_ConsumoSectorizado[[#This Row],[Fecha]]-1,db_Medidores[],15,FALSE),0),0)</f>
        <v>1245</v>
      </c>
      <c r="O67" s="28">
        <f ca="1">+IF(db_ConsumoSectorizado[[#This Row],[Fecha]]&lt;TODAY(),IFERROR(VLOOKUP(db_ConsumoSectorizado[[#This Row],[Fecha]],db_Medidores[],8,FALSE)-VLOOKUP(db_ConsumoSectorizado[[#This Row],[Fecha]]-1,db_Medidores[],8,FALSE),0),0)</f>
        <v>7.5999999998603016</v>
      </c>
      <c r="P67" s="28">
        <f ca="1">+db_ConsumoSectorizado[[#This Row],[Consumo.No11]]-db_ConsumoSectorizado[[#This Row],[Consumo.No12]]-db_ConsumoSectorizado[[#This Row],[Consumo.No13]]-db_ConsumoSectorizado[[#This Row],[Consumo.No14]]</f>
        <v>1446.4000000001397</v>
      </c>
      <c r="Q67" s="28">
        <f ca="1">+IF(db_ConsumoSectorizado[[#This Row],[Fecha]]&lt;TODAY(),IFERROR(VLOOKUP(db_ConsumoSectorizado[[#This Row],[Fecha]],db_Medidores[],2,FALSE)-VLOOKUP(db_ConsumoSectorizado[[#This Row],[Fecha]]-1,db_Medidores[],2,FALSE),0),0)</f>
        <v>380.52000000001863</v>
      </c>
      <c r="R67" s="28">
        <f ca="1">+IF(db_ConsumoSectorizado[[#This Row],[Fecha]]&lt;TODAY(),IFERROR(VLOOKUP(db_ConsumoSectorizado[[#This Row],[Fecha]],db_Medidores[],3,FALSE)-VLOOKUP(db_ConsumoSectorizado[[#This Row],[Fecha]]-1,db_Medidores[],3,FALSE),0),0)</f>
        <v>108.71999999998661</v>
      </c>
      <c r="S67" s="28">
        <f ca="1">+db_ConsumoSectorizado[[#This Row],[Consumo.No01]]-db_ConsumoSectorizado[[#This Row],[Consumo.No02]]-db_ConsumoSectorizado[[#This Row],[Consumo.No07]]-db_ConsumoSectorizado[[#This Row],[Consumo.No11]]</f>
        <v>1040.4700000024313</v>
      </c>
      <c r="T67" s="28">
        <f>+IFERROR(VLOOKUP(db_ConsumoSectorizado[[#This Row],[Fecha]],db_Vol[],2,FALSE),0)</f>
        <v>0</v>
      </c>
      <c r="U67" s="28">
        <f>+IFERROR(VLOOKUP(db_ConsumoSectorizado[[#This Row],[Fecha]],db_Vol[],3,FALSE),0)</f>
        <v>0</v>
      </c>
      <c r="V67" s="28" t="b">
        <f>+AND(db_ConsumoSectorizado[[#This Row],[Vol_SACO]]&gt;3000,db_ConsumoSectorizado[[#This Row],[Vol_ENVA]]&gt;3000)</f>
        <v>0</v>
      </c>
      <c r="W67" s="28" t="b">
        <f>+AND(db_ConsumoSectorizado[[#This Row],[Vol_SACO]]&lt;=0,db_ConsumoSectorizado[[#This Row],[Vol_ENVA]]&lt;100)</f>
        <v>1</v>
      </c>
      <c r="X67" s="28" t="b">
        <f>+AND(db_ConsumoSectorizado[[#This Row],[Vol_SACO]]&gt;0,db_ConsumoSectorizado[[#This Row],[Vol_ENVA]]&lt;900)</f>
        <v>0</v>
      </c>
      <c r="Y67" s="28" t="b">
        <f>+AND(db_ConsumoSectorizado[[#This Row],[Vol_SACO]]=0,db_ConsumoSectorizado[[#This Row],[Vol_ENVA]]&gt;3000)</f>
        <v>0</v>
      </c>
    </row>
    <row r="68" spans="1:25" ht="15.75" x14ac:dyDescent="0.25">
      <c r="A68" s="26">
        <v>44260</v>
      </c>
      <c r="B6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6187.5099999971862</v>
      </c>
      <c r="C68" s="28">
        <f ca="1">+IF(db_ConsumoSectorizado[[#This Row],[Fecha]]&lt;TODAY(),IFERROR(VLOOKUP(db_ConsumoSectorizado[[#This Row],[Fecha]],db_Medidores[],10,FALSE)-VLOOKUP(db_ConsumoSectorizado[[#This Row],[Fecha]]-1,db_Medidores[],10,FALSE),0),0)</f>
        <v>54.979999999981374</v>
      </c>
      <c r="D6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6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6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68" s="28">
        <f ca="1">+db_ConsumoSectorizado[[#This Row],[Consumo.No02]]-db_ConsumoSectorizado[[#This Row],[Consumo.No04]]-db_ConsumoSectorizado[[#This Row],[Consumo.No05]]</f>
        <v>54.979999999981374</v>
      </c>
      <c r="H68" s="28">
        <f ca="1">+db_ConsumoSectorizado[[#This Row],[Consumo.No08]]+db_ConsumoSectorizado[[#This Row],[Consumo.No09]]</f>
        <v>275.66999999999825</v>
      </c>
      <c r="I68" s="28">
        <f ca="1">+IF(db_ConsumoSectorizado[[#This Row],[Fecha]]&lt;TODAY(),IFERROR(VLOOKUP(db_ConsumoSectorizado[[#This Row],[Fecha]],db_Medidores[],9,FALSE)-VLOOKUP(db_ConsumoSectorizado[[#This Row],[Fecha]]-1,db_Medidores[],9,FALSE),0),0)</f>
        <v>159.11000000000058</v>
      </c>
      <c r="J68" s="28">
        <f ca="1">+IF(db_ConsumoSectorizado[[#This Row],[Fecha]]&lt;TODAY(),IFERROR(VLOOKUP(db_ConsumoSectorizado[[#This Row],[Fecha]],db_Medidores[],11,FALSE)-VLOOKUP(db_ConsumoSectorizado[[#This Row],[Fecha]]-1,db_Medidores[],11,FALSE),0),0)</f>
        <v>116.55999999999767</v>
      </c>
      <c r="K68" s="28">
        <f ca="1">+db_ConsumoSectorizado[[#This Row],[Consumo.No07]]-db_ConsumoSectorizado[[#This Row],[Consumo.No08]]-db_ConsumoSectorizado[[#This Row],[Consumo.No09]]</f>
        <v>0</v>
      </c>
      <c r="L68" s="28">
        <f ca="1">+IF(db_ConsumoSectorizado[[#This Row],[Fecha]]&lt;TODAY(),IFERROR(VLOOKUP(db_ConsumoSectorizado[[#This Row],[Fecha]],db_Medidores[],4,FALSE)-VLOOKUP(db_ConsumoSectorizado[[#This Row],[Fecha]]-1,db_Medidores[],4,FALSE),0),0)</f>
        <v>4817</v>
      </c>
      <c r="M68" s="28">
        <f ca="1">+IF(db_ConsumoSectorizado[[#This Row],[Fecha]]&lt;TODAY(),IFERROR(VLOOKUP(db_ConsumoSectorizado[[#This Row],[Fecha]],db_Medidores[],19,FALSE)-VLOOKUP(db_ConsumoSectorizado[[#This Row],[Fecha]]-1,db_Medidores[],19,FALSE),0),0)</f>
        <v>789</v>
      </c>
      <c r="N68" s="28">
        <f ca="1">+IF(db_ConsumoSectorizado[[#This Row],[Fecha]]&lt;TODAY(),IFERROR(VLOOKUP(db_ConsumoSectorizado[[#This Row],[Fecha]],db_Medidores[],15,FALSE)-VLOOKUP(db_ConsumoSectorizado[[#This Row],[Fecha]]-1,db_Medidores[],15,FALSE),0),0)</f>
        <v>2113</v>
      </c>
      <c r="O68" s="28">
        <f ca="1">+IF(db_ConsumoSectorizado[[#This Row],[Fecha]]&lt;TODAY(),IFERROR(VLOOKUP(db_ConsumoSectorizado[[#This Row],[Fecha]],db_Medidores[],8,FALSE)-VLOOKUP(db_ConsumoSectorizado[[#This Row],[Fecha]]-1,db_Medidores[],8,FALSE),0),0)</f>
        <v>7.6000000000931323</v>
      </c>
      <c r="P68" s="28">
        <f ca="1">+db_ConsumoSectorizado[[#This Row],[Consumo.No11]]-db_ConsumoSectorizado[[#This Row],[Consumo.No12]]-db_ConsumoSectorizado[[#This Row],[Consumo.No13]]-db_ConsumoSectorizado[[#This Row],[Consumo.No14]]</f>
        <v>1907.3999999999069</v>
      </c>
      <c r="Q68" s="28">
        <f ca="1">+IF(db_ConsumoSectorizado[[#This Row],[Fecha]]&lt;TODAY(),IFERROR(VLOOKUP(db_ConsumoSectorizado[[#This Row],[Fecha]],db_Medidores[],2,FALSE)-VLOOKUP(db_ConsumoSectorizado[[#This Row],[Fecha]]-1,db_Medidores[],2,FALSE),0),0)</f>
        <v>377.57000000000698</v>
      </c>
      <c r="R68" s="28">
        <f ca="1">+IF(db_ConsumoSectorizado[[#This Row],[Fecha]]&lt;TODAY(),IFERROR(VLOOKUP(db_ConsumoSectorizado[[#This Row],[Fecha]],db_Medidores[],3,FALSE)-VLOOKUP(db_ConsumoSectorizado[[#This Row],[Fecha]]-1,db_Medidores[],3,FALSE),0),0)</f>
        <v>106.92000000001281</v>
      </c>
      <c r="S68" s="28">
        <f ca="1">+db_ConsumoSectorizado[[#This Row],[Consumo.No01]]-db_ConsumoSectorizado[[#This Row],[Consumo.No02]]-db_ConsumoSectorizado[[#This Row],[Consumo.No07]]-db_ConsumoSectorizado[[#This Row],[Consumo.No11]]</f>
        <v>1039.8599999972066</v>
      </c>
      <c r="T68" s="28">
        <f>+IFERROR(VLOOKUP(db_ConsumoSectorizado[[#This Row],[Fecha]],db_Vol[],2,FALSE),0)</f>
        <v>0</v>
      </c>
      <c r="U68" s="28">
        <f>+IFERROR(VLOOKUP(db_ConsumoSectorizado[[#This Row],[Fecha]],db_Vol[],3,FALSE),0)</f>
        <v>0</v>
      </c>
      <c r="V68" s="28" t="b">
        <f>+AND(db_ConsumoSectorizado[[#This Row],[Vol_SACO]]&gt;3000,db_ConsumoSectorizado[[#This Row],[Vol_ENVA]]&gt;3000)</f>
        <v>0</v>
      </c>
      <c r="W68" s="28" t="b">
        <f>+AND(db_ConsumoSectorizado[[#This Row],[Vol_SACO]]&lt;=0,db_ConsumoSectorizado[[#This Row],[Vol_ENVA]]&lt;100)</f>
        <v>1</v>
      </c>
      <c r="X68" s="28" t="b">
        <f>+AND(db_ConsumoSectorizado[[#This Row],[Vol_SACO]]&gt;0,db_ConsumoSectorizado[[#This Row],[Vol_ENVA]]&lt;900)</f>
        <v>0</v>
      </c>
      <c r="Y68" s="28" t="b">
        <f>+AND(db_ConsumoSectorizado[[#This Row],[Vol_SACO]]=0,db_ConsumoSectorizado[[#This Row],[Vol_ENVA]]&gt;3000)</f>
        <v>0</v>
      </c>
    </row>
    <row r="69" spans="1:25" ht="15.75" x14ac:dyDescent="0.25">
      <c r="A69" s="26">
        <v>44261</v>
      </c>
      <c r="B6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4451.3200000070065</v>
      </c>
      <c r="C69" s="28">
        <f ca="1">+IF(db_ConsumoSectorizado[[#This Row],[Fecha]]&lt;TODAY(),IFERROR(VLOOKUP(db_ConsumoSectorizado[[#This Row],[Fecha]],db_Medidores[],10,FALSE)-VLOOKUP(db_ConsumoSectorizado[[#This Row],[Fecha]]-1,db_Medidores[],10,FALSE),0),0)</f>
        <v>56.540000000037253</v>
      </c>
      <c r="D6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6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6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69" s="28">
        <f ca="1">+db_ConsumoSectorizado[[#This Row],[Consumo.No02]]-db_ConsumoSectorizado[[#This Row],[Consumo.No04]]-db_ConsumoSectorizado[[#This Row],[Consumo.No05]]</f>
        <v>56.540000000037253</v>
      </c>
      <c r="H69" s="28">
        <f ca="1">+db_ConsumoSectorizado[[#This Row],[Consumo.No08]]+db_ConsumoSectorizado[[#This Row],[Consumo.No09]]</f>
        <v>300.00999999998749</v>
      </c>
      <c r="I69" s="28">
        <f ca="1">+IF(db_ConsumoSectorizado[[#This Row],[Fecha]]&lt;TODAY(),IFERROR(VLOOKUP(db_ConsumoSectorizado[[#This Row],[Fecha]],db_Medidores[],9,FALSE)-VLOOKUP(db_ConsumoSectorizado[[#This Row],[Fecha]]-1,db_Medidores[],9,FALSE),0),0)</f>
        <v>193.2699999999968</v>
      </c>
      <c r="J69" s="28">
        <f ca="1">+IF(db_ConsumoSectorizado[[#This Row],[Fecha]]&lt;TODAY(),IFERROR(VLOOKUP(db_ConsumoSectorizado[[#This Row],[Fecha]],db_Medidores[],11,FALSE)-VLOOKUP(db_ConsumoSectorizado[[#This Row],[Fecha]]-1,db_Medidores[],11,FALSE),0),0)</f>
        <v>106.73999999999069</v>
      </c>
      <c r="K69" s="28">
        <f ca="1">+db_ConsumoSectorizado[[#This Row],[Consumo.No07]]-db_ConsumoSectorizado[[#This Row],[Consumo.No08]]-db_ConsumoSectorizado[[#This Row],[Consumo.No09]]</f>
        <v>0</v>
      </c>
      <c r="L69" s="28">
        <f ca="1">+IF(db_ConsumoSectorizado[[#This Row],[Fecha]]&lt;TODAY(),IFERROR(VLOOKUP(db_ConsumoSectorizado[[#This Row],[Fecha]],db_Medidores[],4,FALSE)-VLOOKUP(db_ConsumoSectorizado[[#This Row],[Fecha]]-1,db_Medidores[],4,FALSE),0),0)</f>
        <v>4027</v>
      </c>
      <c r="M69" s="28">
        <f ca="1">+IF(db_ConsumoSectorizado[[#This Row],[Fecha]]&lt;TODAY(),IFERROR(VLOOKUP(db_ConsumoSectorizado[[#This Row],[Fecha]],db_Medidores[],19,FALSE)-VLOOKUP(db_ConsumoSectorizado[[#This Row],[Fecha]]-1,db_Medidores[],19,FALSE),0),0)</f>
        <v>812</v>
      </c>
      <c r="N69" s="28">
        <f ca="1">+IF(db_ConsumoSectorizado[[#This Row],[Fecha]]&lt;TODAY(),IFERROR(VLOOKUP(db_ConsumoSectorizado[[#This Row],[Fecha]],db_Medidores[],15,FALSE)-VLOOKUP(db_ConsumoSectorizado[[#This Row],[Fecha]]-1,db_Medidores[],15,FALSE),0),0)</f>
        <v>1347</v>
      </c>
      <c r="O69" s="28">
        <f ca="1">+IF(db_ConsumoSectorizado[[#This Row],[Fecha]]&lt;TODAY(),IFERROR(VLOOKUP(db_ConsumoSectorizado[[#This Row],[Fecha]],db_Medidores[],8,FALSE)-VLOOKUP(db_ConsumoSectorizado[[#This Row],[Fecha]]-1,db_Medidores[],8,FALSE),0),0)</f>
        <v>9.8000000000465661</v>
      </c>
      <c r="P69" s="28">
        <f ca="1">+db_ConsumoSectorizado[[#This Row],[Consumo.No11]]-db_ConsumoSectorizado[[#This Row],[Consumo.No12]]-db_ConsumoSectorizado[[#This Row],[Consumo.No13]]-db_ConsumoSectorizado[[#This Row],[Consumo.No14]]</f>
        <v>1858.1999999999534</v>
      </c>
      <c r="Q69" s="28">
        <f ca="1">+IF(db_ConsumoSectorizado[[#This Row],[Fecha]]&lt;TODAY(),IFERROR(VLOOKUP(db_ConsumoSectorizado[[#This Row],[Fecha]],db_Medidores[],2,FALSE)-VLOOKUP(db_ConsumoSectorizado[[#This Row],[Fecha]]-1,db_Medidores[],2,FALSE),0),0)</f>
        <v>347.98999999999069</v>
      </c>
      <c r="R69" s="28">
        <f ca="1">+IF(db_ConsumoSectorizado[[#This Row],[Fecha]]&lt;TODAY(),IFERROR(VLOOKUP(db_ConsumoSectorizado[[#This Row],[Fecha]],db_Medidores[],3,FALSE)-VLOOKUP(db_ConsumoSectorizado[[#This Row],[Fecha]]-1,db_Medidores[],3,FALSE),0),0)</f>
        <v>120.68999999998778</v>
      </c>
      <c r="S69" s="28">
        <f ca="1">+db_ConsumoSectorizado[[#This Row],[Consumo.No01]]-db_ConsumoSectorizado[[#This Row],[Consumo.No02]]-db_ConsumoSectorizado[[#This Row],[Consumo.No07]]-db_ConsumoSectorizado[[#This Row],[Consumo.No11]]</f>
        <v>67.770000006981718</v>
      </c>
      <c r="T69" s="28">
        <f>+IFERROR(VLOOKUP(db_ConsumoSectorizado[[#This Row],[Fecha]],db_Vol[],2,FALSE),0)</f>
        <v>0</v>
      </c>
      <c r="U69" s="28">
        <f>+IFERROR(VLOOKUP(db_ConsumoSectorizado[[#This Row],[Fecha]],db_Vol[],3,FALSE),0)</f>
        <v>0</v>
      </c>
      <c r="V69" s="28" t="b">
        <f>+AND(db_ConsumoSectorizado[[#This Row],[Vol_SACO]]&gt;3000,db_ConsumoSectorizado[[#This Row],[Vol_ENVA]]&gt;3000)</f>
        <v>0</v>
      </c>
      <c r="W69" s="28" t="b">
        <f>+AND(db_ConsumoSectorizado[[#This Row],[Vol_SACO]]&lt;=0,db_ConsumoSectorizado[[#This Row],[Vol_ENVA]]&lt;100)</f>
        <v>1</v>
      </c>
      <c r="X69" s="28" t="b">
        <f>+AND(db_ConsumoSectorizado[[#This Row],[Vol_SACO]]&gt;0,db_ConsumoSectorizado[[#This Row],[Vol_ENVA]]&lt;900)</f>
        <v>0</v>
      </c>
      <c r="Y69" s="28" t="b">
        <f>+AND(db_ConsumoSectorizado[[#This Row],[Vol_SACO]]=0,db_ConsumoSectorizado[[#This Row],[Vol_ENVA]]&gt;3000)</f>
        <v>0</v>
      </c>
    </row>
    <row r="70" spans="1:25" ht="15.75" x14ac:dyDescent="0.25">
      <c r="A70" s="26">
        <v>44262</v>
      </c>
      <c r="B7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4199.0900000083784</v>
      </c>
      <c r="C70" s="28">
        <f ca="1">+IF(db_ConsumoSectorizado[[#This Row],[Fecha]]&lt;TODAY(),IFERROR(VLOOKUP(db_ConsumoSectorizado[[#This Row],[Fecha]],db_Medidores[],10,FALSE)-VLOOKUP(db_ConsumoSectorizado[[#This Row],[Fecha]]-1,db_Medidores[],10,FALSE),0),0)</f>
        <v>9.029999999795109</v>
      </c>
      <c r="D7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7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7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70" s="28">
        <f ca="1">+db_ConsumoSectorizado[[#This Row],[Consumo.No02]]-db_ConsumoSectorizado[[#This Row],[Consumo.No04]]-db_ConsumoSectorizado[[#This Row],[Consumo.No05]]</f>
        <v>9.029999999795109</v>
      </c>
      <c r="H70" s="28">
        <f ca="1">+db_ConsumoSectorizado[[#This Row],[Consumo.No08]]+db_ConsumoSectorizado[[#This Row],[Consumo.No09]]</f>
        <v>160.05000000001019</v>
      </c>
      <c r="I70" s="28">
        <f ca="1">+IF(db_ConsumoSectorizado[[#This Row],[Fecha]]&lt;TODAY(),IFERROR(VLOOKUP(db_ConsumoSectorizado[[#This Row],[Fecha]],db_Medidores[],9,FALSE)-VLOOKUP(db_ConsumoSectorizado[[#This Row],[Fecha]]-1,db_Medidores[],9,FALSE),0),0)</f>
        <v>96.599999999998545</v>
      </c>
      <c r="J70" s="28">
        <f ca="1">+IF(db_ConsumoSectorizado[[#This Row],[Fecha]]&lt;TODAY(),IFERROR(VLOOKUP(db_ConsumoSectorizado[[#This Row],[Fecha]],db_Medidores[],11,FALSE)-VLOOKUP(db_ConsumoSectorizado[[#This Row],[Fecha]]-1,db_Medidores[],11,FALSE),0),0)</f>
        <v>63.450000000011642</v>
      </c>
      <c r="K70" s="28">
        <f ca="1">+db_ConsumoSectorizado[[#This Row],[Consumo.No07]]-db_ConsumoSectorizado[[#This Row],[Consumo.No08]]-db_ConsumoSectorizado[[#This Row],[Consumo.No09]]</f>
        <v>0</v>
      </c>
      <c r="L70" s="28">
        <f ca="1">+IF(db_ConsumoSectorizado[[#This Row],[Fecha]]&lt;TODAY(),IFERROR(VLOOKUP(db_ConsumoSectorizado[[#This Row],[Fecha]],db_Medidores[],4,FALSE)-VLOOKUP(db_ConsumoSectorizado[[#This Row],[Fecha]]-1,db_Medidores[],4,FALSE),0),0)</f>
        <v>3387</v>
      </c>
      <c r="M70" s="28">
        <f ca="1">+IF(db_ConsumoSectorizado[[#This Row],[Fecha]]&lt;TODAY(),IFERROR(VLOOKUP(db_ConsumoSectorizado[[#This Row],[Fecha]],db_Medidores[],19,FALSE)-VLOOKUP(db_ConsumoSectorizado[[#This Row],[Fecha]]-1,db_Medidores[],19,FALSE),0),0)</f>
        <v>689</v>
      </c>
      <c r="N70" s="28">
        <f ca="1">+IF(db_ConsumoSectorizado[[#This Row],[Fecha]]&lt;TODAY(),IFERROR(VLOOKUP(db_ConsumoSectorizado[[#This Row],[Fecha]],db_Medidores[],15,FALSE)-VLOOKUP(db_ConsumoSectorizado[[#This Row],[Fecha]]-1,db_Medidores[],15,FALSE),0),0)</f>
        <v>1118</v>
      </c>
      <c r="O70" s="28">
        <f ca="1">+IF(db_ConsumoSectorizado[[#This Row],[Fecha]]&lt;TODAY(),IFERROR(VLOOKUP(db_ConsumoSectorizado[[#This Row],[Fecha]],db_Medidores[],8,FALSE)-VLOOKUP(db_ConsumoSectorizado[[#This Row],[Fecha]]-1,db_Medidores[],8,FALSE),0),0)</f>
        <v>7.7999999998137355</v>
      </c>
      <c r="P70" s="28">
        <f ca="1">+db_ConsumoSectorizado[[#This Row],[Consumo.No11]]-db_ConsumoSectorizado[[#This Row],[Consumo.No12]]-db_ConsumoSectorizado[[#This Row],[Consumo.No13]]-db_ConsumoSectorizado[[#This Row],[Consumo.No14]]</f>
        <v>1572.2000000001863</v>
      </c>
      <c r="Q70" s="28">
        <f ca="1">+IF(db_ConsumoSectorizado[[#This Row],[Fecha]]&lt;TODAY(),IFERROR(VLOOKUP(db_ConsumoSectorizado[[#This Row],[Fecha]],db_Medidores[],2,FALSE)-VLOOKUP(db_ConsumoSectorizado[[#This Row],[Fecha]]-1,db_Medidores[],2,FALSE),0),0)</f>
        <v>258</v>
      </c>
      <c r="R70" s="28">
        <f ca="1">+IF(db_ConsumoSectorizado[[#This Row],[Fecha]]&lt;TODAY(),IFERROR(VLOOKUP(db_ConsumoSectorizado[[#This Row],[Fecha]],db_Medidores[],3,FALSE)-VLOOKUP(db_ConsumoSectorizado[[#This Row],[Fecha]]-1,db_Medidores[],3,FALSE),0),0)</f>
        <v>126.91000000000349</v>
      </c>
      <c r="S70" s="28">
        <f ca="1">+db_ConsumoSectorizado[[#This Row],[Consumo.No01]]-db_ConsumoSectorizado[[#This Row],[Consumo.No02]]-db_ConsumoSectorizado[[#This Row],[Consumo.No07]]-db_ConsumoSectorizado[[#This Row],[Consumo.No11]]</f>
        <v>643.01000000857312</v>
      </c>
      <c r="T70" s="28">
        <f>+IFERROR(VLOOKUP(db_ConsumoSectorizado[[#This Row],[Fecha]],db_Vol[],2,FALSE),0)</f>
        <v>0</v>
      </c>
      <c r="U70" s="28">
        <f>+IFERROR(VLOOKUP(db_ConsumoSectorizado[[#This Row],[Fecha]],db_Vol[],3,FALSE),0)</f>
        <v>0</v>
      </c>
      <c r="V70" s="28" t="b">
        <f>+AND(db_ConsumoSectorizado[[#This Row],[Vol_SACO]]&gt;3000,db_ConsumoSectorizado[[#This Row],[Vol_ENVA]]&gt;3000)</f>
        <v>0</v>
      </c>
      <c r="W70" s="28" t="b">
        <f>+AND(db_ConsumoSectorizado[[#This Row],[Vol_SACO]]&lt;=0,db_ConsumoSectorizado[[#This Row],[Vol_ENVA]]&lt;100)</f>
        <v>1</v>
      </c>
      <c r="X70" s="28" t="b">
        <f>+AND(db_ConsumoSectorizado[[#This Row],[Vol_SACO]]&gt;0,db_ConsumoSectorizado[[#This Row],[Vol_ENVA]]&lt;900)</f>
        <v>0</v>
      </c>
      <c r="Y70" s="28" t="b">
        <f>+AND(db_ConsumoSectorizado[[#This Row],[Vol_SACO]]=0,db_ConsumoSectorizado[[#This Row],[Vol_ENVA]]&gt;3000)</f>
        <v>0</v>
      </c>
    </row>
    <row r="71" spans="1:25" ht="15.75" x14ac:dyDescent="0.25">
      <c r="A71" s="26">
        <v>44263</v>
      </c>
      <c r="B7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8974.2499999979191</v>
      </c>
      <c r="C71" s="28">
        <f ca="1">+IF(db_ConsumoSectorizado[[#This Row],[Fecha]]&lt;TODAY(),IFERROR(VLOOKUP(db_ConsumoSectorizado[[#This Row],[Fecha]],db_Medidores[],10,FALSE)-VLOOKUP(db_ConsumoSectorizado[[#This Row],[Fecha]]-1,db_Medidores[],10,FALSE),0),0)</f>
        <v>2243.4399999999441</v>
      </c>
      <c r="D7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71" s="28">
        <f ca="1">+IF(db_ConsumoSectorizado[[#This Row],[Fecha]]&lt;TODAY(),IFERROR(VLOOKUP(db_ConsumoSectorizado[[#This Row],[Fecha]],db_Medidores[],7,FALSE)-VLOOKUP(db_ConsumoSectorizado[[#This Row],[Fecha]]-1,db_Medidores[],7,FALSE),0),0)</f>
        <v>920.98999999999069</v>
      </c>
      <c r="F71" s="28">
        <f ca="1">+IF(db_ConsumoSectorizado[[#This Row],[Fecha]]&lt;TODAY(),IFERROR(VLOOKUP(db_ConsumoSectorizado[[#This Row],[Fecha]],db_Medidores[],17,FALSE)-VLOOKUP(db_ConsumoSectorizado[[#This Row],[Fecha]]-1,db_Medidores[],17,FALSE),0),0)</f>
        <v>1999.6199999999953</v>
      </c>
      <c r="G71" s="28">
        <f ca="1">+db_ConsumoSectorizado[[#This Row],[Consumo.No02]]-db_ConsumoSectorizado[[#This Row],[Consumo.No04]]-db_ConsumoSectorizado[[#This Row],[Consumo.No05]]</f>
        <v>-677.17000000004191</v>
      </c>
      <c r="H71" s="28">
        <f ca="1">+db_ConsumoSectorizado[[#This Row],[Consumo.No08]]+db_ConsumoSectorizado[[#This Row],[Consumo.No09]]</f>
        <v>698.2300000000032</v>
      </c>
      <c r="I71" s="28">
        <f ca="1">+IF(db_ConsumoSectorizado[[#This Row],[Fecha]]&lt;TODAY(),IFERROR(VLOOKUP(db_ConsumoSectorizado[[#This Row],[Fecha]],db_Medidores[],9,FALSE)-VLOOKUP(db_ConsumoSectorizado[[#This Row],[Fecha]]-1,db_Medidores[],9,FALSE),0),0)</f>
        <v>251.79000000000087</v>
      </c>
      <c r="J71" s="28">
        <f ca="1">+IF(db_ConsumoSectorizado[[#This Row],[Fecha]]&lt;TODAY(),IFERROR(VLOOKUP(db_ConsumoSectorizado[[#This Row],[Fecha]],db_Medidores[],11,FALSE)-VLOOKUP(db_ConsumoSectorizado[[#This Row],[Fecha]]-1,db_Medidores[],11,FALSE),0),0)</f>
        <v>446.44000000000233</v>
      </c>
      <c r="K71" s="28">
        <f ca="1">+db_ConsumoSectorizado[[#This Row],[Consumo.No07]]-db_ConsumoSectorizado[[#This Row],[Consumo.No08]]-db_ConsumoSectorizado[[#This Row],[Consumo.No09]]</f>
        <v>0</v>
      </c>
      <c r="L71" s="28">
        <f ca="1">+IF(db_ConsumoSectorizado[[#This Row],[Fecha]]&lt;TODAY(),IFERROR(VLOOKUP(db_ConsumoSectorizado[[#This Row],[Fecha]],db_Medidores[],4,FALSE)-VLOOKUP(db_ConsumoSectorizado[[#This Row],[Fecha]]-1,db_Medidores[],4,FALSE),0),0)</f>
        <v>6055</v>
      </c>
      <c r="M71" s="28">
        <f ca="1">+IF(db_ConsumoSectorizado[[#This Row],[Fecha]]&lt;TODAY(),IFERROR(VLOOKUP(db_ConsumoSectorizado[[#This Row],[Fecha]],db_Medidores[],19,FALSE)-VLOOKUP(db_ConsumoSectorizado[[#This Row],[Fecha]]-1,db_Medidores[],19,FALSE),0),0)</f>
        <v>1240</v>
      </c>
      <c r="N71" s="66">
        <v>1423</v>
      </c>
      <c r="O71" s="28">
        <f ca="1">+IF(db_ConsumoSectorizado[[#This Row],[Fecha]]&lt;TODAY(),IFERROR(VLOOKUP(db_ConsumoSectorizado[[#This Row],[Fecha]],db_Medidores[],8,FALSE)-VLOOKUP(db_ConsumoSectorizado[[#This Row],[Fecha]]-1,db_Medidores[],8,FALSE),0),0)</f>
        <v>143.20000000018626</v>
      </c>
      <c r="P71" s="28">
        <f ca="1">+db_ConsumoSectorizado[[#This Row],[Consumo.No11]]-db_ConsumoSectorizado[[#This Row],[Consumo.No12]]-db_ConsumoSectorizado[[#This Row],[Consumo.No13]]-db_ConsumoSectorizado[[#This Row],[Consumo.No14]]</f>
        <v>3248.7999999998137</v>
      </c>
      <c r="Q71" s="28">
        <f ca="1">+IF(db_ConsumoSectorizado[[#This Row],[Fecha]]&lt;TODAY(),IFERROR(VLOOKUP(db_ConsumoSectorizado[[#This Row],[Fecha]],db_Medidores[],2,FALSE)-VLOOKUP(db_ConsumoSectorizado[[#This Row],[Fecha]]-1,db_Medidores[],2,FALSE),0),0)</f>
        <v>331.32999999998719</v>
      </c>
      <c r="R71" s="28">
        <f ca="1">+IF(db_ConsumoSectorizado[[#This Row],[Fecha]]&lt;TODAY(),IFERROR(VLOOKUP(db_ConsumoSectorizado[[#This Row],[Fecha]],db_Medidores[],3,FALSE)-VLOOKUP(db_ConsumoSectorizado[[#This Row],[Fecha]]-1,db_Medidores[],3,FALSE),0),0)</f>
        <v>198.41999999999825</v>
      </c>
      <c r="S71" s="28">
        <f ca="1">+db_ConsumoSectorizado[[#This Row],[Consumo.No01]]-db_ConsumoSectorizado[[#This Row],[Consumo.No02]]-db_ConsumoSectorizado[[#This Row],[Consumo.No07]]-db_ConsumoSectorizado[[#This Row],[Consumo.No11]]</f>
        <v>-22.420000002028246</v>
      </c>
      <c r="T71" s="28">
        <f>+IFERROR(VLOOKUP(db_ConsumoSectorizado[[#This Row],[Fecha]],db_Vol[],2,FALSE),0)</f>
        <v>1804</v>
      </c>
      <c r="U71" s="28">
        <f>+IFERROR(VLOOKUP(db_ConsumoSectorizado[[#This Row],[Fecha]],db_Vol[],3,FALSE),0)</f>
        <v>0</v>
      </c>
      <c r="V71" s="28" t="b">
        <f>+AND(db_ConsumoSectorizado[[#This Row],[Vol_SACO]]&gt;3000,db_ConsumoSectorizado[[#This Row],[Vol_ENVA]]&gt;3000)</f>
        <v>0</v>
      </c>
      <c r="W71" s="28" t="b">
        <f>+AND(db_ConsumoSectorizado[[#This Row],[Vol_SACO]]&lt;=0,db_ConsumoSectorizado[[#This Row],[Vol_ENVA]]&lt;100)</f>
        <v>0</v>
      </c>
      <c r="X71" s="28" t="b">
        <f>+AND(db_ConsumoSectorizado[[#This Row],[Vol_SACO]]&gt;0,db_ConsumoSectorizado[[#This Row],[Vol_ENVA]]&lt;900)</f>
        <v>1</v>
      </c>
      <c r="Y71" s="28" t="b">
        <f>+AND(db_ConsumoSectorizado[[#This Row],[Vol_SACO]]=0,db_ConsumoSectorizado[[#This Row],[Vol_ENVA]]&gt;3000)</f>
        <v>0</v>
      </c>
    </row>
    <row r="72" spans="1:25" ht="15.75" x14ac:dyDescent="0.25">
      <c r="A72" s="26">
        <v>44264</v>
      </c>
      <c r="B7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19285.209999987404</v>
      </c>
      <c r="C72" s="28">
        <f ca="1">+IF(db_ConsumoSectorizado[[#This Row],[Fecha]]&lt;TODAY(),IFERROR(VLOOKUP(db_ConsumoSectorizado[[#This Row],[Fecha]],db_Medidores[],10,FALSE)-VLOOKUP(db_ConsumoSectorizado[[#This Row],[Fecha]]-1,db_Medidores[],10,FALSE),0),0)</f>
        <v>4514.0200000000186</v>
      </c>
      <c r="D7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72" s="28">
        <f ca="1">+IF(db_ConsumoSectorizado[[#This Row],[Fecha]]&lt;TODAY(),IFERROR(VLOOKUP(db_ConsumoSectorizado[[#This Row],[Fecha]],db_Medidores[],7,FALSE)-VLOOKUP(db_ConsumoSectorizado[[#This Row],[Fecha]]-1,db_Medidores[],7,FALSE),0),0)</f>
        <v>727.45999999996275</v>
      </c>
      <c r="F72" s="28">
        <f ca="1">+IF(db_ConsumoSectorizado[[#This Row],[Fecha]]&lt;TODAY(),IFERROR(VLOOKUP(db_ConsumoSectorizado[[#This Row],[Fecha]],db_Medidores[],17,FALSE)-VLOOKUP(db_ConsumoSectorizado[[#This Row],[Fecha]]-1,db_Medidores[],17,FALSE),0),0)</f>
        <v>1872.7699999999604</v>
      </c>
      <c r="G72" s="28">
        <f ca="1">+db_ConsumoSectorizado[[#This Row],[Consumo.No02]]-db_ConsumoSectorizado[[#This Row],[Consumo.No04]]-db_ConsumoSectorizado[[#This Row],[Consumo.No05]]</f>
        <v>1913.7900000000955</v>
      </c>
      <c r="H72" s="28">
        <f ca="1">+db_ConsumoSectorizado[[#This Row],[Consumo.No08]]+db_ConsumoSectorizado[[#This Row],[Consumo.No09]]</f>
        <v>722.02000000000407</v>
      </c>
      <c r="I72" s="28">
        <f ca="1">+IF(db_ConsumoSectorizado[[#This Row],[Fecha]]&lt;TODAY(),IFERROR(VLOOKUP(db_ConsumoSectorizado[[#This Row],[Fecha]],db_Medidores[],9,FALSE)-VLOOKUP(db_ConsumoSectorizado[[#This Row],[Fecha]]-1,db_Medidores[],9,FALSE),0),0)</f>
        <v>235.13999999999942</v>
      </c>
      <c r="J72" s="28">
        <f ca="1">+IF(db_ConsumoSectorizado[[#This Row],[Fecha]]&lt;TODAY(),IFERROR(VLOOKUP(db_ConsumoSectorizado[[#This Row],[Fecha]],db_Medidores[],11,FALSE)-VLOOKUP(db_ConsumoSectorizado[[#This Row],[Fecha]]-1,db_Medidores[],11,FALSE),0),0)</f>
        <v>486.88000000000466</v>
      </c>
      <c r="K72" s="28">
        <f ca="1">+db_ConsumoSectorizado[[#This Row],[Consumo.No07]]-db_ConsumoSectorizado[[#This Row],[Consumo.No08]]-db_ConsumoSectorizado[[#This Row],[Consumo.No09]]</f>
        <v>0</v>
      </c>
      <c r="L72" s="28">
        <f ca="1">+IF(db_ConsumoSectorizado[[#This Row],[Fecha]]&lt;TODAY(),IFERROR(VLOOKUP(db_ConsumoSectorizado[[#This Row],[Fecha]],db_Medidores[],4,FALSE)-VLOOKUP(db_ConsumoSectorizado[[#This Row],[Fecha]]-1,db_Medidores[],4,FALSE),0),0)</f>
        <v>7438</v>
      </c>
      <c r="M72" s="28">
        <f ca="1">+IF(db_ConsumoSectorizado[[#This Row],[Fecha]]&lt;TODAY(),IFERROR(VLOOKUP(db_ConsumoSectorizado[[#This Row],[Fecha]],db_Medidores[],19,FALSE)-VLOOKUP(db_ConsumoSectorizado[[#This Row],[Fecha]]-1,db_Medidores[],19,FALSE),0),0)</f>
        <v>1662</v>
      </c>
      <c r="N72" s="28">
        <f ca="1">+IF(db_ConsumoSectorizado[[#This Row],[Fecha]]&lt;TODAY(),IFERROR(VLOOKUP(db_ConsumoSectorizado[[#This Row],[Fecha]],db_Medidores[],15,FALSE)-VLOOKUP(db_ConsumoSectorizado[[#This Row],[Fecha]]-1,db_Medidores[],15,FALSE),0),0)</f>
        <v>1677</v>
      </c>
      <c r="O72" s="28">
        <f ca="1">+IF(db_ConsumoSectorizado[[#This Row],[Fecha]]&lt;TODAY(),IFERROR(VLOOKUP(db_ConsumoSectorizado[[#This Row],[Fecha]],db_Medidores[],8,FALSE)-VLOOKUP(db_ConsumoSectorizado[[#This Row],[Fecha]]-1,db_Medidores[],8,FALSE),0),0)</f>
        <v>355.5999999998603</v>
      </c>
      <c r="P72" s="28">
        <f ca="1">+db_ConsumoSectorizado[[#This Row],[Consumo.No11]]-db_ConsumoSectorizado[[#This Row],[Consumo.No12]]-db_ConsumoSectorizado[[#This Row],[Consumo.No13]]-db_ConsumoSectorizado[[#This Row],[Consumo.No14]]</f>
        <v>3743.4000000001397</v>
      </c>
      <c r="Q72" s="28">
        <f ca="1">+IF(db_ConsumoSectorizado[[#This Row],[Fecha]]&lt;TODAY(),IFERROR(VLOOKUP(db_ConsumoSectorizado[[#This Row],[Fecha]],db_Medidores[],2,FALSE)-VLOOKUP(db_ConsumoSectorizado[[#This Row],[Fecha]]-1,db_Medidores[],2,FALSE),0),0)</f>
        <v>334.80000000001746</v>
      </c>
      <c r="R72" s="28">
        <f ca="1">+IF(db_ConsumoSectorizado[[#This Row],[Fecha]]&lt;TODAY(),IFERROR(VLOOKUP(db_ConsumoSectorizado[[#This Row],[Fecha]],db_Medidores[],3,FALSE)-VLOOKUP(db_ConsumoSectorizado[[#This Row],[Fecha]]-1,db_Medidores[],3,FALSE),0),0)</f>
        <v>203.99000000000524</v>
      </c>
      <c r="S72" s="28">
        <f ca="1">+db_ConsumoSectorizado[[#This Row],[Consumo.No01]]-db_ConsumoSectorizado[[#This Row],[Consumo.No02]]-db_ConsumoSectorizado[[#This Row],[Consumo.No07]]-db_ConsumoSectorizado[[#This Row],[Consumo.No11]]</f>
        <v>6611.1699999873817</v>
      </c>
      <c r="T72" s="28">
        <f>+IFERROR(VLOOKUP(db_ConsumoSectorizado[[#This Row],[Fecha]],db_Vol[],2,FALSE),0)</f>
        <v>3619</v>
      </c>
      <c r="U72" s="28">
        <f>+IFERROR(VLOOKUP(db_ConsumoSectorizado[[#This Row],[Fecha]],db_Vol[],3,FALSE),0)</f>
        <v>2783.8433999999988</v>
      </c>
      <c r="V72" s="28" t="b">
        <f>+AND(db_ConsumoSectorizado[[#This Row],[Vol_SACO]]&gt;3000,db_ConsumoSectorizado[[#This Row],[Vol_ENVA]]&gt;3000)</f>
        <v>0</v>
      </c>
      <c r="W72" s="28" t="b">
        <f>+AND(db_ConsumoSectorizado[[#This Row],[Vol_SACO]]&lt;=0,db_ConsumoSectorizado[[#This Row],[Vol_ENVA]]&lt;100)</f>
        <v>0</v>
      </c>
      <c r="X72" s="28" t="b">
        <f>+AND(db_ConsumoSectorizado[[#This Row],[Vol_SACO]]&gt;0,db_ConsumoSectorizado[[#This Row],[Vol_ENVA]]&lt;900)</f>
        <v>0</v>
      </c>
      <c r="Y72" s="28" t="b">
        <f>+AND(db_ConsumoSectorizado[[#This Row],[Vol_SACO]]=0,db_ConsumoSectorizado[[#This Row],[Vol_ENVA]]&gt;3000)</f>
        <v>0</v>
      </c>
    </row>
    <row r="73" spans="1:25" ht="15.75" x14ac:dyDescent="0.25">
      <c r="A73" s="26">
        <v>44265</v>
      </c>
      <c r="B7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16691.360000000728</v>
      </c>
      <c r="C73" s="28">
        <f ca="1">+IF(db_ConsumoSectorizado[[#This Row],[Fecha]]&lt;TODAY(),IFERROR(VLOOKUP(db_ConsumoSectorizado[[#This Row],[Fecha]],db_Medidores[],10,FALSE)-VLOOKUP(db_ConsumoSectorizado[[#This Row],[Fecha]]-1,db_Medidores[],10,FALSE),0),0)</f>
        <v>4750.9399999999441</v>
      </c>
      <c r="D7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73" s="28">
        <f ca="1">+IF(db_ConsumoSectorizado[[#This Row],[Fecha]]&lt;TODAY(),IFERROR(VLOOKUP(db_ConsumoSectorizado[[#This Row],[Fecha]],db_Medidores[],7,FALSE)-VLOOKUP(db_ConsumoSectorizado[[#This Row],[Fecha]]-1,db_Medidores[],7,FALSE),0),0)</f>
        <v>836.57999999984168</v>
      </c>
      <c r="F73" s="28">
        <f ca="1">+IF(db_ConsumoSectorizado[[#This Row],[Fecha]]&lt;TODAY(),IFERROR(VLOOKUP(db_ConsumoSectorizado[[#This Row],[Fecha]],db_Medidores[],17,FALSE)-VLOOKUP(db_ConsumoSectorizado[[#This Row],[Fecha]]-1,db_Medidores[],17,FALSE),0),0)</f>
        <v>1932.2600000000093</v>
      </c>
      <c r="G73" s="28">
        <f ca="1">+db_ConsumoSectorizado[[#This Row],[Consumo.No02]]-db_ConsumoSectorizado[[#This Row],[Consumo.No04]]-db_ConsumoSectorizado[[#This Row],[Consumo.No05]]</f>
        <v>1982.1000000000931</v>
      </c>
      <c r="H73" s="28">
        <f ca="1">+db_ConsumoSectorizado[[#This Row],[Consumo.No08]]+db_ConsumoSectorizado[[#This Row],[Consumo.No09]]</f>
        <v>635.51999999998952</v>
      </c>
      <c r="I73" s="28">
        <f ca="1">+IF(db_ConsumoSectorizado[[#This Row],[Fecha]]&lt;TODAY(),IFERROR(VLOOKUP(db_ConsumoSectorizado[[#This Row],[Fecha]],db_Medidores[],9,FALSE)-VLOOKUP(db_ConsumoSectorizado[[#This Row],[Fecha]]-1,db_Medidores[],9,FALSE),0),0)</f>
        <v>239.97000000000116</v>
      </c>
      <c r="J73" s="28">
        <f ca="1">+IF(db_ConsumoSectorizado[[#This Row],[Fecha]]&lt;TODAY(),IFERROR(VLOOKUP(db_ConsumoSectorizado[[#This Row],[Fecha]],db_Medidores[],11,FALSE)-VLOOKUP(db_ConsumoSectorizado[[#This Row],[Fecha]]-1,db_Medidores[],11,FALSE),0),0)</f>
        <v>395.54999999998836</v>
      </c>
      <c r="K73" s="28">
        <f ca="1">+db_ConsumoSectorizado[[#This Row],[Consumo.No07]]-db_ConsumoSectorizado[[#This Row],[Consumo.No08]]-db_ConsumoSectorizado[[#This Row],[Consumo.No09]]</f>
        <v>0</v>
      </c>
      <c r="L73" s="28">
        <f ca="1">+IF(db_ConsumoSectorizado[[#This Row],[Fecha]]&lt;TODAY(),IFERROR(VLOOKUP(db_ConsumoSectorizado[[#This Row],[Fecha]],db_Medidores[],4,FALSE)-VLOOKUP(db_ConsumoSectorizado[[#This Row],[Fecha]]-1,db_Medidores[],4,FALSE),0),0)</f>
        <v>8627</v>
      </c>
      <c r="M73" s="28">
        <f ca="1">+IF(db_ConsumoSectorizado[[#This Row],[Fecha]]&lt;TODAY(),IFERROR(VLOOKUP(db_ConsumoSectorizado[[#This Row],[Fecha]],db_Medidores[],19,FALSE)-VLOOKUP(db_ConsumoSectorizado[[#This Row],[Fecha]]-1,db_Medidores[],19,FALSE),0),0)</f>
        <v>1557</v>
      </c>
      <c r="N73" s="28">
        <f ca="1">+IF(db_ConsumoSectorizado[[#This Row],[Fecha]]&lt;TODAY(),IFERROR(VLOOKUP(db_ConsumoSectorizado[[#This Row],[Fecha]],db_Medidores[],15,FALSE)-VLOOKUP(db_ConsumoSectorizado[[#This Row],[Fecha]]-1,db_Medidores[],15,FALSE),0),0)</f>
        <v>1867</v>
      </c>
      <c r="O73" s="28">
        <f ca="1">+IF(db_ConsumoSectorizado[[#This Row],[Fecha]]&lt;TODAY(),IFERROR(VLOOKUP(db_ConsumoSectorizado[[#This Row],[Fecha]],db_Medidores[],8,FALSE)-VLOOKUP(db_ConsumoSectorizado[[#This Row],[Fecha]]-1,db_Medidores[],8,FALSE),0),0)</f>
        <v>446.80000000004657</v>
      </c>
      <c r="P73" s="28">
        <f ca="1">+db_ConsumoSectorizado[[#This Row],[Consumo.No11]]-db_ConsumoSectorizado[[#This Row],[Consumo.No12]]-db_ConsumoSectorizado[[#This Row],[Consumo.No13]]-db_ConsumoSectorizado[[#This Row],[Consumo.No14]]</f>
        <v>4756.1999999999534</v>
      </c>
      <c r="Q73" s="28">
        <f ca="1">+IF(db_ConsumoSectorizado[[#This Row],[Fecha]]&lt;TODAY(),IFERROR(VLOOKUP(db_ConsumoSectorizado[[#This Row],[Fecha]],db_Medidores[],2,FALSE)-VLOOKUP(db_ConsumoSectorizado[[#This Row],[Fecha]]-1,db_Medidores[],2,FALSE),0),0)</f>
        <v>344.06999999997788</v>
      </c>
      <c r="R73" s="28">
        <f ca="1">+IF(db_ConsumoSectorizado[[#This Row],[Fecha]]&lt;TODAY(),IFERROR(VLOOKUP(db_ConsumoSectorizado[[#This Row],[Fecha]],db_Medidores[],3,FALSE)-VLOOKUP(db_ConsumoSectorizado[[#This Row],[Fecha]]-1,db_Medidores[],3,FALSE),0),0)</f>
        <v>196.56999999999243</v>
      </c>
      <c r="S73" s="28">
        <f ca="1">+db_ConsumoSectorizado[[#This Row],[Consumo.No01]]-db_ConsumoSectorizado[[#This Row],[Consumo.No02]]-db_ConsumoSectorizado[[#This Row],[Consumo.No07]]-db_ConsumoSectorizado[[#This Row],[Consumo.No11]]</f>
        <v>2677.9000000007945</v>
      </c>
      <c r="T73" s="28">
        <f>+IFERROR(VLOOKUP(db_ConsumoSectorizado[[#This Row],[Fecha]],db_Vol[],2,FALSE),0)</f>
        <v>3626</v>
      </c>
      <c r="U73" s="28">
        <f>+IFERROR(VLOOKUP(db_ConsumoSectorizado[[#This Row],[Fecha]],db_Vol[],3,FALSE),0)</f>
        <v>2485.1584000000003</v>
      </c>
      <c r="V73" s="28" t="b">
        <f>+AND(db_ConsumoSectorizado[[#This Row],[Vol_SACO]]&gt;3000,db_ConsumoSectorizado[[#This Row],[Vol_ENVA]]&gt;3000)</f>
        <v>0</v>
      </c>
      <c r="W73" s="28" t="b">
        <f>+AND(db_ConsumoSectorizado[[#This Row],[Vol_SACO]]&lt;=0,db_ConsumoSectorizado[[#This Row],[Vol_ENVA]]&lt;100)</f>
        <v>0</v>
      </c>
      <c r="X73" s="28" t="b">
        <f>+AND(db_ConsumoSectorizado[[#This Row],[Vol_SACO]]&gt;0,db_ConsumoSectorizado[[#This Row],[Vol_ENVA]]&lt;900)</f>
        <v>0</v>
      </c>
      <c r="Y73" s="28" t="b">
        <f>+AND(db_ConsumoSectorizado[[#This Row],[Vol_SACO]]=0,db_ConsumoSectorizado[[#This Row],[Vol_ENVA]]&gt;3000)</f>
        <v>0</v>
      </c>
    </row>
    <row r="74" spans="1:25" ht="15.75" x14ac:dyDescent="0.25">
      <c r="A74" s="26">
        <v>44266</v>
      </c>
      <c r="B7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19780.609999999971</v>
      </c>
      <c r="C74" s="28">
        <f ca="1">+IF(db_ConsumoSectorizado[[#This Row],[Fecha]]&lt;TODAY(),IFERROR(VLOOKUP(db_ConsumoSectorizado[[#This Row],[Fecha]],db_Medidores[],10,FALSE)-VLOOKUP(db_ConsumoSectorizado[[#This Row],[Fecha]]-1,db_Medidores[],10,FALSE),0),0)</f>
        <v>5292.6100000003353</v>
      </c>
      <c r="D7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74" s="28">
        <f ca="1">+IF(db_ConsumoSectorizado[[#This Row],[Fecha]]&lt;TODAY(),IFERROR(VLOOKUP(db_ConsumoSectorizado[[#This Row],[Fecha]],db_Medidores[],7,FALSE)-VLOOKUP(db_ConsumoSectorizado[[#This Row],[Fecha]]-1,db_Medidores[],7,FALSE),0),0)</f>
        <v>994.71000000019558</v>
      </c>
      <c r="F74" s="28">
        <f ca="1">+IF(db_ConsumoSectorizado[[#This Row],[Fecha]]&lt;TODAY(),IFERROR(VLOOKUP(db_ConsumoSectorizado[[#This Row],[Fecha]],db_Medidores[],17,FALSE)-VLOOKUP(db_ConsumoSectorizado[[#This Row],[Fecha]]-1,db_Medidores[],17,FALSE),0),0)</f>
        <v>1988.3699999999953</v>
      </c>
      <c r="G74" s="28">
        <f ca="1">+db_ConsumoSectorizado[[#This Row],[Consumo.No02]]-db_ConsumoSectorizado[[#This Row],[Consumo.No04]]-db_ConsumoSectorizado[[#This Row],[Consumo.No05]]</f>
        <v>2309.5300000001444</v>
      </c>
      <c r="H74" s="28">
        <f ca="1">+db_ConsumoSectorizado[[#This Row],[Consumo.No08]]+db_ConsumoSectorizado[[#This Row],[Consumo.No09]]</f>
        <v>648.05000000001746</v>
      </c>
      <c r="I74" s="28">
        <f ca="1">+IF(db_ConsumoSectorizado[[#This Row],[Fecha]]&lt;TODAY(),IFERROR(VLOOKUP(db_ConsumoSectorizado[[#This Row],[Fecha]],db_Medidores[],9,FALSE)-VLOOKUP(db_ConsumoSectorizado[[#This Row],[Fecha]]-1,db_Medidores[],9,FALSE),0),0)</f>
        <v>198.16000000000349</v>
      </c>
      <c r="J74" s="28">
        <f ca="1">+IF(db_ConsumoSectorizado[[#This Row],[Fecha]]&lt;TODAY(),IFERROR(VLOOKUP(db_ConsumoSectorizado[[#This Row],[Fecha]],db_Medidores[],11,FALSE)-VLOOKUP(db_ConsumoSectorizado[[#This Row],[Fecha]]-1,db_Medidores[],11,FALSE),0),0)</f>
        <v>449.89000000001397</v>
      </c>
      <c r="K74" s="28">
        <f ca="1">+db_ConsumoSectorizado[[#This Row],[Consumo.No07]]-db_ConsumoSectorizado[[#This Row],[Consumo.No08]]-db_ConsumoSectorizado[[#This Row],[Consumo.No09]]</f>
        <v>0</v>
      </c>
      <c r="L74" s="28">
        <f ca="1">+IF(db_ConsumoSectorizado[[#This Row],[Fecha]]&lt;TODAY(),IFERROR(VLOOKUP(db_ConsumoSectorizado[[#This Row],[Fecha]],db_Medidores[],4,FALSE)-VLOOKUP(db_ConsumoSectorizado[[#This Row],[Fecha]]-1,db_Medidores[],4,FALSE),0),0)</f>
        <v>10793</v>
      </c>
      <c r="M74" s="28">
        <f ca="1">+IF(db_ConsumoSectorizado[[#This Row],[Fecha]]&lt;TODAY(),IFERROR(VLOOKUP(db_ConsumoSectorizado[[#This Row],[Fecha]],db_Medidores[],19,FALSE)-VLOOKUP(db_ConsumoSectorizado[[#This Row],[Fecha]]-1,db_Medidores[],19,FALSE),0),0)</f>
        <v>1891</v>
      </c>
      <c r="N74" s="28">
        <f ca="1">+IF(db_ConsumoSectorizado[[#This Row],[Fecha]]&lt;TODAY(),IFERROR(VLOOKUP(db_ConsumoSectorizado[[#This Row],[Fecha]],db_Medidores[],15,FALSE)-VLOOKUP(db_ConsumoSectorizado[[#This Row],[Fecha]]-1,db_Medidores[],15,FALSE),0),0)</f>
        <v>2391</v>
      </c>
      <c r="O74" s="28">
        <f ca="1">+IF(db_ConsumoSectorizado[[#This Row],[Fecha]]&lt;TODAY(),IFERROR(VLOOKUP(db_ConsumoSectorizado[[#This Row],[Fecha]],db_Medidores[],8,FALSE)-VLOOKUP(db_ConsumoSectorizado[[#This Row],[Fecha]]-1,db_Medidores[],8,FALSE),0),0)</f>
        <v>718</v>
      </c>
      <c r="P74" s="28">
        <f ca="1">+db_ConsumoSectorizado[[#This Row],[Consumo.No11]]-db_ConsumoSectorizado[[#This Row],[Consumo.No12]]-db_ConsumoSectorizado[[#This Row],[Consumo.No13]]-db_ConsumoSectorizado[[#This Row],[Consumo.No14]]</f>
        <v>5793</v>
      </c>
      <c r="Q74" s="28">
        <f ca="1">+IF(db_ConsumoSectorizado[[#This Row],[Fecha]]&lt;TODAY(),IFERROR(VLOOKUP(db_ConsumoSectorizado[[#This Row],[Fecha]],db_Medidores[],2,FALSE)-VLOOKUP(db_ConsumoSectorizado[[#This Row],[Fecha]]-1,db_Medidores[],2,FALSE),0),0)</f>
        <v>386.52000000001863</v>
      </c>
      <c r="R74" s="28">
        <f ca="1">+IF(db_ConsumoSectorizado[[#This Row],[Fecha]]&lt;TODAY(),IFERROR(VLOOKUP(db_ConsumoSectorizado[[#This Row],[Fecha]],db_Medidores[],3,FALSE)-VLOOKUP(db_ConsumoSectorizado[[#This Row],[Fecha]]-1,db_Medidores[],3,FALSE),0),0)</f>
        <v>232.8700000000099</v>
      </c>
      <c r="S74" s="28">
        <f ca="1">+db_ConsumoSectorizado[[#This Row],[Consumo.No01]]-db_ConsumoSectorizado[[#This Row],[Consumo.No02]]-db_ConsumoSectorizado[[#This Row],[Consumo.No07]]-db_ConsumoSectorizado[[#This Row],[Consumo.No11]]</f>
        <v>3046.9499999996187</v>
      </c>
      <c r="T74" s="28">
        <f>+IFERROR(VLOOKUP(db_ConsumoSectorizado[[#This Row],[Fecha]],db_Vol[],2,FALSE),0)</f>
        <v>2265</v>
      </c>
      <c r="U74" s="28">
        <f>+IFERROR(VLOOKUP(db_ConsumoSectorizado[[#This Row],[Fecha]],db_Vol[],3,FALSE),0)</f>
        <v>4308.0389999999998</v>
      </c>
      <c r="V74" s="28" t="b">
        <f>+AND(db_ConsumoSectorizado[[#This Row],[Vol_SACO]]&gt;3000,db_ConsumoSectorizado[[#This Row],[Vol_ENVA]]&gt;3000)</f>
        <v>0</v>
      </c>
      <c r="W74" s="28" t="b">
        <f>+AND(db_ConsumoSectorizado[[#This Row],[Vol_SACO]]&lt;=0,db_ConsumoSectorizado[[#This Row],[Vol_ENVA]]&lt;100)</f>
        <v>0</v>
      </c>
      <c r="X74" s="28" t="b">
        <f>+AND(db_ConsumoSectorizado[[#This Row],[Vol_SACO]]&gt;0,db_ConsumoSectorizado[[#This Row],[Vol_ENVA]]&lt;900)</f>
        <v>0</v>
      </c>
      <c r="Y74" s="28" t="b">
        <f>+AND(db_ConsumoSectorizado[[#This Row],[Vol_SACO]]=0,db_ConsumoSectorizado[[#This Row],[Vol_ENVA]]&gt;3000)</f>
        <v>0</v>
      </c>
    </row>
    <row r="75" spans="1:25" ht="15.75" x14ac:dyDescent="0.25">
      <c r="A75" s="26">
        <v>44267</v>
      </c>
      <c r="B7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19532.210000011197</v>
      </c>
      <c r="C75" s="28">
        <f ca="1">+IF(db_ConsumoSectorizado[[#This Row],[Fecha]]&lt;TODAY(),IFERROR(VLOOKUP(db_ConsumoSectorizado[[#This Row],[Fecha]],db_Medidores[],10,FALSE)-VLOOKUP(db_ConsumoSectorizado[[#This Row],[Fecha]]-1,db_Medidores[],10,FALSE),0),0)</f>
        <v>5520.9799999999814</v>
      </c>
      <c r="D7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75" s="28">
        <f ca="1">+IF(db_ConsumoSectorizado[[#This Row],[Fecha]]&lt;TODAY(),IFERROR(VLOOKUP(db_ConsumoSectorizado[[#This Row],[Fecha]],db_Medidores[],7,FALSE)-VLOOKUP(db_ConsumoSectorizado[[#This Row],[Fecha]]-1,db_Medidores[],7,FALSE),0),0)</f>
        <v>1029.4899999999907</v>
      </c>
      <c r="F75" s="28">
        <f ca="1">+IF(db_ConsumoSectorizado[[#This Row],[Fecha]]&lt;TODAY(),IFERROR(VLOOKUP(db_ConsumoSectorizado[[#This Row],[Fecha]],db_Medidores[],17,FALSE)-VLOOKUP(db_ConsumoSectorizado[[#This Row],[Fecha]]-1,db_Medidores[],17,FALSE),0),0)</f>
        <v>2074.5300000000279</v>
      </c>
      <c r="G75" s="28">
        <f ca="1">+db_ConsumoSectorizado[[#This Row],[Consumo.No02]]-db_ConsumoSectorizado[[#This Row],[Consumo.No04]]-db_ConsumoSectorizado[[#This Row],[Consumo.No05]]</f>
        <v>2416.9599999999627</v>
      </c>
      <c r="H75" s="28">
        <f ca="1">+db_ConsumoSectorizado[[#This Row],[Consumo.No08]]+db_ConsumoSectorizado[[#This Row],[Consumo.No09]]</f>
        <v>736.24999999999272</v>
      </c>
      <c r="I75" s="28">
        <f ca="1">+IF(db_ConsumoSectorizado[[#This Row],[Fecha]]&lt;TODAY(),IFERROR(VLOOKUP(db_ConsumoSectorizado[[#This Row],[Fecha]],db_Medidores[],9,FALSE)-VLOOKUP(db_ConsumoSectorizado[[#This Row],[Fecha]]-1,db_Medidores[],9,FALSE),0),0)</f>
        <v>160.12999999999738</v>
      </c>
      <c r="J75" s="28">
        <f ca="1">+IF(db_ConsumoSectorizado[[#This Row],[Fecha]]&lt;TODAY(),IFERROR(VLOOKUP(db_ConsumoSectorizado[[#This Row],[Fecha]],db_Medidores[],11,FALSE)-VLOOKUP(db_ConsumoSectorizado[[#This Row],[Fecha]]-1,db_Medidores[],11,FALSE),0),0)</f>
        <v>576.11999999999534</v>
      </c>
      <c r="K75" s="28">
        <f ca="1">+db_ConsumoSectorizado[[#This Row],[Consumo.No07]]-db_ConsumoSectorizado[[#This Row],[Consumo.No08]]-db_ConsumoSectorizado[[#This Row],[Consumo.No09]]</f>
        <v>0</v>
      </c>
      <c r="L75" s="28">
        <f ca="1">+IF(db_ConsumoSectorizado[[#This Row],[Fecha]]&lt;TODAY(),IFERROR(VLOOKUP(db_ConsumoSectorizado[[#This Row],[Fecha]],db_Medidores[],4,FALSE)-VLOOKUP(db_ConsumoSectorizado[[#This Row],[Fecha]]-1,db_Medidores[],4,FALSE),0),0)</f>
        <v>10333</v>
      </c>
      <c r="M75" s="28">
        <f ca="1">+IF(db_ConsumoSectorizado[[#This Row],[Fecha]]&lt;TODAY(),IFERROR(VLOOKUP(db_ConsumoSectorizado[[#This Row],[Fecha]],db_Medidores[],19,FALSE)-VLOOKUP(db_ConsumoSectorizado[[#This Row],[Fecha]]-1,db_Medidores[],19,FALSE),0),0)</f>
        <v>1663</v>
      </c>
      <c r="N75" s="28">
        <f ca="1">+IF(db_ConsumoSectorizado[[#This Row],[Fecha]]&lt;TODAY(),IFERROR(VLOOKUP(db_ConsumoSectorizado[[#This Row],[Fecha]],db_Medidores[],15,FALSE)-VLOOKUP(db_ConsumoSectorizado[[#This Row],[Fecha]]-1,db_Medidores[],15,FALSE),0),0)</f>
        <v>1870</v>
      </c>
      <c r="O75" s="28">
        <f ca="1">+IF(db_ConsumoSectorizado[[#This Row],[Fecha]]&lt;TODAY(),IFERROR(VLOOKUP(db_ConsumoSectorizado[[#This Row],[Fecha]],db_Medidores[],8,FALSE)-VLOOKUP(db_ConsumoSectorizado[[#This Row],[Fecha]]-1,db_Medidores[],8,FALSE),0),0)</f>
        <v>710.19999999995343</v>
      </c>
      <c r="P75" s="28">
        <f ca="1">+db_ConsumoSectorizado[[#This Row],[Consumo.No11]]-db_ConsumoSectorizado[[#This Row],[Consumo.No12]]-db_ConsumoSectorizado[[#This Row],[Consumo.No13]]-db_ConsumoSectorizado[[#This Row],[Consumo.No14]]</f>
        <v>6089.8000000000466</v>
      </c>
      <c r="Q75" s="28">
        <f ca="1">+IF(db_ConsumoSectorizado[[#This Row],[Fecha]]&lt;TODAY(),IFERROR(VLOOKUP(db_ConsumoSectorizado[[#This Row],[Fecha]],db_Medidores[],2,FALSE)-VLOOKUP(db_ConsumoSectorizado[[#This Row],[Fecha]]-1,db_Medidores[],2,FALSE),0),0)</f>
        <v>349.85999999998603</v>
      </c>
      <c r="R75" s="28">
        <f ca="1">+IF(db_ConsumoSectorizado[[#This Row],[Fecha]]&lt;TODAY(),IFERROR(VLOOKUP(db_ConsumoSectorizado[[#This Row],[Fecha]],db_Medidores[],3,FALSE)-VLOOKUP(db_ConsumoSectorizado[[#This Row],[Fecha]]-1,db_Medidores[],3,FALSE),0),0)</f>
        <v>229.92999999999302</v>
      </c>
      <c r="S75" s="28">
        <f ca="1">+db_ConsumoSectorizado[[#This Row],[Consumo.No01]]-db_ConsumoSectorizado[[#This Row],[Consumo.No02]]-db_ConsumoSectorizado[[#This Row],[Consumo.No07]]-db_ConsumoSectorizado[[#This Row],[Consumo.No11]]</f>
        <v>2941.9800000112227</v>
      </c>
      <c r="T75" s="28">
        <f>+IFERROR(VLOOKUP(db_ConsumoSectorizado[[#This Row],[Fecha]],db_Vol[],2,FALSE),0)</f>
        <v>1819</v>
      </c>
      <c r="U75" s="28">
        <f>+IFERROR(VLOOKUP(db_ConsumoSectorizado[[#This Row],[Fecha]],db_Vol[],3,FALSE),0)</f>
        <v>4216.4960000000001</v>
      </c>
      <c r="V75" s="28" t="b">
        <f>+AND(db_ConsumoSectorizado[[#This Row],[Vol_SACO]]&gt;3000,db_ConsumoSectorizado[[#This Row],[Vol_ENVA]]&gt;3000)</f>
        <v>0</v>
      </c>
      <c r="W75" s="28" t="b">
        <f>+AND(db_ConsumoSectorizado[[#This Row],[Vol_SACO]]&lt;=0,db_ConsumoSectorizado[[#This Row],[Vol_ENVA]]&lt;100)</f>
        <v>0</v>
      </c>
      <c r="X75" s="28" t="b">
        <f>+AND(db_ConsumoSectorizado[[#This Row],[Vol_SACO]]&gt;0,db_ConsumoSectorizado[[#This Row],[Vol_ENVA]]&lt;900)</f>
        <v>0</v>
      </c>
      <c r="Y75" s="28" t="b">
        <f>+AND(db_ConsumoSectorizado[[#This Row],[Vol_SACO]]=0,db_ConsumoSectorizado[[#This Row],[Vol_ENVA]]&gt;3000)</f>
        <v>0</v>
      </c>
    </row>
    <row r="76" spans="1:25" ht="15.75" x14ac:dyDescent="0.25">
      <c r="A76" s="26">
        <v>44268</v>
      </c>
      <c r="B7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13488.55999999441</v>
      </c>
      <c r="C76" s="28">
        <f ca="1">+IF(db_ConsumoSectorizado[[#This Row],[Fecha]]&lt;TODAY(),IFERROR(VLOOKUP(db_ConsumoSectorizado[[#This Row],[Fecha]],db_Medidores[],10,FALSE)-VLOOKUP(db_ConsumoSectorizado[[#This Row],[Fecha]]-1,db_Medidores[],10,FALSE),0),0)</f>
        <v>2584.4099999996834</v>
      </c>
      <c r="D7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7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7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76" s="28">
        <f ca="1">+db_ConsumoSectorizado[[#This Row],[Consumo.No02]]-db_ConsumoSectorizado[[#This Row],[Consumo.No04]]-db_ConsumoSectorizado[[#This Row],[Consumo.No05]]</f>
        <v>2584.4099999996834</v>
      </c>
      <c r="H76" s="28">
        <f ca="1">+db_ConsumoSectorizado[[#This Row],[Consumo.No08]]+db_ConsumoSectorizado[[#This Row],[Consumo.No09]]</f>
        <v>265.20000000001164</v>
      </c>
      <c r="I76" s="28">
        <f ca="1">+IF(db_ConsumoSectorizado[[#This Row],[Fecha]]&lt;TODAY(),IFERROR(VLOOKUP(db_ConsumoSectorizado[[#This Row],[Fecha]],db_Medidores[],9,FALSE)-VLOOKUP(db_ConsumoSectorizado[[#This Row],[Fecha]]-1,db_Medidores[],9,FALSE),0),0)</f>
        <v>73.75</v>
      </c>
      <c r="J76" s="28">
        <f ca="1">+IF(db_ConsumoSectorizado[[#This Row],[Fecha]]&lt;TODAY(),IFERROR(VLOOKUP(db_ConsumoSectorizado[[#This Row],[Fecha]],db_Medidores[],11,FALSE)-VLOOKUP(db_ConsumoSectorizado[[#This Row],[Fecha]]-1,db_Medidores[],11,FALSE),0),0)</f>
        <v>191.45000000001164</v>
      </c>
      <c r="K76" s="28">
        <f ca="1">+db_ConsumoSectorizado[[#This Row],[Consumo.No07]]-db_ConsumoSectorizado[[#This Row],[Consumo.No08]]-db_ConsumoSectorizado[[#This Row],[Consumo.No09]]</f>
        <v>0</v>
      </c>
      <c r="L76" s="28">
        <f ca="1">+IF(db_ConsumoSectorizado[[#This Row],[Fecha]]&lt;TODAY(),IFERROR(VLOOKUP(db_ConsumoSectorizado[[#This Row],[Fecha]],db_Medidores[],4,FALSE)-VLOOKUP(db_ConsumoSectorizado[[#This Row],[Fecha]]-1,db_Medidores[],4,FALSE),0),0)</f>
        <v>8946</v>
      </c>
      <c r="M76" s="28">
        <f ca="1">+IF(db_ConsumoSectorizado[[#This Row],[Fecha]]&lt;TODAY(),IFERROR(VLOOKUP(db_ConsumoSectorizado[[#This Row],[Fecha]],db_Medidores[],19,FALSE)-VLOOKUP(db_ConsumoSectorizado[[#This Row],[Fecha]]-1,db_Medidores[],19,FALSE),0),0)</f>
        <v>1231</v>
      </c>
      <c r="N76" s="28">
        <f ca="1">+IF(db_ConsumoSectorizado[[#This Row],[Fecha]]&lt;TODAY(),IFERROR(VLOOKUP(db_ConsumoSectorizado[[#This Row],[Fecha]],db_Medidores[],15,FALSE)-VLOOKUP(db_ConsumoSectorizado[[#This Row],[Fecha]]-1,db_Medidores[],15,FALSE),0),0)</f>
        <v>1744</v>
      </c>
      <c r="O76" s="28">
        <f ca="1">+IF(db_ConsumoSectorizado[[#This Row],[Fecha]]&lt;TODAY(),IFERROR(VLOOKUP(db_ConsumoSectorizado[[#This Row],[Fecha]],db_Medidores[],8,FALSE)-VLOOKUP(db_ConsumoSectorizado[[#This Row],[Fecha]]-1,db_Medidores[],8,FALSE),0),0)</f>
        <v>738.19999999995343</v>
      </c>
      <c r="P76" s="28">
        <f ca="1">+db_ConsumoSectorizado[[#This Row],[Consumo.No11]]-db_ConsumoSectorizado[[#This Row],[Consumo.No12]]-db_ConsumoSectorizado[[#This Row],[Consumo.No13]]-db_ConsumoSectorizado[[#This Row],[Consumo.No14]]</f>
        <v>5232.8000000000466</v>
      </c>
      <c r="Q76" s="28">
        <f ca="1">+IF(db_ConsumoSectorizado[[#This Row],[Fecha]]&lt;TODAY(),IFERROR(VLOOKUP(db_ConsumoSectorizado[[#This Row],[Fecha]],db_Medidores[],2,FALSE)-VLOOKUP(db_ConsumoSectorizado[[#This Row],[Fecha]]-1,db_Medidores[],2,FALSE),0),0)</f>
        <v>292.25</v>
      </c>
      <c r="R76" s="28">
        <f ca="1">+IF(db_ConsumoSectorizado[[#This Row],[Fecha]]&lt;TODAY(),IFERROR(VLOOKUP(db_ConsumoSectorizado[[#This Row],[Fecha]],db_Medidores[],3,FALSE)-VLOOKUP(db_ConsumoSectorizado[[#This Row],[Fecha]]-1,db_Medidores[],3,FALSE),0),0)</f>
        <v>163.19000000000233</v>
      </c>
      <c r="S76" s="28">
        <f ca="1">+db_ConsumoSectorizado[[#This Row],[Consumo.No01]]-db_ConsumoSectorizado[[#This Row],[Consumo.No02]]-db_ConsumoSectorizado[[#This Row],[Consumo.No07]]-db_ConsumoSectorizado[[#This Row],[Consumo.No11]]</f>
        <v>1692.9499999947147</v>
      </c>
      <c r="T76" s="28">
        <f>+IFERROR(VLOOKUP(db_ConsumoSectorizado[[#This Row],[Fecha]],db_Vol[],2,FALSE),0)</f>
        <v>0</v>
      </c>
      <c r="U76" s="28">
        <f>+IFERROR(VLOOKUP(db_ConsumoSectorizado[[#This Row],[Fecha]],db_Vol[],3,FALSE),0)</f>
        <v>1525.8634000000002</v>
      </c>
      <c r="V76" s="28" t="b">
        <f>+AND(db_ConsumoSectorizado[[#This Row],[Vol_SACO]]&gt;3000,db_ConsumoSectorizado[[#This Row],[Vol_ENVA]]&gt;3000)</f>
        <v>0</v>
      </c>
      <c r="W76" s="28" t="b">
        <f>+AND(db_ConsumoSectorizado[[#This Row],[Vol_SACO]]&lt;=0,db_ConsumoSectorizado[[#This Row],[Vol_ENVA]]&lt;100)</f>
        <v>0</v>
      </c>
      <c r="X76" s="28" t="b">
        <f>+AND(db_ConsumoSectorizado[[#This Row],[Vol_SACO]]&gt;0,db_ConsumoSectorizado[[#This Row],[Vol_ENVA]]&lt;900)</f>
        <v>0</v>
      </c>
      <c r="Y76" s="28" t="b">
        <f>+AND(db_ConsumoSectorizado[[#This Row],[Vol_SACO]]=0,db_ConsumoSectorizado[[#This Row],[Vol_ENVA]]&gt;3000)</f>
        <v>0</v>
      </c>
    </row>
    <row r="77" spans="1:25" ht="15.75" x14ac:dyDescent="0.25">
      <c r="A77" s="26">
        <v>44269</v>
      </c>
      <c r="B7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7705.7800000062853</v>
      </c>
      <c r="C77" s="28">
        <f ca="1">+IF(db_ConsumoSectorizado[[#This Row],[Fecha]]&lt;TODAY(),IFERROR(VLOOKUP(db_ConsumoSectorizado[[#This Row],[Fecha]],db_Medidores[],10,FALSE)-VLOOKUP(db_ConsumoSectorizado[[#This Row],[Fecha]]-1,db_Medidores[],10,FALSE),0),0)</f>
        <v>11.510000000242144</v>
      </c>
      <c r="D7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7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7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77" s="28">
        <f ca="1">+db_ConsumoSectorizado[[#This Row],[Consumo.No02]]-db_ConsumoSectorizado[[#This Row],[Consumo.No04]]-db_ConsumoSectorizado[[#This Row],[Consumo.No05]]</f>
        <v>11.510000000242144</v>
      </c>
      <c r="H77" s="28">
        <f ca="1">+db_ConsumoSectorizado[[#This Row],[Consumo.No08]]+db_ConsumoSectorizado[[#This Row],[Consumo.No09]]</f>
        <v>78.989999999990687</v>
      </c>
      <c r="I77" s="28">
        <f ca="1">+IF(db_ConsumoSectorizado[[#This Row],[Fecha]]&lt;TODAY(),IFERROR(VLOOKUP(db_ConsumoSectorizado[[#This Row],[Fecha]],db_Medidores[],9,FALSE)-VLOOKUP(db_ConsumoSectorizado[[#This Row],[Fecha]]-1,db_Medidores[],9,FALSE),0),0)</f>
        <v>46.190000000002328</v>
      </c>
      <c r="J77" s="28">
        <f ca="1">+IF(db_ConsumoSectorizado[[#This Row],[Fecha]]&lt;TODAY(),IFERROR(VLOOKUP(db_ConsumoSectorizado[[#This Row],[Fecha]],db_Medidores[],11,FALSE)-VLOOKUP(db_ConsumoSectorizado[[#This Row],[Fecha]]-1,db_Medidores[],11,FALSE),0),0)</f>
        <v>32.799999999988358</v>
      </c>
      <c r="K77" s="28">
        <f ca="1">+db_ConsumoSectorizado[[#This Row],[Consumo.No07]]-db_ConsumoSectorizado[[#This Row],[Consumo.No08]]-db_ConsumoSectorizado[[#This Row],[Consumo.No09]]</f>
        <v>0</v>
      </c>
      <c r="L77" s="28">
        <f ca="1">+IF(db_ConsumoSectorizado[[#This Row],[Fecha]]&lt;TODAY(),IFERROR(VLOOKUP(db_ConsumoSectorizado[[#This Row],[Fecha]],db_Medidores[],4,FALSE)-VLOOKUP(db_ConsumoSectorizado[[#This Row],[Fecha]]-1,db_Medidores[],4,FALSE),0),0)</f>
        <v>6740</v>
      </c>
      <c r="M77" s="28">
        <f ca="1">+IF(db_ConsumoSectorizado[[#This Row],[Fecha]]&lt;TODAY(),IFERROR(VLOOKUP(db_ConsumoSectorizado[[#This Row],[Fecha]],db_Medidores[],19,FALSE)-VLOOKUP(db_ConsumoSectorizado[[#This Row],[Fecha]]-1,db_Medidores[],19,FALSE),0),0)</f>
        <v>785</v>
      </c>
      <c r="N77" s="28">
        <f ca="1">+IF(db_ConsumoSectorizado[[#This Row],[Fecha]]&lt;TODAY(),IFERROR(VLOOKUP(db_ConsumoSectorizado[[#This Row],[Fecha]],db_Medidores[],15,FALSE)-VLOOKUP(db_ConsumoSectorizado[[#This Row],[Fecha]]-1,db_Medidores[],15,FALSE),0),0)</f>
        <v>1232</v>
      </c>
      <c r="O77" s="28">
        <f ca="1">+IF(db_ConsumoSectorizado[[#This Row],[Fecha]]&lt;TODAY(),IFERROR(VLOOKUP(db_ConsumoSectorizado[[#This Row],[Fecha]],db_Medidores[],8,FALSE)-VLOOKUP(db_ConsumoSectorizado[[#This Row],[Fecha]]-1,db_Medidores[],8,FALSE),0),0)</f>
        <v>732.80000000004657</v>
      </c>
      <c r="P77" s="28">
        <f ca="1">+db_ConsumoSectorizado[[#This Row],[Consumo.No11]]-db_ConsumoSectorizado[[#This Row],[Consumo.No12]]-db_ConsumoSectorizado[[#This Row],[Consumo.No13]]-db_ConsumoSectorizado[[#This Row],[Consumo.No14]]</f>
        <v>3990.1999999999534</v>
      </c>
      <c r="Q77" s="28">
        <f ca="1">+IF(db_ConsumoSectorizado[[#This Row],[Fecha]]&lt;TODAY(),IFERROR(VLOOKUP(db_ConsumoSectorizado[[#This Row],[Fecha]],db_Medidores[],2,FALSE)-VLOOKUP(db_ConsumoSectorizado[[#This Row],[Fecha]]-1,db_Medidores[],2,FALSE),0),0)</f>
        <v>273.11999999999534</v>
      </c>
      <c r="R77" s="28">
        <f ca="1">+IF(db_ConsumoSectorizado[[#This Row],[Fecha]]&lt;TODAY(),IFERROR(VLOOKUP(db_ConsumoSectorizado[[#This Row],[Fecha]],db_Medidores[],3,FALSE)-VLOOKUP(db_ConsumoSectorizado[[#This Row],[Fecha]]-1,db_Medidores[],3,FALSE),0),0)</f>
        <v>109.10000000000582</v>
      </c>
      <c r="S77" s="28">
        <f ca="1">+db_ConsumoSectorizado[[#This Row],[Consumo.No01]]-db_ConsumoSectorizado[[#This Row],[Consumo.No02]]-db_ConsumoSectorizado[[#This Row],[Consumo.No07]]-db_ConsumoSectorizado[[#This Row],[Consumo.No11]]</f>
        <v>875.28000000605243</v>
      </c>
      <c r="T77" s="28">
        <f>+IFERROR(VLOOKUP(db_ConsumoSectorizado[[#This Row],[Fecha]],db_Vol[],2,FALSE),0)</f>
        <v>0</v>
      </c>
      <c r="U77" s="28">
        <f>+IFERROR(VLOOKUP(db_ConsumoSectorizado[[#This Row],[Fecha]],db_Vol[],3,FALSE),0)</f>
        <v>0</v>
      </c>
      <c r="V77" s="28" t="b">
        <f>+AND(db_ConsumoSectorizado[[#This Row],[Vol_SACO]]&gt;3000,db_ConsumoSectorizado[[#This Row],[Vol_ENVA]]&gt;3000)</f>
        <v>0</v>
      </c>
      <c r="W77" s="28" t="b">
        <f>+AND(db_ConsumoSectorizado[[#This Row],[Vol_SACO]]&lt;=0,db_ConsumoSectorizado[[#This Row],[Vol_ENVA]]&lt;100)</f>
        <v>1</v>
      </c>
      <c r="X77" s="28" t="b">
        <f>+AND(db_ConsumoSectorizado[[#This Row],[Vol_SACO]]&gt;0,db_ConsumoSectorizado[[#This Row],[Vol_ENVA]]&lt;900)</f>
        <v>0</v>
      </c>
      <c r="Y77" s="28" t="b">
        <f>+AND(db_ConsumoSectorizado[[#This Row],[Vol_SACO]]=0,db_ConsumoSectorizado[[#This Row],[Vol_ENVA]]&gt;3000)</f>
        <v>0</v>
      </c>
    </row>
    <row r="78" spans="1:25" ht="15.75" x14ac:dyDescent="0.25">
      <c r="A78" s="26">
        <v>44270</v>
      </c>
      <c r="B7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6815.8299999943847</v>
      </c>
      <c r="C78" s="28">
        <f ca="1">+IF(db_ConsumoSectorizado[[#This Row],[Fecha]]&lt;TODAY(),IFERROR(VLOOKUP(db_ConsumoSectorizado[[#This Row],[Fecha]],db_Medidores[],10,FALSE)-VLOOKUP(db_ConsumoSectorizado[[#This Row],[Fecha]]-1,db_Medidores[],10,FALSE),0),0)</f>
        <v>25.71999999973923</v>
      </c>
      <c r="D7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7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7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78" s="28">
        <f ca="1">+db_ConsumoSectorizado[[#This Row],[Consumo.No02]]-db_ConsumoSectorizado[[#This Row],[Consumo.No04]]-db_ConsumoSectorizado[[#This Row],[Consumo.No05]]</f>
        <v>25.71999999973923</v>
      </c>
      <c r="H78" s="28">
        <f ca="1">+db_ConsumoSectorizado[[#This Row],[Consumo.No08]]+db_ConsumoSectorizado[[#This Row],[Consumo.No09]]</f>
        <v>103.51999999998952</v>
      </c>
      <c r="I78" s="28">
        <f ca="1">+IF(db_ConsumoSectorizado[[#This Row],[Fecha]]&lt;TODAY(),IFERROR(VLOOKUP(db_ConsumoSectorizado[[#This Row],[Fecha]],db_Medidores[],9,FALSE)-VLOOKUP(db_ConsumoSectorizado[[#This Row],[Fecha]]-1,db_Medidores[],9,FALSE),0),0)</f>
        <v>92.309999999997672</v>
      </c>
      <c r="J78" s="28">
        <f ca="1">+IF(db_ConsumoSectorizado[[#This Row],[Fecha]]&lt;TODAY(),IFERROR(VLOOKUP(db_ConsumoSectorizado[[#This Row],[Fecha]],db_Medidores[],11,FALSE)-VLOOKUP(db_ConsumoSectorizado[[#This Row],[Fecha]]-1,db_Medidores[],11,FALSE),0),0)</f>
        <v>11.209999999991851</v>
      </c>
      <c r="K78" s="28">
        <f ca="1">+db_ConsumoSectorizado[[#This Row],[Consumo.No07]]-db_ConsumoSectorizado[[#This Row],[Consumo.No08]]-db_ConsumoSectorizado[[#This Row],[Consumo.No09]]</f>
        <v>0</v>
      </c>
      <c r="L78" s="28">
        <f ca="1">+IF(db_ConsumoSectorizado[[#This Row],[Fecha]]&lt;TODAY(),IFERROR(VLOOKUP(db_ConsumoSectorizado[[#This Row],[Fecha]],db_Medidores[],4,FALSE)-VLOOKUP(db_ConsumoSectorizado[[#This Row],[Fecha]]-1,db_Medidores[],4,FALSE),0),0)</f>
        <v>5623</v>
      </c>
      <c r="M78" s="28">
        <f ca="1">+IF(db_ConsumoSectorizado[[#This Row],[Fecha]]&lt;TODAY(),IFERROR(VLOOKUP(db_ConsumoSectorizado[[#This Row],[Fecha]],db_Medidores[],19,FALSE)-VLOOKUP(db_ConsumoSectorizado[[#This Row],[Fecha]]-1,db_Medidores[],19,FALSE),0),0)</f>
        <v>755</v>
      </c>
      <c r="N78" s="28">
        <f ca="1">+IF(db_ConsumoSectorizado[[#This Row],[Fecha]]&lt;TODAY(),IFERROR(VLOOKUP(db_ConsumoSectorizado[[#This Row],[Fecha]],db_Medidores[],15,FALSE)-VLOOKUP(db_ConsumoSectorizado[[#This Row],[Fecha]]-1,db_Medidores[],15,FALSE),0),0)</f>
        <v>869</v>
      </c>
      <c r="O78" s="28">
        <f ca="1">+IF(db_ConsumoSectorizado[[#This Row],[Fecha]]&lt;TODAY(),IFERROR(VLOOKUP(db_ConsumoSectorizado[[#This Row],[Fecha]],db_Medidores[],8,FALSE)-VLOOKUP(db_ConsumoSectorizado[[#This Row],[Fecha]]-1,db_Medidores[],8,FALSE),0),0)</f>
        <v>706.9000000001397</v>
      </c>
      <c r="P78" s="28">
        <f ca="1">+db_ConsumoSectorizado[[#This Row],[Consumo.No11]]-db_ConsumoSectorizado[[#This Row],[Consumo.No12]]-db_ConsumoSectorizado[[#This Row],[Consumo.No13]]-db_ConsumoSectorizado[[#This Row],[Consumo.No14]]</f>
        <v>3292.0999999998603</v>
      </c>
      <c r="Q78" s="28">
        <f ca="1">+IF(db_ConsumoSectorizado[[#This Row],[Fecha]]&lt;TODAY(),IFERROR(VLOOKUP(db_ConsumoSectorizado[[#This Row],[Fecha]],db_Medidores[],2,FALSE)-VLOOKUP(db_ConsumoSectorizado[[#This Row],[Fecha]]-1,db_Medidores[],2,FALSE),0),0)</f>
        <v>360.06000000002678</v>
      </c>
      <c r="R78" s="28">
        <f ca="1">+IF(db_ConsumoSectorizado[[#This Row],[Fecha]]&lt;TODAY(),IFERROR(VLOOKUP(db_ConsumoSectorizado[[#This Row],[Fecha]],db_Medidores[],3,FALSE)-VLOOKUP(db_ConsumoSectorizado[[#This Row],[Fecha]]-1,db_Medidores[],3,FALSE),0),0)</f>
        <v>168.11000000000058</v>
      </c>
      <c r="S78" s="28">
        <f ca="1">+db_ConsumoSectorizado[[#This Row],[Consumo.No01]]-db_ConsumoSectorizado[[#This Row],[Consumo.No02]]-db_ConsumoSectorizado[[#This Row],[Consumo.No07]]-db_ConsumoSectorizado[[#This Row],[Consumo.No11]]</f>
        <v>1063.589999994656</v>
      </c>
      <c r="T78" s="28">
        <f>+IFERROR(VLOOKUP(db_ConsumoSectorizado[[#This Row],[Fecha]],db_Vol[],2,FALSE),0)</f>
        <v>0</v>
      </c>
      <c r="U78" s="28">
        <f>+IFERROR(VLOOKUP(db_ConsumoSectorizado[[#This Row],[Fecha]],db_Vol[],3,FALSE),0)</f>
        <v>0</v>
      </c>
      <c r="V78" s="28" t="b">
        <f>+AND(db_ConsumoSectorizado[[#This Row],[Vol_SACO]]&gt;3000,db_ConsumoSectorizado[[#This Row],[Vol_ENVA]]&gt;3000)</f>
        <v>0</v>
      </c>
      <c r="W78" s="28" t="b">
        <f>+AND(db_ConsumoSectorizado[[#This Row],[Vol_SACO]]&lt;=0,db_ConsumoSectorizado[[#This Row],[Vol_ENVA]]&lt;100)</f>
        <v>1</v>
      </c>
      <c r="X78" s="28" t="b">
        <f>+AND(db_ConsumoSectorizado[[#This Row],[Vol_SACO]]&gt;0,db_ConsumoSectorizado[[#This Row],[Vol_ENVA]]&lt;900)</f>
        <v>0</v>
      </c>
      <c r="Y78" s="28" t="b">
        <f>+AND(db_ConsumoSectorizado[[#This Row],[Vol_SACO]]=0,db_ConsumoSectorizado[[#This Row],[Vol_ENVA]]&gt;3000)</f>
        <v>0</v>
      </c>
    </row>
    <row r="79" spans="1:25" ht="15.75" x14ac:dyDescent="0.25">
      <c r="A79" s="26">
        <v>44271</v>
      </c>
      <c r="B7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4984.8599999944126</v>
      </c>
      <c r="C79" s="28">
        <f ca="1">+IF(db_ConsumoSectorizado[[#This Row],[Fecha]]&lt;TODAY(),IFERROR(VLOOKUP(db_ConsumoSectorizado[[#This Row],[Fecha]],db_Medidores[],10,FALSE)-VLOOKUP(db_ConsumoSectorizado[[#This Row],[Fecha]]-1,db_Medidores[],10,FALSE),0),0)</f>
        <v>36.820000000298023</v>
      </c>
      <c r="D7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7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7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79" s="28">
        <f ca="1">+db_ConsumoSectorizado[[#This Row],[Consumo.No02]]-db_ConsumoSectorizado[[#This Row],[Consumo.No04]]-db_ConsumoSectorizado[[#This Row],[Consumo.No05]]</f>
        <v>36.820000000298023</v>
      </c>
      <c r="H79" s="28">
        <f ca="1">+db_ConsumoSectorizado[[#This Row],[Consumo.No08]]+db_ConsumoSectorizado[[#This Row],[Consumo.No09]]</f>
        <v>167.8700000000099</v>
      </c>
      <c r="I79" s="28">
        <f ca="1">+IF(db_ConsumoSectorizado[[#This Row],[Fecha]]&lt;TODAY(),IFERROR(VLOOKUP(db_ConsumoSectorizado[[#This Row],[Fecha]],db_Medidores[],9,FALSE)-VLOOKUP(db_ConsumoSectorizado[[#This Row],[Fecha]]-1,db_Medidores[],9,FALSE),0),0)</f>
        <v>128.58000000000175</v>
      </c>
      <c r="J79" s="28">
        <f ca="1">+IF(db_ConsumoSectorizado[[#This Row],[Fecha]]&lt;TODAY(),IFERROR(VLOOKUP(db_ConsumoSectorizado[[#This Row],[Fecha]],db_Medidores[],11,FALSE)-VLOOKUP(db_ConsumoSectorizado[[#This Row],[Fecha]]-1,db_Medidores[],11,FALSE),0),0)</f>
        <v>39.290000000008149</v>
      </c>
      <c r="K79" s="28">
        <f ca="1">+db_ConsumoSectorizado[[#This Row],[Consumo.No07]]-db_ConsumoSectorizado[[#This Row],[Consumo.No08]]-db_ConsumoSectorizado[[#This Row],[Consumo.No09]]</f>
        <v>0</v>
      </c>
      <c r="L79" s="28">
        <f ca="1">+IF(db_ConsumoSectorizado[[#This Row],[Fecha]]&lt;TODAY(),IFERROR(VLOOKUP(db_ConsumoSectorizado[[#This Row],[Fecha]],db_Medidores[],4,FALSE)-VLOOKUP(db_ConsumoSectorizado[[#This Row],[Fecha]]-1,db_Medidores[],4,FALSE),0),0)</f>
        <v>3669</v>
      </c>
      <c r="M79" s="28">
        <f ca="1">+IF(db_ConsumoSectorizado[[#This Row],[Fecha]]&lt;TODAY(),IFERROR(VLOOKUP(db_ConsumoSectorizado[[#This Row],[Fecha]],db_Medidores[],19,FALSE)-VLOOKUP(db_ConsumoSectorizado[[#This Row],[Fecha]]-1,db_Medidores[],19,FALSE),0),0)</f>
        <v>1662</v>
      </c>
      <c r="N79" s="28">
        <f ca="1">+IF(db_ConsumoSectorizado[[#This Row],[Fecha]]&lt;TODAY(),IFERROR(VLOOKUP(db_ConsumoSectorizado[[#This Row],[Fecha]],db_Medidores[],15,FALSE)-VLOOKUP(db_ConsumoSectorizado[[#This Row],[Fecha]]-1,db_Medidores[],15,FALSE),0),0)</f>
        <v>715</v>
      </c>
      <c r="O79" s="28">
        <f ca="1">+IF(db_ConsumoSectorizado[[#This Row],[Fecha]]&lt;TODAY(),IFERROR(VLOOKUP(db_ConsumoSectorizado[[#This Row],[Fecha]],db_Medidores[],8,FALSE)-VLOOKUP(db_ConsumoSectorizado[[#This Row],[Fecha]]-1,db_Medidores[],8,FALSE),0),0)</f>
        <v>784.29999999981374</v>
      </c>
      <c r="P79" s="28">
        <f ca="1">+db_ConsumoSectorizado[[#This Row],[Consumo.No11]]-db_ConsumoSectorizado[[#This Row],[Consumo.No12]]-db_ConsumoSectorizado[[#This Row],[Consumo.No13]]-db_ConsumoSectorizado[[#This Row],[Consumo.No14]]</f>
        <v>507.70000000018626</v>
      </c>
      <c r="Q79" s="28">
        <f ca="1">+IF(db_ConsumoSectorizado[[#This Row],[Fecha]]&lt;TODAY(),IFERROR(VLOOKUP(db_ConsumoSectorizado[[#This Row],[Fecha]],db_Medidores[],2,FALSE)-VLOOKUP(db_ConsumoSectorizado[[#This Row],[Fecha]]-1,db_Medidores[],2,FALSE),0),0)</f>
        <v>396.30999999999767</v>
      </c>
      <c r="R79" s="28">
        <f ca="1">+IF(db_ConsumoSectorizado[[#This Row],[Fecha]]&lt;TODAY(),IFERROR(VLOOKUP(db_ConsumoSectorizado[[#This Row],[Fecha]],db_Medidores[],3,FALSE)-VLOOKUP(db_ConsumoSectorizado[[#This Row],[Fecha]]-1,db_Medidores[],3,FALSE),0),0)</f>
        <v>162.83000000000175</v>
      </c>
      <c r="S79" s="28">
        <f ca="1">+db_ConsumoSectorizado[[#This Row],[Consumo.No01]]-db_ConsumoSectorizado[[#This Row],[Consumo.No02]]-db_ConsumoSectorizado[[#This Row],[Consumo.No07]]-db_ConsumoSectorizado[[#This Row],[Consumo.No11]]</f>
        <v>1111.1699999941047</v>
      </c>
      <c r="T79" s="28">
        <f>+IFERROR(VLOOKUP(db_ConsumoSectorizado[[#This Row],[Fecha]],db_Vol[],2,FALSE),0)</f>
        <v>0</v>
      </c>
      <c r="U79" s="28">
        <f>+IFERROR(VLOOKUP(db_ConsumoSectorizado[[#This Row],[Fecha]],db_Vol[],3,FALSE),0)</f>
        <v>0</v>
      </c>
      <c r="V79" s="28" t="b">
        <f>+AND(db_ConsumoSectorizado[[#This Row],[Vol_SACO]]&gt;3000,db_ConsumoSectorizado[[#This Row],[Vol_ENVA]]&gt;3000)</f>
        <v>0</v>
      </c>
      <c r="W79" s="28" t="b">
        <f>+AND(db_ConsumoSectorizado[[#This Row],[Vol_SACO]]&lt;=0,db_ConsumoSectorizado[[#This Row],[Vol_ENVA]]&lt;100)</f>
        <v>1</v>
      </c>
      <c r="X79" s="28" t="b">
        <f>+AND(db_ConsumoSectorizado[[#This Row],[Vol_SACO]]&gt;0,db_ConsumoSectorizado[[#This Row],[Vol_ENVA]]&lt;900)</f>
        <v>0</v>
      </c>
      <c r="Y79" s="28" t="b">
        <f>+AND(db_ConsumoSectorizado[[#This Row],[Vol_SACO]]=0,db_ConsumoSectorizado[[#This Row],[Vol_ENVA]]&gt;3000)</f>
        <v>0</v>
      </c>
    </row>
    <row r="80" spans="1:25" ht="15.75" x14ac:dyDescent="0.25">
      <c r="A80" s="26">
        <v>44272</v>
      </c>
      <c r="B8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5780.770000011209</v>
      </c>
      <c r="C80" s="28">
        <f ca="1">+IF(db_ConsumoSectorizado[[#This Row],[Fecha]]&lt;TODAY(),IFERROR(VLOOKUP(db_ConsumoSectorizado[[#This Row],[Fecha]],db_Medidores[],10,FALSE)-VLOOKUP(db_ConsumoSectorizado[[#This Row],[Fecha]]-1,db_Medidores[],10,FALSE),0),0)</f>
        <v>21.560000000055879</v>
      </c>
      <c r="D8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8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8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80" s="28">
        <f ca="1">+db_ConsumoSectorizado[[#This Row],[Consumo.No02]]-db_ConsumoSectorizado[[#This Row],[Consumo.No04]]-db_ConsumoSectorizado[[#This Row],[Consumo.No05]]</f>
        <v>21.560000000055879</v>
      </c>
      <c r="H80" s="28">
        <f ca="1">+db_ConsumoSectorizado[[#This Row],[Consumo.No08]]+db_ConsumoSectorizado[[#This Row],[Consumo.No09]]</f>
        <v>75.679999999985739</v>
      </c>
      <c r="I80" s="28">
        <f ca="1">+IF(db_ConsumoSectorizado[[#This Row],[Fecha]]&lt;TODAY(),IFERROR(VLOOKUP(db_ConsumoSectorizado[[#This Row],[Fecha]],db_Medidores[],9,FALSE)-VLOOKUP(db_ConsumoSectorizado[[#This Row],[Fecha]]-1,db_Medidores[],9,FALSE),0),0)</f>
        <v>75.439999999995052</v>
      </c>
      <c r="J80" s="28">
        <f ca="1">+IF(db_ConsumoSectorizado[[#This Row],[Fecha]]&lt;TODAY(),IFERROR(VLOOKUP(db_ConsumoSectorizado[[#This Row],[Fecha]],db_Medidores[],11,FALSE)-VLOOKUP(db_ConsumoSectorizado[[#This Row],[Fecha]]-1,db_Medidores[],11,FALSE),0),0)</f>
        <v>0.23999999999068677</v>
      </c>
      <c r="K80" s="28">
        <f ca="1">+db_ConsumoSectorizado[[#This Row],[Consumo.No07]]-db_ConsumoSectorizado[[#This Row],[Consumo.No08]]-db_ConsumoSectorizado[[#This Row],[Consumo.No09]]</f>
        <v>0</v>
      </c>
      <c r="L80" s="28">
        <f ca="1">+IF(db_ConsumoSectorizado[[#This Row],[Fecha]]&lt;TODAY(),IFERROR(VLOOKUP(db_ConsumoSectorizado[[#This Row],[Fecha]],db_Medidores[],4,FALSE)-VLOOKUP(db_ConsumoSectorizado[[#This Row],[Fecha]]-1,db_Medidores[],4,FALSE),0),0)</f>
        <v>4646</v>
      </c>
      <c r="M80" s="28">
        <f ca="1">+IF(db_ConsumoSectorizado[[#This Row],[Fecha]]&lt;TODAY(),IFERROR(VLOOKUP(db_ConsumoSectorizado[[#This Row],[Fecha]],db_Medidores[],19,FALSE)-VLOOKUP(db_ConsumoSectorizado[[#This Row],[Fecha]]-1,db_Medidores[],19,FALSE),0),0)</f>
        <v>637</v>
      </c>
      <c r="N80" s="28">
        <f ca="1">+IF(db_ConsumoSectorizado[[#This Row],[Fecha]]&lt;TODAY(),IFERROR(VLOOKUP(db_ConsumoSectorizado[[#This Row],[Fecha]],db_Medidores[],15,FALSE)-VLOOKUP(db_ConsumoSectorizado[[#This Row],[Fecha]]-1,db_Medidores[],15,FALSE),0),0)</f>
        <v>1678</v>
      </c>
      <c r="O80" s="28">
        <f ca="1">+IF(db_ConsumoSectorizado[[#This Row],[Fecha]]&lt;TODAY(),IFERROR(VLOOKUP(db_ConsumoSectorizado[[#This Row],[Fecha]],db_Medidores[],8,FALSE)-VLOOKUP(db_ConsumoSectorizado[[#This Row],[Fecha]]-1,db_Medidores[],8,FALSE),0),0)</f>
        <v>647.4000000001397</v>
      </c>
      <c r="P80" s="28">
        <f ca="1">+db_ConsumoSectorizado[[#This Row],[Consumo.No11]]-db_ConsumoSectorizado[[#This Row],[Consumo.No12]]-db_ConsumoSectorizado[[#This Row],[Consumo.No13]]-db_ConsumoSectorizado[[#This Row],[Consumo.No14]]</f>
        <v>1683.5999999998603</v>
      </c>
      <c r="Q80" s="28">
        <f ca="1">+IF(db_ConsumoSectorizado[[#This Row],[Fecha]]&lt;TODAY(),IFERROR(VLOOKUP(db_ConsumoSectorizado[[#This Row],[Fecha]],db_Medidores[],2,FALSE)-VLOOKUP(db_ConsumoSectorizado[[#This Row],[Fecha]]-1,db_Medidores[],2,FALSE),0),0)</f>
        <v>373.06999999997788</v>
      </c>
      <c r="R80" s="28">
        <f ca="1">+IF(db_ConsumoSectorizado[[#This Row],[Fecha]]&lt;TODAY(),IFERROR(VLOOKUP(db_ConsumoSectorizado[[#This Row],[Fecha]],db_Medidores[],3,FALSE)-VLOOKUP(db_ConsumoSectorizado[[#This Row],[Fecha]]-1,db_Medidores[],3,FALSE),0),0)</f>
        <v>158.15999999998894</v>
      </c>
      <c r="S80" s="28">
        <f ca="1">+db_ConsumoSectorizado[[#This Row],[Consumo.No01]]-db_ConsumoSectorizado[[#This Row],[Consumo.No02]]-db_ConsumoSectorizado[[#This Row],[Consumo.No07]]-db_ConsumoSectorizado[[#This Row],[Consumo.No11]]</f>
        <v>1037.5300000111674</v>
      </c>
      <c r="T80" s="28">
        <f>+IFERROR(VLOOKUP(db_ConsumoSectorizado[[#This Row],[Fecha]],db_Vol[],2,FALSE),0)</f>
        <v>0</v>
      </c>
      <c r="U80" s="28">
        <f>+IFERROR(VLOOKUP(db_ConsumoSectorizado[[#This Row],[Fecha]],db_Vol[],3,FALSE),0)</f>
        <v>0</v>
      </c>
      <c r="V80" s="28" t="b">
        <f>+AND(db_ConsumoSectorizado[[#This Row],[Vol_SACO]]&gt;3000,db_ConsumoSectorizado[[#This Row],[Vol_ENVA]]&gt;3000)</f>
        <v>0</v>
      </c>
      <c r="W80" s="28" t="b">
        <f>+AND(db_ConsumoSectorizado[[#This Row],[Vol_SACO]]&lt;=0,db_ConsumoSectorizado[[#This Row],[Vol_ENVA]]&lt;100)</f>
        <v>1</v>
      </c>
      <c r="X80" s="28" t="b">
        <f>+AND(db_ConsumoSectorizado[[#This Row],[Vol_SACO]]&gt;0,db_ConsumoSectorizado[[#This Row],[Vol_ENVA]]&lt;900)</f>
        <v>0</v>
      </c>
      <c r="Y80" s="28" t="b">
        <f>+AND(db_ConsumoSectorizado[[#This Row],[Vol_SACO]]=0,db_ConsumoSectorizado[[#This Row],[Vol_ENVA]]&gt;3000)</f>
        <v>0</v>
      </c>
    </row>
    <row r="81" spans="1:25" ht="15.75" x14ac:dyDescent="0.25">
      <c r="A81" s="26">
        <v>44273</v>
      </c>
      <c r="B8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4940.8099999971892</v>
      </c>
      <c r="C81" s="28">
        <f ca="1">+IF(db_ConsumoSectorizado[[#This Row],[Fecha]]&lt;TODAY(),IFERROR(VLOOKUP(db_ConsumoSectorizado[[#This Row],[Fecha]],db_Medidores[],10,FALSE)-VLOOKUP(db_ConsumoSectorizado[[#This Row],[Fecha]]-1,db_Medidores[],10,FALSE),0),0)</f>
        <v>21.559999999590218</v>
      </c>
      <c r="D8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8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8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81" s="28">
        <f ca="1">+db_ConsumoSectorizado[[#This Row],[Consumo.No02]]-db_ConsumoSectorizado[[#This Row],[Consumo.No04]]-db_ConsumoSectorizado[[#This Row],[Consumo.No05]]</f>
        <v>21.559999999590218</v>
      </c>
      <c r="H81" s="28">
        <f ca="1">+db_ConsumoSectorizado[[#This Row],[Consumo.No08]]+db_ConsumoSectorizado[[#This Row],[Consumo.No09]]</f>
        <v>107.24000000001251</v>
      </c>
      <c r="I81" s="28">
        <f ca="1">+IF(db_ConsumoSectorizado[[#This Row],[Fecha]]&lt;TODAY(),IFERROR(VLOOKUP(db_ConsumoSectorizado[[#This Row],[Fecha]],db_Medidores[],9,FALSE)-VLOOKUP(db_ConsumoSectorizado[[#This Row],[Fecha]]-1,db_Medidores[],9,FALSE),0),0)</f>
        <v>75.040000000000873</v>
      </c>
      <c r="J81" s="28">
        <f ca="1">+IF(db_ConsumoSectorizado[[#This Row],[Fecha]]&lt;TODAY(),IFERROR(VLOOKUP(db_ConsumoSectorizado[[#This Row],[Fecha]],db_Medidores[],11,FALSE)-VLOOKUP(db_ConsumoSectorizado[[#This Row],[Fecha]]-1,db_Medidores[],11,FALSE),0),0)</f>
        <v>32.200000000011642</v>
      </c>
      <c r="K81" s="28">
        <f ca="1">+db_ConsumoSectorizado[[#This Row],[Consumo.No07]]-db_ConsumoSectorizado[[#This Row],[Consumo.No08]]-db_ConsumoSectorizado[[#This Row],[Consumo.No09]]</f>
        <v>0</v>
      </c>
      <c r="L81" s="28">
        <f ca="1">+IF(db_ConsumoSectorizado[[#This Row],[Fecha]]&lt;TODAY(),IFERROR(VLOOKUP(db_ConsumoSectorizado[[#This Row],[Fecha]],db_Medidores[],4,FALSE)-VLOOKUP(db_ConsumoSectorizado[[#This Row],[Fecha]]-1,db_Medidores[],4,FALSE),0),0)</f>
        <v>4646</v>
      </c>
      <c r="M81" s="28">
        <f ca="1">+IF(db_ConsumoSectorizado[[#This Row],[Fecha]]&lt;TODAY(),IFERROR(VLOOKUP(db_ConsumoSectorizado[[#This Row],[Fecha]],db_Medidores[],19,FALSE)-VLOOKUP(db_ConsumoSectorizado[[#This Row],[Fecha]]-1,db_Medidores[],19,FALSE),0),0)</f>
        <v>663</v>
      </c>
      <c r="N81" s="66">
        <v>2188</v>
      </c>
      <c r="O81" s="28">
        <f ca="1">+IF(db_ConsumoSectorizado[[#This Row],[Fecha]]&lt;TODAY(),IFERROR(VLOOKUP(db_ConsumoSectorizado[[#This Row],[Fecha]],db_Medidores[],8,FALSE)-VLOOKUP(db_ConsumoSectorizado[[#This Row],[Fecha]]-1,db_Medidores[],8,FALSE),0),0)</f>
        <v>647.39999999990687</v>
      </c>
      <c r="P81" s="28">
        <f ca="1">+db_ConsumoSectorizado[[#This Row],[Consumo.No11]]-db_ConsumoSectorizado[[#This Row],[Consumo.No12]]-db_ConsumoSectorizado[[#This Row],[Consumo.No13]]-db_ConsumoSectorizado[[#This Row],[Consumo.No14]]</f>
        <v>1147.6000000000931</v>
      </c>
      <c r="Q81" s="28">
        <f ca="1">+IF(db_ConsumoSectorizado[[#This Row],[Fecha]]&lt;TODAY(),IFERROR(VLOOKUP(db_ConsumoSectorizado[[#This Row],[Fecha]],db_Medidores[],2,FALSE)-VLOOKUP(db_ConsumoSectorizado[[#This Row],[Fecha]]-1,db_Medidores[],2,FALSE),0),0)</f>
        <v>373.07000000000698</v>
      </c>
      <c r="R81" s="28">
        <f ca="1">+IF(db_ConsumoSectorizado[[#This Row],[Fecha]]&lt;TODAY(),IFERROR(VLOOKUP(db_ConsumoSectorizado[[#This Row],[Fecha]],db_Medidores[],3,FALSE)-VLOOKUP(db_ConsumoSectorizado[[#This Row],[Fecha]]-1,db_Medidores[],3,FALSE),0),0)</f>
        <v>158.1200000000099</v>
      </c>
      <c r="S81" s="28">
        <f ca="1">+db_ConsumoSectorizado[[#This Row],[Consumo.No01]]-db_ConsumoSectorizado[[#This Row],[Consumo.No02]]-db_ConsumoSectorizado[[#This Row],[Consumo.No07]]-db_ConsumoSectorizado[[#This Row],[Consumo.No11]]</f>
        <v>166.00999999758642</v>
      </c>
      <c r="T81" s="28">
        <f>+IFERROR(VLOOKUP(db_ConsumoSectorizado[[#This Row],[Fecha]],db_Vol[],2,FALSE),0)</f>
        <v>0</v>
      </c>
      <c r="U81" s="28">
        <f>+IFERROR(VLOOKUP(db_ConsumoSectorizado[[#This Row],[Fecha]],db_Vol[],3,FALSE),0)</f>
        <v>0</v>
      </c>
      <c r="V81" s="28" t="b">
        <f>+AND(db_ConsumoSectorizado[[#This Row],[Vol_SACO]]&gt;3000,db_ConsumoSectorizado[[#This Row],[Vol_ENVA]]&gt;3000)</f>
        <v>0</v>
      </c>
      <c r="W81" s="28" t="b">
        <f>+AND(db_ConsumoSectorizado[[#This Row],[Vol_SACO]]&lt;=0,db_ConsumoSectorizado[[#This Row],[Vol_ENVA]]&lt;100)</f>
        <v>1</v>
      </c>
      <c r="X81" s="28" t="b">
        <f>+AND(db_ConsumoSectorizado[[#This Row],[Vol_SACO]]&gt;0,db_ConsumoSectorizado[[#This Row],[Vol_ENVA]]&lt;900)</f>
        <v>0</v>
      </c>
      <c r="Y81" s="28" t="b">
        <f>+AND(db_ConsumoSectorizado[[#This Row],[Vol_SACO]]=0,db_ConsumoSectorizado[[#This Row],[Vol_ENVA]]&gt;3000)</f>
        <v>0</v>
      </c>
    </row>
    <row r="82" spans="1:25" ht="15.75" x14ac:dyDescent="0.25">
      <c r="A82" s="26">
        <v>44274</v>
      </c>
      <c r="B8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7761.8100000028062</v>
      </c>
      <c r="C82" s="28">
        <f ca="1">+IF(db_ConsumoSectorizado[[#This Row],[Fecha]]&lt;TODAY(),IFERROR(VLOOKUP(db_ConsumoSectorizado[[#This Row],[Fecha]],db_Medidores[],10,FALSE)-VLOOKUP(db_ConsumoSectorizado[[#This Row],[Fecha]]-1,db_Medidores[],10,FALSE),0),0)</f>
        <v>142.90000000037253</v>
      </c>
      <c r="D8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82" s="28">
        <f ca="1">+IF(db_ConsumoSectorizado[[#This Row],[Fecha]]&lt;TODAY(),IFERROR(VLOOKUP(db_ConsumoSectorizado[[#This Row],[Fecha]],db_Medidores[],7,FALSE)-VLOOKUP(db_ConsumoSectorizado[[#This Row],[Fecha]]-1,db_Medidores[],7,FALSE),0),0)</f>
        <v>414.29000000003725</v>
      </c>
      <c r="F8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82" s="28">
        <f ca="1">+db_ConsumoSectorizado[[#This Row],[Consumo.No02]]-db_ConsumoSectorizado[[#This Row],[Consumo.No04]]-db_ConsumoSectorizado[[#This Row],[Consumo.No05]]</f>
        <v>-271.38999999966472</v>
      </c>
      <c r="H82" s="28">
        <f ca="1">+db_ConsumoSectorizado[[#This Row],[Consumo.No08]]+db_ConsumoSectorizado[[#This Row],[Consumo.No09]]</f>
        <v>326.70999999998457</v>
      </c>
      <c r="I82" s="28">
        <f ca="1">+IF(db_ConsumoSectorizado[[#This Row],[Fecha]]&lt;TODAY(),IFERROR(VLOOKUP(db_ConsumoSectorizado[[#This Row],[Fecha]],db_Medidores[],9,FALSE)-VLOOKUP(db_ConsumoSectorizado[[#This Row],[Fecha]]-1,db_Medidores[],9,FALSE),0),0)</f>
        <v>124.34999999999854</v>
      </c>
      <c r="J82" s="28">
        <f ca="1">+IF(db_ConsumoSectorizado[[#This Row],[Fecha]]&lt;TODAY(),IFERROR(VLOOKUP(db_ConsumoSectorizado[[#This Row],[Fecha]],db_Medidores[],11,FALSE)-VLOOKUP(db_ConsumoSectorizado[[#This Row],[Fecha]]-1,db_Medidores[],11,FALSE),0),0)</f>
        <v>202.35999999998603</v>
      </c>
      <c r="K82" s="28">
        <f ca="1">+db_ConsumoSectorizado[[#This Row],[Consumo.No07]]-db_ConsumoSectorizado[[#This Row],[Consumo.No08]]-db_ConsumoSectorizado[[#This Row],[Consumo.No09]]</f>
        <v>0</v>
      </c>
      <c r="L82" s="28">
        <f ca="1">+IF(db_ConsumoSectorizado[[#This Row],[Fecha]]&lt;TODAY(),IFERROR(VLOOKUP(db_ConsumoSectorizado[[#This Row],[Fecha]],db_Medidores[],4,FALSE)-VLOOKUP(db_ConsumoSectorizado[[#This Row],[Fecha]]-1,db_Medidores[],4,FALSE),0),0)</f>
        <v>5279</v>
      </c>
      <c r="M82" s="28">
        <f ca="1">+IF(db_ConsumoSectorizado[[#This Row],[Fecha]]&lt;TODAY(),IFERROR(VLOOKUP(db_ConsumoSectorizado[[#This Row],[Fecha]],db_Medidores[],19,FALSE)-VLOOKUP(db_ConsumoSectorizado[[#This Row],[Fecha]]-1,db_Medidores[],19,FALSE),0),0)</f>
        <v>1787</v>
      </c>
      <c r="N82" s="28">
        <f ca="1">+IF(db_ConsumoSectorizado[[#This Row],[Fecha]]&lt;TODAY(),IFERROR(VLOOKUP(db_ConsumoSectorizado[[#This Row],[Fecha]],db_Medidores[],15,FALSE)-VLOOKUP(db_ConsumoSectorizado[[#This Row],[Fecha]]-1,db_Medidores[],15,FALSE),0),0)</f>
        <v>2239</v>
      </c>
      <c r="O82" s="28">
        <f ca="1">+IF(db_ConsumoSectorizado[[#This Row],[Fecha]]&lt;TODAY(),IFERROR(VLOOKUP(db_ConsumoSectorizado[[#This Row],[Fecha]],db_Medidores[],8,FALSE)-VLOOKUP(db_ConsumoSectorizado[[#This Row],[Fecha]]-1,db_Medidores[],8,FALSE),0),0)</f>
        <v>409.80000000004657</v>
      </c>
      <c r="P82" s="28">
        <f ca="1">+db_ConsumoSectorizado[[#This Row],[Consumo.No11]]-db_ConsumoSectorizado[[#This Row],[Consumo.No12]]-db_ConsumoSectorizado[[#This Row],[Consumo.No13]]-db_ConsumoSectorizado[[#This Row],[Consumo.No14]]</f>
        <v>843.19999999995343</v>
      </c>
      <c r="Q82" s="28">
        <f ca="1">+IF(db_ConsumoSectorizado[[#This Row],[Fecha]]&lt;TODAY(),IFERROR(VLOOKUP(db_ConsumoSectorizado[[#This Row],[Fecha]],db_Medidores[],2,FALSE)-VLOOKUP(db_ConsumoSectorizado[[#This Row],[Fecha]]-1,db_Medidores[],2,FALSE),0),0)</f>
        <v>429.36999999999534</v>
      </c>
      <c r="R82" s="28">
        <f ca="1">+IF(db_ConsumoSectorizado[[#This Row],[Fecha]]&lt;TODAY(),IFERROR(VLOOKUP(db_ConsumoSectorizado[[#This Row],[Fecha]],db_Medidores[],3,FALSE)-VLOOKUP(db_ConsumoSectorizado[[#This Row],[Fecha]]-1,db_Medidores[],3,FALSE),0),0)</f>
        <v>136.81999999999243</v>
      </c>
      <c r="S82" s="28">
        <f ca="1">+db_ConsumoSectorizado[[#This Row],[Consumo.No01]]-db_ConsumoSectorizado[[#This Row],[Consumo.No02]]-db_ConsumoSectorizado[[#This Row],[Consumo.No07]]-db_ConsumoSectorizado[[#This Row],[Consumo.No11]]</f>
        <v>2013.2000000024491</v>
      </c>
      <c r="T82" s="28">
        <f>+IFERROR(VLOOKUP(db_ConsumoSectorizado[[#This Row],[Fecha]],db_Vol[],2,FALSE),0)</f>
        <v>0</v>
      </c>
      <c r="U82" s="28">
        <f>+IFERROR(VLOOKUP(db_ConsumoSectorizado[[#This Row],[Fecha]],db_Vol[],3,FALSE),0)</f>
        <v>0</v>
      </c>
      <c r="V82" s="28" t="b">
        <f>+AND(db_ConsumoSectorizado[[#This Row],[Vol_SACO]]&gt;3000,db_ConsumoSectorizado[[#This Row],[Vol_ENVA]]&gt;3000)</f>
        <v>0</v>
      </c>
      <c r="W82" s="28" t="b">
        <f>+AND(db_ConsumoSectorizado[[#This Row],[Vol_SACO]]&lt;=0,db_ConsumoSectorizado[[#This Row],[Vol_ENVA]]&lt;100)</f>
        <v>1</v>
      </c>
      <c r="X82" s="28" t="b">
        <f>+AND(db_ConsumoSectorizado[[#This Row],[Vol_SACO]]&gt;0,db_ConsumoSectorizado[[#This Row],[Vol_ENVA]]&lt;900)</f>
        <v>0</v>
      </c>
      <c r="Y82" s="28" t="b">
        <f>+AND(db_ConsumoSectorizado[[#This Row],[Vol_SACO]]=0,db_ConsumoSectorizado[[#This Row],[Vol_ENVA]]&gt;3000)</f>
        <v>0</v>
      </c>
    </row>
    <row r="83" spans="1:25" ht="15.75" x14ac:dyDescent="0.25">
      <c r="A83" s="26">
        <v>44275</v>
      </c>
      <c r="B8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4863.4999999881256</v>
      </c>
      <c r="C83" s="28">
        <f ca="1">+IF(db_ConsumoSectorizado[[#This Row],[Fecha]]&lt;TODAY(),IFERROR(VLOOKUP(db_ConsumoSectorizado[[#This Row],[Fecha]],db_Medidores[],10,FALSE)-VLOOKUP(db_ConsumoSectorizado[[#This Row],[Fecha]]-1,db_Medidores[],10,FALSE),0),0)</f>
        <v>104.40999999968335</v>
      </c>
      <c r="D8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83" s="28">
        <f ca="1">+IF(db_ConsumoSectorizado[[#This Row],[Fecha]]&lt;TODAY(),IFERROR(VLOOKUP(db_ConsumoSectorizado[[#This Row],[Fecha]],db_Medidores[],7,FALSE)-VLOOKUP(db_ConsumoSectorizado[[#This Row],[Fecha]]-1,db_Medidores[],7,FALSE),0),0)</f>
        <v>5.029999999795109</v>
      </c>
      <c r="F83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83" s="28">
        <f ca="1">+db_ConsumoSectorizado[[#This Row],[Consumo.No02]]-db_ConsumoSectorizado[[#This Row],[Consumo.No04]]-db_ConsumoSectorizado[[#This Row],[Consumo.No05]]</f>
        <v>99.379999999888241</v>
      </c>
      <c r="H83" s="28">
        <f ca="1">+db_ConsumoSectorizado[[#This Row],[Consumo.No08]]+db_ConsumoSectorizado[[#This Row],[Consumo.No09]]</f>
        <v>353.63000000001193</v>
      </c>
      <c r="I83" s="28">
        <f ca="1">+IF(db_ConsumoSectorizado[[#This Row],[Fecha]]&lt;TODAY(),IFERROR(VLOOKUP(db_ConsumoSectorizado[[#This Row],[Fecha]],db_Medidores[],9,FALSE)-VLOOKUP(db_ConsumoSectorizado[[#This Row],[Fecha]]-1,db_Medidores[],9,FALSE),0),0)</f>
        <v>90.400000000001455</v>
      </c>
      <c r="J83" s="28">
        <f ca="1">+IF(db_ConsumoSectorizado[[#This Row],[Fecha]]&lt;TODAY(),IFERROR(VLOOKUP(db_ConsumoSectorizado[[#This Row],[Fecha]],db_Medidores[],11,FALSE)-VLOOKUP(db_ConsumoSectorizado[[#This Row],[Fecha]]-1,db_Medidores[],11,FALSE),0),0)</f>
        <v>263.23000000001048</v>
      </c>
      <c r="K83" s="28">
        <f ca="1">+db_ConsumoSectorizado[[#This Row],[Consumo.No07]]-db_ConsumoSectorizado[[#This Row],[Consumo.No08]]-db_ConsumoSectorizado[[#This Row],[Consumo.No09]]</f>
        <v>0</v>
      </c>
      <c r="L83" s="28">
        <f ca="1">+IF(db_ConsumoSectorizado[[#This Row],[Fecha]]&lt;TODAY(),IFERROR(VLOOKUP(db_ConsumoSectorizado[[#This Row],[Fecha]],db_Medidores[],4,FALSE)-VLOOKUP(db_ConsumoSectorizado[[#This Row],[Fecha]]-1,db_Medidores[],4,FALSE),0),0)</f>
        <v>3757</v>
      </c>
      <c r="M83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83" s="28">
        <f ca="1">+IF(db_ConsumoSectorizado[[#This Row],[Fecha]]&lt;TODAY(),IFERROR(VLOOKUP(db_ConsumoSectorizado[[#This Row],[Fecha]],db_Medidores[],15,FALSE)-VLOOKUP(db_ConsumoSectorizado[[#This Row],[Fecha]]-1,db_Medidores[],15,FALSE),0),0)</f>
        <v>1627</v>
      </c>
      <c r="O83" s="28">
        <f ca="1">+IF(db_ConsumoSectorizado[[#This Row],[Fecha]]&lt;TODAY(),IFERROR(VLOOKUP(db_ConsumoSectorizado[[#This Row],[Fecha]],db_Medidores[],8,FALSE)-VLOOKUP(db_ConsumoSectorizado[[#This Row],[Fecha]]-1,db_Medidores[],8,FALSE),0),0)</f>
        <v>16.399999999906868</v>
      </c>
      <c r="P83" s="28">
        <f ca="1">+db_ConsumoSectorizado[[#This Row],[Consumo.No11]]-db_ConsumoSectorizado[[#This Row],[Consumo.No12]]-db_ConsumoSectorizado[[#This Row],[Consumo.No13]]-db_ConsumoSectorizado[[#This Row],[Consumo.No14]]</f>
        <v>2113.6000000000931</v>
      </c>
      <c r="Q83" s="28">
        <f ca="1">+IF(db_ConsumoSectorizado[[#This Row],[Fecha]]&lt;TODAY(),IFERROR(VLOOKUP(db_ConsumoSectorizado[[#This Row],[Fecha]],db_Medidores[],2,FALSE)-VLOOKUP(db_ConsumoSectorizado[[#This Row],[Fecha]]-1,db_Medidores[],2,FALSE),0),0)</f>
        <v>288.88000000000466</v>
      </c>
      <c r="R83" s="28">
        <f ca="1">+IF(db_ConsumoSectorizado[[#This Row],[Fecha]]&lt;TODAY(),IFERROR(VLOOKUP(db_ConsumoSectorizado[[#This Row],[Fecha]],db_Medidores[],3,FALSE)-VLOOKUP(db_ConsumoSectorizado[[#This Row],[Fecha]]-1,db_Medidores[],3,FALSE),0),0)</f>
        <v>103.61999999999534</v>
      </c>
      <c r="S83" s="28">
        <f ca="1">+db_ConsumoSectorizado[[#This Row],[Consumo.No01]]-db_ConsumoSectorizado[[#This Row],[Consumo.No02]]-db_ConsumoSectorizado[[#This Row],[Consumo.No07]]-db_ConsumoSectorizado[[#This Row],[Consumo.No11]]</f>
        <v>648.45999998843035</v>
      </c>
      <c r="T83" s="28">
        <f>+IFERROR(VLOOKUP(db_ConsumoSectorizado[[#This Row],[Fecha]],db_Vol[],2,FALSE),0)</f>
        <v>0</v>
      </c>
      <c r="U83" s="28">
        <f>+IFERROR(VLOOKUP(db_ConsumoSectorizado[[#This Row],[Fecha]],db_Vol[],3,FALSE),0)</f>
        <v>0</v>
      </c>
      <c r="V83" s="28" t="b">
        <f>+AND(db_ConsumoSectorizado[[#This Row],[Vol_SACO]]&gt;3000,db_ConsumoSectorizado[[#This Row],[Vol_ENVA]]&gt;3000)</f>
        <v>0</v>
      </c>
      <c r="W83" s="28" t="b">
        <f>+AND(db_ConsumoSectorizado[[#This Row],[Vol_SACO]]&lt;=0,db_ConsumoSectorizado[[#This Row],[Vol_ENVA]]&lt;100)</f>
        <v>1</v>
      </c>
      <c r="X83" s="28" t="b">
        <f>+AND(db_ConsumoSectorizado[[#This Row],[Vol_SACO]]&gt;0,db_ConsumoSectorizado[[#This Row],[Vol_ENVA]]&lt;900)</f>
        <v>0</v>
      </c>
      <c r="Y83" s="28" t="b">
        <f>+AND(db_ConsumoSectorizado[[#This Row],[Vol_SACO]]=0,db_ConsumoSectorizado[[#This Row],[Vol_ENVA]]&gt;3000)</f>
        <v>0</v>
      </c>
    </row>
    <row r="84" spans="1:25" ht="15.75" x14ac:dyDescent="0.25">
      <c r="A84" s="26">
        <v>44276</v>
      </c>
      <c r="B8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5056.520000002085</v>
      </c>
      <c r="C84" s="28">
        <f ca="1">+IF(db_ConsumoSectorizado[[#This Row],[Fecha]]&lt;TODAY(),IFERROR(VLOOKUP(db_ConsumoSectorizado[[#This Row],[Fecha]],db_Medidores[],10,FALSE)-VLOOKUP(db_ConsumoSectorizado[[#This Row],[Fecha]]-1,db_Medidores[],10,FALSE),0),0)</f>
        <v>27.410000000149012</v>
      </c>
      <c r="D8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8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8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84" s="28">
        <f ca="1">+db_ConsumoSectorizado[[#This Row],[Consumo.No02]]-db_ConsumoSectorizado[[#This Row],[Consumo.No04]]-db_ConsumoSectorizado[[#This Row],[Consumo.No05]]</f>
        <v>27.410000000149012</v>
      </c>
      <c r="H84" s="28">
        <f ca="1">+db_ConsumoSectorizado[[#This Row],[Consumo.No08]]+db_ConsumoSectorizado[[#This Row],[Consumo.No09]]</f>
        <v>56.830000000001746</v>
      </c>
      <c r="I84" s="28">
        <f ca="1">+IF(db_ConsumoSectorizado[[#This Row],[Fecha]]&lt;TODAY(),IFERROR(VLOOKUP(db_ConsumoSectorizado[[#This Row],[Fecha]],db_Medidores[],9,FALSE)-VLOOKUP(db_ConsumoSectorizado[[#This Row],[Fecha]]-1,db_Medidores[],9,FALSE),0),0)</f>
        <v>56.830000000001746</v>
      </c>
      <c r="J84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84" s="28">
        <f ca="1">+db_ConsumoSectorizado[[#This Row],[Consumo.No07]]-db_ConsumoSectorizado[[#This Row],[Consumo.No08]]-db_ConsumoSectorizado[[#This Row],[Consumo.No09]]</f>
        <v>0</v>
      </c>
      <c r="L84" s="28">
        <f ca="1">+IF(db_ConsumoSectorizado[[#This Row],[Fecha]]&lt;TODAY(),IFERROR(VLOOKUP(db_ConsumoSectorizado[[#This Row],[Fecha]],db_Medidores[],4,FALSE)-VLOOKUP(db_ConsumoSectorizado[[#This Row],[Fecha]]-1,db_Medidores[],4,FALSE),0),0)</f>
        <v>4167</v>
      </c>
      <c r="M84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84" s="28">
        <f ca="1">+IF(db_ConsumoSectorizado[[#This Row],[Fecha]]&lt;TODAY(),IFERROR(VLOOKUP(db_ConsumoSectorizado[[#This Row],[Fecha]],db_Medidores[],15,FALSE)-VLOOKUP(db_ConsumoSectorizado[[#This Row],[Fecha]]-1,db_Medidores[],15,FALSE),0),0)</f>
        <v>2574</v>
      </c>
      <c r="O84" s="28">
        <f ca="1">+IF(db_ConsumoSectorizado[[#This Row],[Fecha]]&lt;TODAY(),IFERROR(VLOOKUP(db_ConsumoSectorizado[[#This Row],[Fecha]],db_Medidores[],8,FALSE)-VLOOKUP(db_ConsumoSectorizado[[#This Row],[Fecha]]-1,db_Medidores[],8,FALSE),0),0)</f>
        <v>720.60000000009313</v>
      </c>
      <c r="P84" s="28">
        <f ca="1">+db_ConsumoSectorizado[[#This Row],[Consumo.No11]]-db_ConsumoSectorizado[[#This Row],[Consumo.No12]]-db_ConsumoSectorizado[[#This Row],[Consumo.No13]]-db_ConsumoSectorizado[[#This Row],[Consumo.No14]]</f>
        <v>872.39999999990687</v>
      </c>
      <c r="Q84" s="28">
        <f ca="1">+IF(db_ConsumoSectorizado[[#This Row],[Fecha]]&lt;TODAY(),IFERROR(VLOOKUP(db_ConsumoSectorizado[[#This Row],[Fecha]],db_Medidores[],2,FALSE)-VLOOKUP(db_ConsumoSectorizado[[#This Row],[Fecha]]-1,db_Medidores[],2,FALSE),0),0)</f>
        <v>314.16000000000349</v>
      </c>
      <c r="R84" s="28">
        <f ca="1">+IF(db_ConsumoSectorizado[[#This Row],[Fecha]]&lt;TODAY(),IFERROR(VLOOKUP(db_ConsumoSectorizado[[#This Row],[Fecha]],db_Medidores[],3,FALSE)-VLOOKUP(db_ConsumoSectorizado[[#This Row],[Fecha]]-1,db_Medidores[],3,FALSE),0),0)</f>
        <v>125.32000000000698</v>
      </c>
      <c r="S84" s="28">
        <f ca="1">+db_ConsumoSectorizado[[#This Row],[Consumo.No01]]-db_ConsumoSectorizado[[#This Row],[Consumo.No02]]-db_ConsumoSectorizado[[#This Row],[Consumo.No07]]-db_ConsumoSectorizado[[#This Row],[Consumo.No11]]</f>
        <v>805.28000000193424</v>
      </c>
      <c r="T84" s="28">
        <f>+IFERROR(VLOOKUP(db_ConsumoSectorizado[[#This Row],[Fecha]],db_Vol[],2,FALSE),0)</f>
        <v>0</v>
      </c>
      <c r="U84" s="28">
        <f>+IFERROR(VLOOKUP(db_ConsumoSectorizado[[#This Row],[Fecha]],db_Vol[],3,FALSE),0)</f>
        <v>0</v>
      </c>
      <c r="V84" s="28" t="b">
        <f>+AND(db_ConsumoSectorizado[[#This Row],[Vol_SACO]]&gt;3000,db_ConsumoSectorizado[[#This Row],[Vol_ENVA]]&gt;3000)</f>
        <v>0</v>
      </c>
      <c r="W84" s="28" t="b">
        <f>+AND(db_ConsumoSectorizado[[#This Row],[Vol_SACO]]&lt;=0,db_ConsumoSectorizado[[#This Row],[Vol_ENVA]]&lt;100)</f>
        <v>1</v>
      </c>
      <c r="X84" s="28" t="b">
        <f>+AND(db_ConsumoSectorizado[[#This Row],[Vol_SACO]]&gt;0,db_ConsumoSectorizado[[#This Row],[Vol_ENVA]]&lt;900)</f>
        <v>0</v>
      </c>
      <c r="Y84" s="28" t="b">
        <f>+AND(db_ConsumoSectorizado[[#This Row],[Vol_SACO]]=0,db_ConsumoSectorizado[[#This Row],[Vol_ENVA]]&gt;3000)</f>
        <v>0</v>
      </c>
    </row>
    <row r="85" spans="1:25" ht="15.75" x14ac:dyDescent="0.25">
      <c r="A85" s="26">
        <v>44277</v>
      </c>
      <c r="B8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12548.000000002794</v>
      </c>
      <c r="C85" s="28">
        <f ca="1">+IF(db_ConsumoSectorizado[[#This Row],[Fecha]]&lt;TODAY(),IFERROR(VLOOKUP(db_ConsumoSectorizado[[#This Row],[Fecha]],db_Medidores[],10,FALSE)-VLOOKUP(db_ConsumoSectorizado[[#This Row],[Fecha]]-1,db_Medidores[],10,FALSE),0),0)</f>
        <v>2128</v>
      </c>
      <c r="D8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85" s="28">
        <f ca="1">+IF(db_ConsumoSectorizado[[#This Row],[Fecha]]&lt;TODAY(),IFERROR(VLOOKUP(db_ConsumoSectorizado[[#This Row],[Fecha]],db_Medidores[],7,FALSE)-VLOOKUP(db_ConsumoSectorizado[[#This Row],[Fecha]]-1,db_Medidores[],7,FALSE),0),0)</f>
        <v>394.10000000009313</v>
      </c>
      <c r="F85" s="28">
        <f ca="1">+IF(db_ConsumoSectorizado[[#This Row],[Fecha]]&lt;TODAY(),IFERROR(VLOOKUP(db_ConsumoSectorizado[[#This Row],[Fecha]],db_Medidores[],17,FALSE)-VLOOKUP(db_ConsumoSectorizado[[#This Row],[Fecha]]-1,db_Medidores[],17,FALSE),0),0)</f>
        <v>2170.9199999999837</v>
      </c>
      <c r="G85" s="28">
        <f ca="1">+db_ConsumoSectorizado[[#This Row],[Consumo.No02]]-db_ConsumoSectorizado[[#This Row],[Consumo.No04]]-db_ConsumoSectorizado[[#This Row],[Consumo.No05]]</f>
        <v>-437.02000000007683</v>
      </c>
      <c r="H85" s="28">
        <f ca="1">+db_ConsumoSectorizado[[#This Row],[Consumo.No08]]+db_ConsumoSectorizado[[#This Row],[Consumo.No09]]</f>
        <v>671.52999999999884</v>
      </c>
      <c r="I85" s="28">
        <f ca="1">+IF(db_ConsumoSectorizado[[#This Row],[Fecha]]&lt;TODAY(),IFERROR(VLOOKUP(db_ConsumoSectorizado[[#This Row],[Fecha]],db_Medidores[],9,FALSE)-VLOOKUP(db_ConsumoSectorizado[[#This Row],[Fecha]]-1,db_Medidores[],9,FALSE),0),0)</f>
        <v>177</v>
      </c>
      <c r="J85" s="28">
        <f ca="1">+IF(db_ConsumoSectorizado[[#This Row],[Fecha]]&lt;TODAY(),IFERROR(VLOOKUP(db_ConsumoSectorizado[[#This Row],[Fecha]],db_Medidores[],11,FALSE)-VLOOKUP(db_ConsumoSectorizado[[#This Row],[Fecha]]-1,db_Medidores[],11,FALSE),0),0)</f>
        <v>494.52999999999884</v>
      </c>
      <c r="K85" s="28">
        <f ca="1">+db_ConsumoSectorizado[[#This Row],[Consumo.No07]]-db_ConsumoSectorizado[[#This Row],[Consumo.No08]]-db_ConsumoSectorizado[[#This Row],[Consumo.No09]]</f>
        <v>0</v>
      </c>
      <c r="L85" s="28">
        <f ca="1">+IF(db_ConsumoSectorizado[[#This Row],[Fecha]]&lt;TODAY(),IFERROR(VLOOKUP(db_ConsumoSectorizado[[#This Row],[Fecha]],db_Medidores[],4,FALSE)-VLOOKUP(db_ConsumoSectorizado[[#This Row],[Fecha]]-1,db_Medidores[],4,FALSE),0),0)</f>
        <v>7463</v>
      </c>
      <c r="M85" s="28">
        <f ca="1">+IF(db_ConsumoSectorizado[[#This Row],[Fecha]]&lt;TODAY(),IFERROR(VLOOKUP(db_ConsumoSectorizado[[#This Row],[Fecha]],db_Medidores[],19,FALSE)-VLOOKUP(db_ConsumoSectorizado[[#This Row],[Fecha]]-1,db_Medidores[],19,FALSE),0),0)</f>
        <v>533</v>
      </c>
      <c r="N85" s="28">
        <f ca="1">+IF(db_ConsumoSectorizado[[#This Row],[Fecha]]&lt;TODAY(),IFERROR(VLOOKUP(db_ConsumoSectorizado[[#This Row],[Fecha]],db_Medidores[],15,FALSE)-VLOOKUP(db_ConsumoSectorizado[[#This Row],[Fecha]]-1,db_Medidores[],15,FALSE),0),0)</f>
        <v>1977</v>
      </c>
      <c r="O85" s="28">
        <f ca="1">+IF(db_ConsumoSectorizado[[#This Row],[Fecha]]&lt;TODAY(),IFERROR(VLOOKUP(db_ConsumoSectorizado[[#This Row],[Fecha]],db_Medidores[],8,FALSE)-VLOOKUP(db_ConsumoSectorizado[[#This Row],[Fecha]]-1,db_Medidores[],8,FALSE),0),0)</f>
        <v>640</v>
      </c>
      <c r="P85" s="28">
        <f ca="1">+db_ConsumoSectorizado[[#This Row],[Consumo.No11]]-db_ConsumoSectorizado[[#This Row],[Consumo.No12]]-db_ConsumoSectorizado[[#This Row],[Consumo.No13]]-db_ConsumoSectorizado[[#This Row],[Consumo.No14]]</f>
        <v>4313</v>
      </c>
      <c r="Q85" s="28">
        <f ca="1">+IF(db_ConsumoSectorizado[[#This Row],[Fecha]]&lt;TODAY(),IFERROR(VLOOKUP(db_ConsumoSectorizado[[#This Row],[Fecha]],db_Medidores[],2,FALSE)-VLOOKUP(db_ConsumoSectorizado[[#This Row],[Fecha]]-1,db_Medidores[],2,FALSE),0),0)</f>
        <v>398</v>
      </c>
      <c r="R85" s="28">
        <f ca="1">+IF(db_ConsumoSectorizado[[#This Row],[Fecha]]&lt;TODAY(),IFERROR(VLOOKUP(db_ConsumoSectorizado[[#This Row],[Fecha]],db_Medidores[],3,FALSE)-VLOOKUP(db_ConsumoSectorizado[[#This Row],[Fecha]]-1,db_Medidores[],3,FALSE),0),0)</f>
        <v>182</v>
      </c>
      <c r="S85" s="28">
        <f ca="1">+db_ConsumoSectorizado[[#This Row],[Consumo.No01]]-db_ConsumoSectorizado[[#This Row],[Consumo.No02]]-db_ConsumoSectorizado[[#This Row],[Consumo.No07]]-db_ConsumoSectorizado[[#This Row],[Consumo.No11]]</f>
        <v>2285.4700000027951</v>
      </c>
      <c r="T85" s="28">
        <f>+IFERROR(VLOOKUP(db_ConsumoSectorizado[[#This Row],[Fecha]],db_Vol[],2,FALSE),0)</f>
        <v>2252</v>
      </c>
      <c r="U85" s="28">
        <f>+IFERROR(VLOOKUP(db_ConsumoSectorizado[[#This Row],[Fecha]],db_Vol[],3,FALSE),0)</f>
        <v>311.79179999999997</v>
      </c>
      <c r="V85" s="28" t="b">
        <f>+AND(db_ConsumoSectorizado[[#This Row],[Vol_SACO]]&gt;3000,db_ConsumoSectorizado[[#This Row],[Vol_ENVA]]&gt;3000)</f>
        <v>0</v>
      </c>
      <c r="W85" s="28" t="b">
        <f>+AND(db_ConsumoSectorizado[[#This Row],[Vol_SACO]]&lt;=0,db_ConsumoSectorizado[[#This Row],[Vol_ENVA]]&lt;100)</f>
        <v>0</v>
      </c>
      <c r="X85" s="28" t="b">
        <f>+AND(db_ConsumoSectorizado[[#This Row],[Vol_SACO]]&gt;0,db_ConsumoSectorizado[[#This Row],[Vol_ENVA]]&lt;900)</f>
        <v>1</v>
      </c>
      <c r="Y85" s="28" t="b">
        <f>+AND(db_ConsumoSectorizado[[#This Row],[Vol_SACO]]=0,db_ConsumoSectorizado[[#This Row],[Vol_ENVA]]&gt;3000)</f>
        <v>0</v>
      </c>
    </row>
    <row r="86" spans="1:25" ht="15.75" x14ac:dyDescent="0.25">
      <c r="A86" s="26">
        <v>44278</v>
      </c>
      <c r="B8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16634.000000000698</v>
      </c>
      <c r="C86" s="28">
        <f ca="1">+IF(db_ConsumoSectorizado[[#This Row],[Fecha]]&lt;TODAY(),IFERROR(VLOOKUP(db_ConsumoSectorizado[[#This Row],[Fecha]],db_Medidores[],10,FALSE)-VLOOKUP(db_ConsumoSectorizado[[#This Row],[Fecha]]-1,db_Medidores[],10,FALSE),0),0)</f>
        <v>5023</v>
      </c>
      <c r="D8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86" s="28">
        <f ca="1">+IF(db_ConsumoSectorizado[[#This Row],[Fecha]]&lt;TODAY(),IFERROR(VLOOKUP(db_ConsumoSectorizado[[#This Row],[Fecha]],db_Medidores[],7,FALSE)-VLOOKUP(db_ConsumoSectorizado[[#This Row],[Fecha]]-1,db_Medidores[],7,FALSE),0),0)</f>
        <v>890</v>
      </c>
      <c r="F86" s="28">
        <f ca="1">+IF(db_ConsumoSectorizado[[#This Row],[Fecha]]&lt;TODAY(),IFERROR(VLOOKUP(db_ConsumoSectorizado[[#This Row],[Fecha]],db_Medidores[],17,FALSE)-VLOOKUP(db_ConsumoSectorizado[[#This Row],[Fecha]]-1,db_Medidores[],17,FALSE),0),0)</f>
        <v>2029</v>
      </c>
      <c r="G86" s="28">
        <f ca="1">+db_ConsumoSectorizado[[#This Row],[Consumo.No02]]-db_ConsumoSectorizado[[#This Row],[Consumo.No04]]-db_ConsumoSectorizado[[#This Row],[Consumo.No05]]</f>
        <v>2104</v>
      </c>
      <c r="H86" s="28">
        <f ca="1">+db_ConsumoSectorizado[[#This Row],[Consumo.No08]]+db_ConsumoSectorizado[[#This Row],[Consumo.No09]]</f>
        <v>886</v>
      </c>
      <c r="I86" s="28">
        <f ca="1">+IF(db_ConsumoSectorizado[[#This Row],[Fecha]]&lt;TODAY(),IFERROR(VLOOKUP(db_ConsumoSectorizado[[#This Row],[Fecha]],db_Medidores[],9,FALSE)-VLOOKUP(db_ConsumoSectorizado[[#This Row],[Fecha]]-1,db_Medidores[],9,FALSE),0),0)</f>
        <v>253</v>
      </c>
      <c r="J86" s="28">
        <f ca="1">+IF(db_ConsumoSectorizado[[#This Row],[Fecha]]&lt;TODAY(),IFERROR(VLOOKUP(db_ConsumoSectorizado[[#This Row],[Fecha]],db_Medidores[],11,FALSE)-VLOOKUP(db_ConsumoSectorizado[[#This Row],[Fecha]]-1,db_Medidores[],11,FALSE),0),0)</f>
        <v>633</v>
      </c>
      <c r="K86" s="28">
        <f ca="1">+db_ConsumoSectorizado[[#This Row],[Consumo.No07]]-db_ConsumoSectorizado[[#This Row],[Consumo.No08]]-db_ConsumoSectorizado[[#This Row],[Consumo.No09]]</f>
        <v>0</v>
      </c>
      <c r="L86" s="28">
        <f ca="1">+IF(db_ConsumoSectorizado[[#This Row],[Fecha]]&lt;TODAY(),IFERROR(VLOOKUP(db_ConsumoSectorizado[[#This Row],[Fecha]],db_Medidores[],4,FALSE)-VLOOKUP(db_ConsumoSectorizado[[#This Row],[Fecha]]-1,db_Medidores[],4,FALSE),0),0)</f>
        <v>8337</v>
      </c>
      <c r="M86" s="28">
        <f ca="1">+IF(db_ConsumoSectorizado[[#This Row],[Fecha]]&lt;TODAY(),IFERROR(VLOOKUP(db_ConsumoSectorizado[[#This Row],[Fecha]],db_Medidores[],19,FALSE)-VLOOKUP(db_ConsumoSectorizado[[#This Row],[Fecha]]-1,db_Medidores[],19,FALSE),0),0)</f>
        <v>1596</v>
      </c>
      <c r="N86" s="28">
        <f ca="1">+IF(db_ConsumoSectorizado[[#This Row],[Fecha]]&lt;TODAY(),IFERROR(VLOOKUP(db_ConsumoSectorizado[[#This Row],[Fecha]],db_Medidores[],15,FALSE)-VLOOKUP(db_ConsumoSectorizado[[#This Row],[Fecha]]-1,db_Medidores[],15,FALSE),0),0)</f>
        <v>2084</v>
      </c>
      <c r="O86" s="28">
        <f ca="1">+IF(db_ConsumoSectorizado[[#This Row],[Fecha]]&lt;TODAY(),IFERROR(VLOOKUP(db_ConsumoSectorizado[[#This Row],[Fecha]],db_Medidores[],8,FALSE)-VLOOKUP(db_ConsumoSectorizado[[#This Row],[Fecha]]-1,db_Medidores[],8,FALSE),0),0)</f>
        <v>678</v>
      </c>
      <c r="P86" s="28">
        <f ca="1">+db_ConsumoSectorizado[[#This Row],[Consumo.No11]]-db_ConsumoSectorizado[[#This Row],[Consumo.No12]]-db_ConsumoSectorizado[[#This Row],[Consumo.No13]]-db_ConsumoSectorizado[[#This Row],[Consumo.No14]]</f>
        <v>3979</v>
      </c>
      <c r="Q86" s="28">
        <f ca="1">+IF(db_ConsumoSectorizado[[#This Row],[Fecha]]&lt;TODAY(),IFERROR(VLOOKUP(db_ConsumoSectorizado[[#This Row],[Fecha]],db_Medidores[],2,FALSE)-VLOOKUP(db_ConsumoSectorizado[[#This Row],[Fecha]]-1,db_Medidores[],2,FALSE),0),0)</f>
        <v>350</v>
      </c>
      <c r="R86" s="28">
        <f ca="1">+IF(db_ConsumoSectorizado[[#This Row],[Fecha]]&lt;TODAY(),IFERROR(VLOOKUP(db_ConsumoSectorizado[[#This Row],[Fecha]],db_Medidores[],3,FALSE)-VLOOKUP(db_ConsumoSectorizado[[#This Row],[Fecha]]-1,db_Medidores[],3,FALSE),0),0)</f>
        <v>248</v>
      </c>
      <c r="S86" s="28">
        <f ca="1">+db_ConsumoSectorizado[[#This Row],[Consumo.No01]]-db_ConsumoSectorizado[[#This Row],[Consumo.No02]]-db_ConsumoSectorizado[[#This Row],[Consumo.No07]]-db_ConsumoSectorizado[[#This Row],[Consumo.No11]]</f>
        <v>2388.0000000006985</v>
      </c>
      <c r="T86" s="28">
        <f>+IFERROR(VLOOKUP(db_ConsumoSectorizado[[#This Row],[Fecha]],db_Vol[],2,FALSE),0)</f>
        <v>3156</v>
      </c>
      <c r="U86" s="28">
        <f>+IFERROR(VLOOKUP(db_ConsumoSectorizado[[#This Row],[Fecha]],db_Vol[],3,FALSE),0)</f>
        <v>3049.1041999999998</v>
      </c>
      <c r="V86" s="28" t="b">
        <f>+AND(db_ConsumoSectorizado[[#This Row],[Vol_SACO]]&gt;3000,db_ConsumoSectorizado[[#This Row],[Vol_ENVA]]&gt;3000)</f>
        <v>1</v>
      </c>
      <c r="W86" s="28" t="b">
        <f>+AND(db_ConsumoSectorizado[[#This Row],[Vol_SACO]]&lt;=0,db_ConsumoSectorizado[[#This Row],[Vol_ENVA]]&lt;100)</f>
        <v>0</v>
      </c>
      <c r="X86" s="28" t="b">
        <f>+AND(db_ConsumoSectorizado[[#This Row],[Vol_SACO]]&gt;0,db_ConsumoSectorizado[[#This Row],[Vol_ENVA]]&lt;900)</f>
        <v>0</v>
      </c>
      <c r="Y86" s="28" t="b">
        <f>+AND(db_ConsumoSectorizado[[#This Row],[Vol_SACO]]=0,db_ConsumoSectorizado[[#This Row],[Vol_ENVA]]&gt;3000)</f>
        <v>0</v>
      </c>
    </row>
    <row r="87" spans="1:25" ht="15.75" x14ac:dyDescent="0.25">
      <c r="A87" s="26">
        <v>44279</v>
      </c>
      <c r="B8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19968.999999991618</v>
      </c>
      <c r="C87" s="28">
        <f ca="1">+IF(db_ConsumoSectorizado[[#This Row],[Fecha]]&lt;TODAY(),IFERROR(VLOOKUP(db_ConsumoSectorizado[[#This Row],[Fecha]],db_Medidores[],10,FALSE)-VLOOKUP(db_ConsumoSectorizado[[#This Row],[Fecha]]-1,db_Medidores[],10,FALSE),0),0)</f>
        <v>5528</v>
      </c>
      <c r="D8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87" s="28">
        <f ca="1">+IF(db_ConsumoSectorizado[[#This Row],[Fecha]]&lt;TODAY(),IFERROR(VLOOKUP(db_ConsumoSectorizado[[#This Row],[Fecha]],db_Medidores[],7,FALSE)-VLOOKUP(db_ConsumoSectorizado[[#This Row],[Fecha]]-1,db_Medidores[],7,FALSE),0),0)</f>
        <v>1032</v>
      </c>
      <c r="F87" s="28">
        <f ca="1">+IF(db_ConsumoSectorizado[[#This Row],[Fecha]]&lt;TODAY(),IFERROR(VLOOKUP(db_ConsumoSectorizado[[#This Row],[Fecha]],db_Medidores[],17,FALSE)-VLOOKUP(db_ConsumoSectorizado[[#This Row],[Fecha]]-1,db_Medidores[],17,FALSE),0),0)</f>
        <v>2093</v>
      </c>
      <c r="G87" s="28">
        <f ca="1">+db_ConsumoSectorizado[[#This Row],[Consumo.No02]]-db_ConsumoSectorizado[[#This Row],[Consumo.No04]]-db_ConsumoSectorizado[[#This Row],[Consumo.No05]]</f>
        <v>2403</v>
      </c>
      <c r="H87" s="28">
        <f ca="1">+db_ConsumoSectorizado[[#This Row],[Consumo.No08]]+db_ConsumoSectorizado[[#This Row],[Consumo.No09]]</f>
        <v>757</v>
      </c>
      <c r="I87" s="28">
        <f ca="1">+IF(db_ConsumoSectorizado[[#This Row],[Fecha]]&lt;TODAY(),IFERROR(VLOOKUP(db_ConsumoSectorizado[[#This Row],[Fecha]],db_Medidores[],9,FALSE)-VLOOKUP(db_ConsumoSectorizado[[#This Row],[Fecha]]-1,db_Medidores[],9,FALSE),0),0)</f>
        <v>249</v>
      </c>
      <c r="J87" s="28">
        <f ca="1">+IF(db_ConsumoSectorizado[[#This Row],[Fecha]]&lt;TODAY(),IFERROR(VLOOKUP(db_ConsumoSectorizado[[#This Row],[Fecha]],db_Medidores[],11,FALSE)-VLOOKUP(db_ConsumoSectorizado[[#This Row],[Fecha]]-1,db_Medidores[],11,FALSE),0),0)</f>
        <v>508</v>
      </c>
      <c r="K87" s="28">
        <f ca="1">+db_ConsumoSectorizado[[#This Row],[Consumo.No07]]-db_ConsumoSectorizado[[#This Row],[Consumo.No08]]-db_ConsumoSectorizado[[#This Row],[Consumo.No09]]</f>
        <v>0</v>
      </c>
      <c r="L87" s="28">
        <f ca="1">+IF(db_ConsumoSectorizado[[#This Row],[Fecha]]&lt;TODAY(),IFERROR(VLOOKUP(db_ConsumoSectorizado[[#This Row],[Fecha]],db_Medidores[],4,FALSE)-VLOOKUP(db_ConsumoSectorizado[[#This Row],[Fecha]]-1,db_Medidores[],4,FALSE),0),0)</f>
        <v>10599</v>
      </c>
      <c r="M87" s="28">
        <f ca="1">+IF(db_ConsumoSectorizado[[#This Row],[Fecha]]&lt;TODAY(),IFERROR(VLOOKUP(db_ConsumoSectorizado[[#This Row],[Fecha]],db_Medidores[],19,FALSE)-VLOOKUP(db_ConsumoSectorizado[[#This Row],[Fecha]]-1,db_Medidores[],19,FALSE),0),0)</f>
        <v>1720</v>
      </c>
      <c r="N87" s="28">
        <f ca="1">+IF(db_ConsumoSectorizado[[#This Row],[Fecha]]&lt;TODAY(),IFERROR(VLOOKUP(db_ConsumoSectorizado[[#This Row],[Fecha]],db_Medidores[],15,FALSE)-VLOOKUP(db_ConsumoSectorizado[[#This Row],[Fecha]]-1,db_Medidores[],15,FALSE),0),0)</f>
        <v>2223</v>
      </c>
      <c r="O87" s="28">
        <f ca="1">+IF(db_ConsumoSectorizado[[#This Row],[Fecha]]&lt;TODAY(),IFERROR(VLOOKUP(db_ConsumoSectorizado[[#This Row],[Fecha]],db_Medidores[],8,FALSE)-VLOOKUP(db_ConsumoSectorizado[[#This Row],[Fecha]]-1,db_Medidores[],8,FALSE),0),0)</f>
        <v>724</v>
      </c>
      <c r="P87" s="28">
        <f ca="1">+db_ConsumoSectorizado[[#This Row],[Consumo.No11]]-db_ConsumoSectorizado[[#This Row],[Consumo.No12]]-db_ConsumoSectorizado[[#This Row],[Consumo.No13]]-db_ConsumoSectorizado[[#This Row],[Consumo.No14]]</f>
        <v>5932</v>
      </c>
      <c r="Q87" s="28">
        <f ca="1">+IF(db_ConsumoSectorizado[[#This Row],[Fecha]]&lt;TODAY(),IFERROR(VLOOKUP(db_ConsumoSectorizado[[#This Row],[Fecha]],db_Medidores[],2,FALSE)-VLOOKUP(db_ConsumoSectorizado[[#This Row],[Fecha]]-1,db_Medidores[],2,FALSE),0),0)</f>
        <v>399</v>
      </c>
      <c r="R87" s="28">
        <f ca="1">+IF(db_ConsumoSectorizado[[#This Row],[Fecha]]&lt;TODAY(),IFERROR(VLOOKUP(db_ConsumoSectorizado[[#This Row],[Fecha]],db_Medidores[],3,FALSE)-VLOOKUP(db_ConsumoSectorizado[[#This Row],[Fecha]]-1,db_Medidores[],3,FALSE),0),0)</f>
        <v>248</v>
      </c>
      <c r="S87" s="28">
        <f ca="1">+db_ConsumoSectorizado[[#This Row],[Consumo.No01]]-db_ConsumoSectorizado[[#This Row],[Consumo.No02]]-db_ConsumoSectorizado[[#This Row],[Consumo.No07]]-db_ConsumoSectorizado[[#This Row],[Consumo.No11]]</f>
        <v>3084.9999999916181</v>
      </c>
      <c r="T87" s="28">
        <f>+IFERROR(VLOOKUP(db_ConsumoSectorizado[[#This Row],[Fecha]],db_Vol[],2,FALSE),0)</f>
        <v>1809</v>
      </c>
      <c r="U87" s="28">
        <f>+IFERROR(VLOOKUP(db_ConsumoSectorizado[[#This Row],[Fecha]],db_Vol[],3,FALSE),0)</f>
        <v>3874.7272000000003</v>
      </c>
      <c r="V87" s="28" t="b">
        <f>+AND(db_ConsumoSectorizado[[#This Row],[Vol_SACO]]&gt;3000,db_ConsumoSectorizado[[#This Row],[Vol_ENVA]]&gt;3000)</f>
        <v>0</v>
      </c>
      <c r="W87" s="28" t="b">
        <f>+AND(db_ConsumoSectorizado[[#This Row],[Vol_SACO]]&lt;=0,db_ConsumoSectorizado[[#This Row],[Vol_ENVA]]&lt;100)</f>
        <v>0</v>
      </c>
      <c r="X87" s="28" t="b">
        <f>+AND(db_ConsumoSectorizado[[#This Row],[Vol_SACO]]&gt;0,db_ConsumoSectorizado[[#This Row],[Vol_ENVA]]&lt;900)</f>
        <v>0</v>
      </c>
      <c r="Y87" s="28" t="b">
        <f>+AND(db_ConsumoSectorizado[[#This Row],[Vol_SACO]]=0,db_ConsumoSectorizado[[#This Row],[Vol_ENVA]]&gt;3000)</f>
        <v>0</v>
      </c>
    </row>
    <row r="88" spans="1:25" ht="15.75" x14ac:dyDescent="0.25">
      <c r="A88" s="26">
        <v>44280</v>
      </c>
      <c r="B8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17405.000000009779</v>
      </c>
      <c r="C88" s="28">
        <f ca="1">+IF(db_ConsumoSectorizado[[#This Row],[Fecha]]&lt;TODAY(),IFERROR(VLOOKUP(db_ConsumoSectorizado[[#This Row],[Fecha]],db_Medidores[],10,FALSE)-VLOOKUP(db_ConsumoSectorizado[[#This Row],[Fecha]]-1,db_Medidores[],10,FALSE),0),0)</f>
        <v>5407</v>
      </c>
      <c r="D8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88" s="28">
        <f ca="1">+IF(db_ConsumoSectorizado[[#This Row],[Fecha]]&lt;TODAY(),IFERROR(VLOOKUP(db_ConsumoSectorizado[[#This Row],[Fecha]],db_Medidores[],7,FALSE)-VLOOKUP(db_ConsumoSectorizado[[#This Row],[Fecha]]-1,db_Medidores[],7,FALSE),0),0)</f>
        <v>1004</v>
      </c>
      <c r="F88" s="28">
        <f ca="1">+IF(db_ConsumoSectorizado[[#This Row],[Fecha]]&lt;TODAY(),IFERROR(VLOOKUP(db_ConsumoSectorizado[[#This Row],[Fecha]],db_Medidores[],17,FALSE)-VLOOKUP(db_ConsumoSectorizado[[#This Row],[Fecha]]-1,db_Medidores[],17,FALSE),0),0)</f>
        <v>2096</v>
      </c>
      <c r="G88" s="28">
        <f ca="1">+db_ConsumoSectorizado[[#This Row],[Consumo.No02]]-db_ConsumoSectorizado[[#This Row],[Consumo.No04]]-db_ConsumoSectorizado[[#This Row],[Consumo.No05]]</f>
        <v>2307</v>
      </c>
      <c r="H88" s="28">
        <f ca="1">+db_ConsumoSectorizado[[#This Row],[Consumo.No08]]+db_ConsumoSectorizado[[#This Row],[Consumo.No09]]</f>
        <v>550</v>
      </c>
      <c r="I88" s="28">
        <f ca="1">+IF(db_ConsumoSectorizado[[#This Row],[Fecha]]&lt;TODAY(),IFERROR(VLOOKUP(db_ConsumoSectorizado[[#This Row],[Fecha]],db_Medidores[],9,FALSE)-VLOOKUP(db_ConsumoSectorizado[[#This Row],[Fecha]]-1,db_Medidores[],9,FALSE),0),0)</f>
        <v>119</v>
      </c>
      <c r="J88" s="28">
        <f ca="1">+IF(db_ConsumoSectorizado[[#This Row],[Fecha]]&lt;TODAY(),IFERROR(VLOOKUP(db_ConsumoSectorizado[[#This Row],[Fecha]],db_Medidores[],11,FALSE)-VLOOKUP(db_ConsumoSectorizado[[#This Row],[Fecha]]-1,db_Medidores[],11,FALSE),0),0)</f>
        <v>431</v>
      </c>
      <c r="K88" s="28">
        <f ca="1">+db_ConsumoSectorizado[[#This Row],[Consumo.No07]]-db_ConsumoSectorizado[[#This Row],[Consumo.No08]]-db_ConsumoSectorizado[[#This Row],[Consumo.No09]]</f>
        <v>0</v>
      </c>
      <c r="L88" s="28">
        <f ca="1">+IF(db_ConsumoSectorizado[[#This Row],[Fecha]]&lt;TODAY(),IFERROR(VLOOKUP(db_ConsumoSectorizado[[#This Row],[Fecha]],db_Medidores[],4,FALSE)-VLOOKUP(db_ConsumoSectorizado[[#This Row],[Fecha]]-1,db_Medidores[],4,FALSE),0),0)</f>
        <v>9268</v>
      </c>
      <c r="M88" s="28">
        <f ca="1">+IF(db_ConsumoSectorizado[[#This Row],[Fecha]]&lt;TODAY(),IFERROR(VLOOKUP(db_ConsumoSectorizado[[#This Row],[Fecha]],db_Medidores[],19,FALSE)-VLOOKUP(db_ConsumoSectorizado[[#This Row],[Fecha]]-1,db_Medidores[],19,FALSE),0),0)</f>
        <v>1463</v>
      </c>
      <c r="N88" s="28">
        <f ca="1">+IF(db_ConsumoSectorizado[[#This Row],[Fecha]]&lt;TODAY(),IFERROR(VLOOKUP(db_ConsumoSectorizado[[#This Row],[Fecha]],db_Medidores[],15,FALSE)-VLOOKUP(db_ConsumoSectorizado[[#This Row],[Fecha]]-1,db_Medidores[],15,FALSE),0),0)</f>
        <v>1437</v>
      </c>
      <c r="O88" s="28">
        <f ca="1">+IF(db_ConsumoSectorizado[[#This Row],[Fecha]]&lt;TODAY(),IFERROR(VLOOKUP(db_ConsumoSectorizado[[#This Row],[Fecha]],db_Medidores[],8,FALSE)-VLOOKUP(db_ConsumoSectorizado[[#This Row],[Fecha]]-1,db_Medidores[],8,FALSE),0),0)</f>
        <v>722</v>
      </c>
      <c r="P88" s="28">
        <f ca="1">+db_ConsumoSectorizado[[#This Row],[Consumo.No11]]-db_ConsumoSectorizado[[#This Row],[Consumo.No12]]-db_ConsumoSectorizado[[#This Row],[Consumo.No13]]-db_ConsumoSectorizado[[#This Row],[Consumo.No14]]</f>
        <v>5646</v>
      </c>
      <c r="Q88" s="28">
        <f ca="1">+IF(db_ConsumoSectorizado[[#This Row],[Fecha]]&lt;TODAY(),IFERROR(VLOOKUP(db_ConsumoSectorizado[[#This Row],[Fecha]],db_Medidores[],2,FALSE)-VLOOKUP(db_ConsumoSectorizado[[#This Row],[Fecha]]-1,db_Medidores[],2,FALSE),0),0)</f>
        <v>381</v>
      </c>
      <c r="R88" s="28">
        <f ca="1">+IF(db_ConsumoSectorizado[[#This Row],[Fecha]]&lt;TODAY(),IFERROR(VLOOKUP(db_ConsumoSectorizado[[#This Row],[Fecha]],db_Medidores[],3,FALSE)-VLOOKUP(db_ConsumoSectorizado[[#This Row],[Fecha]]-1,db_Medidores[],3,FALSE),0),0)</f>
        <v>262</v>
      </c>
      <c r="S88" s="28">
        <f ca="1">+db_ConsumoSectorizado[[#This Row],[Consumo.No01]]-db_ConsumoSectorizado[[#This Row],[Consumo.No02]]-db_ConsumoSectorizado[[#This Row],[Consumo.No07]]-db_ConsumoSectorizado[[#This Row],[Consumo.No11]]</f>
        <v>2180.0000000097789</v>
      </c>
      <c r="T88" s="28">
        <f>+IFERROR(VLOOKUP(db_ConsumoSectorizado[[#This Row],[Fecha]],db_Vol[],2,FALSE),0)</f>
        <v>0</v>
      </c>
      <c r="U88" s="28">
        <f>+IFERROR(VLOOKUP(db_ConsumoSectorizado[[#This Row],[Fecha]],db_Vol[],3,FALSE),0)</f>
        <v>3356.8784000000005</v>
      </c>
      <c r="V88" s="28" t="b">
        <f>+AND(db_ConsumoSectorizado[[#This Row],[Vol_SACO]]&gt;3000,db_ConsumoSectorizado[[#This Row],[Vol_ENVA]]&gt;3000)</f>
        <v>0</v>
      </c>
      <c r="W88" s="28" t="b">
        <f>+AND(db_ConsumoSectorizado[[#This Row],[Vol_SACO]]&lt;=0,db_ConsumoSectorizado[[#This Row],[Vol_ENVA]]&lt;100)</f>
        <v>0</v>
      </c>
      <c r="X88" s="28" t="b">
        <f>+AND(db_ConsumoSectorizado[[#This Row],[Vol_SACO]]&gt;0,db_ConsumoSectorizado[[#This Row],[Vol_ENVA]]&lt;900)</f>
        <v>0</v>
      </c>
      <c r="Y88" s="28" t="b">
        <f>+AND(db_ConsumoSectorizado[[#This Row],[Vol_SACO]]=0,db_ConsumoSectorizado[[#This Row],[Vol_ENVA]]&gt;3000)</f>
        <v>1</v>
      </c>
    </row>
    <row r="89" spans="1:25" ht="15.75" x14ac:dyDescent="0.25">
      <c r="A89" s="26">
        <v>44281</v>
      </c>
      <c r="B8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16998.999999996508</v>
      </c>
      <c r="C89" s="28">
        <f ca="1">+IF(db_ConsumoSectorizado[[#This Row],[Fecha]]&lt;TODAY(),IFERROR(VLOOKUP(db_ConsumoSectorizado[[#This Row],[Fecha]],db_Medidores[],10,FALSE)-VLOOKUP(db_ConsumoSectorizado[[#This Row],[Fecha]]-1,db_Medidores[],10,FALSE),0),0)</f>
        <v>5329</v>
      </c>
      <c r="D8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89" s="28">
        <f ca="1">+IF(db_ConsumoSectorizado[[#This Row],[Fecha]]&lt;TODAY(),IFERROR(VLOOKUP(db_ConsumoSectorizado[[#This Row],[Fecha]],db_Medidores[],7,FALSE)-VLOOKUP(db_ConsumoSectorizado[[#This Row],[Fecha]]-1,db_Medidores[],7,FALSE),0),0)</f>
        <v>1005</v>
      </c>
      <c r="F89" s="28">
        <f ca="1">+IF(db_ConsumoSectorizado[[#This Row],[Fecha]]&lt;TODAY(),IFERROR(VLOOKUP(db_ConsumoSectorizado[[#This Row],[Fecha]],db_Medidores[],17,FALSE)-VLOOKUP(db_ConsumoSectorizado[[#This Row],[Fecha]]-1,db_Medidores[],17,FALSE),0),0)</f>
        <v>2079</v>
      </c>
      <c r="G89" s="28">
        <f ca="1">+db_ConsumoSectorizado[[#This Row],[Consumo.No02]]-db_ConsumoSectorizado[[#This Row],[Consumo.No04]]-db_ConsumoSectorizado[[#This Row],[Consumo.No05]]</f>
        <v>2245</v>
      </c>
      <c r="H89" s="28">
        <f ca="1">+db_ConsumoSectorizado[[#This Row],[Consumo.No08]]+db_ConsumoSectorizado[[#This Row],[Consumo.No09]]</f>
        <v>123</v>
      </c>
      <c r="I89" s="28">
        <f ca="1">+IF(db_ConsumoSectorizado[[#This Row],[Fecha]]&lt;TODAY(),IFERROR(VLOOKUP(db_ConsumoSectorizado[[#This Row],[Fecha]],db_Medidores[],9,FALSE)-VLOOKUP(db_ConsumoSectorizado[[#This Row],[Fecha]]-1,db_Medidores[],9,FALSE),0),0)</f>
        <v>123</v>
      </c>
      <c r="J89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89" s="28">
        <f ca="1">+db_ConsumoSectorizado[[#This Row],[Consumo.No07]]-db_ConsumoSectorizado[[#This Row],[Consumo.No08]]-db_ConsumoSectorizado[[#This Row],[Consumo.No09]]</f>
        <v>0</v>
      </c>
      <c r="L89" s="28">
        <f ca="1">+IF(db_ConsumoSectorizado[[#This Row],[Fecha]]&lt;TODAY(),IFERROR(VLOOKUP(db_ConsumoSectorizado[[#This Row],[Fecha]],db_Medidores[],4,FALSE)-VLOOKUP(db_ConsumoSectorizado[[#This Row],[Fecha]]-1,db_Medidores[],4,FALSE),0),0)</f>
        <v>9111</v>
      </c>
      <c r="M89" s="28">
        <f ca="1">+IF(db_ConsumoSectorizado[[#This Row],[Fecha]]&lt;TODAY(),IFERROR(VLOOKUP(db_ConsumoSectorizado[[#This Row],[Fecha]],db_Medidores[],19,FALSE)-VLOOKUP(db_ConsumoSectorizado[[#This Row],[Fecha]]-1,db_Medidores[],19,FALSE),0),0)</f>
        <v>1431</v>
      </c>
      <c r="N89" s="28">
        <f ca="1">+IF(db_ConsumoSectorizado[[#This Row],[Fecha]]&lt;TODAY(),IFERROR(VLOOKUP(db_ConsumoSectorizado[[#This Row],[Fecha]],db_Medidores[],15,FALSE)-VLOOKUP(db_ConsumoSectorizado[[#This Row],[Fecha]]-1,db_Medidores[],15,FALSE),0),0)</f>
        <v>1342</v>
      </c>
      <c r="O89" s="28">
        <f ca="1">+IF(db_ConsumoSectorizado[[#This Row],[Fecha]]&lt;TODAY(),IFERROR(VLOOKUP(db_ConsumoSectorizado[[#This Row],[Fecha]],db_Medidores[],8,FALSE)-VLOOKUP(db_ConsumoSectorizado[[#This Row],[Fecha]]-1,db_Medidores[],8,FALSE),0),0)</f>
        <v>720</v>
      </c>
      <c r="P89" s="28">
        <f ca="1">+db_ConsumoSectorizado[[#This Row],[Consumo.No11]]-db_ConsumoSectorizado[[#This Row],[Consumo.No12]]-db_ConsumoSectorizado[[#This Row],[Consumo.No13]]-db_ConsumoSectorizado[[#This Row],[Consumo.No14]]</f>
        <v>5618</v>
      </c>
      <c r="Q89" s="28">
        <f ca="1">+IF(db_ConsumoSectorizado[[#This Row],[Fecha]]&lt;TODAY(),IFERROR(VLOOKUP(db_ConsumoSectorizado[[#This Row],[Fecha]],db_Medidores[],2,FALSE)-VLOOKUP(db_ConsumoSectorizado[[#This Row],[Fecha]]-1,db_Medidores[],2,FALSE),0),0)</f>
        <v>377</v>
      </c>
      <c r="R89" s="28">
        <f ca="1">+IF(db_ConsumoSectorizado[[#This Row],[Fecha]]&lt;TODAY(),IFERROR(VLOOKUP(db_ConsumoSectorizado[[#This Row],[Fecha]],db_Medidores[],3,FALSE)-VLOOKUP(db_ConsumoSectorizado[[#This Row],[Fecha]]-1,db_Medidores[],3,FALSE),0),0)</f>
        <v>264</v>
      </c>
      <c r="S89" s="28">
        <f ca="1">+db_ConsumoSectorizado[[#This Row],[Consumo.No01]]-db_ConsumoSectorizado[[#This Row],[Consumo.No02]]-db_ConsumoSectorizado[[#This Row],[Consumo.No07]]-db_ConsumoSectorizado[[#This Row],[Consumo.No11]]</f>
        <v>2435.9999999965075</v>
      </c>
      <c r="T89" s="28">
        <f>+IFERROR(VLOOKUP(db_ConsumoSectorizado[[#This Row],[Fecha]],db_Vol[],2,FALSE),0)</f>
        <v>0</v>
      </c>
      <c r="U89" s="28">
        <f>+IFERROR(VLOOKUP(db_ConsumoSectorizado[[#This Row],[Fecha]],db_Vol[],3,FALSE),0)</f>
        <v>3828.1651999999995</v>
      </c>
      <c r="V89" s="28" t="b">
        <f>+AND(db_ConsumoSectorizado[[#This Row],[Vol_SACO]]&gt;3000,db_ConsumoSectorizado[[#This Row],[Vol_ENVA]]&gt;3000)</f>
        <v>0</v>
      </c>
      <c r="W89" s="28" t="b">
        <f>+AND(db_ConsumoSectorizado[[#This Row],[Vol_SACO]]&lt;=0,db_ConsumoSectorizado[[#This Row],[Vol_ENVA]]&lt;100)</f>
        <v>0</v>
      </c>
      <c r="X89" s="28" t="b">
        <f>+AND(db_ConsumoSectorizado[[#This Row],[Vol_SACO]]&gt;0,db_ConsumoSectorizado[[#This Row],[Vol_ENVA]]&lt;900)</f>
        <v>0</v>
      </c>
      <c r="Y89" s="28" t="b">
        <f>+AND(db_ConsumoSectorizado[[#This Row],[Vol_SACO]]=0,db_ConsumoSectorizado[[#This Row],[Vol_ENVA]]&gt;3000)</f>
        <v>1</v>
      </c>
    </row>
    <row r="90" spans="1:25" ht="15.75" x14ac:dyDescent="0.25">
      <c r="A90" s="26">
        <v>44282</v>
      </c>
      <c r="B9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12218.7799999993</v>
      </c>
      <c r="C90" s="28">
        <f ca="1">+IF(db_ConsumoSectorizado[[#This Row],[Fecha]]&lt;TODAY(),IFERROR(VLOOKUP(db_ConsumoSectorizado[[#This Row],[Fecha]],db_Medidores[],10,FALSE)-VLOOKUP(db_ConsumoSectorizado[[#This Row],[Fecha]]-1,db_Medidores[],10,FALSE),0),0)</f>
        <v>3300.3199999998324</v>
      </c>
      <c r="D9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9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9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90" s="28">
        <f ca="1">+db_ConsumoSectorizado[[#This Row],[Consumo.No02]]-db_ConsumoSectorizado[[#This Row],[Consumo.No04]]-db_ConsumoSectorizado[[#This Row],[Consumo.No05]]</f>
        <v>3300.3199999998324</v>
      </c>
      <c r="H90" s="28">
        <f ca="1">+db_ConsumoSectorizado[[#This Row],[Consumo.No08]]+db_ConsumoSectorizado[[#This Row],[Consumo.No09]]</f>
        <v>1078.8899999999994</v>
      </c>
      <c r="I90" s="28">
        <f ca="1">+IF(db_ConsumoSectorizado[[#This Row],[Fecha]]&lt;TODAY(),IFERROR(VLOOKUP(db_ConsumoSectorizado[[#This Row],[Fecha]],db_Medidores[],9,FALSE)-VLOOKUP(db_ConsumoSectorizado[[#This Row],[Fecha]]-1,db_Medidores[],9,FALSE),0),0)</f>
        <v>123.88999999999942</v>
      </c>
      <c r="J90" s="28">
        <f ca="1">+IF(db_ConsumoSectorizado[[#This Row],[Fecha]]&lt;TODAY(),IFERROR(VLOOKUP(db_ConsumoSectorizado[[#This Row],[Fecha]],db_Medidores[],11,FALSE)-VLOOKUP(db_ConsumoSectorizado[[#This Row],[Fecha]]-1,db_Medidores[],11,FALSE),0),0)</f>
        <v>955</v>
      </c>
      <c r="K90" s="28">
        <f ca="1">+db_ConsumoSectorizado[[#This Row],[Consumo.No07]]-db_ConsumoSectorizado[[#This Row],[Consumo.No08]]-db_ConsumoSectorizado[[#This Row],[Consumo.No09]]</f>
        <v>0</v>
      </c>
      <c r="L90" s="28">
        <f ca="1">+IF(db_ConsumoSectorizado[[#This Row],[Fecha]]&lt;TODAY(),IFERROR(VLOOKUP(db_ConsumoSectorizado[[#This Row],[Fecha]],db_Medidores[],4,FALSE)-VLOOKUP(db_ConsumoSectorizado[[#This Row],[Fecha]]-1,db_Medidores[],4,FALSE),0),0)</f>
        <v>6822</v>
      </c>
      <c r="M90" s="28">
        <f ca="1">+IF(db_ConsumoSectorizado[[#This Row],[Fecha]]&lt;TODAY(),IFERROR(VLOOKUP(db_ConsumoSectorizado[[#This Row],[Fecha]],db_Medidores[],19,FALSE)-VLOOKUP(db_ConsumoSectorizado[[#This Row],[Fecha]]-1,db_Medidores[],19,FALSE),0),0)</f>
        <v>1202</v>
      </c>
      <c r="N90" s="28">
        <f ca="1">+IF(db_ConsumoSectorizado[[#This Row],[Fecha]]&lt;TODAY(),IFERROR(VLOOKUP(db_ConsumoSectorizado[[#This Row],[Fecha]],db_Medidores[],15,FALSE)-VLOOKUP(db_ConsumoSectorizado[[#This Row],[Fecha]]-1,db_Medidores[],15,FALSE),0),0)</f>
        <v>926</v>
      </c>
      <c r="O90" s="28">
        <f ca="1">+IF(db_ConsumoSectorizado[[#This Row],[Fecha]]&lt;TODAY(),IFERROR(VLOOKUP(db_ConsumoSectorizado[[#This Row],[Fecha]],db_Medidores[],8,FALSE)-VLOOKUP(db_ConsumoSectorizado[[#This Row],[Fecha]]-1,db_Medidores[],8,FALSE),0),0)</f>
        <v>749.19999999995343</v>
      </c>
      <c r="P90" s="28">
        <f ca="1">+db_ConsumoSectorizado[[#This Row],[Consumo.No11]]-db_ConsumoSectorizado[[#This Row],[Consumo.No12]]-db_ConsumoSectorizado[[#This Row],[Consumo.No13]]-db_ConsumoSectorizado[[#This Row],[Consumo.No14]]</f>
        <v>3944.8000000000466</v>
      </c>
      <c r="Q90" s="28">
        <f ca="1">+IF(db_ConsumoSectorizado[[#This Row],[Fecha]]&lt;TODAY(),IFERROR(VLOOKUP(db_ConsumoSectorizado[[#This Row],[Fecha]],db_Medidores[],2,FALSE)-VLOOKUP(db_ConsumoSectorizado[[#This Row],[Fecha]]-1,db_Medidores[],2,FALSE),0),0)</f>
        <v>296.64999999999418</v>
      </c>
      <c r="R90" s="28">
        <f ca="1">+IF(db_ConsumoSectorizado[[#This Row],[Fecha]]&lt;TODAY(),IFERROR(VLOOKUP(db_ConsumoSectorizado[[#This Row],[Fecha]],db_Medidores[],3,FALSE)-VLOOKUP(db_ConsumoSectorizado[[#This Row],[Fecha]]-1,db_Medidores[],3,FALSE),0),0)</f>
        <v>252.57000000000698</v>
      </c>
      <c r="S90" s="28">
        <f ca="1">+db_ConsumoSectorizado[[#This Row],[Consumo.No01]]-db_ConsumoSectorizado[[#This Row],[Consumo.No02]]-db_ConsumoSectorizado[[#This Row],[Consumo.No07]]-db_ConsumoSectorizado[[#This Row],[Consumo.No11]]</f>
        <v>1017.5699999994686</v>
      </c>
      <c r="T90" s="28">
        <f>+IFERROR(VLOOKUP(db_ConsumoSectorizado[[#This Row],[Fecha]],db_Vol[],2,FALSE),0)</f>
        <v>0</v>
      </c>
      <c r="U90" s="28">
        <f>+IFERROR(VLOOKUP(db_ConsumoSectorizado[[#This Row],[Fecha]],db_Vol[],3,FALSE),0)</f>
        <v>2116.5064000000002</v>
      </c>
      <c r="V90" s="28" t="b">
        <f>+AND(db_ConsumoSectorizado[[#This Row],[Vol_SACO]]&gt;3000,db_ConsumoSectorizado[[#This Row],[Vol_ENVA]]&gt;3000)</f>
        <v>0</v>
      </c>
      <c r="W90" s="28" t="b">
        <f>+AND(db_ConsumoSectorizado[[#This Row],[Vol_SACO]]&lt;=0,db_ConsumoSectorizado[[#This Row],[Vol_ENVA]]&lt;100)</f>
        <v>0</v>
      </c>
      <c r="X90" s="28" t="b">
        <f>+AND(db_ConsumoSectorizado[[#This Row],[Vol_SACO]]&gt;0,db_ConsumoSectorizado[[#This Row],[Vol_ENVA]]&lt;900)</f>
        <v>0</v>
      </c>
      <c r="Y90" s="28" t="b">
        <f>+AND(db_ConsumoSectorizado[[#This Row],[Vol_SACO]]=0,db_ConsumoSectorizado[[#This Row],[Vol_ENVA]]&gt;3000)</f>
        <v>0</v>
      </c>
    </row>
    <row r="91" spans="1:25" ht="15.75" x14ac:dyDescent="0.25">
      <c r="A91" s="26">
        <v>44283</v>
      </c>
      <c r="B9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5499.8100000027916</v>
      </c>
      <c r="C91" s="28">
        <f ca="1">+IF(db_ConsumoSectorizado[[#This Row],[Fecha]]&lt;TODAY(),IFERROR(VLOOKUP(db_ConsumoSectorizado[[#This Row],[Fecha]],db_Medidores[],10,FALSE)-VLOOKUP(db_ConsumoSectorizado[[#This Row],[Fecha]]-1,db_Medidores[],10,FALSE),0),0)</f>
        <v>7.6100000003352761</v>
      </c>
      <c r="D9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9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9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91" s="28">
        <f ca="1">+db_ConsumoSectorizado[[#This Row],[Consumo.No02]]-db_ConsumoSectorizado[[#This Row],[Consumo.No04]]-db_ConsumoSectorizado[[#This Row],[Consumo.No05]]</f>
        <v>7.6100000003352761</v>
      </c>
      <c r="H91" s="28">
        <f ca="1">+db_ConsumoSectorizado[[#This Row],[Consumo.No08]]+db_ConsumoSectorizado[[#This Row],[Consumo.No09]]</f>
        <v>224.56999999999971</v>
      </c>
      <c r="I91" s="28">
        <f ca="1">+IF(db_ConsumoSectorizado[[#This Row],[Fecha]]&lt;TODAY(),IFERROR(VLOOKUP(db_ConsumoSectorizado[[#This Row],[Fecha]],db_Medidores[],9,FALSE)-VLOOKUP(db_ConsumoSectorizado[[#This Row],[Fecha]]-1,db_Medidores[],9,FALSE),0),0)</f>
        <v>94.569999999999709</v>
      </c>
      <c r="J91" s="28">
        <f ca="1">+IF(db_ConsumoSectorizado[[#This Row],[Fecha]]&lt;TODAY(),IFERROR(VLOOKUP(db_ConsumoSectorizado[[#This Row],[Fecha]],db_Medidores[],11,FALSE)-VLOOKUP(db_ConsumoSectorizado[[#This Row],[Fecha]]-1,db_Medidores[],11,FALSE),0),0)</f>
        <v>130</v>
      </c>
      <c r="K91" s="28">
        <f ca="1">+db_ConsumoSectorizado[[#This Row],[Consumo.No07]]-db_ConsumoSectorizado[[#This Row],[Consumo.No08]]-db_ConsumoSectorizado[[#This Row],[Consumo.No09]]</f>
        <v>0</v>
      </c>
      <c r="L91" s="28">
        <f ca="1">+IF(db_ConsumoSectorizado[[#This Row],[Fecha]]&lt;TODAY(),IFERROR(VLOOKUP(db_ConsumoSectorizado[[#This Row],[Fecha]],db_Medidores[],4,FALSE)-VLOOKUP(db_ConsumoSectorizado[[#This Row],[Fecha]]-1,db_Medidores[],4,FALSE),0),0)</f>
        <v>4548</v>
      </c>
      <c r="M91" s="28">
        <f ca="1">+IF(db_ConsumoSectorizado[[#This Row],[Fecha]]&lt;TODAY(),IFERROR(VLOOKUP(db_ConsumoSectorizado[[#This Row],[Fecha]],db_Medidores[],19,FALSE)-VLOOKUP(db_ConsumoSectorizado[[#This Row],[Fecha]]-1,db_Medidores[],19,FALSE),0),0)</f>
        <v>752</v>
      </c>
      <c r="N91" s="28">
        <f ca="1">+IF(db_ConsumoSectorizado[[#This Row],[Fecha]]&lt;TODAY(),IFERROR(VLOOKUP(db_ConsumoSectorizado[[#This Row],[Fecha]],db_Medidores[],15,FALSE)-VLOOKUP(db_ConsumoSectorizado[[#This Row],[Fecha]]-1,db_Medidores[],15,FALSE),0),0)</f>
        <v>1162</v>
      </c>
      <c r="O91" s="28">
        <f ca="1">+IF(db_ConsumoSectorizado[[#This Row],[Fecha]]&lt;TODAY(),IFERROR(VLOOKUP(db_ConsumoSectorizado[[#This Row],[Fecha]],db_Medidores[],8,FALSE)-VLOOKUP(db_ConsumoSectorizado[[#This Row],[Fecha]]-1,db_Medidores[],8,FALSE),0),0)</f>
        <v>731.19999999995343</v>
      </c>
      <c r="P91" s="28">
        <f ca="1">+db_ConsumoSectorizado[[#This Row],[Consumo.No11]]-db_ConsumoSectorizado[[#This Row],[Consumo.No12]]-db_ConsumoSectorizado[[#This Row],[Consumo.No13]]-db_ConsumoSectorizado[[#This Row],[Consumo.No14]]</f>
        <v>1902.8000000000466</v>
      </c>
      <c r="Q91" s="28">
        <f ca="1">+IF(db_ConsumoSectorizado[[#This Row],[Fecha]]&lt;TODAY(),IFERROR(VLOOKUP(db_ConsumoSectorizado[[#This Row],[Fecha]],db_Medidores[],2,FALSE)-VLOOKUP(db_ConsumoSectorizado[[#This Row],[Fecha]]-1,db_Medidores[],2,FALSE),0),0)</f>
        <v>202.79000000000815</v>
      </c>
      <c r="R91" s="28">
        <f ca="1">+IF(db_ConsumoSectorizado[[#This Row],[Fecha]]&lt;TODAY(),IFERROR(VLOOKUP(db_ConsumoSectorizado[[#This Row],[Fecha]],db_Medidores[],3,FALSE)-VLOOKUP(db_ConsumoSectorizado[[#This Row],[Fecha]]-1,db_Medidores[],3,FALSE),0),0)</f>
        <v>225.39999999999418</v>
      </c>
      <c r="S91" s="28">
        <f ca="1">+db_ConsumoSectorizado[[#This Row],[Consumo.No01]]-db_ConsumoSectorizado[[#This Row],[Consumo.No02]]-db_ConsumoSectorizado[[#This Row],[Consumo.No07]]-db_ConsumoSectorizado[[#This Row],[Consumo.No11]]</f>
        <v>719.63000000245665</v>
      </c>
      <c r="T91" s="28">
        <f>+IFERROR(VLOOKUP(db_ConsumoSectorizado[[#This Row],[Fecha]],db_Vol[],2,FALSE),0)</f>
        <v>0</v>
      </c>
      <c r="U91" s="28">
        <f>+IFERROR(VLOOKUP(db_ConsumoSectorizado[[#This Row],[Fecha]],db_Vol[],3,FALSE),0)</f>
        <v>0</v>
      </c>
      <c r="V91" s="28" t="b">
        <f>+AND(db_ConsumoSectorizado[[#This Row],[Vol_SACO]]&gt;3000,db_ConsumoSectorizado[[#This Row],[Vol_ENVA]]&gt;3000)</f>
        <v>0</v>
      </c>
      <c r="W91" s="28" t="b">
        <f>+AND(db_ConsumoSectorizado[[#This Row],[Vol_SACO]]&lt;=0,db_ConsumoSectorizado[[#This Row],[Vol_ENVA]]&lt;100)</f>
        <v>1</v>
      </c>
      <c r="X91" s="28" t="b">
        <f>+AND(db_ConsumoSectorizado[[#This Row],[Vol_SACO]]&gt;0,db_ConsumoSectorizado[[#This Row],[Vol_ENVA]]&lt;900)</f>
        <v>0</v>
      </c>
      <c r="Y91" s="28" t="b">
        <f>+AND(db_ConsumoSectorizado[[#This Row],[Vol_SACO]]=0,db_ConsumoSectorizado[[#This Row],[Vol_ENVA]]&gt;3000)</f>
        <v>0</v>
      </c>
    </row>
    <row r="92" spans="1:25" ht="15.75" x14ac:dyDescent="0.25">
      <c r="A92" s="26">
        <v>44284</v>
      </c>
      <c r="B9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11206.940000005605</v>
      </c>
      <c r="C92" s="28">
        <f ca="1">+IF(db_ConsumoSectorizado[[#This Row],[Fecha]]&lt;TODAY(),IFERROR(VLOOKUP(db_ConsumoSectorizado[[#This Row],[Fecha]],db_Medidores[],10,FALSE)-VLOOKUP(db_ConsumoSectorizado[[#This Row],[Fecha]]-1,db_Medidores[],10,FALSE),0),0)</f>
        <v>2625.25</v>
      </c>
      <c r="D9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92" s="28">
        <f ca="1">+IF(db_ConsumoSectorizado[[#This Row],[Fecha]]&lt;TODAY(),IFERROR(VLOOKUP(db_ConsumoSectorizado[[#This Row],[Fecha]],db_Medidores[],7,FALSE)-VLOOKUP(db_ConsumoSectorizado[[#This Row],[Fecha]]-1,db_Medidores[],7,FALSE),0),0)</f>
        <v>1096.8600000001024</v>
      </c>
      <c r="F92" s="28">
        <f ca="1">+IF(db_ConsumoSectorizado[[#This Row],[Fecha]]&lt;TODAY(),IFERROR(VLOOKUP(db_ConsumoSectorizado[[#This Row],[Fecha]],db_Medidores[],17,FALSE)-VLOOKUP(db_ConsumoSectorizado[[#This Row],[Fecha]]-1,db_Medidores[],17,FALSE),0),0)</f>
        <v>2331.75</v>
      </c>
      <c r="G92" s="28">
        <f ca="1">+db_ConsumoSectorizado[[#This Row],[Consumo.No02]]-db_ConsumoSectorizado[[#This Row],[Consumo.No04]]-db_ConsumoSectorizado[[#This Row],[Consumo.No05]]</f>
        <v>-803.36000000010245</v>
      </c>
      <c r="H92" s="28">
        <f ca="1">+db_ConsumoSectorizado[[#This Row],[Consumo.No08]]+db_ConsumoSectorizado[[#This Row],[Consumo.No09]]</f>
        <v>272.62999999999738</v>
      </c>
      <c r="I92" s="28">
        <f ca="1">+IF(db_ConsumoSectorizado[[#This Row],[Fecha]]&lt;TODAY(),IFERROR(VLOOKUP(db_ConsumoSectorizado[[#This Row],[Fecha]],db_Medidores[],9,FALSE)-VLOOKUP(db_ConsumoSectorizado[[#This Row],[Fecha]]-1,db_Medidores[],9,FALSE),0),0)</f>
        <v>152.20000000000437</v>
      </c>
      <c r="J92" s="28">
        <f ca="1">+IF(db_ConsumoSectorizado[[#This Row],[Fecha]]&lt;TODAY(),IFERROR(VLOOKUP(db_ConsumoSectorizado[[#This Row],[Fecha]],db_Medidores[],11,FALSE)-VLOOKUP(db_ConsumoSectorizado[[#This Row],[Fecha]]-1,db_Medidores[],11,FALSE),0),0)</f>
        <v>120.42999999999302</v>
      </c>
      <c r="K92" s="28">
        <f ca="1">+db_ConsumoSectorizado[[#This Row],[Consumo.No07]]-db_ConsumoSectorizado[[#This Row],[Consumo.No08]]-db_ConsumoSectorizado[[#This Row],[Consumo.No09]]</f>
        <v>0</v>
      </c>
      <c r="L92" s="28">
        <f ca="1">+IF(db_ConsumoSectorizado[[#This Row],[Fecha]]&lt;TODAY(),IFERROR(VLOOKUP(db_ConsumoSectorizado[[#This Row],[Fecha]],db_Medidores[],4,FALSE)-VLOOKUP(db_ConsumoSectorizado[[#This Row],[Fecha]]-1,db_Medidores[],4,FALSE),0),0)</f>
        <v>6445</v>
      </c>
      <c r="M92" s="28">
        <f ca="1">+IF(db_ConsumoSectorizado[[#This Row],[Fecha]]&lt;TODAY(),IFERROR(VLOOKUP(db_ConsumoSectorizado[[#This Row],[Fecha]],db_Medidores[],19,FALSE)-VLOOKUP(db_ConsumoSectorizado[[#This Row],[Fecha]]-1,db_Medidores[],19,FALSE),0),0)</f>
        <v>1167</v>
      </c>
      <c r="N92" s="28">
        <f ca="1">+IF(db_ConsumoSectorizado[[#This Row],[Fecha]]&lt;TODAY(),IFERROR(VLOOKUP(db_ConsumoSectorizado[[#This Row],[Fecha]],db_Medidores[],15,FALSE)-VLOOKUP(db_ConsumoSectorizado[[#This Row],[Fecha]]-1,db_Medidores[],15,FALSE),0),0)</f>
        <v>1386</v>
      </c>
      <c r="O92" s="28">
        <f ca="1">+IF(db_ConsumoSectorizado[[#This Row],[Fecha]]&lt;TODAY(),IFERROR(VLOOKUP(db_ConsumoSectorizado[[#This Row],[Fecha]],db_Medidores[],8,FALSE)-VLOOKUP(db_ConsumoSectorizado[[#This Row],[Fecha]]-1,db_Medidores[],8,FALSE),0),0)</f>
        <v>758.4000000001397</v>
      </c>
      <c r="P92" s="28">
        <f ca="1">+db_ConsumoSectorizado[[#This Row],[Consumo.No11]]-db_ConsumoSectorizado[[#This Row],[Consumo.No12]]-db_ConsumoSectorizado[[#This Row],[Consumo.No13]]-db_ConsumoSectorizado[[#This Row],[Consumo.No14]]</f>
        <v>3133.5999999998603</v>
      </c>
      <c r="Q92" s="28">
        <f ca="1">+IF(db_ConsumoSectorizado[[#This Row],[Fecha]]&lt;TODAY(),IFERROR(VLOOKUP(db_ConsumoSectorizado[[#This Row],[Fecha]],db_Medidores[],2,FALSE)-VLOOKUP(db_ConsumoSectorizado[[#This Row],[Fecha]]-1,db_Medidores[],2,FALSE),0),0)</f>
        <v>384.32999999998719</v>
      </c>
      <c r="R92" s="28">
        <f ca="1">+IF(db_ConsumoSectorizado[[#This Row],[Fecha]]&lt;TODAY(),IFERROR(VLOOKUP(db_ConsumoSectorizado[[#This Row],[Fecha]],db_Medidores[],3,FALSE)-VLOOKUP(db_ConsumoSectorizado[[#This Row],[Fecha]]-1,db_Medidores[],3,FALSE),0),0)</f>
        <v>264.72999999999593</v>
      </c>
      <c r="S92" s="28">
        <f ca="1">+db_ConsumoSectorizado[[#This Row],[Consumo.No01]]-db_ConsumoSectorizado[[#This Row],[Consumo.No02]]-db_ConsumoSectorizado[[#This Row],[Consumo.No07]]-db_ConsumoSectorizado[[#This Row],[Consumo.No11]]</f>
        <v>1864.0600000056074</v>
      </c>
      <c r="T92" s="28">
        <f>+IFERROR(VLOOKUP(db_ConsumoSectorizado[[#This Row],[Fecha]],db_Vol[],2,FALSE),0)</f>
        <v>0</v>
      </c>
      <c r="U92" s="28">
        <f>+IFERROR(VLOOKUP(db_ConsumoSectorizado[[#This Row],[Fecha]],db_Vol[],3,FALSE),0)</f>
        <v>1202.1242</v>
      </c>
      <c r="V92" s="28" t="b">
        <f>+AND(db_ConsumoSectorizado[[#This Row],[Vol_SACO]]&gt;3000,db_ConsumoSectorizado[[#This Row],[Vol_ENVA]]&gt;3000)</f>
        <v>0</v>
      </c>
      <c r="W92" s="28" t="b">
        <f>+AND(db_ConsumoSectorizado[[#This Row],[Vol_SACO]]&lt;=0,db_ConsumoSectorizado[[#This Row],[Vol_ENVA]]&lt;100)</f>
        <v>0</v>
      </c>
      <c r="X92" s="28" t="b">
        <f>+AND(db_ConsumoSectorizado[[#This Row],[Vol_SACO]]&gt;0,db_ConsumoSectorizado[[#This Row],[Vol_ENVA]]&lt;900)</f>
        <v>0</v>
      </c>
      <c r="Y92" s="28" t="b">
        <f>+AND(db_ConsumoSectorizado[[#This Row],[Vol_SACO]]=0,db_ConsumoSectorizado[[#This Row],[Vol_ENVA]]&gt;3000)</f>
        <v>0</v>
      </c>
    </row>
    <row r="93" spans="1:25" ht="15.75" x14ac:dyDescent="0.25">
      <c r="A93" s="26">
        <v>44285</v>
      </c>
      <c r="B9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18870.539999990913</v>
      </c>
      <c r="C93" s="28">
        <f ca="1">+IF(db_ConsumoSectorizado[[#This Row],[Fecha]]&lt;TODAY(),IFERROR(VLOOKUP(db_ConsumoSectorizado[[#This Row],[Fecha]],db_Medidores[],10,FALSE)-VLOOKUP(db_ConsumoSectorizado[[#This Row],[Fecha]]-1,db_Medidores[],10,FALSE),0),0)</f>
        <v>5612.9699999997392</v>
      </c>
      <c r="D9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93" s="28">
        <f ca="1">+IF(db_ConsumoSectorizado[[#This Row],[Fecha]]&lt;TODAY(),IFERROR(VLOOKUP(db_ConsumoSectorizado[[#This Row],[Fecha]],db_Medidores[],7,FALSE)-VLOOKUP(db_ConsumoSectorizado[[#This Row],[Fecha]]-1,db_Medidores[],7,FALSE),0),0)</f>
        <v>1062.6799999999348</v>
      </c>
      <c r="F93" s="28">
        <f ca="1">+IF(db_ConsumoSectorizado[[#This Row],[Fecha]]&lt;TODAY(),IFERROR(VLOOKUP(db_ConsumoSectorizado[[#This Row],[Fecha]],db_Medidores[],17,FALSE)-VLOOKUP(db_ConsumoSectorizado[[#This Row],[Fecha]]-1,db_Medidores[],17,FALSE),0),0)</f>
        <v>2055.4000000000233</v>
      </c>
      <c r="G93" s="28">
        <f ca="1">+db_ConsumoSectorizado[[#This Row],[Consumo.No02]]-db_ConsumoSectorizado[[#This Row],[Consumo.No04]]-db_ConsumoSectorizado[[#This Row],[Consumo.No05]]</f>
        <v>2494.8899999997811</v>
      </c>
      <c r="H93" s="28">
        <f ca="1">+db_ConsumoSectorizado[[#This Row],[Consumo.No08]]+db_ConsumoSectorizado[[#This Row],[Consumo.No09]]</f>
        <v>889.22000000001572</v>
      </c>
      <c r="I93" s="28">
        <f ca="1">+IF(db_ConsumoSectorizado[[#This Row],[Fecha]]&lt;TODAY(),IFERROR(VLOOKUP(db_ConsumoSectorizado[[#This Row],[Fecha]],db_Medidores[],9,FALSE)-VLOOKUP(db_ConsumoSectorizado[[#This Row],[Fecha]]-1,db_Medidores[],9,FALSE),0),0)</f>
        <v>311.38999999999942</v>
      </c>
      <c r="J93" s="28">
        <f ca="1">+IF(db_ConsumoSectorizado[[#This Row],[Fecha]]&lt;TODAY(),IFERROR(VLOOKUP(db_ConsumoSectorizado[[#This Row],[Fecha]],db_Medidores[],11,FALSE)-VLOOKUP(db_ConsumoSectorizado[[#This Row],[Fecha]]-1,db_Medidores[],11,FALSE),0),0)</f>
        <v>577.8300000000163</v>
      </c>
      <c r="K93" s="28">
        <f ca="1">+db_ConsumoSectorizado[[#This Row],[Consumo.No07]]-db_ConsumoSectorizado[[#This Row],[Consumo.No08]]-db_ConsumoSectorizado[[#This Row],[Consumo.No09]]</f>
        <v>0</v>
      </c>
      <c r="L93" s="28">
        <f ca="1">+IF(db_ConsumoSectorizado[[#This Row],[Fecha]]&lt;TODAY(),IFERROR(VLOOKUP(db_ConsumoSectorizado[[#This Row],[Fecha]],db_Medidores[],4,FALSE)-VLOOKUP(db_ConsumoSectorizado[[#This Row],[Fecha]]-1,db_Medidores[],4,FALSE),0),0)</f>
        <v>9076</v>
      </c>
      <c r="M93" s="28">
        <f ca="1">+IF(db_ConsumoSectorizado[[#This Row],[Fecha]]&lt;TODAY(),IFERROR(VLOOKUP(db_ConsumoSectorizado[[#This Row],[Fecha]],db_Medidores[],19,FALSE)-VLOOKUP(db_ConsumoSectorizado[[#This Row],[Fecha]]-1,db_Medidores[],19,FALSE),0),0)</f>
        <v>1745</v>
      </c>
      <c r="N93" s="28">
        <f ca="1">+IF(db_ConsumoSectorizado[[#This Row],[Fecha]]&lt;TODAY(),IFERROR(VLOOKUP(db_ConsumoSectorizado[[#This Row],[Fecha]],db_Medidores[],15,FALSE)-VLOOKUP(db_ConsumoSectorizado[[#This Row],[Fecha]]-1,db_Medidores[],15,FALSE),0),0)</f>
        <v>1923</v>
      </c>
      <c r="O93" s="28">
        <f ca="1">+IF(db_ConsumoSectorizado[[#This Row],[Fecha]]&lt;TODAY(),IFERROR(VLOOKUP(db_ConsumoSectorizado[[#This Row],[Fecha]],db_Medidores[],8,FALSE)-VLOOKUP(db_ConsumoSectorizado[[#This Row],[Fecha]]-1,db_Medidores[],8,FALSE),0),0)</f>
        <v>753.5999999998603</v>
      </c>
      <c r="P93" s="28">
        <f ca="1">+db_ConsumoSectorizado[[#This Row],[Consumo.No11]]-db_ConsumoSectorizado[[#This Row],[Consumo.No12]]-db_ConsumoSectorizado[[#This Row],[Consumo.No13]]-db_ConsumoSectorizado[[#This Row],[Consumo.No14]]</f>
        <v>4654.4000000001397</v>
      </c>
      <c r="Q93" s="28">
        <f ca="1">+IF(db_ConsumoSectorizado[[#This Row],[Fecha]]&lt;TODAY(),IFERROR(VLOOKUP(db_ConsumoSectorizado[[#This Row],[Fecha]],db_Medidores[],2,FALSE)-VLOOKUP(db_ConsumoSectorizado[[#This Row],[Fecha]]-1,db_Medidores[],2,FALSE),0),0)</f>
        <v>421.05999999999767</v>
      </c>
      <c r="R93" s="28">
        <f ca="1">+IF(db_ConsumoSectorizado[[#This Row],[Fecha]]&lt;TODAY(),IFERROR(VLOOKUP(db_ConsumoSectorizado[[#This Row],[Fecha]],db_Medidores[],3,FALSE)-VLOOKUP(db_ConsumoSectorizado[[#This Row],[Fecha]]-1,db_Medidores[],3,FALSE),0),0)</f>
        <v>292.40000000000873</v>
      </c>
      <c r="S93" s="28">
        <f ca="1">+db_ConsumoSectorizado[[#This Row],[Consumo.No01]]-db_ConsumoSectorizado[[#This Row],[Consumo.No02]]-db_ConsumoSectorizado[[#This Row],[Consumo.No07]]-db_ConsumoSectorizado[[#This Row],[Consumo.No11]]</f>
        <v>3292.3499999911583</v>
      </c>
      <c r="T93" s="28">
        <f>+IFERROR(VLOOKUP(db_ConsumoSectorizado[[#This Row],[Fecha]],db_Vol[],2,FALSE),0)</f>
        <v>3150</v>
      </c>
      <c r="U93" s="28">
        <f>+IFERROR(VLOOKUP(db_ConsumoSectorizado[[#This Row],[Fecha]],db_Vol[],3,FALSE),0)</f>
        <v>4283.1769999999997</v>
      </c>
      <c r="V93" s="28" t="b">
        <f>+AND(db_ConsumoSectorizado[[#This Row],[Vol_SACO]]&gt;3000,db_ConsumoSectorizado[[#This Row],[Vol_ENVA]]&gt;3000)</f>
        <v>1</v>
      </c>
      <c r="W93" s="28" t="b">
        <f>+AND(db_ConsumoSectorizado[[#This Row],[Vol_SACO]]&lt;=0,db_ConsumoSectorizado[[#This Row],[Vol_ENVA]]&lt;100)</f>
        <v>0</v>
      </c>
      <c r="X93" s="28" t="b">
        <f>+AND(db_ConsumoSectorizado[[#This Row],[Vol_SACO]]&gt;0,db_ConsumoSectorizado[[#This Row],[Vol_ENVA]]&lt;900)</f>
        <v>0</v>
      </c>
      <c r="Y93" s="28" t="b">
        <f>+AND(db_ConsumoSectorizado[[#This Row],[Vol_SACO]]=0,db_ConsumoSectorizado[[#This Row],[Vol_ENVA]]&gt;3000)</f>
        <v>0</v>
      </c>
    </row>
    <row r="94" spans="1:25" ht="15.75" x14ac:dyDescent="0.25">
      <c r="A94" s="26">
        <v>44286</v>
      </c>
      <c r="B9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20956.599999997212</v>
      </c>
      <c r="C94" s="28">
        <f ca="1">+IF(db_ConsumoSectorizado[[#This Row],[Fecha]]&lt;TODAY(),IFERROR(VLOOKUP(db_ConsumoSectorizado[[#This Row],[Fecha]],db_Medidores[],10,FALSE)-VLOOKUP(db_ConsumoSectorizado[[#This Row],[Fecha]]-1,db_Medidores[],10,FALSE),0),0)</f>
        <v>5768.8300000000745</v>
      </c>
      <c r="D9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94" s="28">
        <f ca="1">+IF(db_ConsumoSectorizado[[#This Row],[Fecha]]&lt;TODAY(),IFERROR(VLOOKUP(db_ConsumoSectorizado[[#This Row],[Fecha]],db_Medidores[],7,FALSE)-VLOOKUP(db_ConsumoSectorizado[[#This Row],[Fecha]]-1,db_Medidores[],7,FALSE),0),0)</f>
        <v>1076.6399999998976</v>
      </c>
      <c r="F94" s="28">
        <f ca="1">+IF(db_ConsumoSectorizado[[#This Row],[Fecha]]&lt;TODAY(),IFERROR(VLOOKUP(db_ConsumoSectorizado[[#This Row],[Fecha]],db_Medidores[],17,FALSE)-VLOOKUP(db_ConsumoSectorizado[[#This Row],[Fecha]]-1,db_Medidores[],17,FALSE),0),0)</f>
        <v>2156.5</v>
      </c>
      <c r="G94" s="28">
        <f ca="1">+db_ConsumoSectorizado[[#This Row],[Consumo.No02]]-db_ConsumoSectorizado[[#This Row],[Consumo.No04]]-db_ConsumoSectorizado[[#This Row],[Consumo.No05]]</f>
        <v>2535.690000000177</v>
      </c>
      <c r="H94" s="28">
        <f ca="1">+db_ConsumoSectorizado[[#This Row],[Consumo.No08]]+db_ConsumoSectorizado[[#This Row],[Consumo.No09]]</f>
        <v>773.38999999999942</v>
      </c>
      <c r="I94" s="28">
        <f ca="1">+IF(db_ConsumoSectorizado[[#This Row],[Fecha]]&lt;TODAY(),IFERROR(VLOOKUP(db_ConsumoSectorizado[[#This Row],[Fecha]],db_Medidores[],9,FALSE)-VLOOKUP(db_ConsumoSectorizado[[#This Row],[Fecha]]-1,db_Medidores[],9,FALSE),0),0)</f>
        <v>331.50999999999476</v>
      </c>
      <c r="J94" s="28">
        <f ca="1">+IF(db_ConsumoSectorizado[[#This Row],[Fecha]]&lt;TODAY(),IFERROR(VLOOKUP(db_ConsumoSectorizado[[#This Row],[Fecha]],db_Medidores[],11,FALSE)-VLOOKUP(db_ConsumoSectorizado[[#This Row],[Fecha]]-1,db_Medidores[],11,FALSE),0),0)</f>
        <v>441.88000000000466</v>
      </c>
      <c r="K94" s="28">
        <f ca="1">+db_ConsumoSectorizado[[#This Row],[Consumo.No07]]-db_ConsumoSectorizado[[#This Row],[Consumo.No08]]-db_ConsumoSectorizado[[#This Row],[Consumo.No09]]</f>
        <v>0</v>
      </c>
      <c r="L94" s="28">
        <f ca="1">+IF(db_ConsumoSectorizado[[#This Row],[Fecha]]&lt;TODAY(),IFERROR(VLOOKUP(db_ConsumoSectorizado[[#This Row],[Fecha]],db_Medidores[],4,FALSE)-VLOOKUP(db_ConsumoSectorizado[[#This Row],[Fecha]]-1,db_Medidores[],4,FALSE),0),0)</f>
        <v>10586</v>
      </c>
      <c r="M94" s="28">
        <f ca="1">+IF(db_ConsumoSectorizado[[#This Row],[Fecha]]&lt;TODAY(),IFERROR(VLOOKUP(db_ConsumoSectorizado[[#This Row],[Fecha]],db_Medidores[],19,FALSE)-VLOOKUP(db_ConsumoSectorizado[[#This Row],[Fecha]]-1,db_Medidores[],19,FALSE),0),0)</f>
        <v>2022</v>
      </c>
      <c r="N94" s="28">
        <f ca="1">+IF(db_ConsumoSectorizado[[#This Row],[Fecha]]&lt;TODAY(),IFERROR(VLOOKUP(db_ConsumoSectorizado[[#This Row],[Fecha]],db_Medidores[],15,FALSE)-VLOOKUP(db_ConsumoSectorizado[[#This Row],[Fecha]]-1,db_Medidores[],15,FALSE),0),0)</f>
        <v>2827</v>
      </c>
      <c r="O94" s="28">
        <f ca="1">+IF(db_ConsumoSectorizado[[#This Row],[Fecha]]&lt;TODAY(),IFERROR(VLOOKUP(db_ConsumoSectorizado[[#This Row],[Fecha]],db_Medidores[],8,FALSE)-VLOOKUP(db_ConsumoSectorizado[[#This Row],[Fecha]]-1,db_Medidores[],8,FALSE),0),0)</f>
        <v>795.20000000018626</v>
      </c>
      <c r="P94" s="28">
        <f ca="1">+db_ConsumoSectorizado[[#This Row],[Consumo.No11]]-db_ConsumoSectorizado[[#This Row],[Consumo.No12]]-db_ConsumoSectorizado[[#This Row],[Consumo.No13]]-db_ConsumoSectorizado[[#This Row],[Consumo.No14]]</f>
        <v>4941.7999999998137</v>
      </c>
      <c r="Q94" s="28">
        <f ca="1">+IF(db_ConsumoSectorizado[[#This Row],[Fecha]]&lt;TODAY(),IFERROR(VLOOKUP(db_ConsumoSectorizado[[#This Row],[Fecha]],db_Medidores[],2,FALSE)-VLOOKUP(db_ConsumoSectorizado[[#This Row],[Fecha]]-1,db_Medidores[],2,FALSE),0),0)</f>
        <v>395.22000000000116</v>
      </c>
      <c r="R94" s="28">
        <f ca="1">+IF(db_ConsumoSectorizado[[#This Row],[Fecha]]&lt;TODAY(),IFERROR(VLOOKUP(db_ConsumoSectorizado[[#This Row],[Fecha]],db_Medidores[],3,FALSE)-VLOOKUP(db_ConsumoSectorizado[[#This Row],[Fecha]]-1,db_Medidores[],3,FALSE),0),0)</f>
        <v>320.17999999999302</v>
      </c>
      <c r="S94" s="28">
        <f ca="1">+db_ConsumoSectorizado[[#This Row],[Consumo.No01]]-db_ConsumoSectorizado[[#This Row],[Consumo.No02]]-db_ConsumoSectorizado[[#This Row],[Consumo.No07]]-db_ConsumoSectorizado[[#This Row],[Consumo.No11]]</f>
        <v>3828.3799999971379</v>
      </c>
      <c r="T94" s="28">
        <f>+IFERROR(VLOOKUP(db_ConsumoSectorizado[[#This Row],[Fecha]],db_Vol[],2,FALSE),0)</f>
        <v>4054</v>
      </c>
      <c r="U94" s="28">
        <f>+IFERROR(VLOOKUP(db_ConsumoSectorizado[[#This Row],[Fecha]],db_Vol[],3,FALSE),0)</f>
        <v>4125.0769999999993</v>
      </c>
      <c r="V94" s="28" t="b">
        <f>+AND(db_ConsumoSectorizado[[#This Row],[Vol_SACO]]&gt;3000,db_ConsumoSectorizado[[#This Row],[Vol_ENVA]]&gt;3000)</f>
        <v>1</v>
      </c>
      <c r="W94" s="28" t="b">
        <f>+AND(db_ConsumoSectorizado[[#This Row],[Vol_SACO]]&lt;=0,db_ConsumoSectorizado[[#This Row],[Vol_ENVA]]&lt;100)</f>
        <v>0</v>
      </c>
      <c r="X94" s="28" t="b">
        <f>+AND(db_ConsumoSectorizado[[#This Row],[Vol_SACO]]&gt;0,db_ConsumoSectorizado[[#This Row],[Vol_ENVA]]&lt;900)</f>
        <v>0</v>
      </c>
      <c r="Y94" s="28" t="b">
        <f>+AND(db_ConsumoSectorizado[[#This Row],[Vol_SACO]]=0,db_ConsumoSectorizado[[#This Row],[Vol_ENVA]]&gt;3000)</f>
        <v>0</v>
      </c>
    </row>
    <row r="95" spans="1:25" ht="15.75" x14ac:dyDescent="0.25">
      <c r="A95" s="26">
        <v>44287</v>
      </c>
      <c r="B9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15088.720000006957</v>
      </c>
      <c r="C95" s="28">
        <f ca="1">+IF(db_ConsumoSectorizado[[#This Row],[Fecha]]&lt;TODAY(),IFERROR(VLOOKUP(db_ConsumoSectorizado[[#This Row],[Fecha]],db_Medidores[],10,FALSE)-VLOOKUP(db_ConsumoSectorizado[[#This Row],[Fecha]]-1,db_Medidores[],10,FALSE),0),0)</f>
        <v>3521.9500000001863</v>
      </c>
      <c r="D9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9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9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95" s="28">
        <f ca="1">+db_ConsumoSectorizado[[#This Row],[Consumo.No02]]-db_ConsumoSectorizado[[#This Row],[Consumo.No04]]-db_ConsumoSectorizado[[#This Row],[Consumo.No05]]</f>
        <v>3521.9500000001863</v>
      </c>
      <c r="H95" s="28">
        <f ca="1">+db_ConsumoSectorizado[[#This Row],[Consumo.No08]]+db_ConsumoSectorizado[[#This Row],[Consumo.No09]]</f>
        <v>353.88999999998487</v>
      </c>
      <c r="I95" s="28">
        <f ca="1">+IF(db_ConsumoSectorizado[[#This Row],[Fecha]]&lt;TODAY(),IFERROR(VLOOKUP(db_ConsumoSectorizado[[#This Row],[Fecha]],db_Medidores[],9,FALSE)-VLOOKUP(db_ConsumoSectorizado[[#This Row],[Fecha]]-1,db_Medidores[],9,FALSE),0),0)</f>
        <v>152.88000000000466</v>
      </c>
      <c r="J95" s="28">
        <f ca="1">+IF(db_ConsumoSectorizado[[#This Row],[Fecha]]&lt;TODAY(),IFERROR(VLOOKUP(db_ConsumoSectorizado[[#This Row],[Fecha]],db_Medidores[],11,FALSE)-VLOOKUP(db_ConsumoSectorizado[[#This Row],[Fecha]]-1,db_Medidores[],11,FALSE),0),0)</f>
        <v>201.00999999998021</v>
      </c>
      <c r="K95" s="28">
        <f ca="1">+db_ConsumoSectorizado[[#This Row],[Consumo.No07]]-db_ConsumoSectorizado[[#This Row],[Consumo.No08]]-db_ConsumoSectorizado[[#This Row],[Consumo.No09]]</f>
        <v>0</v>
      </c>
      <c r="L95" s="28">
        <f ca="1">+IF(db_ConsumoSectorizado[[#This Row],[Fecha]]&lt;TODAY(),IFERROR(VLOOKUP(db_ConsumoSectorizado[[#This Row],[Fecha]],db_Medidores[],4,FALSE)-VLOOKUP(db_ConsumoSectorizado[[#This Row],[Fecha]]-1,db_Medidores[],4,FALSE),0),0)</f>
        <v>9092</v>
      </c>
      <c r="M95" s="28">
        <f ca="1">+IF(db_ConsumoSectorizado[[#This Row],[Fecha]]&lt;TODAY(),IFERROR(VLOOKUP(db_ConsumoSectorizado[[#This Row],[Fecha]],db_Medidores[],19,FALSE)-VLOOKUP(db_ConsumoSectorizado[[#This Row],[Fecha]]-1,db_Medidores[],19,FALSE),0),0)</f>
        <v>1316</v>
      </c>
      <c r="N95" s="28">
        <f ca="1">+IF(db_ConsumoSectorizado[[#This Row],[Fecha]]&lt;TODAY(),IFERROR(VLOOKUP(db_ConsumoSectorizado[[#This Row],[Fecha]],db_Medidores[],15,FALSE)-VLOOKUP(db_ConsumoSectorizado[[#This Row],[Fecha]]-1,db_Medidores[],15,FALSE),0),0)</f>
        <v>2379</v>
      </c>
      <c r="O95" s="28">
        <f ca="1">+IF(db_ConsumoSectorizado[[#This Row],[Fecha]]&lt;TODAY(),IFERROR(VLOOKUP(db_ConsumoSectorizado[[#This Row],[Fecha]],db_Medidores[],8,FALSE)-VLOOKUP(db_ConsumoSectorizado[[#This Row],[Fecha]]-1,db_Medidores[],8,FALSE),0),0)</f>
        <v>734.5</v>
      </c>
      <c r="P95" s="28">
        <f ca="1">+db_ConsumoSectorizado[[#This Row],[Consumo.No11]]-db_ConsumoSectorizado[[#This Row],[Consumo.No12]]-db_ConsumoSectorizado[[#This Row],[Consumo.No13]]-db_ConsumoSectorizado[[#This Row],[Consumo.No14]]</f>
        <v>4662.5</v>
      </c>
      <c r="Q95" s="28">
        <f ca="1">+IF(db_ConsumoSectorizado[[#This Row],[Fecha]]&lt;TODAY(),IFERROR(VLOOKUP(db_ConsumoSectorizado[[#This Row],[Fecha]],db_Medidores[],2,FALSE)-VLOOKUP(db_ConsumoSectorizado[[#This Row],[Fecha]]-1,db_Medidores[],2,FALSE),0),0)</f>
        <v>381.34000000002561</v>
      </c>
      <c r="R95" s="28">
        <f ca="1">+IF(db_ConsumoSectorizado[[#This Row],[Fecha]]&lt;TODAY(),IFERROR(VLOOKUP(db_ConsumoSectorizado[[#This Row],[Fecha]],db_Medidores[],3,FALSE)-VLOOKUP(db_ConsumoSectorizado[[#This Row],[Fecha]]-1,db_Medidores[],3,FALSE),0),0)</f>
        <v>249.94000000000233</v>
      </c>
      <c r="S95" s="28">
        <f ca="1">+db_ConsumoSectorizado[[#This Row],[Consumo.No01]]-db_ConsumoSectorizado[[#This Row],[Consumo.No02]]-db_ConsumoSectorizado[[#This Row],[Consumo.No07]]-db_ConsumoSectorizado[[#This Row],[Consumo.No11]]</f>
        <v>2120.8800000067858</v>
      </c>
      <c r="T95" s="28">
        <f>+IFERROR(VLOOKUP(db_ConsumoSectorizado[[#This Row],[Fecha]],db_Vol[],2,FALSE),0)</f>
        <v>0</v>
      </c>
      <c r="U95" s="28">
        <f>+IFERROR(VLOOKUP(db_ConsumoSectorizado[[#This Row],[Fecha]],db_Vol[],3,FALSE),0)</f>
        <v>2610.0697999999993</v>
      </c>
      <c r="V95" s="28" t="b">
        <f>+AND(db_ConsumoSectorizado[[#This Row],[Vol_SACO]]&gt;3000,db_ConsumoSectorizado[[#This Row],[Vol_ENVA]]&gt;3000)</f>
        <v>0</v>
      </c>
      <c r="W95" s="28" t="b">
        <f>+AND(db_ConsumoSectorizado[[#This Row],[Vol_SACO]]&lt;=0,db_ConsumoSectorizado[[#This Row],[Vol_ENVA]]&lt;100)</f>
        <v>0</v>
      </c>
      <c r="X95" s="28" t="b">
        <f>+AND(db_ConsumoSectorizado[[#This Row],[Vol_SACO]]&gt;0,db_ConsumoSectorizado[[#This Row],[Vol_ENVA]]&lt;900)</f>
        <v>0</v>
      </c>
      <c r="Y95" s="28" t="b">
        <f>+AND(db_ConsumoSectorizado[[#This Row],[Vol_SACO]]=0,db_ConsumoSectorizado[[#This Row],[Vol_ENVA]]&gt;3000)</f>
        <v>0</v>
      </c>
    </row>
    <row r="96" spans="1:25" ht="15.75" x14ac:dyDescent="0.25">
      <c r="A96" s="26">
        <v>44288</v>
      </c>
      <c r="B9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7522.3799999993207</v>
      </c>
      <c r="C96" s="28">
        <f ca="1">+IF(db_ConsumoSectorizado[[#This Row],[Fecha]]&lt;TODAY(),IFERROR(VLOOKUP(db_ConsumoSectorizado[[#This Row],[Fecha]],db_Medidores[],10,FALSE)-VLOOKUP(db_ConsumoSectorizado[[#This Row],[Fecha]]-1,db_Medidores[],10,FALSE),0),0)</f>
        <v>15.65999999968335</v>
      </c>
      <c r="D9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9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9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96" s="28">
        <f ca="1">+db_ConsumoSectorizado[[#This Row],[Consumo.No02]]-db_ConsumoSectorizado[[#This Row],[Consumo.No04]]-db_ConsumoSectorizado[[#This Row],[Consumo.No05]]</f>
        <v>15.65999999968335</v>
      </c>
      <c r="H96" s="28">
        <f ca="1">+db_ConsumoSectorizado[[#This Row],[Consumo.No08]]+db_ConsumoSectorizado[[#This Row],[Consumo.No09]]</f>
        <v>58.590000000003783</v>
      </c>
      <c r="I96" s="28">
        <f ca="1">+IF(db_ConsumoSectorizado[[#This Row],[Fecha]]&lt;TODAY(),IFERROR(VLOOKUP(db_ConsumoSectorizado[[#This Row],[Fecha]],db_Medidores[],9,FALSE)-VLOOKUP(db_ConsumoSectorizado[[#This Row],[Fecha]]-1,db_Medidores[],9,FALSE),0),0)</f>
        <v>50.799999999995634</v>
      </c>
      <c r="J96" s="28">
        <f ca="1">+IF(db_ConsumoSectorizado[[#This Row],[Fecha]]&lt;TODAY(),IFERROR(VLOOKUP(db_ConsumoSectorizado[[#This Row],[Fecha]],db_Medidores[],11,FALSE)-VLOOKUP(db_ConsumoSectorizado[[#This Row],[Fecha]]-1,db_Medidores[],11,FALSE),0),0)</f>
        <v>7.7900000000081491</v>
      </c>
      <c r="K96" s="28">
        <f ca="1">+db_ConsumoSectorizado[[#This Row],[Consumo.No07]]-db_ConsumoSectorizado[[#This Row],[Consumo.No08]]-db_ConsumoSectorizado[[#This Row],[Consumo.No09]]</f>
        <v>0</v>
      </c>
      <c r="L96" s="28">
        <f ca="1">+IF(db_ConsumoSectorizado[[#This Row],[Fecha]]&lt;TODAY(),IFERROR(VLOOKUP(db_ConsumoSectorizado[[#This Row],[Fecha]],db_Medidores[],4,FALSE)-VLOOKUP(db_ConsumoSectorizado[[#This Row],[Fecha]]-1,db_Medidores[],4,FALSE),0),0)</f>
        <v>6606</v>
      </c>
      <c r="M96" s="28">
        <f ca="1">+IF(db_ConsumoSectorizado[[#This Row],[Fecha]]&lt;TODAY(),IFERROR(VLOOKUP(db_ConsumoSectorizado[[#This Row],[Fecha]],db_Medidores[],19,FALSE)-VLOOKUP(db_ConsumoSectorizado[[#This Row],[Fecha]]-1,db_Medidores[],19,FALSE),0),0)</f>
        <v>648</v>
      </c>
      <c r="N96" s="28">
        <f ca="1">+IF(db_ConsumoSectorizado[[#This Row],[Fecha]]&lt;TODAY(),IFERROR(VLOOKUP(db_ConsumoSectorizado[[#This Row],[Fecha]],db_Medidores[],15,FALSE)-VLOOKUP(db_ConsumoSectorizado[[#This Row],[Fecha]]-1,db_Medidores[],15,FALSE),0),0)</f>
        <v>1685</v>
      </c>
      <c r="O96" s="28">
        <f ca="1">+IF(db_ConsumoSectorizado[[#This Row],[Fecha]]&lt;TODAY(),IFERROR(VLOOKUP(db_ConsumoSectorizado[[#This Row],[Fecha]],db_Medidores[],8,FALSE)-VLOOKUP(db_ConsumoSectorizado[[#This Row],[Fecha]]-1,db_Medidores[],8,FALSE),0),0)</f>
        <v>670.5</v>
      </c>
      <c r="P96" s="28">
        <f ca="1">+db_ConsumoSectorizado[[#This Row],[Consumo.No11]]-db_ConsumoSectorizado[[#This Row],[Consumo.No12]]-db_ConsumoSectorizado[[#This Row],[Consumo.No13]]-db_ConsumoSectorizado[[#This Row],[Consumo.No14]]</f>
        <v>3602.5</v>
      </c>
      <c r="Q96" s="28">
        <f ca="1">+IF(db_ConsumoSectorizado[[#This Row],[Fecha]]&lt;TODAY(),IFERROR(VLOOKUP(db_ConsumoSectorizado[[#This Row],[Fecha]],db_Medidores[],2,FALSE)-VLOOKUP(db_ConsumoSectorizado[[#This Row],[Fecha]]-1,db_Medidores[],2,FALSE),0),0)</f>
        <v>273.63999999998487</v>
      </c>
      <c r="R96" s="28">
        <f ca="1">+IF(db_ConsumoSectorizado[[#This Row],[Fecha]]&lt;TODAY(),IFERROR(VLOOKUP(db_ConsumoSectorizado[[#This Row],[Fecha]],db_Medidores[],3,FALSE)-VLOOKUP(db_ConsumoSectorizado[[#This Row],[Fecha]]-1,db_Medidores[],3,FALSE),0),0)</f>
        <v>171.97999999999593</v>
      </c>
      <c r="S96" s="28">
        <f ca="1">+db_ConsumoSectorizado[[#This Row],[Consumo.No01]]-db_ConsumoSectorizado[[#This Row],[Consumo.No02]]-db_ConsumoSectorizado[[#This Row],[Consumo.No07]]-db_ConsumoSectorizado[[#This Row],[Consumo.No11]]</f>
        <v>842.12999999963358</v>
      </c>
      <c r="T96" s="28">
        <f>+IFERROR(VLOOKUP(db_ConsumoSectorizado[[#This Row],[Fecha]],db_Vol[],2,FALSE),0)</f>
        <v>0</v>
      </c>
      <c r="U96" s="28">
        <f>+IFERROR(VLOOKUP(db_ConsumoSectorizado[[#This Row],[Fecha]],db_Vol[],3,FALSE),0)</f>
        <v>0</v>
      </c>
      <c r="V96" s="28" t="b">
        <f>+AND(db_ConsumoSectorizado[[#This Row],[Vol_SACO]]&gt;3000,db_ConsumoSectorizado[[#This Row],[Vol_ENVA]]&gt;3000)</f>
        <v>0</v>
      </c>
      <c r="W96" s="28" t="b">
        <f>+AND(db_ConsumoSectorizado[[#This Row],[Vol_SACO]]&lt;=0,db_ConsumoSectorizado[[#This Row],[Vol_ENVA]]&lt;100)</f>
        <v>1</v>
      </c>
      <c r="X96" s="28" t="b">
        <f>+AND(db_ConsumoSectorizado[[#This Row],[Vol_SACO]]&gt;0,db_ConsumoSectorizado[[#This Row],[Vol_ENVA]]&lt;900)</f>
        <v>0</v>
      </c>
      <c r="Y96" s="28" t="b">
        <f>+AND(db_ConsumoSectorizado[[#This Row],[Vol_SACO]]=0,db_ConsumoSectorizado[[#This Row],[Vol_ENVA]]&gt;3000)</f>
        <v>0</v>
      </c>
    </row>
    <row r="97" spans="1:25" ht="15.75" x14ac:dyDescent="0.25">
      <c r="A97" s="26">
        <v>44289</v>
      </c>
      <c r="B9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7009.6200000013923</v>
      </c>
      <c r="C97" s="28">
        <f ca="1">+IF(db_ConsumoSectorizado[[#This Row],[Fecha]]&lt;TODAY(),IFERROR(VLOOKUP(db_ConsumoSectorizado[[#This Row],[Fecha]],db_Medidores[],10,FALSE)-VLOOKUP(db_ConsumoSectorizado[[#This Row],[Fecha]]-1,db_Medidores[],10,FALSE),0),0)</f>
        <v>37.070000000298023</v>
      </c>
      <c r="D9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9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9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97" s="28">
        <f ca="1">+db_ConsumoSectorizado[[#This Row],[Consumo.No02]]-db_ConsumoSectorizado[[#This Row],[Consumo.No04]]-db_ConsumoSectorizado[[#This Row],[Consumo.No05]]</f>
        <v>37.070000000298023</v>
      </c>
      <c r="H97" s="28">
        <f ca="1">+db_ConsumoSectorizado[[#This Row],[Consumo.No08]]+db_ConsumoSectorizado[[#This Row],[Consumo.No09]]</f>
        <v>91.889999999992142</v>
      </c>
      <c r="I97" s="28">
        <f ca="1">+IF(db_ConsumoSectorizado[[#This Row],[Fecha]]&lt;TODAY(),IFERROR(VLOOKUP(db_ConsumoSectorizado[[#This Row],[Fecha]],db_Medidores[],9,FALSE)-VLOOKUP(db_ConsumoSectorizado[[#This Row],[Fecha]]-1,db_Medidores[],9,FALSE),0),0)</f>
        <v>60.180000000000291</v>
      </c>
      <c r="J97" s="28">
        <f ca="1">+IF(db_ConsumoSectorizado[[#This Row],[Fecha]]&lt;TODAY(),IFERROR(VLOOKUP(db_ConsumoSectorizado[[#This Row],[Fecha]],db_Medidores[],11,FALSE)-VLOOKUP(db_ConsumoSectorizado[[#This Row],[Fecha]]-1,db_Medidores[],11,FALSE),0),0)</f>
        <v>31.709999999991851</v>
      </c>
      <c r="K97" s="28">
        <f ca="1">+db_ConsumoSectorizado[[#This Row],[Consumo.No07]]-db_ConsumoSectorizado[[#This Row],[Consumo.No08]]-db_ConsumoSectorizado[[#This Row],[Consumo.No09]]</f>
        <v>0</v>
      </c>
      <c r="L97" s="28">
        <f ca="1">+IF(db_ConsumoSectorizado[[#This Row],[Fecha]]&lt;TODAY(),IFERROR(VLOOKUP(db_ConsumoSectorizado[[#This Row],[Fecha]],db_Medidores[],4,FALSE)-VLOOKUP(db_ConsumoSectorizado[[#This Row],[Fecha]]-1,db_Medidores[],4,FALSE),0),0)</f>
        <v>5884</v>
      </c>
      <c r="M97" s="28">
        <f ca="1">+IF(db_ConsumoSectorizado[[#This Row],[Fecha]]&lt;TODAY(),IFERROR(VLOOKUP(db_ConsumoSectorizado[[#This Row],[Fecha]],db_Medidores[],19,FALSE)-VLOOKUP(db_ConsumoSectorizado[[#This Row],[Fecha]]-1,db_Medidores[],19,FALSE),0),0)</f>
        <v>742</v>
      </c>
      <c r="N97" s="28">
        <f ca="1">+IF(db_ConsumoSectorizado[[#This Row],[Fecha]]&lt;TODAY(),IFERROR(VLOOKUP(db_ConsumoSectorizado[[#This Row],[Fecha]],db_Medidores[],15,FALSE)-VLOOKUP(db_ConsumoSectorizado[[#This Row],[Fecha]]-1,db_Medidores[],15,FALSE),0),0)</f>
        <v>1192</v>
      </c>
      <c r="O97" s="28">
        <f ca="1">+IF(db_ConsumoSectorizado[[#This Row],[Fecha]]&lt;TODAY(),IFERROR(VLOOKUP(db_ConsumoSectorizado[[#This Row],[Fecha]],db_Medidores[],8,FALSE)-VLOOKUP(db_ConsumoSectorizado[[#This Row],[Fecha]]-1,db_Medidores[],8,FALSE),0),0)</f>
        <v>641.5999999998603</v>
      </c>
      <c r="P97" s="28">
        <f ca="1">+db_ConsumoSectorizado[[#This Row],[Consumo.No11]]-db_ConsumoSectorizado[[#This Row],[Consumo.No12]]-db_ConsumoSectorizado[[#This Row],[Consumo.No13]]-db_ConsumoSectorizado[[#This Row],[Consumo.No14]]</f>
        <v>3308.4000000001397</v>
      </c>
      <c r="Q97" s="28">
        <f ca="1">+IF(db_ConsumoSectorizado[[#This Row],[Fecha]]&lt;TODAY(),IFERROR(VLOOKUP(db_ConsumoSectorizado[[#This Row],[Fecha]],db_Medidores[],2,FALSE)-VLOOKUP(db_ConsumoSectorizado[[#This Row],[Fecha]]-1,db_Medidores[],2,FALSE),0),0)</f>
        <v>342.38000000000466</v>
      </c>
      <c r="R97" s="28">
        <f ca="1">+IF(db_ConsumoSectorizado[[#This Row],[Fecha]]&lt;TODAY(),IFERROR(VLOOKUP(db_ConsumoSectorizado[[#This Row],[Fecha]],db_Medidores[],3,FALSE)-VLOOKUP(db_ConsumoSectorizado[[#This Row],[Fecha]]-1,db_Medidores[],3,FALSE),0),0)</f>
        <v>112</v>
      </c>
      <c r="S97" s="28">
        <f ca="1">+db_ConsumoSectorizado[[#This Row],[Consumo.No01]]-db_ConsumoSectorizado[[#This Row],[Consumo.No02]]-db_ConsumoSectorizado[[#This Row],[Consumo.No07]]-db_ConsumoSectorizado[[#This Row],[Consumo.No11]]</f>
        <v>996.66000000110216</v>
      </c>
      <c r="T97" s="28">
        <f>+IFERROR(VLOOKUP(db_ConsumoSectorizado[[#This Row],[Fecha]],db_Vol[],2,FALSE),0)</f>
        <v>0</v>
      </c>
      <c r="U97" s="28">
        <f>+IFERROR(VLOOKUP(db_ConsumoSectorizado[[#This Row],[Fecha]],db_Vol[],3,FALSE),0)</f>
        <v>0</v>
      </c>
      <c r="V97" s="28" t="b">
        <f>+AND(db_ConsumoSectorizado[[#This Row],[Vol_SACO]]&gt;3000,db_ConsumoSectorizado[[#This Row],[Vol_ENVA]]&gt;3000)</f>
        <v>0</v>
      </c>
      <c r="W97" s="28" t="b">
        <f>+AND(db_ConsumoSectorizado[[#This Row],[Vol_SACO]]&lt;=0,db_ConsumoSectorizado[[#This Row],[Vol_ENVA]]&lt;100)</f>
        <v>1</v>
      </c>
      <c r="X97" s="28" t="b">
        <f>+AND(db_ConsumoSectorizado[[#This Row],[Vol_SACO]]&gt;0,db_ConsumoSectorizado[[#This Row],[Vol_ENVA]]&lt;900)</f>
        <v>0</v>
      </c>
      <c r="Y97" s="28" t="b">
        <f>+AND(db_ConsumoSectorizado[[#This Row],[Vol_SACO]]=0,db_ConsumoSectorizado[[#This Row],[Vol_ENVA]]&gt;3000)</f>
        <v>0</v>
      </c>
    </row>
    <row r="98" spans="1:25" ht="15.75" x14ac:dyDescent="0.25">
      <c r="A98" s="26">
        <v>44290</v>
      </c>
      <c r="B9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4351.189999993032</v>
      </c>
      <c r="C98" s="28">
        <f ca="1">+IF(db_ConsumoSectorizado[[#This Row],[Fecha]]&lt;TODAY(),IFERROR(VLOOKUP(db_ConsumoSectorizado[[#This Row],[Fecha]],db_Medidores[],10,FALSE)-VLOOKUP(db_ConsumoSectorizado[[#This Row],[Fecha]]-1,db_Medidores[],10,FALSE),0),0)</f>
        <v>4.9299999997019768</v>
      </c>
      <c r="D9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9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9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98" s="28">
        <f ca="1">+db_ConsumoSectorizado[[#This Row],[Consumo.No02]]-db_ConsumoSectorizado[[#This Row],[Consumo.No04]]-db_ConsumoSectorizado[[#This Row],[Consumo.No05]]</f>
        <v>4.9299999997019768</v>
      </c>
      <c r="H98" s="28">
        <f ca="1">+db_ConsumoSectorizado[[#This Row],[Consumo.No08]]+db_ConsumoSectorizado[[#This Row],[Consumo.No09]]</f>
        <v>92.430000000000291</v>
      </c>
      <c r="I98" s="28">
        <f ca="1">+IF(db_ConsumoSectorizado[[#This Row],[Fecha]]&lt;TODAY(),IFERROR(VLOOKUP(db_ConsumoSectorizado[[#This Row],[Fecha]],db_Medidores[],9,FALSE)-VLOOKUP(db_ConsumoSectorizado[[#This Row],[Fecha]]-1,db_Medidores[],9,FALSE),0),0)</f>
        <v>52.400000000001455</v>
      </c>
      <c r="J98" s="28">
        <f ca="1">+IF(db_ConsumoSectorizado[[#This Row],[Fecha]]&lt;TODAY(),IFERROR(VLOOKUP(db_ConsumoSectorizado[[#This Row],[Fecha]],db_Medidores[],11,FALSE)-VLOOKUP(db_ConsumoSectorizado[[#This Row],[Fecha]]-1,db_Medidores[],11,FALSE),0),0)</f>
        <v>40.029999999998836</v>
      </c>
      <c r="K98" s="28">
        <f ca="1">+db_ConsumoSectorizado[[#This Row],[Consumo.No07]]-db_ConsumoSectorizado[[#This Row],[Consumo.No08]]-db_ConsumoSectorizado[[#This Row],[Consumo.No09]]</f>
        <v>0</v>
      </c>
      <c r="L98" s="28">
        <f ca="1">+IF(db_ConsumoSectorizado[[#This Row],[Fecha]]&lt;TODAY(),IFERROR(VLOOKUP(db_ConsumoSectorizado[[#This Row],[Fecha]],db_Medidores[],4,FALSE)-VLOOKUP(db_ConsumoSectorizado[[#This Row],[Fecha]]-1,db_Medidores[],4,FALSE),0),0)</f>
        <v>3516</v>
      </c>
      <c r="M98" s="28">
        <f ca="1">+IF(db_ConsumoSectorizado[[#This Row],[Fecha]]&lt;TODAY(),IFERROR(VLOOKUP(db_ConsumoSectorizado[[#This Row],[Fecha]],db_Medidores[],19,FALSE)-VLOOKUP(db_ConsumoSectorizado[[#This Row],[Fecha]]-1,db_Medidores[],19,FALSE),0),0)</f>
        <v>674</v>
      </c>
      <c r="N98" s="28">
        <f ca="1">+IF(db_ConsumoSectorizado[[#This Row],[Fecha]]&lt;TODAY(),IFERROR(VLOOKUP(db_ConsumoSectorizado[[#This Row],[Fecha]],db_Medidores[],15,FALSE)-VLOOKUP(db_ConsumoSectorizado[[#This Row],[Fecha]]-1,db_Medidores[],15,FALSE),0),0)</f>
        <v>233</v>
      </c>
      <c r="O98" s="28">
        <f ca="1">+IF(db_ConsumoSectorizado[[#This Row],[Fecha]]&lt;TODAY(),IFERROR(VLOOKUP(db_ConsumoSectorizado[[#This Row],[Fecha]],db_Medidores[],8,FALSE)-VLOOKUP(db_ConsumoSectorizado[[#This Row],[Fecha]]-1,db_Medidores[],8,FALSE),0),0)</f>
        <v>769.9000000001397</v>
      </c>
      <c r="P98" s="28">
        <f ca="1">+db_ConsumoSectorizado[[#This Row],[Consumo.No11]]-db_ConsumoSectorizado[[#This Row],[Consumo.No12]]-db_ConsumoSectorizado[[#This Row],[Consumo.No13]]-db_ConsumoSectorizado[[#This Row],[Consumo.No14]]</f>
        <v>1839.0999999998603</v>
      </c>
      <c r="Q98" s="28">
        <f ca="1">+IF(db_ConsumoSectorizado[[#This Row],[Fecha]]&lt;TODAY(),IFERROR(VLOOKUP(db_ConsumoSectorizado[[#This Row],[Fecha]],db_Medidores[],2,FALSE)-VLOOKUP(db_ConsumoSectorizado[[#This Row],[Fecha]]-1,db_Medidores[],2,FALSE),0),0)</f>
        <v>302.88999999998487</v>
      </c>
      <c r="R98" s="28">
        <f ca="1">+IF(db_ConsumoSectorizado[[#This Row],[Fecha]]&lt;TODAY(),IFERROR(VLOOKUP(db_ConsumoSectorizado[[#This Row],[Fecha]],db_Medidores[],3,FALSE)-VLOOKUP(db_ConsumoSectorizado[[#This Row],[Fecha]]-1,db_Medidores[],3,FALSE),0),0)</f>
        <v>25.919999999998254</v>
      </c>
      <c r="S98" s="28">
        <f ca="1">+db_ConsumoSectorizado[[#This Row],[Consumo.No01]]-db_ConsumoSectorizado[[#This Row],[Consumo.No02]]-db_ConsumoSectorizado[[#This Row],[Consumo.No07]]-db_ConsumoSectorizado[[#This Row],[Consumo.No11]]</f>
        <v>737.82999999332969</v>
      </c>
      <c r="T98" s="28">
        <f>+IFERROR(VLOOKUP(db_ConsumoSectorizado[[#This Row],[Fecha]],db_Vol[],2,FALSE),0)</f>
        <v>0</v>
      </c>
      <c r="U98" s="28">
        <f>+IFERROR(VLOOKUP(db_ConsumoSectorizado[[#This Row],[Fecha]],db_Vol[],3,FALSE),0)</f>
        <v>0</v>
      </c>
      <c r="V98" s="28" t="b">
        <f>+AND(db_ConsumoSectorizado[[#This Row],[Vol_SACO]]&gt;3000,db_ConsumoSectorizado[[#This Row],[Vol_ENVA]]&gt;3000)</f>
        <v>0</v>
      </c>
      <c r="W98" s="28" t="b">
        <f>+AND(db_ConsumoSectorizado[[#This Row],[Vol_SACO]]&lt;=0,db_ConsumoSectorizado[[#This Row],[Vol_ENVA]]&lt;100)</f>
        <v>1</v>
      </c>
      <c r="X98" s="28" t="b">
        <f>+AND(db_ConsumoSectorizado[[#This Row],[Vol_SACO]]&gt;0,db_ConsumoSectorizado[[#This Row],[Vol_ENVA]]&lt;900)</f>
        <v>0</v>
      </c>
      <c r="Y98" s="28" t="b">
        <f>+AND(db_ConsumoSectorizado[[#This Row],[Vol_SACO]]=0,db_ConsumoSectorizado[[#This Row],[Vol_ENVA]]&gt;3000)</f>
        <v>0</v>
      </c>
    </row>
    <row r="99" spans="1:25" ht="15.75" x14ac:dyDescent="0.25">
      <c r="A99" s="26">
        <v>44291</v>
      </c>
      <c r="B9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5205.7700000132463</v>
      </c>
      <c r="C99" s="28">
        <f ca="1">+IF(db_ConsumoSectorizado[[#This Row],[Fecha]]&lt;TODAY(),IFERROR(VLOOKUP(db_ConsumoSectorizado[[#This Row],[Fecha]],db_Medidores[],10,FALSE)-VLOOKUP(db_ConsumoSectorizado[[#This Row],[Fecha]]-1,db_Medidores[],10,FALSE),0),0)</f>
        <v>28.140000000130385</v>
      </c>
      <c r="D9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9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9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99" s="28">
        <f ca="1">+db_ConsumoSectorizado[[#This Row],[Consumo.No02]]-db_ConsumoSectorizado[[#This Row],[Consumo.No04]]-db_ConsumoSectorizado[[#This Row],[Consumo.No05]]</f>
        <v>28.140000000130385</v>
      </c>
      <c r="H99" s="28">
        <f ca="1">+db_ConsumoSectorizado[[#This Row],[Consumo.No08]]+db_ConsumoSectorizado[[#This Row],[Consumo.No09]]</f>
        <v>168.8300000000163</v>
      </c>
      <c r="I99" s="28">
        <f ca="1">+IF(db_ConsumoSectorizado[[#This Row],[Fecha]]&lt;TODAY(),IFERROR(VLOOKUP(db_ConsumoSectorizado[[#This Row],[Fecha]],db_Medidores[],9,FALSE)-VLOOKUP(db_ConsumoSectorizado[[#This Row],[Fecha]]-1,db_Medidores[],9,FALSE),0),0)</f>
        <v>127.25</v>
      </c>
      <c r="J99" s="28">
        <f ca="1">+IF(db_ConsumoSectorizado[[#This Row],[Fecha]]&lt;TODAY(),IFERROR(VLOOKUP(db_ConsumoSectorizado[[#This Row],[Fecha]],db_Medidores[],11,FALSE)-VLOOKUP(db_ConsumoSectorizado[[#This Row],[Fecha]]-1,db_Medidores[],11,FALSE),0),0)</f>
        <v>41.580000000016298</v>
      </c>
      <c r="K99" s="28">
        <f ca="1">+db_ConsumoSectorizado[[#This Row],[Consumo.No07]]-db_ConsumoSectorizado[[#This Row],[Consumo.No08]]-db_ConsumoSectorizado[[#This Row],[Consumo.No09]]</f>
        <v>0</v>
      </c>
      <c r="L99" s="28">
        <f ca="1">+IF(db_ConsumoSectorizado[[#This Row],[Fecha]]&lt;TODAY(),IFERROR(VLOOKUP(db_ConsumoSectorizado[[#This Row],[Fecha]],db_Medidores[],4,FALSE)-VLOOKUP(db_ConsumoSectorizado[[#This Row],[Fecha]]-1,db_Medidores[],4,FALSE),0),0)</f>
        <v>3931</v>
      </c>
      <c r="M99" s="28">
        <f ca="1">+IF(db_ConsumoSectorizado[[#This Row],[Fecha]]&lt;TODAY(),IFERROR(VLOOKUP(db_ConsumoSectorizado[[#This Row],[Fecha]],db_Medidores[],19,FALSE)-VLOOKUP(db_ConsumoSectorizado[[#This Row],[Fecha]]-1,db_Medidores[],19,FALSE),0),0)</f>
        <v>774</v>
      </c>
      <c r="N99" s="28">
        <f ca="1">+IF(db_ConsumoSectorizado[[#This Row],[Fecha]]&lt;TODAY(),IFERROR(VLOOKUP(db_ConsumoSectorizado[[#This Row],[Fecha]],db_Medidores[],15,FALSE)-VLOOKUP(db_ConsumoSectorizado[[#This Row],[Fecha]]-1,db_Medidores[],15,FALSE),0),0)</f>
        <v>798</v>
      </c>
      <c r="O99" s="28">
        <f ca="1">+IF(db_ConsumoSectorizado[[#This Row],[Fecha]]&lt;TODAY(),IFERROR(VLOOKUP(db_ConsumoSectorizado[[#This Row],[Fecha]],db_Medidores[],8,FALSE)-VLOOKUP(db_ConsumoSectorizado[[#This Row],[Fecha]]-1,db_Medidores[],8,FALSE),0),0)</f>
        <v>738.69999999995343</v>
      </c>
      <c r="P99" s="28">
        <f ca="1">+db_ConsumoSectorizado[[#This Row],[Consumo.No11]]-db_ConsumoSectorizado[[#This Row],[Consumo.No12]]-db_ConsumoSectorizado[[#This Row],[Consumo.No13]]-db_ConsumoSectorizado[[#This Row],[Consumo.No14]]</f>
        <v>1620.3000000000466</v>
      </c>
      <c r="Q99" s="28">
        <f ca="1">+IF(db_ConsumoSectorizado[[#This Row],[Fecha]]&lt;TODAY(),IFERROR(VLOOKUP(db_ConsumoSectorizado[[#This Row],[Fecha]],db_Medidores[],2,FALSE)-VLOOKUP(db_ConsumoSectorizado[[#This Row],[Fecha]]-1,db_Medidores[],2,FALSE),0),0)</f>
        <v>400.46000000002095</v>
      </c>
      <c r="R99" s="28">
        <f ca="1">+IF(db_ConsumoSectorizado[[#This Row],[Fecha]]&lt;TODAY(),IFERROR(VLOOKUP(db_ConsumoSectorizado[[#This Row],[Fecha]],db_Medidores[],3,FALSE)-VLOOKUP(db_ConsumoSectorizado[[#This Row],[Fecha]]-1,db_Medidores[],3,FALSE),0),0)</f>
        <v>201.77000000000407</v>
      </c>
      <c r="S99" s="28">
        <f ca="1">+db_ConsumoSectorizado[[#This Row],[Consumo.No01]]-db_ConsumoSectorizado[[#This Row],[Consumo.No02]]-db_ConsumoSectorizado[[#This Row],[Consumo.No07]]-db_ConsumoSectorizado[[#This Row],[Consumo.No11]]</f>
        <v>1077.8000000130996</v>
      </c>
      <c r="T99" s="28">
        <f>+IFERROR(VLOOKUP(db_ConsumoSectorizado[[#This Row],[Fecha]],db_Vol[],2,FALSE),0)</f>
        <v>0</v>
      </c>
      <c r="U99" s="28">
        <f>+IFERROR(VLOOKUP(db_ConsumoSectorizado[[#This Row],[Fecha]],db_Vol[],3,FALSE),0)</f>
        <v>0</v>
      </c>
      <c r="V99" s="28" t="b">
        <f>+AND(db_ConsumoSectorizado[[#This Row],[Vol_SACO]]&gt;3000,db_ConsumoSectorizado[[#This Row],[Vol_ENVA]]&gt;3000)</f>
        <v>0</v>
      </c>
      <c r="W99" s="28" t="b">
        <f>+AND(db_ConsumoSectorizado[[#This Row],[Vol_SACO]]&lt;=0,db_ConsumoSectorizado[[#This Row],[Vol_ENVA]]&lt;100)</f>
        <v>1</v>
      </c>
      <c r="X99" s="28" t="b">
        <f>+AND(db_ConsumoSectorizado[[#This Row],[Vol_SACO]]&gt;0,db_ConsumoSectorizado[[#This Row],[Vol_ENVA]]&lt;900)</f>
        <v>0</v>
      </c>
      <c r="Y99" s="28" t="b">
        <f>+AND(db_ConsumoSectorizado[[#This Row],[Vol_SACO]]=0,db_ConsumoSectorizado[[#This Row],[Vol_ENVA]]&gt;3000)</f>
        <v>0</v>
      </c>
    </row>
    <row r="100" spans="1:25" ht="15.75" x14ac:dyDescent="0.25">
      <c r="A100" s="26">
        <v>44292</v>
      </c>
      <c r="B10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5424.3999999874504</v>
      </c>
      <c r="C100" s="28">
        <f ca="1">+IF(db_ConsumoSectorizado[[#This Row],[Fecha]]&lt;TODAY(),IFERROR(VLOOKUP(db_ConsumoSectorizado[[#This Row],[Fecha]],db_Medidores[],10,FALSE)-VLOOKUP(db_ConsumoSectorizado[[#This Row],[Fecha]]-1,db_Medidores[],10,FALSE),0),0)</f>
        <v>29.279999999795109</v>
      </c>
      <c r="D10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0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0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00" s="28">
        <f ca="1">+db_ConsumoSectorizado[[#This Row],[Consumo.No02]]-db_ConsumoSectorizado[[#This Row],[Consumo.No04]]-db_ConsumoSectorizado[[#This Row],[Consumo.No05]]</f>
        <v>29.279999999795109</v>
      </c>
      <c r="H100" s="28">
        <f ca="1">+db_ConsumoSectorizado[[#This Row],[Consumo.No08]]+db_ConsumoSectorizado[[#This Row],[Consumo.No09]]</f>
        <v>161.44999999999709</v>
      </c>
      <c r="I100" s="28">
        <f ca="1">+IF(db_ConsumoSectorizado[[#This Row],[Fecha]]&lt;TODAY(),IFERROR(VLOOKUP(db_ConsumoSectorizado[[#This Row],[Fecha]],db_Medidores[],9,FALSE)-VLOOKUP(db_ConsumoSectorizado[[#This Row],[Fecha]]-1,db_Medidores[],9,FALSE),0),0)</f>
        <v>110.38999999999942</v>
      </c>
      <c r="J100" s="28">
        <f ca="1">+IF(db_ConsumoSectorizado[[#This Row],[Fecha]]&lt;TODAY(),IFERROR(VLOOKUP(db_ConsumoSectorizado[[#This Row],[Fecha]],db_Medidores[],11,FALSE)-VLOOKUP(db_ConsumoSectorizado[[#This Row],[Fecha]]-1,db_Medidores[],11,FALSE),0),0)</f>
        <v>51.059999999997672</v>
      </c>
      <c r="K100" s="28">
        <f ca="1">+db_ConsumoSectorizado[[#This Row],[Consumo.No07]]-db_ConsumoSectorizado[[#This Row],[Consumo.No08]]-db_ConsumoSectorizado[[#This Row],[Consumo.No09]]</f>
        <v>0</v>
      </c>
      <c r="L100" s="28">
        <f ca="1">+IF(db_ConsumoSectorizado[[#This Row],[Fecha]]&lt;TODAY(),IFERROR(VLOOKUP(db_ConsumoSectorizado[[#This Row],[Fecha]],db_Medidores[],4,FALSE)-VLOOKUP(db_ConsumoSectorizado[[#This Row],[Fecha]]-1,db_Medidores[],4,FALSE),0),0)</f>
        <v>4126</v>
      </c>
      <c r="M100" s="28">
        <f ca="1">+IF(db_ConsumoSectorizado[[#This Row],[Fecha]]&lt;TODAY(),IFERROR(VLOOKUP(db_ConsumoSectorizado[[#This Row],[Fecha]],db_Medidores[],19,FALSE)-VLOOKUP(db_ConsumoSectorizado[[#This Row],[Fecha]]-1,db_Medidores[],19,FALSE),0),0)</f>
        <v>765</v>
      </c>
      <c r="N100" s="28">
        <f ca="1">+IF(db_ConsumoSectorizado[[#This Row],[Fecha]]&lt;TODAY(),IFERROR(VLOOKUP(db_ConsumoSectorizado[[#This Row],[Fecha]],db_Medidores[],15,FALSE)-VLOOKUP(db_ConsumoSectorizado[[#This Row],[Fecha]]-1,db_Medidores[],15,FALSE),0),0)</f>
        <v>1122</v>
      </c>
      <c r="O100" s="28">
        <f ca="1">+IF(db_ConsumoSectorizado[[#This Row],[Fecha]]&lt;TODAY(),IFERROR(VLOOKUP(db_ConsumoSectorizado[[#This Row],[Fecha]],db_Medidores[],8,FALSE)-VLOOKUP(db_ConsumoSectorizado[[#This Row],[Fecha]]-1,db_Medidores[],8,FALSE),0),0)</f>
        <v>710.80000000004657</v>
      </c>
      <c r="P100" s="28">
        <f ca="1">+db_ConsumoSectorizado[[#This Row],[Consumo.No11]]-db_ConsumoSectorizado[[#This Row],[Consumo.No12]]-db_ConsumoSectorizado[[#This Row],[Consumo.No13]]-db_ConsumoSectorizado[[#This Row],[Consumo.No14]]</f>
        <v>1528.1999999999534</v>
      </c>
      <c r="Q100" s="28">
        <f ca="1">+IF(db_ConsumoSectorizado[[#This Row],[Fecha]]&lt;TODAY(),IFERROR(VLOOKUP(db_ConsumoSectorizado[[#This Row],[Fecha]],db_Medidores[],2,FALSE)-VLOOKUP(db_ConsumoSectorizado[[#This Row],[Fecha]]-1,db_Medidores[],2,FALSE),0),0)</f>
        <v>385.84999999997672</v>
      </c>
      <c r="R100" s="28">
        <f ca="1">+IF(db_ConsumoSectorizado[[#This Row],[Fecha]]&lt;TODAY(),IFERROR(VLOOKUP(db_ConsumoSectorizado[[#This Row],[Fecha]],db_Medidores[],3,FALSE)-VLOOKUP(db_ConsumoSectorizado[[#This Row],[Fecha]]-1,db_Medidores[],3,FALSE),0),0)</f>
        <v>213.75</v>
      </c>
      <c r="S100" s="28">
        <f ca="1">+db_ConsumoSectorizado[[#This Row],[Consumo.No01]]-db_ConsumoSectorizado[[#This Row],[Consumo.No02]]-db_ConsumoSectorizado[[#This Row],[Consumo.No07]]-db_ConsumoSectorizado[[#This Row],[Consumo.No11]]</f>
        <v>1107.6699999876582</v>
      </c>
      <c r="T100" s="28">
        <f>+IFERROR(VLOOKUP(db_ConsumoSectorizado[[#This Row],[Fecha]],db_Vol[],2,FALSE),0)</f>
        <v>0</v>
      </c>
      <c r="U100" s="28">
        <f>+IFERROR(VLOOKUP(db_ConsumoSectorizado[[#This Row],[Fecha]],db_Vol[],3,FALSE),0)</f>
        <v>0</v>
      </c>
      <c r="V100" s="28" t="b">
        <f>+AND(db_ConsumoSectorizado[[#This Row],[Vol_SACO]]&gt;3000,db_ConsumoSectorizado[[#This Row],[Vol_ENVA]]&gt;3000)</f>
        <v>0</v>
      </c>
      <c r="W100" s="28" t="b">
        <f>+AND(db_ConsumoSectorizado[[#This Row],[Vol_SACO]]&lt;=0,db_ConsumoSectorizado[[#This Row],[Vol_ENVA]]&lt;100)</f>
        <v>1</v>
      </c>
      <c r="X100" s="28" t="b">
        <f>+AND(db_ConsumoSectorizado[[#This Row],[Vol_SACO]]&gt;0,db_ConsumoSectorizado[[#This Row],[Vol_ENVA]]&lt;900)</f>
        <v>0</v>
      </c>
      <c r="Y100" s="28" t="b">
        <f>+AND(db_ConsumoSectorizado[[#This Row],[Vol_SACO]]=0,db_ConsumoSectorizado[[#This Row],[Vol_ENVA]]&gt;3000)</f>
        <v>0</v>
      </c>
    </row>
    <row r="101" spans="1:25" ht="15.75" x14ac:dyDescent="0.25">
      <c r="A101" s="26">
        <v>44293</v>
      </c>
      <c r="B10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5152.9299999985815</v>
      </c>
      <c r="C101" s="28">
        <f ca="1">+IF(db_ConsumoSectorizado[[#This Row],[Fecha]]&lt;TODAY(),IFERROR(VLOOKUP(db_ConsumoSectorizado[[#This Row],[Fecha]],db_Medidores[],10,FALSE)-VLOOKUP(db_ConsumoSectorizado[[#This Row],[Fecha]]-1,db_Medidores[],10,FALSE),0),0)</f>
        <v>29.170000000391155</v>
      </c>
      <c r="D10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0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0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01" s="28">
        <f ca="1">+db_ConsumoSectorizado[[#This Row],[Consumo.No02]]-db_ConsumoSectorizado[[#This Row],[Consumo.No04]]-db_ConsumoSectorizado[[#This Row],[Consumo.No05]]</f>
        <v>29.170000000391155</v>
      </c>
      <c r="H101" s="28">
        <f ca="1">+db_ConsumoSectorizado[[#This Row],[Consumo.No08]]+db_ConsumoSectorizado[[#This Row],[Consumo.No09]]</f>
        <v>148.17000000000553</v>
      </c>
      <c r="I101" s="28">
        <f ca="1">+IF(db_ConsumoSectorizado[[#This Row],[Fecha]]&lt;TODAY(),IFERROR(VLOOKUP(db_ConsumoSectorizado[[#This Row],[Fecha]],db_Medidores[],9,FALSE)-VLOOKUP(db_ConsumoSectorizado[[#This Row],[Fecha]]-1,db_Medidores[],9,FALSE),0),0)</f>
        <v>87.540000000000873</v>
      </c>
      <c r="J101" s="28">
        <f ca="1">+IF(db_ConsumoSectorizado[[#This Row],[Fecha]]&lt;TODAY(),IFERROR(VLOOKUP(db_ConsumoSectorizado[[#This Row],[Fecha]],db_Medidores[],11,FALSE)-VLOOKUP(db_ConsumoSectorizado[[#This Row],[Fecha]]-1,db_Medidores[],11,FALSE),0),0)</f>
        <v>60.630000000004657</v>
      </c>
      <c r="K101" s="28">
        <f ca="1">+db_ConsumoSectorizado[[#This Row],[Consumo.No07]]-db_ConsumoSectorizado[[#This Row],[Consumo.No08]]-db_ConsumoSectorizado[[#This Row],[Consumo.No09]]</f>
        <v>0</v>
      </c>
      <c r="L101" s="28">
        <f ca="1">+IF(db_ConsumoSectorizado[[#This Row],[Fecha]]&lt;TODAY(),IFERROR(VLOOKUP(db_ConsumoSectorizado[[#This Row],[Fecha]],db_Medidores[],4,FALSE)-VLOOKUP(db_ConsumoSectorizado[[#This Row],[Fecha]]-1,db_Medidores[],4,FALSE),0),0)</f>
        <v>3854</v>
      </c>
      <c r="M101" s="28">
        <f ca="1">+IF(db_ConsumoSectorizado[[#This Row],[Fecha]]&lt;TODAY(),IFERROR(VLOOKUP(db_ConsumoSectorizado[[#This Row],[Fecha]],db_Medidores[],19,FALSE)-VLOOKUP(db_ConsumoSectorizado[[#This Row],[Fecha]]-1,db_Medidores[],19,FALSE),0),0)</f>
        <v>707</v>
      </c>
      <c r="N101" s="28">
        <f ca="1">+IF(db_ConsumoSectorizado[[#This Row],[Fecha]]&lt;TODAY(),IFERROR(VLOOKUP(db_ConsumoSectorizado[[#This Row],[Fecha]],db_Medidores[],15,FALSE)-VLOOKUP(db_ConsumoSectorizado[[#This Row],[Fecha]]-1,db_Medidores[],15,FALSE),0),0)</f>
        <v>1044</v>
      </c>
      <c r="O101" s="28">
        <f ca="1">+IF(db_ConsumoSectorizado[[#This Row],[Fecha]]&lt;TODAY(),IFERROR(VLOOKUP(db_ConsumoSectorizado[[#This Row],[Fecha]],db_Medidores[],8,FALSE)-VLOOKUP(db_ConsumoSectorizado[[#This Row],[Fecha]]-1,db_Medidores[],8,FALSE),0),0)</f>
        <v>748.5999999998603</v>
      </c>
      <c r="P101" s="28">
        <f ca="1">+db_ConsumoSectorizado[[#This Row],[Consumo.No11]]-db_ConsumoSectorizado[[#This Row],[Consumo.No12]]-db_ConsumoSectorizado[[#This Row],[Consumo.No13]]-db_ConsumoSectorizado[[#This Row],[Consumo.No14]]</f>
        <v>1354.4000000001397</v>
      </c>
      <c r="Q101" s="28">
        <f ca="1">+IF(db_ConsumoSectorizado[[#This Row],[Fecha]]&lt;TODAY(),IFERROR(VLOOKUP(db_ConsumoSectorizado[[#This Row],[Fecha]],db_Medidores[],2,FALSE)-VLOOKUP(db_ConsumoSectorizado[[#This Row],[Fecha]]-1,db_Medidores[],2,FALSE),0),0)</f>
        <v>384.40000000002328</v>
      </c>
      <c r="R101" s="28">
        <f ca="1">+IF(db_ConsumoSectorizado[[#This Row],[Fecha]]&lt;TODAY(),IFERROR(VLOOKUP(db_ConsumoSectorizado[[#This Row],[Fecha]],db_Medidores[],3,FALSE)-VLOOKUP(db_ConsumoSectorizado[[#This Row],[Fecha]]-1,db_Medidores[],3,FALSE),0),0)</f>
        <v>198.66999999999825</v>
      </c>
      <c r="S101" s="28">
        <f ca="1">+db_ConsumoSectorizado[[#This Row],[Consumo.No01]]-db_ConsumoSectorizado[[#This Row],[Consumo.No02]]-db_ConsumoSectorizado[[#This Row],[Consumo.No07]]-db_ConsumoSectorizado[[#This Row],[Consumo.No11]]</f>
        <v>1121.5899999981848</v>
      </c>
      <c r="T101" s="28">
        <f>+IFERROR(VLOOKUP(db_ConsumoSectorizado[[#This Row],[Fecha]],db_Vol[],2,FALSE),0)</f>
        <v>0</v>
      </c>
      <c r="U101" s="28">
        <f>+IFERROR(VLOOKUP(db_ConsumoSectorizado[[#This Row],[Fecha]],db_Vol[],3,FALSE),0)</f>
        <v>0</v>
      </c>
      <c r="V101" s="28" t="b">
        <f>+AND(db_ConsumoSectorizado[[#This Row],[Vol_SACO]]&gt;3000,db_ConsumoSectorizado[[#This Row],[Vol_ENVA]]&gt;3000)</f>
        <v>0</v>
      </c>
      <c r="W101" s="28" t="b">
        <f>+AND(db_ConsumoSectorizado[[#This Row],[Vol_SACO]]&lt;=0,db_ConsumoSectorizado[[#This Row],[Vol_ENVA]]&lt;100)</f>
        <v>1</v>
      </c>
      <c r="X101" s="28" t="b">
        <f>+AND(db_ConsumoSectorizado[[#This Row],[Vol_SACO]]&gt;0,db_ConsumoSectorizado[[#This Row],[Vol_ENVA]]&lt;900)</f>
        <v>0</v>
      </c>
      <c r="Y101" s="28" t="b">
        <f>+AND(db_ConsumoSectorizado[[#This Row],[Vol_SACO]]=0,db_ConsumoSectorizado[[#This Row],[Vol_ENVA]]&gt;3000)</f>
        <v>0</v>
      </c>
    </row>
    <row r="102" spans="1:25" ht="15.75" x14ac:dyDescent="0.25">
      <c r="A102" s="26">
        <v>44294</v>
      </c>
      <c r="B10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5789.2800000132702</v>
      </c>
      <c r="C102" s="28">
        <f ca="1">+IF(db_ConsumoSectorizado[[#This Row],[Fecha]]&lt;TODAY(),IFERROR(VLOOKUP(db_ConsumoSectorizado[[#This Row],[Fecha]],db_Medidores[],10,FALSE)-VLOOKUP(db_ConsumoSectorizado[[#This Row],[Fecha]]-1,db_Medidores[],10,FALSE),0),0)</f>
        <v>34.979999999981374</v>
      </c>
      <c r="D10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02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0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02" s="28">
        <f ca="1">+db_ConsumoSectorizado[[#This Row],[Consumo.No02]]-db_ConsumoSectorizado[[#This Row],[Consumo.No04]]-db_ConsumoSectorizado[[#This Row],[Consumo.No05]]</f>
        <v>34.979999999981374</v>
      </c>
      <c r="H102" s="28">
        <f ca="1">+db_ConsumoSectorizado[[#This Row],[Consumo.No08]]+db_ConsumoSectorizado[[#This Row],[Consumo.No09]]</f>
        <v>194.99999999997817</v>
      </c>
      <c r="I102" s="28">
        <f ca="1">+IF(db_ConsumoSectorizado[[#This Row],[Fecha]]&lt;TODAY(),IFERROR(VLOOKUP(db_ConsumoSectorizado[[#This Row],[Fecha]],db_Medidores[],9,FALSE)-VLOOKUP(db_ConsumoSectorizado[[#This Row],[Fecha]]-1,db_Medidores[],9,FALSE),0),0)</f>
        <v>124.12000000000262</v>
      </c>
      <c r="J102" s="28">
        <f ca="1">+IF(db_ConsumoSectorizado[[#This Row],[Fecha]]&lt;TODAY(),IFERROR(VLOOKUP(db_ConsumoSectorizado[[#This Row],[Fecha]],db_Medidores[],11,FALSE)-VLOOKUP(db_ConsumoSectorizado[[#This Row],[Fecha]]-1,db_Medidores[],11,FALSE),0),0)</f>
        <v>70.879999999975553</v>
      </c>
      <c r="K102" s="28">
        <f ca="1">+db_ConsumoSectorizado[[#This Row],[Consumo.No07]]-db_ConsumoSectorizado[[#This Row],[Consumo.No08]]-db_ConsumoSectorizado[[#This Row],[Consumo.No09]]</f>
        <v>0</v>
      </c>
      <c r="L102" s="28">
        <f ca="1">+IF(db_ConsumoSectorizado[[#This Row],[Fecha]]&lt;TODAY(),IFERROR(VLOOKUP(db_ConsumoSectorizado[[#This Row],[Fecha]],db_Medidores[],4,FALSE)-VLOOKUP(db_ConsumoSectorizado[[#This Row],[Fecha]]-1,db_Medidores[],4,FALSE),0),0)</f>
        <v>4591</v>
      </c>
      <c r="M102" s="28">
        <f ca="1">+IF(db_ConsumoSectorizado[[#This Row],[Fecha]]&lt;TODAY(),IFERROR(VLOOKUP(db_ConsumoSectorizado[[#This Row],[Fecha]],db_Medidores[],19,FALSE)-VLOOKUP(db_ConsumoSectorizado[[#This Row],[Fecha]]-1,db_Medidores[],19,FALSE),0),0)</f>
        <v>676</v>
      </c>
      <c r="N102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102" s="28">
        <f ca="1">+IF(db_ConsumoSectorizado[[#This Row],[Fecha]]&lt;TODAY(),IFERROR(VLOOKUP(db_ConsumoSectorizado[[#This Row],[Fecha]],db_Medidores[],8,FALSE)-VLOOKUP(db_ConsumoSectorizado[[#This Row],[Fecha]]-1,db_Medidores[],8,FALSE),0),0)</f>
        <v>687</v>
      </c>
      <c r="P102" s="28">
        <f ca="1">+db_ConsumoSectorizado[[#This Row],[Consumo.No11]]-db_ConsumoSectorizado[[#This Row],[Consumo.No12]]-db_ConsumoSectorizado[[#This Row],[Consumo.No13]]-db_ConsumoSectorizado[[#This Row],[Consumo.No14]]</f>
        <v>3228</v>
      </c>
      <c r="Q102" s="28">
        <f ca="1">+IF(db_ConsumoSectorizado[[#This Row],[Fecha]]&lt;TODAY(),IFERROR(VLOOKUP(db_ConsumoSectorizado[[#This Row],[Fecha]],db_Medidores[],2,FALSE)-VLOOKUP(db_ConsumoSectorizado[[#This Row],[Fecha]]-1,db_Medidores[],2,FALSE),0),0)</f>
        <v>381.70999999999185</v>
      </c>
      <c r="R102" s="28">
        <f ca="1">+IF(db_ConsumoSectorizado[[#This Row],[Fecha]]&lt;TODAY(),IFERROR(VLOOKUP(db_ConsumoSectorizado[[#This Row],[Fecha]],db_Medidores[],3,FALSE)-VLOOKUP(db_ConsumoSectorizado[[#This Row],[Fecha]]-1,db_Medidores[],3,FALSE),0),0)</f>
        <v>237.01000000000931</v>
      </c>
      <c r="S102" s="28">
        <f ca="1">+db_ConsumoSectorizado[[#This Row],[Consumo.No01]]-db_ConsumoSectorizado[[#This Row],[Consumo.No02]]-db_ConsumoSectorizado[[#This Row],[Consumo.No07]]-db_ConsumoSectorizado[[#This Row],[Consumo.No11]]</f>
        <v>968.30000001331064</v>
      </c>
      <c r="T102" s="28">
        <f>+IFERROR(VLOOKUP(db_ConsumoSectorizado[[#This Row],[Fecha]],db_Vol[],2,FALSE),0)</f>
        <v>0</v>
      </c>
      <c r="U102" s="28">
        <f>+IFERROR(VLOOKUP(db_ConsumoSectorizado[[#This Row],[Fecha]],db_Vol[],3,FALSE),0)</f>
        <v>0</v>
      </c>
      <c r="V102" s="28" t="b">
        <f>+AND(db_ConsumoSectorizado[[#This Row],[Vol_SACO]]&gt;3000,db_ConsumoSectorizado[[#This Row],[Vol_ENVA]]&gt;3000)</f>
        <v>0</v>
      </c>
      <c r="W102" s="28" t="b">
        <f>+AND(db_ConsumoSectorizado[[#This Row],[Vol_SACO]]&lt;=0,db_ConsumoSectorizado[[#This Row],[Vol_ENVA]]&lt;100)</f>
        <v>1</v>
      </c>
      <c r="X102" s="28" t="b">
        <f>+AND(db_ConsumoSectorizado[[#This Row],[Vol_SACO]]&gt;0,db_ConsumoSectorizado[[#This Row],[Vol_ENVA]]&lt;900)</f>
        <v>0</v>
      </c>
      <c r="Y102" s="28" t="b">
        <f>+AND(db_ConsumoSectorizado[[#This Row],[Vol_SACO]]=0,db_ConsumoSectorizado[[#This Row],[Vol_ENVA]]&gt;3000)</f>
        <v>0</v>
      </c>
    </row>
    <row r="103" spans="1:25" ht="15.75" x14ac:dyDescent="0.25">
      <c r="A103" s="26">
        <v>44295</v>
      </c>
      <c r="B10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6808.659999996511</v>
      </c>
      <c r="C103" s="28">
        <f ca="1">+IF(db_ConsumoSectorizado[[#This Row],[Fecha]]&lt;TODAY(),IFERROR(VLOOKUP(db_ConsumoSectorizado[[#This Row],[Fecha]],db_Medidores[],10,FALSE)-VLOOKUP(db_ConsumoSectorizado[[#This Row],[Fecha]]-1,db_Medidores[],10,FALSE),0),0)</f>
        <v>125.41999999992549</v>
      </c>
      <c r="D10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03" s="28">
        <f ca="1">+IF(db_ConsumoSectorizado[[#This Row],[Fecha]]&lt;TODAY(),IFERROR(VLOOKUP(db_ConsumoSectorizado[[#This Row],[Fecha]],db_Medidores[],7,FALSE)-VLOOKUP(db_ConsumoSectorizado[[#This Row],[Fecha]]-1,db_Medidores[],7,FALSE),0),0)</f>
        <v>619.70999999996275</v>
      </c>
      <c r="F103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03" s="28">
        <f ca="1">+db_ConsumoSectorizado[[#This Row],[Consumo.No02]]-db_ConsumoSectorizado[[#This Row],[Consumo.No04]]-db_ConsumoSectorizado[[#This Row],[Consumo.No05]]</f>
        <v>-494.29000000003725</v>
      </c>
      <c r="H103" s="28">
        <f ca="1">+db_ConsumoSectorizado[[#This Row],[Consumo.No08]]+db_ConsumoSectorizado[[#This Row],[Consumo.No09]]</f>
        <v>231.92000000000553</v>
      </c>
      <c r="I103" s="28">
        <f ca="1">+IF(db_ConsumoSectorizado[[#This Row],[Fecha]]&lt;TODAY(),IFERROR(VLOOKUP(db_ConsumoSectorizado[[#This Row],[Fecha]],db_Medidores[],9,FALSE)-VLOOKUP(db_ConsumoSectorizado[[#This Row],[Fecha]]-1,db_Medidores[],9,FALSE),0),0)</f>
        <v>161.04000000000087</v>
      </c>
      <c r="J103" s="28">
        <f ca="1">+IF(db_ConsumoSectorizado[[#This Row],[Fecha]]&lt;TODAY(),IFERROR(VLOOKUP(db_ConsumoSectorizado[[#This Row],[Fecha]],db_Medidores[],11,FALSE)-VLOOKUP(db_ConsumoSectorizado[[#This Row],[Fecha]]-1,db_Medidores[],11,FALSE),0),0)</f>
        <v>70.880000000004657</v>
      </c>
      <c r="K103" s="28">
        <f ca="1">+db_ConsumoSectorizado[[#This Row],[Consumo.No07]]-db_ConsumoSectorizado[[#This Row],[Consumo.No08]]-db_ConsumoSectorizado[[#This Row],[Consumo.No09]]</f>
        <v>0</v>
      </c>
      <c r="L103" s="28">
        <f ca="1">+IF(db_ConsumoSectorizado[[#This Row],[Fecha]]&lt;TODAY(),IFERROR(VLOOKUP(db_ConsumoSectorizado[[#This Row],[Fecha]],db_Medidores[],4,FALSE)-VLOOKUP(db_ConsumoSectorizado[[#This Row],[Fecha]]-1,db_Medidores[],4,FALSE),0),0)</f>
        <v>5329</v>
      </c>
      <c r="M103" s="28">
        <f ca="1">+IF(db_ConsumoSectorizado[[#This Row],[Fecha]]&lt;TODAY(),IFERROR(VLOOKUP(db_ConsumoSectorizado[[#This Row],[Fecha]],db_Medidores[],19,FALSE)-VLOOKUP(db_ConsumoSectorizado[[#This Row],[Fecha]]-1,db_Medidores[],19,FALSE),0),0)</f>
        <v>728</v>
      </c>
      <c r="N103" s="28">
        <f ca="1">+IF(db_ConsumoSectorizado[[#This Row],[Fecha]]&lt;TODAY(),IFERROR(VLOOKUP(db_ConsumoSectorizado[[#This Row],[Fecha]],db_Medidores[],15,FALSE)-VLOOKUP(db_ConsumoSectorizado[[#This Row],[Fecha]]-1,db_Medidores[],15,FALSE),0),0)</f>
        <v>3660</v>
      </c>
      <c r="O103" s="28">
        <f ca="1">+IF(db_ConsumoSectorizado[[#This Row],[Fecha]]&lt;TODAY(),IFERROR(VLOOKUP(db_ConsumoSectorizado[[#This Row],[Fecha]],db_Medidores[],8,FALSE)-VLOOKUP(db_ConsumoSectorizado[[#This Row],[Fecha]]-1,db_Medidores[],8,FALSE),0),0)</f>
        <v>818.60000000009313</v>
      </c>
      <c r="P103" s="28">
        <f ca="1">+db_ConsumoSectorizado[[#This Row],[Consumo.No11]]-db_ConsumoSectorizado[[#This Row],[Consumo.No12]]-db_ConsumoSectorizado[[#This Row],[Consumo.No13]]-db_ConsumoSectorizado[[#This Row],[Consumo.No14]]</f>
        <v>122.39999999990687</v>
      </c>
      <c r="Q103" s="28">
        <f ca="1">+IF(db_ConsumoSectorizado[[#This Row],[Fecha]]&lt;TODAY(),IFERROR(VLOOKUP(db_ConsumoSectorizado[[#This Row],[Fecha]],db_Medidores[],2,FALSE)-VLOOKUP(db_ConsumoSectorizado[[#This Row],[Fecha]]-1,db_Medidores[],2,FALSE),0),0)</f>
        <v>390.22000000000116</v>
      </c>
      <c r="R103" s="28">
        <f ca="1">+IF(db_ConsumoSectorizado[[#This Row],[Fecha]]&lt;TODAY(),IFERROR(VLOOKUP(db_ConsumoSectorizado[[#This Row],[Fecha]],db_Medidores[],3,FALSE)-VLOOKUP(db_ConsumoSectorizado[[#This Row],[Fecha]]-1,db_Medidores[],3,FALSE),0),0)</f>
        <v>241.11999999999534</v>
      </c>
      <c r="S103" s="28">
        <f ca="1">+db_ConsumoSectorizado[[#This Row],[Consumo.No01]]-db_ConsumoSectorizado[[#This Row],[Consumo.No02]]-db_ConsumoSectorizado[[#This Row],[Consumo.No07]]-db_ConsumoSectorizado[[#This Row],[Consumo.No11]]</f>
        <v>1122.31999999658</v>
      </c>
      <c r="T103" s="28">
        <f>+IFERROR(VLOOKUP(db_ConsumoSectorizado[[#This Row],[Fecha]],db_Vol[],2,FALSE),0)</f>
        <v>0</v>
      </c>
      <c r="U103" s="28">
        <f>+IFERROR(VLOOKUP(db_ConsumoSectorizado[[#This Row],[Fecha]],db_Vol[],3,FALSE),0)</f>
        <v>0</v>
      </c>
      <c r="V103" s="28" t="b">
        <f>+AND(db_ConsumoSectorizado[[#This Row],[Vol_SACO]]&gt;3000,db_ConsumoSectorizado[[#This Row],[Vol_ENVA]]&gt;3000)</f>
        <v>0</v>
      </c>
      <c r="W103" s="28" t="b">
        <f>+AND(db_ConsumoSectorizado[[#This Row],[Vol_SACO]]&lt;=0,db_ConsumoSectorizado[[#This Row],[Vol_ENVA]]&lt;100)</f>
        <v>1</v>
      </c>
      <c r="X103" s="28" t="b">
        <f>+AND(db_ConsumoSectorizado[[#This Row],[Vol_SACO]]&gt;0,db_ConsumoSectorizado[[#This Row],[Vol_ENVA]]&lt;900)</f>
        <v>0</v>
      </c>
      <c r="Y103" s="28" t="b">
        <f>+AND(db_ConsumoSectorizado[[#This Row],[Vol_SACO]]=0,db_ConsumoSectorizado[[#This Row],[Vol_ENVA]]&gt;3000)</f>
        <v>0</v>
      </c>
    </row>
    <row r="104" spans="1:25" ht="15.75" x14ac:dyDescent="0.25">
      <c r="A104" s="26">
        <v>44296</v>
      </c>
      <c r="B10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5736.4100000021135</v>
      </c>
      <c r="C104" s="28">
        <f ca="1">+IF(db_ConsumoSectorizado[[#This Row],[Fecha]]&lt;TODAY(),IFERROR(VLOOKUP(db_ConsumoSectorizado[[#This Row],[Fecha]],db_Medidores[],10,FALSE)-VLOOKUP(db_ConsumoSectorizado[[#This Row],[Fecha]]-1,db_Medidores[],10,FALSE),0),0)</f>
        <v>123.33999999985099</v>
      </c>
      <c r="D10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0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0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04" s="28">
        <f ca="1">+db_ConsumoSectorizado[[#This Row],[Consumo.No02]]-db_ConsumoSectorizado[[#This Row],[Consumo.No04]]-db_ConsumoSectorizado[[#This Row],[Consumo.No05]]</f>
        <v>123.33999999985099</v>
      </c>
      <c r="H104" s="28">
        <f ca="1">+db_ConsumoSectorizado[[#This Row],[Consumo.No08]]+db_ConsumoSectorizado[[#This Row],[Consumo.No09]]</f>
        <v>261.9400000000096</v>
      </c>
      <c r="I104" s="28">
        <f ca="1">+IF(db_ConsumoSectorizado[[#This Row],[Fecha]]&lt;TODAY(),IFERROR(VLOOKUP(db_ConsumoSectorizado[[#This Row],[Fecha]],db_Medidores[],9,FALSE)-VLOOKUP(db_ConsumoSectorizado[[#This Row],[Fecha]]-1,db_Medidores[],9,FALSE),0),0)</f>
        <v>106.20999999999913</v>
      </c>
      <c r="J104" s="28">
        <f ca="1">+IF(db_ConsumoSectorizado[[#This Row],[Fecha]]&lt;TODAY(),IFERROR(VLOOKUP(db_ConsumoSectorizado[[#This Row],[Fecha]],db_Medidores[],11,FALSE)-VLOOKUP(db_ConsumoSectorizado[[#This Row],[Fecha]]-1,db_Medidores[],11,FALSE),0),0)</f>
        <v>155.73000000001048</v>
      </c>
      <c r="K104" s="28">
        <f ca="1">+db_ConsumoSectorizado[[#This Row],[Consumo.No07]]-db_ConsumoSectorizado[[#This Row],[Consumo.No08]]-db_ConsumoSectorizado[[#This Row],[Consumo.No09]]</f>
        <v>0</v>
      </c>
      <c r="L104" s="28">
        <f ca="1">+IF(db_ConsumoSectorizado[[#This Row],[Fecha]]&lt;TODAY(),IFERROR(VLOOKUP(db_ConsumoSectorizado[[#This Row],[Fecha]],db_Medidores[],4,FALSE)-VLOOKUP(db_ConsumoSectorizado[[#This Row],[Fecha]]-1,db_Medidores[],4,FALSE),0),0)</f>
        <v>4342</v>
      </c>
      <c r="M104" s="28">
        <f ca="1">+IF(db_ConsumoSectorizado[[#This Row],[Fecha]]&lt;TODAY(),IFERROR(VLOOKUP(db_ConsumoSectorizado[[#This Row],[Fecha]],db_Medidores[],19,FALSE)-VLOOKUP(db_ConsumoSectorizado[[#This Row],[Fecha]]-1,db_Medidores[],19,FALSE),0),0)</f>
        <v>726</v>
      </c>
      <c r="N104" s="28">
        <f ca="1">+IF(db_ConsumoSectorizado[[#This Row],[Fecha]]&lt;TODAY(),IFERROR(VLOOKUP(db_ConsumoSectorizado[[#This Row],[Fecha]],db_Medidores[],15,FALSE)-VLOOKUP(db_ConsumoSectorizado[[#This Row],[Fecha]]-1,db_Medidores[],15,FALSE),0),0)</f>
        <v>1310</v>
      </c>
      <c r="O104" s="28">
        <f ca="1">+IF(db_ConsumoSectorizado[[#This Row],[Fecha]]&lt;TODAY(),IFERROR(VLOOKUP(db_ConsumoSectorizado[[#This Row],[Fecha]],db_Medidores[],8,FALSE)-VLOOKUP(db_ConsumoSectorizado[[#This Row],[Fecha]]-1,db_Medidores[],8,FALSE),0),0)</f>
        <v>723.39999999990687</v>
      </c>
      <c r="P104" s="28">
        <f ca="1">+db_ConsumoSectorizado[[#This Row],[Consumo.No11]]-db_ConsumoSectorizado[[#This Row],[Consumo.No12]]-db_ConsumoSectorizado[[#This Row],[Consumo.No13]]-db_ConsumoSectorizado[[#This Row],[Consumo.No14]]</f>
        <v>1582.6000000000931</v>
      </c>
      <c r="Q104" s="28">
        <f ca="1">+IF(db_ConsumoSectorizado[[#This Row],[Fecha]]&lt;TODAY(),IFERROR(VLOOKUP(db_ConsumoSectorizado[[#This Row],[Fecha]],db_Medidores[],2,FALSE)-VLOOKUP(db_ConsumoSectorizado[[#This Row],[Fecha]]-1,db_Medidores[],2,FALSE),0),0)</f>
        <v>287.07999999998719</v>
      </c>
      <c r="R104" s="28">
        <f ca="1">+IF(db_ConsumoSectorizado[[#This Row],[Fecha]]&lt;TODAY(),IFERROR(VLOOKUP(db_ConsumoSectorizado[[#This Row],[Fecha]],db_Medidores[],3,FALSE)-VLOOKUP(db_ConsumoSectorizado[[#This Row],[Fecha]]-1,db_Medidores[],3,FALSE),0),0)</f>
        <v>72.509999999994761</v>
      </c>
      <c r="S104" s="28">
        <f ca="1">+db_ConsumoSectorizado[[#This Row],[Consumo.No01]]-db_ConsumoSectorizado[[#This Row],[Consumo.No02]]-db_ConsumoSectorizado[[#This Row],[Consumo.No07]]-db_ConsumoSectorizado[[#This Row],[Consumo.No11]]</f>
        <v>1009.1300000022529</v>
      </c>
      <c r="T104" s="28">
        <f>+IFERROR(VLOOKUP(db_ConsumoSectorizado[[#This Row],[Fecha]],db_Vol[],2,FALSE),0)</f>
        <v>0</v>
      </c>
      <c r="U104" s="28">
        <f>+IFERROR(VLOOKUP(db_ConsumoSectorizado[[#This Row],[Fecha]],db_Vol[],3,FALSE),0)</f>
        <v>0</v>
      </c>
      <c r="V104" s="28" t="b">
        <f>+AND(db_ConsumoSectorizado[[#This Row],[Vol_SACO]]&gt;3000,db_ConsumoSectorizado[[#This Row],[Vol_ENVA]]&gt;3000)</f>
        <v>0</v>
      </c>
      <c r="W104" s="28" t="b">
        <f>+AND(db_ConsumoSectorizado[[#This Row],[Vol_SACO]]&lt;=0,db_ConsumoSectorizado[[#This Row],[Vol_ENVA]]&lt;100)</f>
        <v>1</v>
      </c>
      <c r="X104" s="28" t="b">
        <f>+AND(db_ConsumoSectorizado[[#This Row],[Vol_SACO]]&gt;0,db_ConsumoSectorizado[[#This Row],[Vol_ENVA]]&lt;900)</f>
        <v>0</v>
      </c>
      <c r="Y104" s="28" t="b">
        <f>+AND(db_ConsumoSectorizado[[#This Row],[Vol_SACO]]=0,db_ConsumoSectorizado[[#This Row],[Vol_ENVA]]&gt;3000)</f>
        <v>0</v>
      </c>
    </row>
    <row r="105" spans="1:25" ht="15.75" x14ac:dyDescent="0.25">
      <c r="A105" s="26">
        <v>44297</v>
      </c>
      <c r="B10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3795.1399999929999</v>
      </c>
      <c r="C105" s="28">
        <f ca="1">+IF(db_ConsumoSectorizado[[#This Row],[Fecha]]&lt;TODAY(),IFERROR(VLOOKUP(db_ConsumoSectorizado[[#This Row],[Fecha]],db_Medidores[],10,FALSE)-VLOOKUP(db_ConsumoSectorizado[[#This Row],[Fecha]]-1,db_Medidores[],10,FALSE),0),0)</f>
        <v>46.070000000298023</v>
      </c>
      <c r="D10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0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0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05" s="28">
        <f ca="1">+db_ConsumoSectorizado[[#This Row],[Consumo.No02]]-db_ConsumoSectorizado[[#This Row],[Consumo.No04]]-db_ConsumoSectorizado[[#This Row],[Consumo.No05]]</f>
        <v>46.070000000298023</v>
      </c>
      <c r="H105" s="28">
        <f ca="1">+db_ConsumoSectorizado[[#This Row],[Consumo.No08]]+db_ConsumoSectorizado[[#This Row],[Consumo.No09]]</f>
        <v>120.81999999999243</v>
      </c>
      <c r="I105" s="28">
        <f ca="1">+IF(db_ConsumoSectorizado[[#This Row],[Fecha]]&lt;TODAY(),IFERROR(VLOOKUP(db_ConsumoSectorizado[[#This Row],[Fecha]],db_Medidores[],9,FALSE)-VLOOKUP(db_ConsumoSectorizado[[#This Row],[Fecha]]-1,db_Medidores[],9,FALSE),0),0)</f>
        <v>67.610000000000582</v>
      </c>
      <c r="J105" s="28">
        <f ca="1">+IF(db_ConsumoSectorizado[[#This Row],[Fecha]]&lt;TODAY(),IFERROR(VLOOKUP(db_ConsumoSectorizado[[#This Row],[Fecha]],db_Medidores[],11,FALSE)-VLOOKUP(db_ConsumoSectorizado[[#This Row],[Fecha]]-1,db_Medidores[],11,FALSE),0),0)</f>
        <v>53.209999999991851</v>
      </c>
      <c r="K105" s="28">
        <f ca="1">+db_ConsumoSectorizado[[#This Row],[Consumo.No07]]-db_ConsumoSectorizado[[#This Row],[Consumo.No08]]-db_ConsumoSectorizado[[#This Row],[Consumo.No09]]</f>
        <v>0</v>
      </c>
      <c r="L105" s="28">
        <f ca="1">+IF(db_ConsumoSectorizado[[#This Row],[Fecha]]&lt;TODAY(),IFERROR(VLOOKUP(db_ConsumoSectorizado[[#This Row],[Fecha]],db_Medidores[],4,FALSE)-VLOOKUP(db_ConsumoSectorizado[[#This Row],[Fecha]]-1,db_Medidores[],4,FALSE),0),0)</f>
        <v>2873</v>
      </c>
      <c r="M105" s="28">
        <f ca="1">+IF(db_ConsumoSectorizado[[#This Row],[Fecha]]&lt;TODAY(),IFERROR(VLOOKUP(db_ConsumoSectorizado[[#This Row],[Fecha]],db_Medidores[],19,FALSE)-VLOOKUP(db_ConsumoSectorizado[[#This Row],[Fecha]]-1,db_Medidores[],19,FALSE),0),0)</f>
        <v>707</v>
      </c>
      <c r="N105" s="28">
        <f ca="1">+IF(db_ConsumoSectorizado[[#This Row],[Fecha]]&lt;TODAY(),IFERROR(VLOOKUP(db_ConsumoSectorizado[[#This Row],[Fecha]],db_Medidores[],15,FALSE)-VLOOKUP(db_ConsumoSectorizado[[#This Row],[Fecha]]-1,db_Medidores[],15,FALSE),0),0)</f>
        <v>176</v>
      </c>
      <c r="O105" s="28">
        <f ca="1">+IF(db_ConsumoSectorizado[[#This Row],[Fecha]]&lt;TODAY(),IFERROR(VLOOKUP(db_ConsumoSectorizado[[#This Row],[Fecha]],db_Medidores[],8,FALSE)-VLOOKUP(db_ConsumoSectorizado[[#This Row],[Fecha]]-1,db_Medidores[],8,FALSE),0),0)</f>
        <v>805.80000000004657</v>
      </c>
      <c r="P105" s="28">
        <f ca="1">+db_ConsumoSectorizado[[#This Row],[Consumo.No11]]-db_ConsumoSectorizado[[#This Row],[Consumo.No12]]-db_ConsumoSectorizado[[#This Row],[Consumo.No13]]-db_ConsumoSectorizado[[#This Row],[Consumo.No14]]</f>
        <v>1184.1999999999534</v>
      </c>
      <c r="Q105" s="28">
        <f ca="1">+IF(db_ConsumoSectorizado[[#This Row],[Fecha]]&lt;TODAY(),IFERROR(VLOOKUP(db_ConsumoSectorizado[[#This Row],[Fecha]],db_Medidores[],2,FALSE)-VLOOKUP(db_ConsumoSectorizado[[#This Row],[Fecha]]-1,db_Medidores[],2,FALSE),0),0)</f>
        <v>216.77000000001863</v>
      </c>
      <c r="R105" s="28">
        <f ca="1">+IF(db_ConsumoSectorizado[[#This Row],[Fecha]]&lt;TODAY(),IFERROR(VLOOKUP(db_ConsumoSectorizado[[#This Row],[Fecha]],db_Medidores[],3,FALSE)-VLOOKUP(db_ConsumoSectorizado[[#This Row],[Fecha]]-1,db_Medidores[],3,FALSE),0),0)</f>
        <v>68.089999999996508</v>
      </c>
      <c r="S105" s="28">
        <f ca="1">+db_ConsumoSectorizado[[#This Row],[Consumo.No01]]-db_ConsumoSectorizado[[#This Row],[Consumo.No02]]-db_ConsumoSectorizado[[#This Row],[Consumo.No07]]-db_ConsumoSectorizado[[#This Row],[Consumo.No11]]</f>
        <v>755.24999999270949</v>
      </c>
      <c r="T105" s="28">
        <f>+IFERROR(VLOOKUP(db_ConsumoSectorizado[[#This Row],[Fecha]],db_Vol[],2,FALSE),0)</f>
        <v>0</v>
      </c>
      <c r="U105" s="28">
        <f>+IFERROR(VLOOKUP(db_ConsumoSectorizado[[#This Row],[Fecha]],db_Vol[],3,FALSE),0)</f>
        <v>0</v>
      </c>
      <c r="V105" s="28" t="b">
        <f>+AND(db_ConsumoSectorizado[[#This Row],[Vol_SACO]]&gt;3000,db_ConsumoSectorizado[[#This Row],[Vol_ENVA]]&gt;3000)</f>
        <v>0</v>
      </c>
      <c r="W105" s="28" t="b">
        <f>+AND(db_ConsumoSectorizado[[#This Row],[Vol_SACO]]&lt;=0,db_ConsumoSectorizado[[#This Row],[Vol_ENVA]]&lt;100)</f>
        <v>1</v>
      </c>
      <c r="X105" s="28" t="b">
        <f>+AND(db_ConsumoSectorizado[[#This Row],[Vol_SACO]]&gt;0,db_ConsumoSectorizado[[#This Row],[Vol_ENVA]]&lt;900)</f>
        <v>0</v>
      </c>
      <c r="Y105" s="28" t="b">
        <f>+AND(db_ConsumoSectorizado[[#This Row],[Vol_SACO]]=0,db_ConsumoSectorizado[[#This Row],[Vol_ENVA]]&gt;3000)</f>
        <v>0</v>
      </c>
    </row>
    <row r="106" spans="1:25" ht="15.75" x14ac:dyDescent="0.25">
      <c r="A106" s="26">
        <v>44298</v>
      </c>
      <c r="B10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9527.6399999930291</v>
      </c>
      <c r="C106" s="28">
        <f ca="1">+IF(db_ConsumoSectorizado[[#This Row],[Fecha]]&lt;TODAY(),IFERROR(VLOOKUP(db_ConsumoSectorizado[[#This Row],[Fecha]],db_Medidores[],10,FALSE)-VLOOKUP(db_ConsumoSectorizado[[#This Row],[Fecha]]-1,db_Medidores[],10,FALSE),0),0)</f>
        <v>1702.769999999553</v>
      </c>
      <c r="D10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06" s="28">
        <f ca="1">+IF(db_ConsumoSectorizado[[#This Row],[Fecha]]&lt;TODAY(),IFERROR(VLOOKUP(db_ConsumoSectorizado[[#This Row],[Fecha]],db_Medidores[],7,FALSE)-VLOOKUP(db_ConsumoSectorizado[[#This Row],[Fecha]]-1,db_Medidores[],7,FALSE),0),0)</f>
        <v>349.22000000020489</v>
      </c>
      <c r="F106" s="28">
        <f ca="1">+IF(db_ConsumoSectorizado[[#This Row],[Fecha]]&lt;TODAY(),IFERROR(VLOOKUP(db_ConsumoSectorizado[[#This Row],[Fecha]],db_Medidores[],17,FALSE)-VLOOKUP(db_ConsumoSectorizado[[#This Row],[Fecha]]-1,db_Medidores[],17,FALSE),0),0)</f>
        <v>2106.4599999999627</v>
      </c>
      <c r="G106" s="28">
        <f ca="1">+db_ConsumoSectorizado[[#This Row],[Consumo.No02]]-db_ConsumoSectorizado[[#This Row],[Consumo.No04]]-db_ConsumoSectorizado[[#This Row],[Consumo.No05]]</f>
        <v>-752.91000000061467</v>
      </c>
      <c r="H106" s="28">
        <f ca="1">+db_ConsumoSectorizado[[#This Row],[Consumo.No08]]+db_ConsumoSectorizado[[#This Row],[Consumo.No09]]</f>
        <v>181.9800000000032</v>
      </c>
      <c r="I106" s="28">
        <f ca="1">+IF(db_ConsumoSectorizado[[#This Row],[Fecha]]&lt;TODAY(),IFERROR(VLOOKUP(db_ConsumoSectorizado[[#This Row],[Fecha]],db_Medidores[],9,FALSE)-VLOOKUP(db_ConsumoSectorizado[[#This Row],[Fecha]]-1,db_Medidores[],9,FALSE),0),0)</f>
        <v>155.62999999999738</v>
      </c>
      <c r="J106" s="28">
        <f ca="1">+IF(db_ConsumoSectorizado[[#This Row],[Fecha]]&lt;TODAY(),IFERROR(VLOOKUP(db_ConsumoSectorizado[[#This Row],[Fecha]],db_Medidores[],11,FALSE)-VLOOKUP(db_ConsumoSectorizado[[#This Row],[Fecha]]-1,db_Medidores[],11,FALSE),0),0)</f>
        <v>26.350000000005821</v>
      </c>
      <c r="K106" s="28">
        <f ca="1">+db_ConsumoSectorizado[[#This Row],[Consumo.No07]]-db_ConsumoSectorizado[[#This Row],[Consumo.No08]]-db_ConsumoSectorizado[[#This Row],[Consumo.No09]]</f>
        <v>0</v>
      </c>
      <c r="L106" s="28">
        <f ca="1">+IF(db_ConsumoSectorizado[[#This Row],[Fecha]]&lt;TODAY(),IFERROR(VLOOKUP(db_ConsumoSectorizado[[#This Row],[Fecha]],db_Medidores[],4,FALSE)-VLOOKUP(db_ConsumoSectorizado[[#This Row],[Fecha]]-1,db_Medidores[],4,FALSE),0),0)</f>
        <v>5640</v>
      </c>
      <c r="M106" s="28">
        <f ca="1">+IF(db_ConsumoSectorizado[[#This Row],[Fecha]]&lt;TODAY(),IFERROR(VLOOKUP(db_ConsumoSectorizado[[#This Row],[Fecha]],db_Medidores[],19,FALSE)-VLOOKUP(db_ConsumoSectorizado[[#This Row],[Fecha]]-1,db_Medidores[],19,FALSE),0),0)</f>
        <v>982</v>
      </c>
      <c r="N106" s="28">
        <f ca="1">+IF(db_ConsumoSectorizado[[#This Row],[Fecha]]&lt;TODAY(),IFERROR(VLOOKUP(db_ConsumoSectorizado[[#This Row],[Fecha]],db_Medidores[],15,FALSE)-VLOOKUP(db_ConsumoSectorizado[[#This Row],[Fecha]]-1,db_Medidores[],15,FALSE),0),0)</f>
        <v>1079</v>
      </c>
      <c r="O106" s="28">
        <f ca="1">+IF(db_ConsumoSectorizado[[#This Row],[Fecha]]&lt;TODAY(),IFERROR(VLOOKUP(db_ConsumoSectorizado[[#This Row],[Fecha]],db_Medidores[],8,FALSE)-VLOOKUP(db_ConsumoSectorizado[[#This Row],[Fecha]]-1,db_Medidores[],8,FALSE),0),0)</f>
        <v>744</v>
      </c>
      <c r="P106" s="28">
        <f ca="1">+db_ConsumoSectorizado[[#This Row],[Consumo.No11]]-db_ConsumoSectorizado[[#This Row],[Consumo.No12]]-db_ConsumoSectorizado[[#This Row],[Consumo.No13]]-db_ConsumoSectorizado[[#This Row],[Consumo.No14]]</f>
        <v>2835</v>
      </c>
      <c r="Q106" s="28">
        <f ca="1">+IF(db_ConsumoSectorizado[[#This Row],[Fecha]]&lt;TODAY(),IFERROR(VLOOKUP(db_ConsumoSectorizado[[#This Row],[Fecha]],db_Medidores[],2,FALSE)-VLOOKUP(db_ConsumoSectorizado[[#This Row],[Fecha]]-1,db_Medidores[],2,FALSE),0),0)</f>
        <v>347.38999999998487</v>
      </c>
      <c r="R106" s="28">
        <f ca="1">+IF(db_ConsumoSectorizado[[#This Row],[Fecha]]&lt;TODAY(),IFERROR(VLOOKUP(db_ConsumoSectorizado[[#This Row],[Fecha]],db_Medidores[],3,FALSE)-VLOOKUP(db_ConsumoSectorizado[[#This Row],[Fecha]]-1,db_Medidores[],3,FALSE),0),0)</f>
        <v>204.97000000000116</v>
      </c>
      <c r="S106" s="28">
        <f ca="1">+db_ConsumoSectorizado[[#This Row],[Consumo.No01]]-db_ConsumoSectorizado[[#This Row],[Consumo.No02]]-db_ConsumoSectorizado[[#This Row],[Consumo.No07]]-db_ConsumoSectorizado[[#This Row],[Consumo.No11]]</f>
        <v>2002.8899999934729</v>
      </c>
      <c r="T106" s="28">
        <f>+IFERROR(VLOOKUP(db_ConsumoSectorizado[[#This Row],[Fecha]],db_Vol[],2,FALSE),0)</f>
        <v>1359</v>
      </c>
      <c r="U106" s="28">
        <f>+IFERROR(VLOOKUP(db_ConsumoSectorizado[[#This Row],[Fecha]],db_Vol[],3,FALSE),0)</f>
        <v>2.4799999999999999E-2</v>
      </c>
      <c r="V106" s="28" t="b">
        <f>+AND(db_ConsumoSectorizado[[#This Row],[Vol_SACO]]&gt;3000,db_ConsumoSectorizado[[#This Row],[Vol_ENVA]]&gt;3000)</f>
        <v>0</v>
      </c>
      <c r="W106" s="28" t="b">
        <f>+AND(db_ConsumoSectorizado[[#This Row],[Vol_SACO]]&lt;=0,db_ConsumoSectorizado[[#This Row],[Vol_ENVA]]&lt;100)</f>
        <v>0</v>
      </c>
      <c r="X106" s="28" t="b">
        <f>+AND(db_ConsumoSectorizado[[#This Row],[Vol_SACO]]&gt;0,db_ConsumoSectorizado[[#This Row],[Vol_ENVA]]&lt;900)</f>
        <v>1</v>
      </c>
      <c r="Y106" s="28" t="b">
        <f>+AND(db_ConsumoSectorizado[[#This Row],[Vol_SACO]]=0,db_ConsumoSectorizado[[#This Row],[Vol_ENVA]]&gt;3000)</f>
        <v>0</v>
      </c>
    </row>
    <row r="107" spans="1:25" ht="15.75" x14ac:dyDescent="0.25">
      <c r="A107" s="26">
        <v>44299</v>
      </c>
      <c r="B10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12565.130000002784</v>
      </c>
      <c r="C107" s="28">
        <f ca="1">+IF(db_ConsumoSectorizado[[#This Row],[Fecha]]&lt;TODAY(),IFERROR(VLOOKUP(db_ConsumoSectorizado[[#This Row],[Fecha]],db_Medidores[],10,FALSE)-VLOOKUP(db_ConsumoSectorizado[[#This Row],[Fecha]]-1,db_Medidores[],10,FALSE),0),0)</f>
        <v>1760.2100000004284</v>
      </c>
      <c r="D10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07" s="28">
        <f ca="1">+IF(db_ConsumoSectorizado[[#This Row],[Fecha]]&lt;TODAY(),IFERROR(VLOOKUP(db_ConsumoSectorizado[[#This Row],[Fecha]],db_Medidores[],7,FALSE)-VLOOKUP(db_ConsumoSectorizado[[#This Row],[Fecha]]-1,db_Medidores[],7,FALSE),0),0)</f>
        <v>543.3499999998603</v>
      </c>
      <c r="F107" s="28">
        <f ca="1">+IF(db_ConsumoSectorizado[[#This Row],[Fecha]]&lt;TODAY(),IFERROR(VLOOKUP(db_ConsumoSectorizado[[#This Row],[Fecha]],db_Medidores[],17,FALSE)-VLOOKUP(db_ConsumoSectorizado[[#This Row],[Fecha]]-1,db_Medidores[],17,FALSE),0),0)</f>
        <v>524.04000000003725</v>
      </c>
      <c r="G107" s="28">
        <f ca="1">+db_ConsumoSectorizado[[#This Row],[Consumo.No02]]-db_ConsumoSectorizado[[#This Row],[Consumo.No04]]-db_ConsumoSectorizado[[#This Row],[Consumo.No05]]</f>
        <v>692.82000000053085</v>
      </c>
      <c r="H107" s="28">
        <f ca="1">+db_ConsumoSectorizado[[#This Row],[Consumo.No08]]+db_ConsumoSectorizado[[#This Row],[Consumo.No09]]</f>
        <v>1062.7399999999907</v>
      </c>
      <c r="I107" s="28">
        <f ca="1">+IF(db_ConsumoSectorizado[[#This Row],[Fecha]]&lt;TODAY(),IFERROR(VLOOKUP(db_ConsumoSectorizado[[#This Row],[Fecha]],db_Medidores[],9,FALSE)-VLOOKUP(db_ConsumoSectorizado[[#This Row],[Fecha]]-1,db_Medidores[],9,FALSE),0),0)</f>
        <v>283.22000000000116</v>
      </c>
      <c r="J107" s="28">
        <f ca="1">+IF(db_ConsumoSectorizado[[#This Row],[Fecha]]&lt;TODAY(),IFERROR(VLOOKUP(db_ConsumoSectorizado[[#This Row],[Fecha]],db_Medidores[],11,FALSE)-VLOOKUP(db_ConsumoSectorizado[[#This Row],[Fecha]]-1,db_Medidores[],11,FALSE),0),0)</f>
        <v>779.51999999998952</v>
      </c>
      <c r="K107" s="28">
        <f ca="1">+db_ConsumoSectorizado[[#This Row],[Consumo.No07]]-db_ConsumoSectorizado[[#This Row],[Consumo.No08]]-db_ConsumoSectorizado[[#This Row],[Consumo.No09]]</f>
        <v>0</v>
      </c>
      <c r="L107" s="28">
        <f ca="1">+IF(db_ConsumoSectorizado[[#This Row],[Fecha]]&lt;TODAY(),IFERROR(VLOOKUP(db_ConsumoSectorizado[[#This Row],[Fecha]],db_Medidores[],4,FALSE)-VLOOKUP(db_ConsumoSectorizado[[#This Row],[Fecha]]-1,db_Medidores[],4,FALSE),0),0)</f>
        <v>7393</v>
      </c>
      <c r="M107" s="28">
        <f ca="1">+IF(db_ConsumoSectorizado[[#This Row],[Fecha]]&lt;TODAY(),IFERROR(VLOOKUP(db_ConsumoSectorizado[[#This Row],[Fecha]],db_Medidores[],19,FALSE)-VLOOKUP(db_ConsumoSectorizado[[#This Row],[Fecha]]-1,db_Medidores[],19,FALSE),0),0)</f>
        <v>1678</v>
      </c>
      <c r="N107" s="28">
        <f ca="1">+IF(db_ConsumoSectorizado[[#This Row],[Fecha]]&lt;TODAY(),IFERROR(VLOOKUP(db_ConsumoSectorizado[[#This Row],[Fecha]],db_Medidores[],15,FALSE)-VLOOKUP(db_ConsumoSectorizado[[#This Row],[Fecha]]-1,db_Medidores[],15,FALSE),0),0)</f>
        <v>1679</v>
      </c>
      <c r="O107" s="28">
        <f ca="1">+IF(db_ConsumoSectorizado[[#This Row],[Fecha]]&lt;TODAY(),IFERROR(VLOOKUP(db_ConsumoSectorizado[[#This Row],[Fecha]],db_Medidores[],8,FALSE)-VLOOKUP(db_ConsumoSectorizado[[#This Row],[Fecha]]-1,db_Medidores[],8,FALSE),0),0)</f>
        <v>779.19999999995343</v>
      </c>
      <c r="P107" s="28">
        <f ca="1">+db_ConsumoSectorizado[[#This Row],[Consumo.No11]]-db_ConsumoSectorizado[[#This Row],[Consumo.No12]]-db_ConsumoSectorizado[[#This Row],[Consumo.No13]]-db_ConsumoSectorizado[[#This Row],[Consumo.No14]]</f>
        <v>3256.8000000000466</v>
      </c>
      <c r="Q107" s="28">
        <f ca="1">+IF(db_ConsumoSectorizado[[#This Row],[Fecha]]&lt;TODAY(),IFERROR(VLOOKUP(db_ConsumoSectorizado[[#This Row],[Fecha]],db_Medidores[],2,FALSE)-VLOOKUP(db_ConsumoSectorizado[[#This Row],[Fecha]]-1,db_Medidores[],2,FALSE),0),0)</f>
        <v>370.29000000000815</v>
      </c>
      <c r="R107" s="28">
        <f ca="1">+IF(db_ConsumoSectorizado[[#This Row],[Fecha]]&lt;TODAY(),IFERROR(VLOOKUP(db_ConsumoSectorizado[[#This Row],[Fecha]],db_Medidores[],3,FALSE)-VLOOKUP(db_ConsumoSectorizado[[#This Row],[Fecha]]-1,db_Medidores[],3,FALSE),0),0)</f>
        <v>192.58000000000175</v>
      </c>
      <c r="S107" s="28">
        <f ca="1">+db_ConsumoSectorizado[[#This Row],[Consumo.No01]]-db_ConsumoSectorizado[[#This Row],[Consumo.No02]]-db_ConsumoSectorizado[[#This Row],[Consumo.No07]]-db_ConsumoSectorizado[[#This Row],[Consumo.No11]]</f>
        <v>2349.180000002365</v>
      </c>
      <c r="T107" s="28">
        <f>+IFERROR(VLOOKUP(db_ConsumoSectorizado[[#This Row],[Fecha]],db_Vol[],2,FALSE),0)</f>
        <v>3637</v>
      </c>
      <c r="U107" s="28">
        <f>+IFERROR(VLOOKUP(db_ConsumoSectorizado[[#This Row],[Fecha]],db_Vol[],3,FALSE),0)</f>
        <v>1027.6995999999999</v>
      </c>
      <c r="V107" s="28" t="b">
        <f>+AND(db_ConsumoSectorizado[[#This Row],[Vol_SACO]]&gt;3000,db_ConsumoSectorizado[[#This Row],[Vol_ENVA]]&gt;3000)</f>
        <v>0</v>
      </c>
      <c r="W107" s="28" t="b">
        <f>+AND(db_ConsumoSectorizado[[#This Row],[Vol_SACO]]&lt;=0,db_ConsumoSectorizado[[#This Row],[Vol_ENVA]]&lt;100)</f>
        <v>0</v>
      </c>
      <c r="X107" s="28" t="b">
        <f>+AND(db_ConsumoSectorizado[[#This Row],[Vol_SACO]]&gt;0,db_ConsumoSectorizado[[#This Row],[Vol_ENVA]]&lt;900)</f>
        <v>0</v>
      </c>
      <c r="Y107" s="28" t="b">
        <f>+AND(db_ConsumoSectorizado[[#This Row],[Vol_SACO]]=0,db_ConsumoSectorizado[[#This Row],[Vol_ENVA]]&gt;3000)</f>
        <v>0</v>
      </c>
    </row>
    <row r="108" spans="1:25" ht="15.75" x14ac:dyDescent="0.25">
      <c r="A108" s="26">
        <v>44300</v>
      </c>
      <c r="B10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18609.060000009777</v>
      </c>
      <c r="C108" s="28">
        <f ca="1">+IF(db_ConsumoSectorizado[[#This Row],[Fecha]]&lt;TODAY(),IFERROR(VLOOKUP(db_ConsumoSectorizado[[#This Row],[Fecha]],db_Medidores[],10,FALSE)-VLOOKUP(db_ConsumoSectorizado[[#This Row],[Fecha]]-1,db_Medidores[],10,FALSE),0),0)</f>
        <v>5248.0299999997951</v>
      </c>
      <c r="D10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08" s="28">
        <f ca="1">+IF(db_ConsumoSectorizado[[#This Row],[Fecha]]&lt;TODAY(),IFERROR(VLOOKUP(db_ConsumoSectorizado[[#This Row],[Fecha]],db_Medidores[],7,FALSE)-VLOOKUP(db_ConsumoSectorizado[[#This Row],[Fecha]]-1,db_Medidores[],7,FALSE),0),0)</f>
        <v>951.54000000003725</v>
      </c>
      <c r="F108" s="28">
        <f ca="1">+IF(db_ConsumoSectorizado[[#This Row],[Fecha]]&lt;TODAY(),IFERROR(VLOOKUP(db_ConsumoSectorizado[[#This Row],[Fecha]],db_Medidores[],17,FALSE)-VLOOKUP(db_ConsumoSectorizado[[#This Row],[Fecha]]-1,db_Medidores[],17,FALSE),0),0)</f>
        <v>2023.8499999999767</v>
      </c>
      <c r="G108" s="28">
        <f ca="1">+db_ConsumoSectorizado[[#This Row],[Consumo.No02]]-db_ConsumoSectorizado[[#This Row],[Consumo.No04]]-db_ConsumoSectorizado[[#This Row],[Consumo.No05]]</f>
        <v>2272.6399999997811</v>
      </c>
      <c r="H108" s="28">
        <f ca="1">+db_ConsumoSectorizado[[#This Row],[Consumo.No08]]+db_ConsumoSectorizado[[#This Row],[Consumo.No09]]</f>
        <v>798.65000000000873</v>
      </c>
      <c r="I108" s="28">
        <f ca="1">+IF(db_ConsumoSectorizado[[#This Row],[Fecha]]&lt;TODAY(),IFERROR(VLOOKUP(db_ConsumoSectorizado[[#This Row],[Fecha]],db_Medidores[],9,FALSE)-VLOOKUP(db_ConsumoSectorizado[[#This Row],[Fecha]]-1,db_Medidores[],9,FALSE),0),0)</f>
        <v>223.16999999999825</v>
      </c>
      <c r="J108" s="28">
        <f ca="1">+IF(db_ConsumoSectorizado[[#This Row],[Fecha]]&lt;TODAY(),IFERROR(VLOOKUP(db_ConsumoSectorizado[[#This Row],[Fecha]],db_Medidores[],11,FALSE)-VLOOKUP(db_ConsumoSectorizado[[#This Row],[Fecha]]-1,db_Medidores[],11,FALSE),0),0)</f>
        <v>575.48000000001048</v>
      </c>
      <c r="K108" s="28">
        <f ca="1">+db_ConsumoSectorizado[[#This Row],[Consumo.No07]]-db_ConsumoSectorizado[[#This Row],[Consumo.No08]]-db_ConsumoSectorizado[[#This Row],[Consumo.No09]]</f>
        <v>0</v>
      </c>
      <c r="L108" s="28">
        <f ca="1">+IF(db_ConsumoSectorizado[[#This Row],[Fecha]]&lt;TODAY(),IFERROR(VLOOKUP(db_ConsumoSectorizado[[#This Row],[Fecha]],db_Medidores[],4,FALSE)-VLOOKUP(db_ConsumoSectorizado[[#This Row],[Fecha]]-1,db_Medidores[],4,FALSE),0),0)</f>
        <v>9917</v>
      </c>
      <c r="M108" s="28">
        <f ca="1">+IF(db_ConsumoSectorizado[[#This Row],[Fecha]]&lt;TODAY(),IFERROR(VLOOKUP(db_ConsumoSectorizado[[#This Row],[Fecha]],db_Medidores[],19,FALSE)-VLOOKUP(db_ConsumoSectorizado[[#This Row],[Fecha]]-1,db_Medidores[],19,FALSE),0),0)</f>
        <v>1768</v>
      </c>
      <c r="N108" s="28">
        <f ca="1">+IF(db_ConsumoSectorizado[[#This Row],[Fecha]]&lt;TODAY(),IFERROR(VLOOKUP(db_ConsumoSectorizado[[#This Row],[Fecha]],db_Medidores[],15,FALSE)-VLOOKUP(db_ConsumoSectorizado[[#This Row],[Fecha]]-1,db_Medidores[],15,FALSE),0),0)</f>
        <v>1925</v>
      </c>
      <c r="O108" s="28">
        <f ca="1">+IF(db_ConsumoSectorizado[[#This Row],[Fecha]]&lt;TODAY(),IFERROR(VLOOKUP(db_ConsumoSectorizado[[#This Row],[Fecha]],db_Medidores[],8,FALSE)-VLOOKUP(db_ConsumoSectorizado[[#This Row],[Fecha]]-1,db_Medidores[],8,FALSE),0),0)</f>
        <v>776.80000000004657</v>
      </c>
      <c r="P108" s="28">
        <f ca="1">+db_ConsumoSectorizado[[#This Row],[Consumo.No11]]-db_ConsumoSectorizado[[#This Row],[Consumo.No12]]-db_ConsumoSectorizado[[#This Row],[Consumo.No13]]-db_ConsumoSectorizado[[#This Row],[Consumo.No14]]</f>
        <v>5447.1999999999534</v>
      </c>
      <c r="Q108" s="28">
        <f ca="1">+IF(db_ConsumoSectorizado[[#This Row],[Fecha]]&lt;TODAY(),IFERROR(VLOOKUP(db_ConsumoSectorizado[[#This Row],[Fecha]],db_Medidores[],2,FALSE)-VLOOKUP(db_ConsumoSectorizado[[#This Row],[Fecha]]-1,db_Medidores[],2,FALSE),0),0)</f>
        <v>386.52999999999884</v>
      </c>
      <c r="R108" s="28">
        <f ca="1">+IF(db_ConsumoSectorizado[[#This Row],[Fecha]]&lt;TODAY(),IFERROR(VLOOKUP(db_ConsumoSectorizado[[#This Row],[Fecha]],db_Medidores[],3,FALSE)-VLOOKUP(db_ConsumoSectorizado[[#This Row],[Fecha]]-1,db_Medidores[],3,FALSE),0),0)</f>
        <v>252.41000000000349</v>
      </c>
      <c r="S108" s="28">
        <f ca="1">+db_ConsumoSectorizado[[#This Row],[Consumo.No01]]-db_ConsumoSectorizado[[#This Row],[Consumo.No02]]-db_ConsumoSectorizado[[#This Row],[Consumo.No07]]-db_ConsumoSectorizado[[#This Row],[Consumo.No11]]</f>
        <v>2645.3800000099727</v>
      </c>
      <c r="T108" s="28">
        <f>+IFERROR(VLOOKUP(db_ConsumoSectorizado[[#This Row],[Fecha]],db_Vol[],2,FALSE),0)</f>
        <v>2263</v>
      </c>
      <c r="U108" s="28">
        <f>+IFERROR(VLOOKUP(db_ConsumoSectorizado[[#This Row],[Fecha]],db_Vol[],3,FALSE),0)</f>
        <v>3250.7839999999992</v>
      </c>
      <c r="V108" s="28" t="b">
        <f>+AND(db_ConsumoSectorizado[[#This Row],[Vol_SACO]]&gt;3000,db_ConsumoSectorizado[[#This Row],[Vol_ENVA]]&gt;3000)</f>
        <v>0</v>
      </c>
      <c r="W108" s="28" t="b">
        <f>+AND(db_ConsumoSectorizado[[#This Row],[Vol_SACO]]&lt;=0,db_ConsumoSectorizado[[#This Row],[Vol_ENVA]]&lt;100)</f>
        <v>0</v>
      </c>
      <c r="X108" s="28" t="b">
        <f>+AND(db_ConsumoSectorizado[[#This Row],[Vol_SACO]]&gt;0,db_ConsumoSectorizado[[#This Row],[Vol_ENVA]]&lt;900)</f>
        <v>0</v>
      </c>
      <c r="Y108" s="28" t="b">
        <f>+AND(db_ConsumoSectorizado[[#This Row],[Vol_SACO]]=0,db_ConsumoSectorizado[[#This Row],[Vol_ENVA]]&gt;3000)</f>
        <v>0</v>
      </c>
    </row>
    <row r="109" spans="1:25" ht="15.75" x14ac:dyDescent="0.25">
      <c r="A109" s="26">
        <v>44301</v>
      </c>
      <c r="B10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19598.999999993015</v>
      </c>
      <c r="C109" s="28">
        <f ca="1">+IF(db_ConsumoSectorizado[[#This Row],[Fecha]]&lt;TODAY(),IFERROR(VLOOKUP(db_ConsumoSectorizado[[#This Row],[Fecha]],db_Medidores[],10,FALSE)-VLOOKUP(db_ConsumoSectorizado[[#This Row],[Fecha]]-1,db_Medidores[],10,FALSE),0),0)</f>
        <v>5389</v>
      </c>
      <c r="D10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09" s="28">
        <f ca="1">+IF(db_ConsumoSectorizado[[#This Row],[Fecha]]&lt;TODAY(),IFERROR(VLOOKUP(db_ConsumoSectorizado[[#This Row],[Fecha]],db_Medidores[],7,FALSE)-VLOOKUP(db_ConsumoSectorizado[[#This Row],[Fecha]]-1,db_Medidores[],7,FALSE),0),0)</f>
        <v>998</v>
      </c>
      <c r="F109" s="28">
        <f ca="1">+IF(db_ConsumoSectorizado[[#This Row],[Fecha]]&lt;TODAY(),IFERROR(VLOOKUP(db_ConsumoSectorizado[[#This Row],[Fecha]],db_Medidores[],17,FALSE)-VLOOKUP(db_ConsumoSectorizado[[#This Row],[Fecha]]-1,db_Medidores[],17,FALSE),0),0)</f>
        <v>2064</v>
      </c>
      <c r="G109" s="28">
        <f ca="1">+db_ConsumoSectorizado[[#This Row],[Consumo.No02]]-db_ConsumoSectorizado[[#This Row],[Consumo.No04]]-db_ConsumoSectorizado[[#This Row],[Consumo.No05]]</f>
        <v>2327</v>
      </c>
      <c r="H109" s="28">
        <f ca="1">+db_ConsumoSectorizado[[#This Row],[Consumo.No08]]+db_ConsumoSectorizado[[#This Row],[Consumo.No09]]</f>
        <v>719</v>
      </c>
      <c r="I109" s="28">
        <f ca="1">+IF(db_ConsumoSectorizado[[#This Row],[Fecha]]&lt;TODAY(),IFERROR(VLOOKUP(db_ConsumoSectorizado[[#This Row],[Fecha]],db_Medidores[],9,FALSE)-VLOOKUP(db_ConsumoSectorizado[[#This Row],[Fecha]]-1,db_Medidores[],9,FALSE),0),0)</f>
        <v>250</v>
      </c>
      <c r="J109" s="28">
        <f ca="1">+IF(db_ConsumoSectorizado[[#This Row],[Fecha]]&lt;TODAY(),IFERROR(VLOOKUP(db_ConsumoSectorizado[[#This Row],[Fecha]],db_Medidores[],11,FALSE)-VLOOKUP(db_ConsumoSectorizado[[#This Row],[Fecha]]-1,db_Medidores[],11,FALSE),0),0)</f>
        <v>469</v>
      </c>
      <c r="K109" s="28">
        <f ca="1">+db_ConsumoSectorizado[[#This Row],[Consumo.No07]]-db_ConsumoSectorizado[[#This Row],[Consumo.No08]]-db_ConsumoSectorizado[[#This Row],[Consumo.No09]]</f>
        <v>0</v>
      </c>
      <c r="L109" s="28">
        <f ca="1">+IF(db_ConsumoSectorizado[[#This Row],[Fecha]]&lt;TODAY(),IFERROR(VLOOKUP(db_ConsumoSectorizado[[#This Row],[Fecha]],db_Medidores[],4,FALSE)-VLOOKUP(db_ConsumoSectorizado[[#This Row],[Fecha]]-1,db_Medidores[],4,FALSE),0),0)</f>
        <v>10556</v>
      </c>
      <c r="M109" s="28">
        <f ca="1">+IF(db_ConsumoSectorizado[[#This Row],[Fecha]]&lt;TODAY(),IFERROR(VLOOKUP(db_ConsumoSectorizado[[#This Row],[Fecha]],db_Medidores[],19,FALSE)-VLOOKUP(db_ConsumoSectorizado[[#This Row],[Fecha]]-1,db_Medidores[],19,FALSE),0),0)</f>
        <v>1729</v>
      </c>
      <c r="N109" s="28">
        <f ca="1">+IF(db_ConsumoSectorizado[[#This Row],[Fecha]]&lt;TODAY(),IFERROR(VLOOKUP(db_ConsumoSectorizado[[#This Row],[Fecha]],db_Medidores[],15,FALSE)-VLOOKUP(db_ConsumoSectorizado[[#This Row],[Fecha]]-1,db_Medidores[],15,FALSE),0),0)</f>
        <v>2449</v>
      </c>
      <c r="O109" s="28">
        <f ca="1">+IF(db_ConsumoSectorizado[[#This Row],[Fecha]]&lt;TODAY(),IFERROR(VLOOKUP(db_ConsumoSectorizado[[#This Row],[Fecha]],db_Medidores[],8,FALSE)-VLOOKUP(db_ConsumoSectorizado[[#This Row],[Fecha]]-1,db_Medidores[],8,FALSE),0),0)</f>
        <v>760</v>
      </c>
      <c r="P109" s="28">
        <f ca="1">+db_ConsumoSectorizado[[#This Row],[Consumo.No11]]-db_ConsumoSectorizado[[#This Row],[Consumo.No12]]-db_ConsumoSectorizado[[#This Row],[Consumo.No13]]-db_ConsumoSectorizado[[#This Row],[Consumo.No14]]</f>
        <v>5618</v>
      </c>
      <c r="Q109" s="28">
        <f ca="1">+IF(db_ConsumoSectorizado[[#This Row],[Fecha]]&lt;TODAY(),IFERROR(VLOOKUP(db_ConsumoSectorizado[[#This Row],[Fecha]],db_Medidores[],2,FALSE)-VLOOKUP(db_ConsumoSectorizado[[#This Row],[Fecha]]-1,db_Medidores[],2,FALSE),0),0)</f>
        <v>394</v>
      </c>
      <c r="R109" s="28">
        <f ca="1">+IF(db_ConsumoSectorizado[[#This Row],[Fecha]]&lt;TODAY(),IFERROR(VLOOKUP(db_ConsumoSectorizado[[#This Row],[Fecha]],db_Medidores[],3,FALSE)-VLOOKUP(db_ConsumoSectorizado[[#This Row],[Fecha]]-1,db_Medidores[],3,FALSE),0),0)</f>
        <v>287</v>
      </c>
      <c r="S109" s="28">
        <f ca="1">+db_ConsumoSectorizado[[#This Row],[Consumo.No01]]-db_ConsumoSectorizado[[#This Row],[Consumo.No02]]-db_ConsumoSectorizado[[#This Row],[Consumo.No07]]-db_ConsumoSectorizado[[#This Row],[Consumo.No11]]</f>
        <v>2934.9999999930151</v>
      </c>
      <c r="T109" s="28">
        <f>+IFERROR(VLOOKUP(db_ConsumoSectorizado[[#This Row],[Fecha]],db_Vol[],2,FALSE),0)</f>
        <v>2263</v>
      </c>
      <c r="U109" s="28">
        <f>+IFERROR(VLOOKUP(db_ConsumoSectorizado[[#This Row],[Fecha]],db_Vol[],3,FALSE),0)</f>
        <v>3759.7481999999995</v>
      </c>
      <c r="V109" s="28" t="b">
        <f>+AND(db_ConsumoSectorizado[[#This Row],[Vol_SACO]]&gt;3000,db_ConsumoSectorizado[[#This Row],[Vol_ENVA]]&gt;3000)</f>
        <v>0</v>
      </c>
      <c r="W109" s="28" t="b">
        <f>+AND(db_ConsumoSectorizado[[#This Row],[Vol_SACO]]&lt;=0,db_ConsumoSectorizado[[#This Row],[Vol_ENVA]]&lt;100)</f>
        <v>0</v>
      </c>
      <c r="X109" s="28" t="b">
        <f>+AND(db_ConsumoSectorizado[[#This Row],[Vol_SACO]]&gt;0,db_ConsumoSectorizado[[#This Row],[Vol_ENVA]]&lt;900)</f>
        <v>0</v>
      </c>
      <c r="Y109" s="28" t="b">
        <f>+AND(db_ConsumoSectorizado[[#This Row],[Vol_SACO]]=0,db_ConsumoSectorizado[[#This Row],[Vol_ENVA]]&gt;3000)</f>
        <v>0</v>
      </c>
    </row>
    <row r="110" spans="1:25" ht="15.75" x14ac:dyDescent="0.25">
      <c r="A110" s="26">
        <v>44302</v>
      </c>
      <c r="B11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20226.000000005588</v>
      </c>
      <c r="C110" s="28">
        <f ca="1">+IF(db_ConsumoSectorizado[[#This Row],[Fecha]]&lt;TODAY(),IFERROR(VLOOKUP(db_ConsumoSectorizado[[#This Row],[Fecha]],db_Medidores[],10,FALSE)-VLOOKUP(db_ConsumoSectorizado[[#This Row],[Fecha]]-1,db_Medidores[],10,FALSE),0),0)</f>
        <v>5359</v>
      </c>
      <c r="D11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10" s="28">
        <f ca="1">+IF(db_ConsumoSectorizado[[#This Row],[Fecha]]&lt;TODAY(),IFERROR(VLOOKUP(db_ConsumoSectorizado[[#This Row],[Fecha]],db_Medidores[],7,FALSE)-VLOOKUP(db_ConsumoSectorizado[[#This Row],[Fecha]]-1,db_Medidores[],7,FALSE),0),0)</f>
        <v>1000</v>
      </c>
      <c r="F110" s="28">
        <f ca="1">+IF(db_ConsumoSectorizado[[#This Row],[Fecha]]&lt;TODAY(),IFERROR(VLOOKUP(db_ConsumoSectorizado[[#This Row],[Fecha]],db_Medidores[],17,FALSE)-VLOOKUP(db_ConsumoSectorizado[[#This Row],[Fecha]]-1,db_Medidores[],17,FALSE),0),0)</f>
        <v>2019</v>
      </c>
      <c r="G110" s="28">
        <f ca="1">+db_ConsumoSectorizado[[#This Row],[Consumo.No02]]-db_ConsumoSectorizado[[#This Row],[Consumo.No04]]-db_ConsumoSectorizado[[#This Row],[Consumo.No05]]</f>
        <v>2340</v>
      </c>
      <c r="H110" s="28">
        <f ca="1">+db_ConsumoSectorizado[[#This Row],[Consumo.No08]]+db_ConsumoSectorizado[[#This Row],[Consumo.No09]]</f>
        <v>755</v>
      </c>
      <c r="I110" s="28">
        <f ca="1">+IF(db_ConsumoSectorizado[[#This Row],[Fecha]]&lt;TODAY(),IFERROR(VLOOKUP(db_ConsumoSectorizado[[#This Row],[Fecha]],db_Medidores[],9,FALSE)-VLOOKUP(db_ConsumoSectorizado[[#This Row],[Fecha]]-1,db_Medidores[],9,FALSE),0),0)</f>
        <v>297</v>
      </c>
      <c r="J110" s="28">
        <f ca="1">+IF(db_ConsumoSectorizado[[#This Row],[Fecha]]&lt;TODAY(),IFERROR(VLOOKUP(db_ConsumoSectorizado[[#This Row],[Fecha]],db_Medidores[],11,FALSE)-VLOOKUP(db_ConsumoSectorizado[[#This Row],[Fecha]]-1,db_Medidores[],11,FALSE),0),0)</f>
        <v>458</v>
      </c>
      <c r="K110" s="28">
        <f ca="1">+db_ConsumoSectorizado[[#This Row],[Consumo.No07]]-db_ConsumoSectorizado[[#This Row],[Consumo.No08]]-db_ConsumoSectorizado[[#This Row],[Consumo.No09]]</f>
        <v>0</v>
      </c>
      <c r="L110" s="28">
        <f ca="1">+IF(db_ConsumoSectorizado[[#This Row],[Fecha]]&lt;TODAY(),IFERROR(VLOOKUP(db_ConsumoSectorizado[[#This Row],[Fecha]],db_Medidores[],4,FALSE)-VLOOKUP(db_ConsumoSectorizado[[#This Row],[Fecha]]-1,db_Medidores[],4,FALSE),0),0)</f>
        <v>12733</v>
      </c>
      <c r="M110" s="28">
        <f ca="1">+IF(db_ConsumoSectorizado[[#This Row],[Fecha]]&lt;TODAY(),IFERROR(VLOOKUP(db_ConsumoSectorizado[[#This Row],[Fecha]],db_Medidores[],19,FALSE)-VLOOKUP(db_ConsumoSectorizado[[#This Row],[Fecha]]-1,db_Medidores[],19,FALSE),0),0)</f>
        <v>1818</v>
      </c>
      <c r="N110" s="28">
        <f ca="1">+IF(db_ConsumoSectorizado[[#This Row],[Fecha]]&lt;TODAY(),IFERROR(VLOOKUP(db_ConsumoSectorizado[[#This Row],[Fecha]],db_Medidores[],15,FALSE)-VLOOKUP(db_ConsumoSectorizado[[#This Row],[Fecha]]-1,db_Medidores[],15,FALSE),0),0)</f>
        <v>2374</v>
      </c>
      <c r="O110" s="28">
        <f ca="1">+IF(db_ConsumoSectorizado[[#This Row],[Fecha]]&lt;TODAY(),IFERROR(VLOOKUP(db_ConsumoSectorizado[[#This Row],[Fecha]],db_Medidores[],8,FALSE)-VLOOKUP(db_ConsumoSectorizado[[#This Row],[Fecha]]-1,db_Medidores[],8,FALSE),0),0)</f>
        <v>768</v>
      </c>
      <c r="P110" s="28">
        <f ca="1">+db_ConsumoSectorizado[[#This Row],[Consumo.No11]]-db_ConsumoSectorizado[[#This Row],[Consumo.No12]]-db_ConsumoSectorizado[[#This Row],[Consumo.No13]]-db_ConsumoSectorizado[[#This Row],[Consumo.No14]]</f>
        <v>7773</v>
      </c>
      <c r="Q110" s="28">
        <f ca="1">+IF(db_ConsumoSectorizado[[#This Row],[Fecha]]&lt;TODAY(),IFERROR(VLOOKUP(db_ConsumoSectorizado[[#This Row],[Fecha]],db_Medidores[],2,FALSE)-VLOOKUP(db_ConsumoSectorizado[[#This Row],[Fecha]]-1,db_Medidores[],2,FALSE),0),0)</f>
        <v>373</v>
      </c>
      <c r="R110" s="28">
        <f ca="1">+IF(db_ConsumoSectorizado[[#This Row],[Fecha]]&lt;TODAY(),IFERROR(VLOOKUP(db_ConsumoSectorizado[[#This Row],[Fecha]],db_Medidores[],3,FALSE)-VLOOKUP(db_ConsumoSectorizado[[#This Row],[Fecha]]-1,db_Medidores[],3,FALSE),0),0)</f>
        <v>257</v>
      </c>
      <c r="S110" s="28">
        <f ca="1">+db_ConsumoSectorizado[[#This Row],[Consumo.No01]]-db_ConsumoSectorizado[[#This Row],[Consumo.No02]]-db_ConsumoSectorizado[[#This Row],[Consumo.No07]]-db_ConsumoSectorizado[[#This Row],[Consumo.No11]]</f>
        <v>1379.0000000055879</v>
      </c>
      <c r="T110" s="28">
        <f>+IFERROR(VLOOKUP(db_ConsumoSectorizado[[#This Row],[Fecha]],db_Vol[],2,FALSE),0)</f>
        <v>3621</v>
      </c>
      <c r="U110" s="28">
        <f>+IFERROR(VLOOKUP(db_ConsumoSectorizado[[#This Row],[Fecha]],db_Vol[],3,FALSE),0)</f>
        <v>3746.6661999999992</v>
      </c>
      <c r="V110" s="28" t="b">
        <f>+AND(db_ConsumoSectorizado[[#This Row],[Vol_SACO]]&gt;3000,db_ConsumoSectorizado[[#This Row],[Vol_ENVA]]&gt;3000)</f>
        <v>1</v>
      </c>
      <c r="W110" s="28" t="b">
        <f>+AND(db_ConsumoSectorizado[[#This Row],[Vol_SACO]]&lt;=0,db_ConsumoSectorizado[[#This Row],[Vol_ENVA]]&lt;100)</f>
        <v>0</v>
      </c>
      <c r="X110" s="28" t="b">
        <f>+AND(db_ConsumoSectorizado[[#This Row],[Vol_SACO]]&gt;0,db_ConsumoSectorizado[[#This Row],[Vol_ENVA]]&lt;900)</f>
        <v>0</v>
      </c>
      <c r="Y110" s="28" t="b">
        <f>+AND(db_ConsumoSectorizado[[#This Row],[Vol_SACO]]=0,db_ConsumoSectorizado[[#This Row],[Vol_ENVA]]&gt;3000)</f>
        <v>0</v>
      </c>
    </row>
    <row r="111" spans="1:25" ht="15.75" x14ac:dyDescent="0.25">
      <c r="A111" s="26">
        <v>44303</v>
      </c>
      <c r="B11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15218.999999989523</v>
      </c>
      <c r="C111" s="28">
        <f ca="1">+IF(db_ConsumoSectorizado[[#This Row],[Fecha]]&lt;TODAY(),IFERROR(VLOOKUP(db_ConsumoSectorizado[[#This Row],[Fecha]],db_Medidores[],10,FALSE)-VLOOKUP(db_ConsumoSectorizado[[#This Row],[Fecha]]-1,db_Medidores[],10,FALSE),0),0)</f>
        <v>3297</v>
      </c>
      <c r="D11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1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1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11" s="28">
        <f ca="1">+db_ConsumoSectorizado[[#This Row],[Consumo.No02]]-db_ConsumoSectorizado[[#This Row],[Consumo.No04]]-db_ConsumoSectorizado[[#This Row],[Consumo.No05]]</f>
        <v>3297</v>
      </c>
      <c r="H111" s="28">
        <f ca="1">+db_ConsumoSectorizado[[#This Row],[Consumo.No08]]+db_ConsumoSectorizado[[#This Row],[Consumo.No09]]</f>
        <v>563</v>
      </c>
      <c r="I111" s="28">
        <f ca="1">+IF(db_ConsumoSectorizado[[#This Row],[Fecha]]&lt;TODAY(),IFERROR(VLOOKUP(db_ConsumoSectorizado[[#This Row],[Fecha]],db_Medidores[],9,FALSE)-VLOOKUP(db_ConsumoSectorizado[[#This Row],[Fecha]]-1,db_Medidores[],9,FALSE),0),0)</f>
        <v>150</v>
      </c>
      <c r="J111" s="28">
        <f ca="1">+IF(db_ConsumoSectorizado[[#This Row],[Fecha]]&lt;TODAY(),IFERROR(VLOOKUP(db_ConsumoSectorizado[[#This Row],[Fecha]],db_Medidores[],11,FALSE)-VLOOKUP(db_ConsumoSectorizado[[#This Row],[Fecha]]-1,db_Medidores[],11,FALSE),0),0)</f>
        <v>413</v>
      </c>
      <c r="K111" s="28">
        <f ca="1">+db_ConsumoSectorizado[[#This Row],[Consumo.No07]]-db_ConsumoSectorizado[[#This Row],[Consumo.No08]]-db_ConsumoSectorizado[[#This Row],[Consumo.No09]]</f>
        <v>0</v>
      </c>
      <c r="L111" s="28">
        <f ca="1">+IF(db_ConsumoSectorizado[[#This Row],[Fecha]]&lt;TODAY(),IFERROR(VLOOKUP(db_ConsumoSectorizado[[#This Row],[Fecha]],db_Medidores[],4,FALSE)-VLOOKUP(db_ConsumoSectorizado[[#This Row],[Fecha]]-1,db_Medidores[],4,FALSE),0),0)</f>
        <v>7776</v>
      </c>
      <c r="M111" s="28">
        <f ca="1">+IF(db_ConsumoSectorizado[[#This Row],[Fecha]]&lt;TODAY(),IFERROR(VLOOKUP(db_ConsumoSectorizado[[#This Row],[Fecha]],db_Medidores[],19,FALSE)-VLOOKUP(db_ConsumoSectorizado[[#This Row],[Fecha]]-1,db_Medidores[],19,FALSE),0),0)</f>
        <v>1276</v>
      </c>
      <c r="N111" s="28">
        <f ca="1">+IF(db_ConsumoSectorizado[[#This Row],[Fecha]]&lt;TODAY(),IFERROR(VLOOKUP(db_ConsumoSectorizado[[#This Row],[Fecha]],db_Medidores[],15,FALSE)-VLOOKUP(db_ConsumoSectorizado[[#This Row],[Fecha]]-1,db_Medidores[],15,FALSE),0),0)</f>
        <v>1853</v>
      </c>
      <c r="O111" s="28">
        <f ca="1">+IF(db_ConsumoSectorizado[[#This Row],[Fecha]]&lt;TODAY(),IFERROR(VLOOKUP(db_ConsumoSectorizado[[#This Row],[Fecha]],db_Medidores[],8,FALSE)-VLOOKUP(db_ConsumoSectorizado[[#This Row],[Fecha]]-1,db_Medidores[],8,FALSE),0),0)</f>
        <v>731</v>
      </c>
      <c r="P111" s="28">
        <f ca="1">+db_ConsumoSectorizado[[#This Row],[Consumo.No11]]-db_ConsumoSectorizado[[#This Row],[Consumo.No12]]-db_ConsumoSectorizado[[#This Row],[Consumo.No13]]-db_ConsumoSectorizado[[#This Row],[Consumo.No14]]</f>
        <v>3916</v>
      </c>
      <c r="Q111" s="28">
        <f ca="1">+IF(db_ConsumoSectorizado[[#This Row],[Fecha]]&lt;TODAY(),IFERROR(VLOOKUP(db_ConsumoSectorizado[[#This Row],[Fecha]],db_Medidores[],2,FALSE)-VLOOKUP(db_ConsumoSectorizado[[#This Row],[Fecha]]-1,db_Medidores[],2,FALSE),0),0)</f>
        <v>329</v>
      </c>
      <c r="R111" s="28">
        <f ca="1">+IF(db_ConsumoSectorizado[[#This Row],[Fecha]]&lt;TODAY(),IFERROR(VLOOKUP(db_ConsumoSectorizado[[#This Row],[Fecha]],db_Medidores[],3,FALSE)-VLOOKUP(db_ConsumoSectorizado[[#This Row],[Fecha]]-1,db_Medidores[],3,FALSE),0),0)</f>
        <v>172</v>
      </c>
      <c r="S111" s="28">
        <f ca="1">+db_ConsumoSectorizado[[#This Row],[Consumo.No01]]-db_ConsumoSectorizado[[#This Row],[Consumo.No02]]-db_ConsumoSectorizado[[#This Row],[Consumo.No07]]-db_ConsumoSectorizado[[#This Row],[Consumo.No11]]</f>
        <v>3582.9999999895226</v>
      </c>
      <c r="T111" s="28">
        <f>+IFERROR(VLOOKUP(db_ConsumoSectorizado[[#This Row],[Fecha]],db_Vol[],2,FALSE),0)</f>
        <v>0</v>
      </c>
      <c r="U111" s="28">
        <f>+IFERROR(VLOOKUP(db_ConsumoSectorizado[[#This Row],[Fecha]],db_Vol[],3,FALSE),0)</f>
        <v>2230.7972000000004</v>
      </c>
      <c r="V111" s="28" t="b">
        <f>+AND(db_ConsumoSectorizado[[#This Row],[Vol_SACO]]&gt;3000,db_ConsumoSectorizado[[#This Row],[Vol_ENVA]]&gt;3000)</f>
        <v>0</v>
      </c>
      <c r="W111" s="28" t="b">
        <f>+AND(db_ConsumoSectorizado[[#This Row],[Vol_SACO]]&lt;=0,db_ConsumoSectorizado[[#This Row],[Vol_ENVA]]&lt;100)</f>
        <v>0</v>
      </c>
      <c r="X111" s="28" t="b">
        <f>+AND(db_ConsumoSectorizado[[#This Row],[Vol_SACO]]&gt;0,db_ConsumoSectorizado[[#This Row],[Vol_ENVA]]&lt;900)</f>
        <v>0</v>
      </c>
      <c r="Y111" s="28" t="b">
        <f>+AND(db_ConsumoSectorizado[[#This Row],[Vol_SACO]]=0,db_ConsumoSectorizado[[#This Row],[Vol_ENVA]]&gt;3000)</f>
        <v>0</v>
      </c>
    </row>
    <row r="112" spans="1:25" ht="15.75" x14ac:dyDescent="0.25">
      <c r="A112" s="26">
        <v>44304</v>
      </c>
      <c r="B11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10090.000000003492</v>
      </c>
      <c r="C112" s="28">
        <f ca="1">+IF(db_ConsumoSectorizado[[#This Row],[Fecha]]&lt;TODAY(),IFERROR(VLOOKUP(db_ConsumoSectorizado[[#This Row],[Fecha]],db_Medidores[],10,FALSE)-VLOOKUP(db_ConsumoSectorizado[[#This Row],[Fecha]]-1,db_Medidores[],10,FALSE),0),0)</f>
        <v>13</v>
      </c>
      <c r="D11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12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1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12" s="28">
        <f ca="1">+db_ConsumoSectorizado[[#This Row],[Consumo.No02]]-db_ConsumoSectorizado[[#This Row],[Consumo.No04]]-db_ConsumoSectorizado[[#This Row],[Consumo.No05]]</f>
        <v>13</v>
      </c>
      <c r="H112" s="28">
        <f ca="1">+db_ConsumoSectorizado[[#This Row],[Consumo.No08]]+db_ConsumoSectorizado[[#This Row],[Consumo.No09]]</f>
        <v>65</v>
      </c>
      <c r="I112" s="28">
        <f ca="1">+IF(db_ConsumoSectorizado[[#This Row],[Fecha]]&lt;TODAY(),IFERROR(VLOOKUP(db_ConsumoSectorizado[[#This Row],[Fecha]],db_Medidores[],9,FALSE)-VLOOKUP(db_ConsumoSectorizado[[#This Row],[Fecha]]-1,db_Medidores[],9,FALSE),0),0)</f>
        <v>65</v>
      </c>
      <c r="J112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112" s="28">
        <f ca="1">+db_ConsumoSectorizado[[#This Row],[Consumo.No07]]-db_ConsumoSectorizado[[#This Row],[Consumo.No08]]-db_ConsumoSectorizado[[#This Row],[Consumo.No09]]</f>
        <v>0</v>
      </c>
      <c r="L112" s="28">
        <f ca="1">+IF(db_ConsumoSectorizado[[#This Row],[Fecha]]&lt;TODAY(),IFERROR(VLOOKUP(db_ConsumoSectorizado[[#This Row],[Fecha]],db_Medidores[],4,FALSE)-VLOOKUP(db_ConsumoSectorizado[[#This Row],[Fecha]]-1,db_Medidores[],4,FALSE),0),0)</f>
        <v>8853</v>
      </c>
      <c r="M112" s="28">
        <f ca="1">+IF(db_ConsumoSectorizado[[#This Row],[Fecha]]&lt;TODAY(),IFERROR(VLOOKUP(db_ConsumoSectorizado[[#This Row],[Fecha]],db_Medidores[],19,FALSE)-VLOOKUP(db_ConsumoSectorizado[[#This Row],[Fecha]]-1,db_Medidores[],19,FALSE),0),0)</f>
        <v>932</v>
      </c>
      <c r="N112" s="28">
        <f ca="1">+IF(db_ConsumoSectorizado[[#This Row],[Fecha]]&lt;TODAY(),IFERROR(VLOOKUP(db_ConsumoSectorizado[[#This Row],[Fecha]],db_Medidores[],15,FALSE)-VLOOKUP(db_ConsumoSectorizado[[#This Row],[Fecha]]-1,db_Medidores[],15,FALSE),0),0)</f>
        <v>1619</v>
      </c>
      <c r="O112" s="28">
        <f ca="1">+IF(db_ConsumoSectorizado[[#This Row],[Fecha]]&lt;TODAY(),IFERROR(VLOOKUP(db_ConsumoSectorizado[[#This Row],[Fecha]],db_Medidores[],8,FALSE)-VLOOKUP(db_ConsumoSectorizado[[#This Row],[Fecha]]-1,db_Medidores[],8,FALSE),0),0)</f>
        <v>900</v>
      </c>
      <c r="P112" s="28">
        <f ca="1">+db_ConsumoSectorizado[[#This Row],[Consumo.No11]]-db_ConsumoSectorizado[[#This Row],[Consumo.No12]]-db_ConsumoSectorizado[[#This Row],[Consumo.No13]]-db_ConsumoSectorizado[[#This Row],[Consumo.No14]]</f>
        <v>5402</v>
      </c>
      <c r="Q112" s="28">
        <f ca="1">+IF(db_ConsumoSectorizado[[#This Row],[Fecha]]&lt;TODAY(),IFERROR(VLOOKUP(db_ConsumoSectorizado[[#This Row],[Fecha]],db_Medidores[],2,FALSE)-VLOOKUP(db_ConsumoSectorizado[[#This Row],[Fecha]]-1,db_Medidores[],2,FALSE),0),0)</f>
        <v>383</v>
      </c>
      <c r="R112" s="28">
        <f ca="1">+IF(db_ConsumoSectorizado[[#This Row],[Fecha]]&lt;TODAY(),IFERROR(VLOOKUP(db_ConsumoSectorizado[[#This Row],[Fecha]],db_Medidores[],3,FALSE)-VLOOKUP(db_ConsumoSectorizado[[#This Row],[Fecha]]-1,db_Medidores[],3,FALSE),0),0)</f>
        <v>87</v>
      </c>
      <c r="S112" s="28">
        <f ca="1">+db_ConsumoSectorizado[[#This Row],[Consumo.No01]]-db_ConsumoSectorizado[[#This Row],[Consumo.No02]]-db_ConsumoSectorizado[[#This Row],[Consumo.No07]]-db_ConsumoSectorizado[[#This Row],[Consumo.No11]]</f>
        <v>1159.0000000034925</v>
      </c>
      <c r="T112" s="28">
        <f>+IFERROR(VLOOKUP(db_ConsumoSectorizado[[#This Row],[Fecha]],db_Vol[],2,FALSE),0)</f>
        <v>0</v>
      </c>
      <c r="U112" s="28">
        <f>+IFERROR(VLOOKUP(db_ConsumoSectorizado[[#This Row],[Fecha]],db_Vol[],3,FALSE),0)</f>
        <v>0</v>
      </c>
      <c r="V112" s="28" t="b">
        <f>+AND(db_ConsumoSectorizado[[#This Row],[Vol_SACO]]&gt;3000,db_ConsumoSectorizado[[#This Row],[Vol_ENVA]]&gt;3000)</f>
        <v>0</v>
      </c>
      <c r="W112" s="28" t="b">
        <f>+AND(db_ConsumoSectorizado[[#This Row],[Vol_SACO]]&lt;=0,db_ConsumoSectorizado[[#This Row],[Vol_ENVA]]&lt;100)</f>
        <v>1</v>
      </c>
      <c r="X112" s="28" t="b">
        <f>+AND(db_ConsumoSectorizado[[#This Row],[Vol_SACO]]&gt;0,db_ConsumoSectorizado[[#This Row],[Vol_ENVA]]&lt;900)</f>
        <v>0</v>
      </c>
      <c r="Y112" s="28" t="b">
        <f>+AND(db_ConsumoSectorizado[[#This Row],[Vol_SACO]]=0,db_ConsumoSectorizado[[#This Row],[Vol_ENVA]]&gt;3000)</f>
        <v>0</v>
      </c>
    </row>
    <row r="113" spans="1:25" ht="15.75" x14ac:dyDescent="0.25">
      <c r="A113" s="26">
        <v>44305</v>
      </c>
      <c r="B11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12009.000000002794</v>
      </c>
      <c r="C113" s="28">
        <f ca="1">+IF(db_ConsumoSectorizado[[#This Row],[Fecha]]&lt;TODAY(),IFERROR(VLOOKUP(db_ConsumoSectorizado[[#This Row],[Fecha]],db_Medidores[],10,FALSE)-VLOOKUP(db_ConsumoSectorizado[[#This Row],[Fecha]]-1,db_Medidores[],10,FALSE),0),0)</f>
        <v>2764</v>
      </c>
      <c r="D11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13" s="28">
        <f ca="1">+IF(db_ConsumoSectorizado[[#This Row],[Fecha]]&lt;TODAY(),IFERROR(VLOOKUP(db_ConsumoSectorizado[[#This Row],[Fecha]],db_Medidores[],7,FALSE)-VLOOKUP(db_ConsumoSectorizado[[#This Row],[Fecha]]-1,db_Medidores[],7,FALSE),0),0)</f>
        <v>1130</v>
      </c>
      <c r="F113" s="28">
        <f ca="1">+IF(db_ConsumoSectorizado[[#This Row],[Fecha]]&lt;TODAY(),IFERROR(VLOOKUP(db_ConsumoSectorizado[[#This Row],[Fecha]],db_Medidores[],17,FALSE)-VLOOKUP(db_ConsumoSectorizado[[#This Row],[Fecha]]-1,db_Medidores[],17,FALSE),0),0)</f>
        <v>2308</v>
      </c>
      <c r="G113" s="28">
        <f ca="1">+db_ConsumoSectorizado[[#This Row],[Consumo.No02]]-db_ConsumoSectorizado[[#This Row],[Consumo.No04]]-db_ConsumoSectorizado[[#This Row],[Consumo.No05]]</f>
        <v>-674</v>
      </c>
      <c r="H113" s="28">
        <f ca="1">+db_ConsumoSectorizado[[#This Row],[Consumo.No08]]+db_ConsumoSectorizado[[#This Row],[Consumo.No09]]</f>
        <v>458</v>
      </c>
      <c r="I113" s="28">
        <f ca="1">+IF(db_ConsumoSectorizado[[#This Row],[Fecha]]&lt;TODAY(),IFERROR(VLOOKUP(db_ConsumoSectorizado[[#This Row],[Fecha]],db_Medidores[],9,FALSE)-VLOOKUP(db_ConsumoSectorizado[[#This Row],[Fecha]]-1,db_Medidores[],9,FALSE),0),0)</f>
        <v>98</v>
      </c>
      <c r="J113" s="28">
        <f ca="1">+IF(db_ConsumoSectorizado[[#This Row],[Fecha]]&lt;TODAY(),IFERROR(VLOOKUP(db_ConsumoSectorizado[[#This Row],[Fecha]],db_Medidores[],11,FALSE)-VLOOKUP(db_ConsumoSectorizado[[#This Row],[Fecha]]-1,db_Medidores[],11,FALSE),0),0)</f>
        <v>360</v>
      </c>
      <c r="K113" s="28">
        <f ca="1">+db_ConsumoSectorizado[[#This Row],[Consumo.No07]]-db_ConsumoSectorizado[[#This Row],[Consumo.No08]]-db_ConsumoSectorizado[[#This Row],[Consumo.No09]]</f>
        <v>0</v>
      </c>
      <c r="L113" s="28">
        <f ca="1">+IF(db_ConsumoSectorizado[[#This Row],[Fecha]]&lt;TODAY(),IFERROR(VLOOKUP(db_ConsumoSectorizado[[#This Row],[Fecha]],db_Medidores[],4,FALSE)-VLOOKUP(db_ConsumoSectorizado[[#This Row],[Fecha]]-1,db_Medidores[],4,FALSE),0),0)</f>
        <v>7218</v>
      </c>
      <c r="M113" s="28">
        <f ca="1">+IF(db_ConsumoSectorizado[[#This Row],[Fecha]]&lt;TODAY(),IFERROR(VLOOKUP(db_ConsumoSectorizado[[#This Row],[Fecha]],db_Medidores[],19,FALSE)-VLOOKUP(db_ConsumoSectorizado[[#This Row],[Fecha]]-1,db_Medidores[],19,FALSE),0),0)</f>
        <v>1068</v>
      </c>
      <c r="N113" s="28">
        <f ca="1">+IF(db_ConsumoSectorizado[[#This Row],[Fecha]]&lt;TODAY(),IFERROR(VLOOKUP(db_ConsumoSectorizado[[#This Row],[Fecha]],db_Medidores[],15,FALSE)-VLOOKUP(db_ConsumoSectorizado[[#This Row],[Fecha]]-1,db_Medidores[],15,FALSE),0),0)</f>
        <v>1161</v>
      </c>
      <c r="O113" s="28">
        <f ca="1">+IF(db_ConsumoSectorizado[[#This Row],[Fecha]]&lt;TODAY(),IFERROR(VLOOKUP(db_ConsumoSectorizado[[#This Row],[Fecha]],db_Medidores[],8,FALSE)-VLOOKUP(db_ConsumoSectorizado[[#This Row],[Fecha]]-1,db_Medidores[],8,FALSE),0),0)</f>
        <v>606</v>
      </c>
      <c r="P113" s="28">
        <f ca="1">+db_ConsumoSectorizado[[#This Row],[Consumo.No11]]-db_ConsumoSectorizado[[#This Row],[Consumo.No12]]-db_ConsumoSectorizado[[#This Row],[Consumo.No13]]-db_ConsumoSectorizado[[#This Row],[Consumo.No14]]</f>
        <v>4383</v>
      </c>
      <c r="Q113" s="28">
        <f ca="1">+IF(db_ConsumoSectorizado[[#This Row],[Fecha]]&lt;TODAY(),IFERROR(VLOOKUP(db_ConsumoSectorizado[[#This Row],[Fecha]],db_Medidores[],2,FALSE)-VLOOKUP(db_ConsumoSectorizado[[#This Row],[Fecha]]-1,db_Medidores[],2,FALSE),0),0)</f>
        <v>335</v>
      </c>
      <c r="R113" s="28">
        <f ca="1">+IF(db_ConsumoSectorizado[[#This Row],[Fecha]]&lt;TODAY(),IFERROR(VLOOKUP(db_ConsumoSectorizado[[#This Row],[Fecha]],db_Medidores[],3,FALSE)-VLOOKUP(db_ConsumoSectorizado[[#This Row],[Fecha]]-1,db_Medidores[],3,FALSE),0),0)</f>
        <v>184</v>
      </c>
      <c r="S113" s="28">
        <f ca="1">+db_ConsumoSectorizado[[#This Row],[Consumo.No01]]-db_ConsumoSectorizado[[#This Row],[Consumo.No02]]-db_ConsumoSectorizado[[#This Row],[Consumo.No07]]-db_ConsumoSectorizado[[#This Row],[Consumo.No11]]</f>
        <v>1569.000000002794</v>
      </c>
      <c r="T113" s="28">
        <f>+IFERROR(VLOOKUP(db_ConsumoSectorizado[[#This Row],[Fecha]],db_Vol[],2,FALSE),0)</f>
        <v>0</v>
      </c>
      <c r="U113" s="28">
        <f>+IFERROR(VLOOKUP(db_ConsumoSectorizado[[#This Row],[Fecha]],db_Vol[],3,FALSE),0)</f>
        <v>1704.5411999999999</v>
      </c>
      <c r="V113" s="28" t="b">
        <f>+AND(db_ConsumoSectorizado[[#This Row],[Vol_SACO]]&gt;3000,db_ConsumoSectorizado[[#This Row],[Vol_ENVA]]&gt;3000)</f>
        <v>0</v>
      </c>
      <c r="W113" s="28" t="b">
        <f>+AND(db_ConsumoSectorizado[[#This Row],[Vol_SACO]]&lt;=0,db_ConsumoSectorizado[[#This Row],[Vol_ENVA]]&lt;100)</f>
        <v>0</v>
      </c>
      <c r="X113" s="28" t="b">
        <f>+AND(db_ConsumoSectorizado[[#This Row],[Vol_SACO]]&gt;0,db_ConsumoSectorizado[[#This Row],[Vol_ENVA]]&lt;900)</f>
        <v>0</v>
      </c>
      <c r="Y113" s="28" t="b">
        <f>+AND(db_ConsumoSectorizado[[#This Row],[Vol_SACO]]=0,db_ConsumoSectorizado[[#This Row],[Vol_ENVA]]&gt;3000)</f>
        <v>0</v>
      </c>
    </row>
    <row r="114" spans="1:25" ht="15.75" x14ac:dyDescent="0.25">
      <c r="A114" s="26">
        <v>44306</v>
      </c>
      <c r="B11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14354.560000007696</v>
      </c>
      <c r="C114" s="28">
        <f ca="1">+IF(db_ConsumoSectorizado[[#This Row],[Fecha]]&lt;TODAY(),IFERROR(VLOOKUP(db_ConsumoSectorizado[[#This Row],[Fecha]],db_Medidores[],10,FALSE)-VLOOKUP(db_ConsumoSectorizado[[#This Row],[Fecha]]-1,db_Medidores[],10,FALSE),0),0)</f>
        <v>4505.7799999997951</v>
      </c>
      <c r="D11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14" s="28">
        <f ca="1">+IF(db_ConsumoSectorizado[[#This Row],[Fecha]]&lt;TODAY(),IFERROR(VLOOKUP(db_ConsumoSectorizado[[#This Row],[Fecha]],db_Medidores[],7,FALSE)-VLOOKUP(db_ConsumoSectorizado[[#This Row],[Fecha]]-1,db_Medidores[],7,FALSE),0),0)</f>
        <v>652.88999999989755</v>
      </c>
      <c r="F114" s="28">
        <f ca="1">+IF(db_ConsumoSectorizado[[#This Row],[Fecha]]&lt;TODAY(),IFERROR(VLOOKUP(db_ConsumoSectorizado[[#This Row],[Fecha]],db_Medidores[],17,FALSE)-VLOOKUP(db_ConsumoSectorizado[[#This Row],[Fecha]]-1,db_Medidores[],17,FALSE),0),0)</f>
        <v>1971.3499999999767</v>
      </c>
      <c r="G114" s="28">
        <f ca="1">+db_ConsumoSectorizado[[#This Row],[Consumo.No02]]-db_ConsumoSectorizado[[#This Row],[Consumo.No04]]-db_ConsumoSectorizado[[#This Row],[Consumo.No05]]</f>
        <v>1881.5399999999208</v>
      </c>
      <c r="H114" s="28">
        <f ca="1">+db_ConsumoSectorizado[[#This Row],[Consumo.No08]]+db_ConsumoSectorizado[[#This Row],[Consumo.No09]]</f>
        <v>252.3099999999904</v>
      </c>
      <c r="I114" s="28">
        <f ca="1">+IF(db_ConsumoSectorizado[[#This Row],[Fecha]]&lt;TODAY(),IFERROR(VLOOKUP(db_ConsumoSectorizado[[#This Row],[Fecha]],db_Medidores[],9,FALSE)-VLOOKUP(db_ConsumoSectorizado[[#This Row],[Fecha]]-1,db_Medidores[],9,FALSE),0),0)</f>
        <v>125.84999999999854</v>
      </c>
      <c r="J114" s="28">
        <f ca="1">+IF(db_ConsumoSectorizado[[#This Row],[Fecha]]&lt;TODAY(),IFERROR(VLOOKUP(db_ConsumoSectorizado[[#This Row],[Fecha]],db_Medidores[],11,FALSE)-VLOOKUP(db_ConsumoSectorizado[[#This Row],[Fecha]]-1,db_Medidores[],11,FALSE),0),0)</f>
        <v>126.45999999999185</v>
      </c>
      <c r="K114" s="28">
        <f ca="1">+db_ConsumoSectorizado[[#This Row],[Consumo.No07]]-db_ConsumoSectorizado[[#This Row],[Consumo.No08]]-db_ConsumoSectorizado[[#This Row],[Consumo.No09]]</f>
        <v>0</v>
      </c>
      <c r="L114" s="28">
        <f ca="1">+IF(db_ConsumoSectorizado[[#This Row],[Fecha]]&lt;TODAY(),IFERROR(VLOOKUP(db_ConsumoSectorizado[[#This Row],[Fecha]],db_Medidores[],4,FALSE)-VLOOKUP(db_ConsumoSectorizado[[#This Row],[Fecha]]-1,db_Medidores[],4,FALSE),0),0)</f>
        <v>8064</v>
      </c>
      <c r="M114" s="28">
        <f ca="1">+IF(db_ConsumoSectorizado[[#This Row],[Fecha]]&lt;TODAY(),IFERROR(VLOOKUP(db_ConsumoSectorizado[[#This Row],[Fecha]],db_Medidores[],19,FALSE)-VLOOKUP(db_ConsumoSectorizado[[#This Row],[Fecha]]-1,db_Medidores[],19,FALSE),0),0)</f>
        <v>1281</v>
      </c>
      <c r="N114" s="28">
        <f ca="1">+IF(db_ConsumoSectorizado[[#This Row],[Fecha]]&lt;TODAY(),IFERROR(VLOOKUP(db_ConsumoSectorizado[[#This Row],[Fecha]],db_Medidores[],15,FALSE)-VLOOKUP(db_ConsumoSectorizado[[#This Row],[Fecha]]-1,db_Medidores[],15,FALSE),0),0)</f>
        <v>1449</v>
      </c>
      <c r="O114" s="28">
        <f ca="1">+IF(db_ConsumoSectorizado[[#This Row],[Fecha]]&lt;TODAY(),IFERROR(VLOOKUP(db_ConsumoSectorizado[[#This Row],[Fecha]],db_Medidores[],8,FALSE)-VLOOKUP(db_ConsumoSectorizado[[#This Row],[Fecha]]-1,db_Medidores[],8,FALSE),0),0)</f>
        <v>716.39999999990687</v>
      </c>
      <c r="P114" s="28">
        <f ca="1">+db_ConsumoSectorizado[[#This Row],[Consumo.No11]]-db_ConsumoSectorizado[[#This Row],[Consumo.No12]]-db_ConsumoSectorizado[[#This Row],[Consumo.No13]]-db_ConsumoSectorizado[[#This Row],[Consumo.No14]]</f>
        <v>4617.6000000000931</v>
      </c>
      <c r="Q114" s="28">
        <f ca="1">+IF(db_ConsumoSectorizado[[#This Row],[Fecha]]&lt;TODAY(),IFERROR(VLOOKUP(db_ConsumoSectorizado[[#This Row],[Fecha]],db_Medidores[],2,FALSE)-VLOOKUP(db_ConsumoSectorizado[[#This Row],[Fecha]]-1,db_Medidores[],2,FALSE),0),0)</f>
        <v>380.14999999999418</v>
      </c>
      <c r="R114" s="28">
        <f ca="1">+IF(db_ConsumoSectorizado[[#This Row],[Fecha]]&lt;TODAY(),IFERROR(VLOOKUP(db_ConsumoSectorizado[[#This Row],[Fecha]],db_Medidores[],3,FALSE)-VLOOKUP(db_ConsumoSectorizado[[#This Row],[Fecha]]-1,db_Medidores[],3,FALSE),0),0)</f>
        <v>217.2899999999936</v>
      </c>
      <c r="S114" s="28">
        <f ca="1">+db_ConsumoSectorizado[[#This Row],[Consumo.No01]]-db_ConsumoSectorizado[[#This Row],[Consumo.No02]]-db_ConsumoSectorizado[[#This Row],[Consumo.No07]]-db_ConsumoSectorizado[[#This Row],[Consumo.No11]]</f>
        <v>1532.4700000079101</v>
      </c>
      <c r="T114" s="28">
        <f>+IFERROR(VLOOKUP(db_ConsumoSectorizado[[#This Row],[Fecha]],db_Vol[],2,FALSE),0)</f>
        <v>0</v>
      </c>
      <c r="U114" s="28">
        <f>+IFERROR(VLOOKUP(db_ConsumoSectorizado[[#This Row],[Fecha]],db_Vol[],3,FALSE),0)</f>
        <v>2365.9199999999996</v>
      </c>
      <c r="V114" s="28" t="b">
        <f>+AND(db_ConsumoSectorizado[[#This Row],[Vol_SACO]]&gt;3000,db_ConsumoSectorizado[[#This Row],[Vol_ENVA]]&gt;3000)</f>
        <v>0</v>
      </c>
      <c r="W114" s="28" t="b">
        <f>+AND(db_ConsumoSectorizado[[#This Row],[Vol_SACO]]&lt;=0,db_ConsumoSectorizado[[#This Row],[Vol_ENVA]]&lt;100)</f>
        <v>0</v>
      </c>
      <c r="X114" s="28" t="b">
        <f>+AND(db_ConsumoSectorizado[[#This Row],[Vol_SACO]]&gt;0,db_ConsumoSectorizado[[#This Row],[Vol_ENVA]]&lt;900)</f>
        <v>0</v>
      </c>
      <c r="Y114" s="28" t="b">
        <f>+AND(db_ConsumoSectorizado[[#This Row],[Vol_SACO]]=0,db_ConsumoSectorizado[[#This Row],[Vol_ENVA]]&gt;3000)</f>
        <v>0</v>
      </c>
    </row>
    <row r="115" spans="1:25" ht="15.75" x14ac:dyDescent="0.25">
      <c r="A115" s="26">
        <v>44307</v>
      </c>
      <c r="B11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6346.7699999986071</v>
      </c>
      <c r="C115" s="28">
        <f ca="1">+IF(db_ConsumoSectorizado[[#This Row],[Fecha]]&lt;TODAY(),IFERROR(VLOOKUP(db_ConsumoSectorizado[[#This Row],[Fecha]],db_Medidores[],10,FALSE)-VLOOKUP(db_ConsumoSectorizado[[#This Row],[Fecha]]-1,db_Medidores[],10,FALSE),0),0)</f>
        <v>38.680000000167638</v>
      </c>
      <c r="D11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1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15" s="28">
        <f ca="1">+IF(db_ConsumoSectorizado[[#This Row],[Fecha]]&lt;TODAY(),IFERROR(VLOOKUP(db_ConsumoSectorizado[[#This Row],[Fecha]],db_Medidores[],17,FALSE)-VLOOKUP(db_ConsumoSectorizado[[#This Row],[Fecha]]-1,db_Medidores[],17,FALSE),0),0)</f>
        <v>0.11999999999534339</v>
      </c>
      <c r="G115" s="28">
        <f ca="1">+db_ConsumoSectorizado[[#This Row],[Consumo.No02]]-db_ConsumoSectorizado[[#This Row],[Consumo.No04]]-db_ConsumoSectorizado[[#This Row],[Consumo.No05]]</f>
        <v>38.560000000172295</v>
      </c>
      <c r="H115" s="28">
        <f ca="1">+db_ConsumoSectorizado[[#This Row],[Consumo.No08]]+db_ConsumoSectorizado[[#This Row],[Consumo.No09]]</f>
        <v>280.07000000002154</v>
      </c>
      <c r="I115" s="28">
        <f ca="1">+IF(db_ConsumoSectorizado[[#This Row],[Fecha]]&lt;TODAY(),IFERROR(VLOOKUP(db_ConsumoSectorizado[[#This Row],[Fecha]],db_Medidores[],9,FALSE)-VLOOKUP(db_ConsumoSectorizado[[#This Row],[Fecha]]-1,db_Medidores[],9,FALSE),0),0)</f>
        <v>140.86000000000058</v>
      </c>
      <c r="J115" s="28">
        <f ca="1">+IF(db_ConsumoSectorizado[[#This Row],[Fecha]]&lt;TODAY(),IFERROR(VLOOKUP(db_ConsumoSectorizado[[#This Row],[Fecha]],db_Medidores[],11,FALSE)-VLOOKUP(db_ConsumoSectorizado[[#This Row],[Fecha]]-1,db_Medidores[],11,FALSE),0),0)</f>
        <v>139.21000000002095</v>
      </c>
      <c r="K115" s="28">
        <f ca="1">+db_ConsumoSectorizado[[#This Row],[Consumo.No07]]-db_ConsumoSectorizado[[#This Row],[Consumo.No08]]-db_ConsumoSectorizado[[#This Row],[Consumo.No09]]</f>
        <v>0</v>
      </c>
      <c r="L115" s="28">
        <f ca="1">+IF(db_ConsumoSectorizado[[#This Row],[Fecha]]&lt;TODAY(),IFERROR(VLOOKUP(db_ConsumoSectorizado[[#This Row],[Fecha]],db_Medidores[],4,FALSE)-VLOOKUP(db_ConsumoSectorizado[[#This Row],[Fecha]]-1,db_Medidores[],4,FALSE),0),0)</f>
        <v>4896</v>
      </c>
      <c r="M115" s="28">
        <f ca="1">+IF(db_ConsumoSectorizado[[#This Row],[Fecha]]&lt;TODAY(),IFERROR(VLOOKUP(db_ConsumoSectorizado[[#This Row],[Fecha]],db_Medidores[],19,FALSE)-VLOOKUP(db_ConsumoSectorizado[[#This Row],[Fecha]]-1,db_Medidores[],19,FALSE),0),0)</f>
        <v>776</v>
      </c>
      <c r="N115" s="28">
        <f ca="1">+IF(db_ConsumoSectorizado[[#This Row],[Fecha]]&lt;TODAY(),IFERROR(VLOOKUP(db_ConsumoSectorizado[[#This Row],[Fecha]],db_Medidores[],15,FALSE)-VLOOKUP(db_ConsumoSectorizado[[#This Row],[Fecha]]-1,db_Medidores[],15,FALSE),0),0)</f>
        <v>1371</v>
      </c>
      <c r="O115" s="28">
        <f ca="1">+IF(db_ConsumoSectorizado[[#This Row],[Fecha]]&lt;TODAY(),IFERROR(VLOOKUP(db_ConsumoSectorizado[[#This Row],[Fecha]],db_Medidores[],8,FALSE)-VLOOKUP(db_ConsumoSectorizado[[#This Row],[Fecha]]-1,db_Medidores[],8,FALSE),0),0)</f>
        <v>626.20000000018626</v>
      </c>
      <c r="P115" s="28">
        <f ca="1">+db_ConsumoSectorizado[[#This Row],[Consumo.No11]]-db_ConsumoSectorizado[[#This Row],[Consumo.No12]]-db_ConsumoSectorizado[[#This Row],[Consumo.No13]]-db_ConsumoSectorizado[[#This Row],[Consumo.No14]]</f>
        <v>2122.7999999998137</v>
      </c>
      <c r="Q115" s="28">
        <f ca="1">+IF(db_ConsumoSectorizado[[#This Row],[Fecha]]&lt;TODAY(),IFERROR(VLOOKUP(db_ConsumoSectorizado[[#This Row],[Fecha]],db_Medidores[],2,FALSE)-VLOOKUP(db_ConsumoSectorizado[[#This Row],[Fecha]]-1,db_Medidores[],2,FALSE),0),0)</f>
        <v>382.36999999999534</v>
      </c>
      <c r="R115" s="28">
        <f ca="1">+IF(db_ConsumoSectorizado[[#This Row],[Fecha]]&lt;TODAY(),IFERROR(VLOOKUP(db_ConsumoSectorizado[[#This Row],[Fecha]],db_Medidores[],3,FALSE)-VLOOKUP(db_ConsumoSectorizado[[#This Row],[Fecha]]-1,db_Medidores[],3,FALSE),0),0)</f>
        <v>206.86000000000058</v>
      </c>
      <c r="S115" s="28">
        <f ca="1">+db_ConsumoSectorizado[[#This Row],[Consumo.No01]]-db_ConsumoSectorizado[[#This Row],[Consumo.No02]]-db_ConsumoSectorizado[[#This Row],[Consumo.No07]]-db_ConsumoSectorizado[[#This Row],[Consumo.No11]]</f>
        <v>1132.0199999984179</v>
      </c>
      <c r="T115" s="28">
        <f>+IFERROR(VLOOKUP(db_ConsumoSectorizado[[#This Row],[Fecha]],db_Vol[],2,FALSE),0)</f>
        <v>0</v>
      </c>
      <c r="U115" s="28">
        <f>+IFERROR(VLOOKUP(db_ConsumoSectorizado[[#This Row],[Fecha]],db_Vol[],3,FALSE),0)</f>
        <v>0</v>
      </c>
      <c r="V115" s="28" t="b">
        <f>+AND(db_ConsumoSectorizado[[#This Row],[Vol_SACO]]&gt;3000,db_ConsumoSectorizado[[#This Row],[Vol_ENVA]]&gt;3000)</f>
        <v>0</v>
      </c>
      <c r="W115" s="28" t="b">
        <f>+AND(db_ConsumoSectorizado[[#This Row],[Vol_SACO]]&lt;=0,db_ConsumoSectorizado[[#This Row],[Vol_ENVA]]&lt;100)</f>
        <v>1</v>
      </c>
      <c r="X115" s="28" t="b">
        <f>+AND(db_ConsumoSectorizado[[#This Row],[Vol_SACO]]&gt;0,db_ConsumoSectorizado[[#This Row],[Vol_ENVA]]&lt;900)</f>
        <v>0</v>
      </c>
      <c r="Y115" s="28" t="b">
        <f>+AND(db_ConsumoSectorizado[[#This Row],[Vol_SACO]]=0,db_ConsumoSectorizado[[#This Row],[Vol_ENVA]]&gt;3000)</f>
        <v>0</v>
      </c>
    </row>
    <row r="116" spans="1:25" ht="15.75" x14ac:dyDescent="0.25">
      <c r="A116" s="26">
        <v>44308</v>
      </c>
      <c r="B11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6169.0399999915971</v>
      </c>
      <c r="C116" s="28">
        <f ca="1">+IF(db_ConsumoSectorizado[[#This Row],[Fecha]]&lt;TODAY(),IFERROR(VLOOKUP(db_ConsumoSectorizado[[#This Row],[Fecha]],db_Medidores[],10,FALSE)-VLOOKUP(db_ConsumoSectorizado[[#This Row],[Fecha]]-1,db_Medidores[],10,FALSE),0),0)</f>
        <v>31.189999999944121</v>
      </c>
      <c r="D11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1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16" s="28">
        <f ca="1">+IF(db_ConsumoSectorizado[[#This Row],[Fecha]]&lt;TODAY(),IFERROR(VLOOKUP(db_ConsumoSectorizado[[#This Row],[Fecha]],db_Medidores[],17,FALSE)-VLOOKUP(db_ConsumoSectorizado[[#This Row],[Fecha]]-1,db_Medidores[],17,FALSE),0),0)</f>
        <v>24.800000000046566</v>
      </c>
      <c r="G116" s="28">
        <f ca="1">+db_ConsumoSectorizado[[#This Row],[Consumo.No02]]-db_ConsumoSectorizado[[#This Row],[Consumo.No04]]-db_ConsumoSectorizado[[#This Row],[Consumo.No05]]</f>
        <v>6.3899999998975545</v>
      </c>
      <c r="H116" s="28">
        <f ca="1">+db_ConsumoSectorizado[[#This Row],[Consumo.No08]]+db_ConsumoSectorizado[[#This Row],[Consumo.No09]]</f>
        <v>178.32999999998719</v>
      </c>
      <c r="I116" s="28">
        <f ca="1">+IF(db_ConsumoSectorizado[[#This Row],[Fecha]]&lt;TODAY(),IFERROR(VLOOKUP(db_ConsumoSectorizado[[#This Row],[Fecha]],db_Medidores[],9,FALSE)-VLOOKUP(db_ConsumoSectorizado[[#This Row],[Fecha]]-1,db_Medidores[],9,FALSE),0),0)</f>
        <v>116.69000000000233</v>
      </c>
      <c r="J116" s="28">
        <f ca="1">+IF(db_ConsumoSectorizado[[#This Row],[Fecha]]&lt;TODAY(),IFERROR(VLOOKUP(db_ConsumoSectorizado[[#This Row],[Fecha]],db_Medidores[],11,FALSE)-VLOOKUP(db_ConsumoSectorizado[[#This Row],[Fecha]]-1,db_Medidores[],11,FALSE),0),0)</f>
        <v>61.639999999984866</v>
      </c>
      <c r="K116" s="28">
        <f ca="1">+db_ConsumoSectorizado[[#This Row],[Consumo.No07]]-db_ConsumoSectorizado[[#This Row],[Consumo.No08]]-db_ConsumoSectorizado[[#This Row],[Consumo.No09]]</f>
        <v>0</v>
      </c>
      <c r="L116" s="28">
        <f ca="1">+IF(db_ConsumoSectorizado[[#This Row],[Fecha]]&lt;TODAY(),IFERROR(VLOOKUP(db_ConsumoSectorizado[[#This Row],[Fecha]],db_Medidores[],4,FALSE)-VLOOKUP(db_ConsumoSectorizado[[#This Row],[Fecha]]-1,db_Medidores[],4,FALSE),0),0)</f>
        <v>5067</v>
      </c>
      <c r="M116" s="28">
        <f ca="1">+IF(db_ConsumoSectorizado[[#This Row],[Fecha]]&lt;TODAY(),IFERROR(VLOOKUP(db_ConsumoSectorizado[[#This Row],[Fecha]],db_Medidores[],19,FALSE)-VLOOKUP(db_ConsumoSectorizado[[#This Row],[Fecha]]-1,db_Medidores[],19,FALSE),0),0)</f>
        <v>777</v>
      </c>
      <c r="N116" s="28">
        <f ca="1">+IF(db_ConsumoSectorizado[[#This Row],[Fecha]]&lt;TODAY(),IFERROR(VLOOKUP(db_ConsumoSectorizado[[#This Row],[Fecha]],db_Medidores[],15,FALSE)-VLOOKUP(db_ConsumoSectorizado[[#This Row],[Fecha]]-1,db_Medidores[],15,FALSE),0),0)</f>
        <v>1856</v>
      </c>
      <c r="O116" s="28">
        <f ca="1">+IF(db_ConsumoSectorizado[[#This Row],[Fecha]]&lt;TODAY(),IFERROR(VLOOKUP(db_ConsumoSectorizado[[#This Row],[Fecha]],db_Medidores[],8,FALSE)-VLOOKUP(db_ConsumoSectorizado[[#This Row],[Fecha]]-1,db_Medidores[],8,FALSE),0),0)</f>
        <v>683.79999999981374</v>
      </c>
      <c r="P116" s="28">
        <f ca="1">+db_ConsumoSectorizado[[#This Row],[Consumo.No11]]-db_ConsumoSectorizado[[#This Row],[Consumo.No12]]-db_ConsumoSectorizado[[#This Row],[Consumo.No13]]-db_ConsumoSectorizado[[#This Row],[Consumo.No14]]</f>
        <v>1750.2000000001863</v>
      </c>
      <c r="Q116" s="28">
        <f ca="1">+IF(db_ConsumoSectorizado[[#This Row],[Fecha]]&lt;TODAY(),IFERROR(VLOOKUP(db_ConsumoSectorizado[[#This Row],[Fecha]],db_Medidores[],2,FALSE)-VLOOKUP(db_ConsumoSectorizado[[#This Row],[Fecha]]-1,db_Medidores[],2,FALSE),0),0)</f>
        <v>410.43000000002212</v>
      </c>
      <c r="R116" s="28">
        <f ca="1">+IF(db_ConsumoSectorizado[[#This Row],[Fecha]]&lt;TODAY(),IFERROR(VLOOKUP(db_ConsumoSectorizado[[#This Row],[Fecha]],db_Medidores[],3,FALSE)-VLOOKUP(db_ConsumoSectorizado[[#This Row],[Fecha]]-1,db_Medidores[],3,FALSE),0),0)</f>
        <v>236.52999999999884</v>
      </c>
      <c r="S116" s="28">
        <f ca="1">+db_ConsumoSectorizado[[#This Row],[Consumo.No01]]-db_ConsumoSectorizado[[#This Row],[Consumo.No02]]-db_ConsumoSectorizado[[#This Row],[Consumo.No07]]-db_ConsumoSectorizado[[#This Row],[Consumo.No11]]</f>
        <v>892.51999999166583</v>
      </c>
      <c r="T116" s="28">
        <f>+IFERROR(VLOOKUP(db_ConsumoSectorizado[[#This Row],[Fecha]],db_Vol[],2,FALSE),0)</f>
        <v>0</v>
      </c>
      <c r="U116" s="28">
        <f>+IFERROR(VLOOKUP(db_ConsumoSectorizado[[#This Row],[Fecha]],db_Vol[],3,FALSE),0)</f>
        <v>0</v>
      </c>
      <c r="V116" s="28" t="b">
        <f>+AND(db_ConsumoSectorizado[[#This Row],[Vol_SACO]]&gt;3000,db_ConsumoSectorizado[[#This Row],[Vol_ENVA]]&gt;3000)</f>
        <v>0</v>
      </c>
      <c r="W116" s="28" t="b">
        <f>+AND(db_ConsumoSectorizado[[#This Row],[Vol_SACO]]&lt;=0,db_ConsumoSectorizado[[#This Row],[Vol_ENVA]]&lt;100)</f>
        <v>1</v>
      </c>
      <c r="X116" s="28" t="b">
        <f>+AND(db_ConsumoSectorizado[[#This Row],[Vol_SACO]]&gt;0,db_ConsumoSectorizado[[#This Row],[Vol_ENVA]]&lt;900)</f>
        <v>0</v>
      </c>
      <c r="Y116" s="28" t="b">
        <f>+AND(db_ConsumoSectorizado[[#This Row],[Vol_SACO]]=0,db_ConsumoSectorizado[[#This Row],[Vol_ENVA]]&gt;3000)</f>
        <v>0</v>
      </c>
    </row>
    <row r="117" spans="1:25" ht="15.75" x14ac:dyDescent="0.25">
      <c r="A117" s="26">
        <v>44309</v>
      </c>
      <c r="B11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6442.4500000055996</v>
      </c>
      <c r="C117" s="28">
        <f ca="1">+IF(db_ConsumoSectorizado[[#This Row],[Fecha]]&lt;TODAY(),IFERROR(VLOOKUP(db_ConsumoSectorizado[[#This Row],[Fecha]],db_Medidores[],10,FALSE)-VLOOKUP(db_ConsumoSectorizado[[#This Row],[Fecha]]-1,db_Medidores[],10,FALSE),0),0)</f>
        <v>45.260000000242144</v>
      </c>
      <c r="D11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1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17" s="28">
        <f ca="1">+IF(db_ConsumoSectorizado[[#This Row],[Fecha]]&lt;TODAY(),IFERROR(VLOOKUP(db_ConsumoSectorizado[[#This Row],[Fecha]],db_Medidores[],17,FALSE)-VLOOKUP(db_ConsumoSectorizado[[#This Row],[Fecha]]-1,db_Medidores[],17,FALSE),0),0)</f>
        <v>10.790000000037253</v>
      </c>
      <c r="G117" s="28">
        <f ca="1">+db_ConsumoSectorizado[[#This Row],[Consumo.No02]]-db_ConsumoSectorizado[[#This Row],[Consumo.No04]]-db_ConsumoSectorizado[[#This Row],[Consumo.No05]]</f>
        <v>34.470000000204891</v>
      </c>
      <c r="H117" s="28">
        <f ca="1">+db_ConsumoSectorizado[[#This Row],[Consumo.No08]]+db_ConsumoSectorizado[[#This Row],[Consumo.No09]]</f>
        <v>338.01000000000204</v>
      </c>
      <c r="I117" s="28">
        <f ca="1">+IF(db_ConsumoSectorizado[[#This Row],[Fecha]]&lt;TODAY(),IFERROR(VLOOKUP(db_ConsumoSectorizado[[#This Row],[Fecha]],db_Medidores[],9,FALSE)-VLOOKUP(db_ConsumoSectorizado[[#This Row],[Fecha]]-1,db_Medidores[],9,FALSE),0),0)</f>
        <v>151.09999999999854</v>
      </c>
      <c r="J117" s="28">
        <f ca="1">+IF(db_ConsumoSectorizado[[#This Row],[Fecha]]&lt;TODAY(),IFERROR(VLOOKUP(db_ConsumoSectorizado[[#This Row],[Fecha]],db_Medidores[],11,FALSE)-VLOOKUP(db_ConsumoSectorizado[[#This Row],[Fecha]]-1,db_Medidores[],11,FALSE),0),0)</f>
        <v>186.91000000000349</v>
      </c>
      <c r="K117" s="28">
        <f ca="1">+db_ConsumoSectorizado[[#This Row],[Consumo.No07]]-db_ConsumoSectorizado[[#This Row],[Consumo.No08]]-db_ConsumoSectorizado[[#This Row],[Consumo.No09]]</f>
        <v>0</v>
      </c>
      <c r="L117" s="28">
        <f ca="1">+IF(db_ConsumoSectorizado[[#This Row],[Fecha]]&lt;TODAY(),IFERROR(VLOOKUP(db_ConsumoSectorizado[[#This Row],[Fecha]],db_Medidores[],4,FALSE)-VLOOKUP(db_ConsumoSectorizado[[#This Row],[Fecha]]-1,db_Medidores[],4,FALSE),0),0)</f>
        <v>4819</v>
      </c>
      <c r="M117" s="28">
        <f ca="1">+IF(db_ConsumoSectorizado[[#This Row],[Fecha]]&lt;TODAY(),IFERROR(VLOOKUP(db_ConsumoSectorizado[[#This Row],[Fecha]],db_Medidores[],19,FALSE)-VLOOKUP(db_ConsumoSectorizado[[#This Row],[Fecha]]-1,db_Medidores[],19,FALSE),0),0)</f>
        <v>780</v>
      </c>
      <c r="N117" s="28">
        <f ca="1">+IF(db_ConsumoSectorizado[[#This Row],[Fecha]]&lt;TODAY(),IFERROR(VLOOKUP(db_ConsumoSectorizado[[#This Row],[Fecha]],db_Medidores[],15,FALSE)-VLOOKUP(db_ConsumoSectorizado[[#This Row],[Fecha]]-1,db_Medidores[],15,FALSE),0),0)</f>
        <v>1633</v>
      </c>
      <c r="O117" s="28">
        <f ca="1">+IF(db_ConsumoSectorizado[[#This Row],[Fecha]]&lt;TODAY(),IFERROR(VLOOKUP(db_ConsumoSectorizado[[#This Row],[Fecha]],db_Medidores[],8,FALSE)-VLOOKUP(db_ConsumoSectorizado[[#This Row],[Fecha]]-1,db_Medidores[],8,FALSE),0),0)</f>
        <v>606</v>
      </c>
      <c r="P117" s="28">
        <f ca="1">+db_ConsumoSectorizado[[#This Row],[Consumo.No11]]-db_ConsumoSectorizado[[#This Row],[Consumo.No12]]-db_ConsumoSectorizado[[#This Row],[Consumo.No13]]-db_ConsumoSectorizado[[#This Row],[Consumo.No14]]</f>
        <v>1800</v>
      </c>
      <c r="Q117" s="28">
        <f ca="1">+IF(db_ConsumoSectorizado[[#This Row],[Fecha]]&lt;TODAY(),IFERROR(VLOOKUP(db_ConsumoSectorizado[[#This Row],[Fecha]],db_Medidores[],2,FALSE)-VLOOKUP(db_ConsumoSectorizado[[#This Row],[Fecha]]-1,db_Medidores[],2,FALSE),0),0)</f>
        <v>398.50999999998021</v>
      </c>
      <c r="R117" s="28">
        <f ca="1">+IF(db_ConsumoSectorizado[[#This Row],[Fecha]]&lt;TODAY(),IFERROR(VLOOKUP(db_ConsumoSectorizado[[#This Row],[Fecha]],db_Medidores[],3,FALSE)-VLOOKUP(db_ConsumoSectorizado[[#This Row],[Fecha]]-1,db_Medidores[],3,FALSE),0),0)</f>
        <v>215.04000000000815</v>
      </c>
      <c r="S117" s="28">
        <f ca="1">+db_ConsumoSectorizado[[#This Row],[Consumo.No01]]-db_ConsumoSectorizado[[#This Row],[Consumo.No02]]-db_ConsumoSectorizado[[#This Row],[Consumo.No07]]-db_ConsumoSectorizado[[#This Row],[Consumo.No11]]</f>
        <v>1240.1800000053554</v>
      </c>
      <c r="T117" s="28">
        <f>+IFERROR(VLOOKUP(db_ConsumoSectorizado[[#This Row],[Fecha]],db_Vol[],2,FALSE),0)</f>
        <v>0</v>
      </c>
      <c r="U117" s="28">
        <f>+IFERROR(VLOOKUP(db_ConsumoSectorizado[[#This Row],[Fecha]],db_Vol[],3,FALSE),0)</f>
        <v>0</v>
      </c>
      <c r="V117" s="28" t="b">
        <f>+AND(db_ConsumoSectorizado[[#This Row],[Vol_SACO]]&gt;3000,db_ConsumoSectorizado[[#This Row],[Vol_ENVA]]&gt;3000)</f>
        <v>0</v>
      </c>
      <c r="W117" s="28" t="b">
        <f>+AND(db_ConsumoSectorizado[[#This Row],[Vol_SACO]]&lt;=0,db_ConsumoSectorizado[[#This Row],[Vol_ENVA]]&lt;100)</f>
        <v>1</v>
      </c>
      <c r="X117" s="28" t="b">
        <f>+AND(db_ConsumoSectorizado[[#This Row],[Vol_SACO]]&gt;0,db_ConsumoSectorizado[[#This Row],[Vol_ENVA]]&lt;900)</f>
        <v>0</v>
      </c>
      <c r="Y117" s="28" t="b">
        <f>+AND(db_ConsumoSectorizado[[#This Row],[Vol_SACO]]=0,db_ConsumoSectorizado[[#This Row],[Vol_ENVA]]&gt;3000)</f>
        <v>0</v>
      </c>
    </row>
    <row r="118" spans="1:25" ht="15.75" x14ac:dyDescent="0.25">
      <c r="A118" s="26">
        <v>44310</v>
      </c>
      <c r="B11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5840.4400000034948</v>
      </c>
      <c r="C118" s="28">
        <f ca="1">+IF(db_ConsumoSectorizado[[#This Row],[Fecha]]&lt;TODAY(),IFERROR(VLOOKUP(db_ConsumoSectorizado[[#This Row],[Fecha]],db_Medidores[],10,FALSE)-VLOOKUP(db_ConsumoSectorizado[[#This Row],[Fecha]]-1,db_Medidores[],10,FALSE),0),0)</f>
        <v>21.979999999981374</v>
      </c>
      <c r="D11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18" s="28">
        <f ca="1">+IF(db_ConsumoSectorizado[[#This Row],[Fecha]]&lt;TODAY(),IFERROR(VLOOKUP(db_ConsumoSectorizado[[#This Row],[Fecha]],db_Medidores[],7,FALSE)-VLOOKUP(db_ConsumoSectorizado[[#This Row],[Fecha]]-1,db_Medidores[],7,FALSE),0),0)</f>
        <v>5.6800000001676381</v>
      </c>
      <c r="F118" s="28">
        <f ca="1">+IF(db_ConsumoSectorizado[[#This Row],[Fecha]]&lt;TODAY(),IFERROR(VLOOKUP(db_ConsumoSectorizado[[#This Row],[Fecha]],db_Medidores[],17,FALSE)-VLOOKUP(db_ConsumoSectorizado[[#This Row],[Fecha]]-1,db_Medidores[],17,FALSE),0),0)</f>
        <v>0.2599999998928979</v>
      </c>
      <c r="G118" s="28">
        <f ca="1">+db_ConsumoSectorizado[[#This Row],[Consumo.No02]]-db_ConsumoSectorizado[[#This Row],[Consumo.No04]]-db_ConsumoSectorizado[[#This Row],[Consumo.No05]]</f>
        <v>16.039999999920838</v>
      </c>
      <c r="H118" s="28">
        <f ca="1">+db_ConsumoSectorizado[[#This Row],[Consumo.No08]]+db_ConsumoSectorizado[[#This Row],[Consumo.No09]]</f>
        <v>209.1499999999869</v>
      </c>
      <c r="I118" s="28">
        <f ca="1">+IF(db_ConsumoSectorizado[[#This Row],[Fecha]]&lt;TODAY(),IFERROR(VLOOKUP(db_ConsumoSectorizado[[#This Row],[Fecha]],db_Medidores[],9,FALSE)-VLOOKUP(db_ConsumoSectorizado[[#This Row],[Fecha]]-1,db_Medidores[],9,FALSE),0),0)</f>
        <v>121.51000000000204</v>
      </c>
      <c r="J118" s="28">
        <f ca="1">+IF(db_ConsumoSectorizado[[#This Row],[Fecha]]&lt;TODAY(),IFERROR(VLOOKUP(db_ConsumoSectorizado[[#This Row],[Fecha]],db_Medidores[],11,FALSE)-VLOOKUP(db_ConsumoSectorizado[[#This Row],[Fecha]]-1,db_Medidores[],11,FALSE),0),0)</f>
        <v>87.639999999984866</v>
      </c>
      <c r="K118" s="28">
        <f ca="1">+db_ConsumoSectorizado[[#This Row],[Consumo.No07]]-db_ConsumoSectorizado[[#This Row],[Consumo.No08]]-db_ConsumoSectorizado[[#This Row],[Consumo.No09]]</f>
        <v>0</v>
      </c>
      <c r="L118" s="28">
        <f ca="1">+IF(db_ConsumoSectorizado[[#This Row],[Fecha]]&lt;TODAY(),IFERROR(VLOOKUP(db_ConsumoSectorizado[[#This Row],[Fecha]],db_Medidores[],4,FALSE)-VLOOKUP(db_ConsumoSectorizado[[#This Row],[Fecha]]-1,db_Medidores[],4,FALSE),0),0)</f>
        <v>5448</v>
      </c>
      <c r="M118" s="28">
        <f ca="1">+IF(db_ConsumoSectorizado[[#This Row],[Fecha]]&lt;TODAY(),IFERROR(VLOOKUP(db_ConsumoSectorizado[[#This Row],[Fecha]],db_Medidores[],19,FALSE)-VLOOKUP(db_ConsumoSectorizado[[#This Row],[Fecha]]-1,db_Medidores[],19,FALSE),0),0)</f>
        <v>891</v>
      </c>
      <c r="N118" s="28">
        <f ca="1">+IF(db_ConsumoSectorizado[[#This Row],[Fecha]]&lt;TODAY(),IFERROR(VLOOKUP(db_ConsumoSectorizado[[#This Row],[Fecha]],db_Medidores[],15,FALSE)-VLOOKUP(db_ConsumoSectorizado[[#This Row],[Fecha]]-1,db_Medidores[],15,FALSE),0),0)</f>
        <v>2436</v>
      </c>
      <c r="O118" s="28">
        <f ca="1">+IF(db_ConsumoSectorizado[[#This Row],[Fecha]]&lt;TODAY(),IFERROR(VLOOKUP(db_ConsumoSectorizado[[#This Row],[Fecha]],db_Medidores[],8,FALSE)-VLOOKUP(db_ConsumoSectorizado[[#This Row],[Fecha]]-1,db_Medidores[],8,FALSE),0),0)</f>
        <v>538.80000000004657</v>
      </c>
      <c r="P118" s="28">
        <f ca="1">+db_ConsumoSectorizado[[#This Row],[Consumo.No11]]-db_ConsumoSectorizado[[#This Row],[Consumo.No12]]-db_ConsumoSectorizado[[#This Row],[Consumo.No13]]-db_ConsumoSectorizado[[#This Row],[Consumo.No14]]</f>
        <v>1582.1999999999534</v>
      </c>
      <c r="Q118" s="28">
        <f ca="1">+IF(db_ConsumoSectorizado[[#This Row],[Fecha]]&lt;TODAY(),IFERROR(VLOOKUP(db_ConsumoSectorizado[[#This Row],[Fecha]],db_Medidores[],2,FALSE)-VLOOKUP(db_ConsumoSectorizado[[#This Row],[Fecha]]-1,db_Medidores[],2,FALSE),0),0)</f>
        <v>365.13000000000466</v>
      </c>
      <c r="R118" s="28">
        <f ca="1">+IF(db_ConsumoSectorizado[[#This Row],[Fecha]]&lt;TODAY(),IFERROR(VLOOKUP(db_ConsumoSectorizado[[#This Row],[Fecha]],db_Medidores[],3,FALSE)-VLOOKUP(db_ConsumoSectorizado[[#This Row],[Fecha]]-1,db_Medidores[],3,FALSE),0),0)</f>
        <v>154.42999999999302</v>
      </c>
      <c r="S118" s="28">
        <f ca="1">+db_ConsumoSectorizado[[#This Row],[Consumo.No01]]-db_ConsumoSectorizado[[#This Row],[Consumo.No02]]-db_ConsumoSectorizado[[#This Row],[Consumo.No07]]-db_ConsumoSectorizado[[#This Row],[Consumo.No11]]</f>
        <v>161.31000000352651</v>
      </c>
      <c r="T118" s="28">
        <f>+IFERROR(VLOOKUP(db_ConsumoSectorizado[[#This Row],[Fecha]],db_Vol[],2,FALSE),0)</f>
        <v>0</v>
      </c>
      <c r="U118" s="28">
        <f>+IFERROR(VLOOKUP(db_ConsumoSectorizado[[#This Row],[Fecha]],db_Vol[],3,FALSE),0)</f>
        <v>0</v>
      </c>
      <c r="V118" s="28" t="b">
        <f>+AND(db_ConsumoSectorizado[[#This Row],[Vol_SACO]]&gt;3000,db_ConsumoSectorizado[[#This Row],[Vol_ENVA]]&gt;3000)</f>
        <v>0</v>
      </c>
      <c r="W118" s="28" t="b">
        <f>+AND(db_ConsumoSectorizado[[#This Row],[Vol_SACO]]&lt;=0,db_ConsumoSectorizado[[#This Row],[Vol_ENVA]]&lt;100)</f>
        <v>1</v>
      </c>
      <c r="X118" s="28" t="b">
        <f>+AND(db_ConsumoSectorizado[[#This Row],[Vol_SACO]]&gt;0,db_ConsumoSectorizado[[#This Row],[Vol_ENVA]]&lt;900)</f>
        <v>0</v>
      </c>
      <c r="Y118" s="28" t="b">
        <f>+AND(db_ConsumoSectorizado[[#This Row],[Vol_SACO]]=0,db_ConsumoSectorizado[[#This Row],[Vol_ENVA]]&gt;3000)</f>
        <v>0</v>
      </c>
    </row>
    <row r="119" spans="1:25" ht="15.75" x14ac:dyDescent="0.25">
      <c r="A119" s="26">
        <v>44311</v>
      </c>
      <c r="B11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5114.8499999923224</v>
      </c>
      <c r="C119" s="28">
        <f ca="1">+IF(db_ConsumoSectorizado[[#This Row],[Fecha]]&lt;TODAY(),IFERROR(VLOOKUP(db_ConsumoSectorizado[[#This Row],[Fecha]],db_Medidores[],10,FALSE)-VLOOKUP(db_ConsumoSectorizado[[#This Row],[Fecha]]-1,db_Medidores[],10,FALSE),0),0)</f>
        <v>12.229999999981374</v>
      </c>
      <c r="D11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1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19" s="28">
        <f ca="1">+IF(db_ConsumoSectorizado[[#This Row],[Fecha]]&lt;TODAY(),IFERROR(VLOOKUP(db_ConsumoSectorizado[[#This Row],[Fecha]],db_Medidores[],17,FALSE)-VLOOKUP(db_ConsumoSectorizado[[#This Row],[Fecha]]-1,db_Medidores[],17,FALSE),0),0)</f>
        <v>1.9900000001071021</v>
      </c>
      <c r="G119" s="28">
        <f ca="1">+db_ConsumoSectorizado[[#This Row],[Consumo.No02]]-db_ConsumoSectorizado[[#This Row],[Consumo.No04]]-db_ConsumoSectorizado[[#This Row],[Consumo.No05]]</f>
        <v>10.239999999874271</v>
      </c>
      <c r="H119" s="28">
        <f ca="1">+db_ConsumoSectorizado[[#This Row],[Consumo.No08]]+db_ConsumoSectorizado[[#This Row],[Consumo.No09]]</f>
        <v>107.13000000000466</v>
      </c>
      <c r="I119" s="28">
        <f ca="1">+IF(db_ConsumoSectorizado[[#This Row],[Fecha]]&lt;TODAY(),IFERROR(VLOOKUP(db_ConsumoSectorizado[[#This Row],[Fecha]],db_Medidores[],9,FALSE)-VLOOKUP(db_ConsumoSectorizado[[#This Row],[Fecha]]-1,db_Medidores[],9,FALSE),0),0)</f>
        <v>57.619999999995343</v>
      </c>
      <c r="J119" s="28">
        <f ca="1">+IF(db_ConsumoSectorizado[[#This Row],[Fecha]]&lt;TODAY(),IFERROR(VLOOKUP(db_ConsumoSectorizado[[#This Row],[Fecha]],db_Medidores[],11,FALSE)-VLOOKUP(db_ConsumoSectorizado[[#This Row],[Fecha]]-1,db_Medidores[],11,FALSE),0),0)</f>
        <v>49.510000000009313</v>
      </c>
      <c r="K119" s="28">
        <f ca="1">+db_ConsumoSectorizado[[#This Row],[Consumo.No07]]-db_ConsumoSectorizado[[#This Row],[Consumo.No08]]-db_ConsumoSectorizado[[#This Row],[Consumo.No09]]</f>
        <v>0</v>
      </c>
      <c r="L119" s="28">
        <f ca="1">+IF(db_ConsumoSectorizado[[#This Row],[Fecha]]&lt;TODAY(),IFERROR(VLOOKUP(db_ConsumoSectorizado[[#This Row],[Fecha]],db_Medidores[],4,FALSE)-VLOOKUP(db_ConsumoSectorizado[[#This Row],[Fecha]]-1,db_Medidores[],4,FALSE),0),0)</f>
        <v>4361</v>
      </c>
      <c r="M119" s="28">
        <f ca="1">+IF(db_ConsumoSectorizado[[#This Row],[Fecha]]&lt;TODAY(),IFERROR(VLOOKUP(db_ConsumoSectorizado[[#This Row],[Fecha]],db_Medidores[],19,FALSE)-VLOOKUP(db_ConsumoSectorizado[[#This Row],[Fecha]]-1,db_Medidores[],19,FALSE),0),0)</f>
        <v>706</v>
      </c>
      <c r="N119" s="28">
        <f ca="1">+IF(db_ConsumoSectorizado[[#This Row],[Fecha]]&lt;TODAY(),IFERROR(VLOOKUP(db_ConsumoSectorizado[[#This Row],[Fecha]],db_Medidores[],15,FALSE)-VLOOKUP(db_ConsumoSectorizado[[#This Row],[Fecha]]-1,db_Medidores[],15,FALSE),0),0)</f>
        <v>1158</v>
      </c>
      <c r="O119" s="28">
        <f ca="1">+IF(db_ConsumoSectorizado[[#This Row],[Fecha]]&lt;TODAY(),IFERROR(VLOOKUP(db_ConsumoSectorizado[[#This Row],[Fecha]],db_Medidores[],8,FALSE)-VLOOKUP(db_ConsumoSectorizado[[#This Row],[Fecha]]-1,db_Medidores[],8,FALSE),0),0)</f>
        <v>658</v>
      </c>
      <c r="P119" s="28">
        <f ca="1">+db_ConsumoSectorizado[[#This Row],[Consumo.No11]]-db_ConsumoSectorizado[[#This Row],[Consumo.No12]]-db_ConsumoSectorizado[[#This Row],[Consumo.No13]]-db_ConsumoSectorizado[[#This Row],[Consumo.No14]]</f>
        <v>1839</v>
      </c>
      <c r="Q119" s="28">
        <f ca="1">+IF(db_ConsumoSectorizado[[#This Row],[Fecha]]&lt;TODAY(),IFERROR(VLOOKUP(db_ConsumoSectorizado[[#This Row],[Fecha]],db_Medidores[],2,FALSE)-VLOOKUP(db_ConsumoSectorizado[[#This Row],[Fecha]]-1,db_Medidores[],2,FALSE),0),0)</f>
        <v>267.45999999999185</v>
      </c>
      <c r="R119" s="28">
        <f ca="1">+IF(db_ConsumoSectorizado[[#This Row],[Fecha]]&lt;TODAY(),IFERROR(VLOOKUP(db_ConsumoSectorizado[[#This Row],[Fecha]],db_Medidores[],3,FALSE)-VLOOKUP(db_ConsumoSectorizado[[#This Row],[Fecha]]-1,db_Medidores[],3,FALSE),0),0)</f>
        <v>65.690000000002328</v>
      </c>
      <c r="S119" s="28">
        <f ca="1">+db_ConsumoSectorizado[[#This Row],[Consumo.No01]]-db_ConsumoSectorizado[[#This Row],[Consumo.No02]]-db_ConsumoSectorizado[[#This Row],[Consumo.No07]]-db_ConsumoSectorizado[[#This Row],[Consumo.No11]]</f>
        <v>634.48999999233638</v>
      </c>
      <c r="T119" s="28">
        <f>+IFERROR(VLOOKUP(db_ConsumoSectorizado[[#This Row],[Fecha]],db_Vol[],2,FALSE),0)</f>
        <v>0</v>
      </c>
      <c r="U119" s="28">
        <f>+IFERROR(VLOOKUP(db_ConsumoSectorizado[[#This Row],[Fecha]],db_Vol[],3,FALSE),0)</f>
        <v>0</v>
      </c>
      <c r="V119" s="28" t="b">
        <f>+AND(db_ConsumoSectorizado[[#This Row],[Vol_SACO]]&gt;3000,db_ConsumoSectorizado[[#This Row],[Vol_ENVA]]&gt;3000)</f>
        <v>0</v>
      </c>
      <c r="W119" s="28" t="b">
        <f>+AND(db_ConsumoSectorizado[[#This Row],[Vol_SACO]]&lt;=0,db_ConsumoSectorizado[[#This Row],[Vol_ENVA]]&lt;100)</f>
        <v>1</v>
      </c>
      <c r="X119" s="28" t="b">
        <f>+AND(db_ConsumoSectorizado[[#This Row],[Vol_SACO]]&gt;0,db_ConsumoSectorizado[[#This Row],[Vol_ENVA]]&lt;900)</f>
        <v>0</v>
      </c>
      <c r="Y119" s="28" t="b">
        <f>+AND(db_ConsumoSectorizado[[#This Row],[Vol_SACO]]=0,db_ConsumoSectorizado[[#This Row],[Vol_ENVA]]&gt;3000)</f>
        <v>0</v>
      </c>
    </row>
    <row r="120" spans="1:25" ht="15.75" x14ac:dyDescent="0.25">
      <c r="A120" s="26">
        <v>44312</v>
      </c>
      <c r="B12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11489.829999995098</v>
      </c>
      <c r="C120" s="28">
        <f ca="1">+IF(db_ConsumoSectorizado[[#This Row],[Fecha]]&lt;TODAY(),IFERROR(VLOOKUP(db_ConsumoSectorizado[[#This Row],[Fecha]],db_Medidores[],10,FALSE)-VLOOKUP(db_ConsumoSectorizado[[#This Row],[Fecha]]-1,db_Medidores[],10,FALSE),0),0)</f>
        <v>2021.3899999996647</v>
      </c>
      <c r="D12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20" s="28">
        <f ca="1">+IF(db_ConsumoSectorizado[[#This Row],[Fecha]]&lt;TODAY(),IFERROR(VLOOKUP(db_ConsumoSectorizado[[#This Row],[Fecha]],db_Medidores[],7,FALSE)-VLOOKUP(db_ConsumoSectorizado[[#This Row],[Fecha]]-1,db_Medidores[],7,FALSE),0),0)</f>
        <v>411.02000000001863</v>
      </c>
      <c r="F120" s="28">
        <f ca="1">+IF(db_ConsumoSectorizado[[#This Row],[Fecha]]&lt;TODAY(),IFERROR(VLOOKUP(db_ConsumoSectorizado[[#This Row],[Fecha]],db_Medidores[],17,FALSE)-VLOOKUP(db_ConsumoSectorizado[[#This Row],[Fecha]]-1,db_Medidores[],17,FALSE),0),0)</f>
        <v>827.45999999996275</v>
      </c>
      <c r="G120" s="28">
        <f ca="1">+db_ConsumoSectorizado[[#This Row],[Consumo.No02]]-db_ConsumoSectorizado[[#This Row],[Consumo.No04]]-db_ConsumoSectorizado[[#This Row],[Consumo.No05]]</f>
        <v>782.90999999968335</v>
      </c>
      <c r="H120" s="28">
        <f ca="1">+db_ConsumoSectorizado[[#This Row],[Consumo.No08]]+db_ConsumoSectorizado[[#This Row],[Consumo.No09]]</f>
        <v>605.60000000002037</v>
      </c>
      <c r="I120" s="28">
        <f ca="1">+IF(db_ConsumoSectorizado[[#This Row],[Fecha]]&lt;TODAY(),IFERROR(VLOOKUP(db_ConsumoSectorizado[[#This Row],[Fecha]],db_Medidores[],9,FALSE)-VLOOKUP(db_ConsumoSectorizado[[#This Row],[Fecha]]-1,db_Medidores[],9,FALSE),0),0)</f>
        <v>215.99000000000524</v>
      </c>
      <c r="J120" s="28">
        <f ca="1">+IF(db_ConsumoSectorizado[[#This Row],[Fecha]]&lt;TODAY(),IFERROR(VLOOKUP(db_ConsumoSectorizado[[#This Row],[Fecha]],db_Medidores[],11,FALSE)-VLOOKUP(db_ConsumoSectorizado[[#This Row],[Fecha]]-1,db_Medidores[],11,FALSE),0),0)</f>
        <v>389.61000000001513</v>
      </c>
      <c r="K120" s="28">
        <f ca="1">+db_ConsumoSectorizado[[#This Row],[Consumo.No07]]-db_ConsumoSectorizado[[#This Row],[Consumo.No08]]-db_ConsumoSectorizado[[#This Row],[Consumo.No09]]</f>
        <v>0</v>
      </c>
      <c r="L120" s="28">
        <f ca="1">+IF(db_ConsumoSectorizado[[#This Row],[Fecha]]&lt;TODAY(),IFERROR(VLOOKUP(db_ConsumoSectorizado[[#This Row],[Fecha]],db_Medidores[],4,FALSE)-VLOOKUP(db_ConsumoSectorizado[[#This Row],[Fecha]]-1,db_Medidores[],4,FALSE),0),0)</f>
        <v>5652</v>
      </c>
      <c r="M120" s="28">
        <f ca="1">+IF(db_ConsumoSectorizado[[#This Row],[Fecha]]&lt;TODAY(),IFERROR(VLOOKUP(db_ConsumoSectorizado[[#This Row],[Fecha]],db_Medidores[],19,FALSE)-VLOOKUP(db_ConsumoSectorizado[[#This Row],[Fecha]]-1,db_Medidores[],19,FALSE),0),0)</f>
        <v>1010</v>
      </c>
      <c r="N120" s="28">
        <f ca="1">+IF(db_ConsumoSectorizado[[#This Row],[Fecha]]&lt;TODAY(),IFERROR(VLOOKUP(db_ConsumoSectorizado[[#This Row],[Fecha]],db_Medidores[],15,FALSE)-VLOOKUP(db_ConsumoSectorizado[[#This Row],[Fecha]]-1,db_Medidores[],15,FALSE),0),0)</f>
        <v>1442</v>
      </c>
      <c r="O120" s="28">
        <f ca="1">+IF(db_ConsumoSectorizado[[#This Row],[Fecha]]&lt;TODAY(),IFERROR(VLOOKUP(db_ConsumoSectorizado[[#This Row],[Fecha]],db_Medidores[],8,FALSE)-VLOOKUP(db_ConsumoSectorizado[[#This Row],[Fecha]]-1,db_Medidores[],8,FALSE),0),0)</f>
        <v>599.19999999995343</v>
      </c>
      <c r="P120" s="28">
        <f ca="1">+db_ConsumoSectorizado[[#This Row],[Consumo.No11]]-db_ConsumoSectorizado[[#This Row],[Consumo.No12]]-db_ConsumoSectorizado[[#This Row],[Consumo.No13]]-db_ConsumoSectorizado[[#This Row],[Consumo.No14]]</f>
        <v>2600.8000000000466</v>
      </c>
      <c r="Q120" s="28">
        <f ca="1">+IF(db_ConsumoSectorizado[[#This Row],[Fecha]]&lt;TODAY(),IFERROR(VLOOKUP(db_ConsumoSectorizado[[#This Row],[Fecha]],db_Medidores[],2,FALSE)-VLOOKUP(db_ConsumoSectorizado[[#This Row],[Fecha]]-1,db_Medidores[],2,FALSE),0),0)</f>
        <v>327.54000000000815</v>
      </c>
      <c r="R120" s="28">
        <f ca="1">+IF(db_ConsumoSectorizado[[#This Row],[Fecha]]&lt;TODAY(),IFERROR(VLOOKUP(db_ConsumoSectorizado[[#This Row],[Fecha]],db_Medidores[],3,FALSE)-VLOOKUP(db_ConsumoSectorizado[[#This Row],[Fecha]]-1,db_Medidores[],3,FALSE),0),0)</f>
        <v>158.63000000000466</v>
      </c>
      <c r="S120" s="28">
        <f ca="1">+db_ConsumoSectorizado[[#This Row],[Consumo.No01]]-db_ConsumoSectorizado[[#This Row],[Consumo.No02]]-db_ConsumoSectorizado[[#This Row],[Consumo.No07]]-db_ConsumoSectorizado[[#This Row],[Consumo.No11]]</f>
        <v>3210.8399999954127</v>
      </c>
      <c r="T120" s="28">
        <f>+IFERROR(VLOOKUP(db_ConsumoSectorizado[[#This Row],[Fecha]],db_Vol[],2,FALSE),0)</f>
        <v>2271</v>
      </c>
      <c r="U120" s="28">
        <f>+IFERROR(VLOOKUP(db_ConsumoSectorizado[[#This Row],[Fecha]],db_Vol[],3,FALSE),0)</f>
        <v>596.46479999999997</v>
      </c>
      <c r="V120" s="28" t="b">
        <f>+AND(db_ConsumoSectorizado[[#This Row],[Vol_SACO]]&gt;3000,db_ConsumoSectorizado[[#This Row],[Vol_ENVA]]&gt;3000)</f>
        <v>0</v>
      </c>
      <c r="W120" s="28" t="b">
        <f>+AND(db_ConsumoSectorizado[[#This Row],[Vol_SACO]]&lt;=0,db_ConsumoSectorizado[[#This Row],[Vol_ENVA]]&lt;100)</f>
        <v>0</v>
      </c>
      <c r="X120" s="28" t="b">
        <f>+AND(db_ConsumoSectorizado[[#This Row],[Vol_SACO]]&gt;0,db_ConsumoSectorizado[[#This Row],[Vol_ENVA]]&lt;900)</f>
        <v>1</v>
      </c>
      <c r="Y120" s="28" t="b">
        <f>+AND(db_ConsumoSectorizado[[#This Row],[Vol_SACO]]=0,db_ConsumoSectorizado[[#This Row],[Vol_ENVA]]&gt;3000)</f>
        <v>0</v>
      </c>
    </row>
    <row r="121" spans="1:25" ht="15.75" x14ac:dyDescent="0.25">
      <c r="A121" s="26">
        <v>44313</v>
      </c>
      <c r="B12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17944.640000009793</v>
      </c>
      <c r="C121" s="28">
        <f ca="1">+IF(db_ConsumoSectorizado[[#This Row],[Fecha]]&lt;TODAY(),IFERROR(VLOOKUP(db_ConsumoSectorizado[[#This Row],[Fecha]],db_Medidores[],10,FALSE)-VLOOKUP(db_ConsumoSectorizado[[#This Row],[Fecha]]-1,db_Medidores[],10,FALSE),0),0)</f>
        <v>5403.9900000002235</v>
      </c>
      <c r="D12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21" s="28">
        <f ca="1">+IF(db_ConsumoSectorizado[[#This Row],[Fecha]]&lt;TODAY(),IFERROR(VLOOKUP(db_ConsumoSectorizado[[#This Row],[Fecha]],db_Medidores[],7,FALSE)-VLOOKUP(db_ConsumoSectorizado[[#This Row],[Fecha]]-1,db_Medidores[],7,FALSE),0),0)</f>
        <v>958.89999999990687</v>
      </c>
      <c r="F121" s="28">
        <f ca="1">+IF(db_ConsumoSectorizado[[#This Row],[Fecha]]&lt;TODAY(),IFERROR(VLOOKUP(db_ConsumoSectorizado[[#This Row],[Fecha]],db_Medidores[],17,FALSE)-VLOOKUP(db_ConsumoSectorizado[[#This Row],[Fecha]]-1,db_Medidores[],17,FALSE),0),0)</f>
        <v>2040.140000000014</v>
      </c>
      <c r="G121" s="28">
        <f ca="1">+db_ConsumoSectorizado[[#This Row],[Consumo.No02]]-db_ConsumoSectorizado[[#This Row],[Consumo.No04]]-db_ConsumoSectorizado[[#This Row],[Consumo.No05]]</f>
        <v>2404.9500000003027</v>
      </c>
      <c r="H121" s="28">
        <f ca="1">+db_ConsumoSectorizado[[#This Row],[Consumo.No08]]+db_ConsumoSectorizado[[#This Row],[Consumo.No09]]</f>
        <v>1202.6899999999878</v>
      </c>
      <c r="I121" s="28">
        <f ca="1">+IF(db_ConsumoSectorizado[[#This Row],[Fecha]]&lt;TODAY(),IFERROR(VLOOKUP(db_ConsumoSectorizado[[#This Row],[Fecha]],db_Medidores[],9,FALSE)-VLOOKUP(db_ConsumoSectorizado[[#This Row],[Fecha]]-1,db_Medidores[],9,FALSE),0),0)</f>
        <v>517.16999999999825</v>
      </c>
      <c r="J121" s="28">
        <f ca="1">+IF(db_ConsumoSectorizado[[#This Row],[Fecha]]&lt;TODAY(),IFERROR(VLOOKUP(db_ConsumoSectorizado[[#This Row],[Fecha]],db_Medidores[],11,FALSE)-VLOOKUP(db_ConsumoSectorizado[[#This Row],[Fecha]]-1,db_Medidores[],11,FALSE),0),0)</f>
        <v>685.51999999998952</v>
      </c>
      <c r="K121" s="28">
        <f ca="1">+db_ConsumoSectorizado[[#This Row],[Consumo.No07]]-db_ConsumoSectorizado[[#This Row],[Consumo.No08]]-db_ConsumoSectorizado[[#This Row],[Consumo.No09]]</f>
        <v>0</v>
      </c>
      <c r="L121" s="28">
        <f ca="1">+IF(db_ConsumoSectorizado[[#This Row],[Fecha]]&lt;TODAY(),IFERROR(VLOOKUP(db_ConsumoSectorizado[[#This Row],[Fecha]],db_Medidores[],4,FALSE)-VLOOKUP(db_ConsumoSectorizado[[#This Row],[Fecha]]-1,db_Medidores[],4,FALSE),0),0)</f>
        <v>8509</v>
      </c>
      <c r="M121" s="28">
        <f ca="1">+IF(db_ConsumoSectorizado[[#This Row],[Fecha]]&lt;TODAY(),IFERROR(VLOOKUP(db_ConsumoSectorizado[[#This Row],[Fecha]],db_Medidores[],19,FALSE)-VLOOKUP(db_ConsumoSectorizado[[#This Row],[Fecha]]-1,db_Medidores[],19,FALSE),0),0)</f>
        <v>1785</v>
      </c>
      <c r="N121" s="28">
        <f ca="1">+IF(db_ConsumoSectorizado[[#This Row],[Fecha]]&lt;TODAY(),IFERROR(VLOOKUP(db_ConsumoSectorizado[[#This Row],[Fecha]],db_Medidores[],15,FALSE)-VLOOKUP(db_ConsumoSectorizado[[#This Row],[Fecha]]-1,db_Medidores[],15,FALSE),0),0)</f>
        <v>2014</v>
      </c>
      <c r="O121" s="28">
        <f ca="1">+IF(db_ConsumoSectorizado[[#This Row],[Fecha]]&lt;TODAY(),IFERROR(VLOOKUP(db_ConsumoSectorizado[[#This Row],[Fecha]],db_Medidores[],8,FALSE)-VLOOKUP(db_ConsumoSectorizado[[#This Row],[Fecha]]-1,db_Medidores[],8,FALSE),0),0)</f>
        <v>811.20000000018626</v>
      </c>
      <c r="P121" s="28">
        <f ca="1">+db_ConsumoSectorizado[[#This Row],[Consumo.No11]]-db_ConsumoSectorizado[[#This Row],[Consumo.No12]]-db_ConsumoSectorizado[[#This Row],[Consumo.No13]]-db_ConsumoSectorizado[[#This Row],[Consumo.No14]]</f>
        <v>3898.7999999998137</v>
      </c>
      <c r="Q121" s="28">
        <f ca="1">+IF(db_ConsumoSectorizado[[#This Row],[Fecha]]&lt;TODAY(),IFERROR(VLOOKUP(db_ConsumoSectorizado[[#This Row],[Fecha]],db_Medidores[],2,FALSE)-VLOOKUP(db_ConsumoSectorizado[[#This Row],[Fecha]]-1,db_Medidores[],2,FALSE),0),0)</f>
        <v>440.01999999998952</v>
      </c>
      <c r="R121" s="28">
        <f ca="1">+IF(db_ConsumoSectorizado[[#This Row],[Fecha]]&lt;TODAY(),IFERROR(VLOOKUP(db_ConsumoSectorizado[[#This Row],[Fecha]],db_Medidores[],3,FALSE)-VLOOKUP(db_ConsumoSectorizado[[#This Row],[Fecha]]-1,db_Medidores[],3,FALSE),0),0)</f>
        <v>263.33999999999651</v>
      </c>
      <c r="S121" s="28">
        <f ca="1">+db_ConsumoSectorizado[[#This Row],[Consumo.No01]]-db_ConsumoSectorizado[[#This Row],[Consumo.No02]]-db_ConsumoSectorizado[[#This Row],[Consumo.No07]]-db_ConsumoSectorizado[[#This Row],[Consumo.No11]]</f>
        <v>2828.9600000095816</v>
      </c>
      <c r="T121" s="28">
        <f>+IFERROR(VLOOKUP(db_ConsumoSectorizado[[#This Row],[Fecha]],db_Vol[],2,FALSE),0)</f>
        <v>2713</v>
      </c>
      <c r="U121" s="28">
        <f>+IFERROR(VLOOKUP(db_ConsumoSectorizado[[#This Row],[Fecha]],db_Vol[],3,FALSE),0)</f>
        <v>2713.7152000000001</v>
      </c>
      <c r="V121" s="28" t="b">
        <f>+AND(db_ConsumoSectorizado[[#This Row],[Vol_SACO]]&gt;3000,db_ConsumoSectorizado[[#This Row],[Vol_ENVA]]&gt;3000)</f>
        <v>0</v>
      </c>
      <c r="W121" s="28" t="b">
        <f>+AND(db_ConsumoSectorizado[[#This Row],[Vol_SACO]]&lt;=0,db_ConsumoSectorizado[[#This Row],[Vol_ENVA]]&lt;100)</f>
        <v>0</v>
      </c>
      <c r="X121" s="28" t="b">
        <f>+AND(db_ConsumoSectorizado[[#This Row],[Vol_SACO]]&gt;0,db_ConsumoSectorizado[[#This Row],[Vol_ENVA]]&lt;900)</f>
        <v>0</v>
      </c>
      <c r="Y121" s="28" t="b">
        <f>+AND(db_ConsumoSectorizado[[#This Row],[Vol_SACO]]=0,db_ConsumoSectorizado[[#This Row],[Vol_ENVA]]&gt;3000)</f>
        <v>0</v>
      </c>
    </row>
    <row r="122" spans="1:25" ht="15.75" x14ac:dyDescent="0.25">
      <c r="A122" s="26">
        <v>44314</v>
      </c>
      <c r="B12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20803.039999993009</v>
      </c>
      <c r="C122" s="28">
        <f ca="1">+IF(db_ConsumoSectorizado[[#This Row],[Fecha]]&lt;TODAY(),IFERROR(VLOOKUP(db_ConsumoSectorizado[[#This Row],[Fecha]],db_Medidores[],10,FALSE)-VLOOKUP(db_ConsumoSectorizado[[#This Row],[Fecha]]-1,db_Medidores[],10,FALSE),0),0)</f>
        <v>5787.410000000149</v>
      </c>
      <c r="D12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22" s="28">
        <f ca="1">+IF(db_ConsumoSectorizado[[#This Row],[Fecha]]&lt;TODAY(),IFERROR(VLOOKUP(db_ConsumoSectorizado[[#This Row],[Fecha]],db_Medidores[],7,FALSE)-VLOOKUP(db_ConsumoSectorizado[[#This Row],[Fecha]]-1,db_Medidores[],7,FALSE),0),0)</f>
        <v>1080.2299999999814</v>
      </c>
      <c r="F122" s="28">
        <f ca="1">+IF(db_ConsumoSectorizado[[#This Row],[Fecha]]&lt;TODAY(),IFERROR(VLOOKUP(db_ConsumoSectorizado[[#This Row],[Fecha]],db_Medidores[],17,FALSE)-VLOOKUP(db_ConsumoSectorizado[[#This Row],[Fecha]]-1,db_Medidores[],17,FALSE),0),0)</f>
        <v>1936.4699999999721</v>
      </c>
      <c r="G122" s="28">
        <f ca="1">+db_ConsumoSectorizado[[#This Row],[Consumo.No02]]-db_ConsumoSectorizado[[#This Row],[Consumo.No04]]-db_ConsumoSectorizado[[#This Row],[Consumo.No05]]</f>
        <v>2770.7100000001956</v>
      </c>
      <c r="H122" s="28">
        <f ca="1">+db_ConsumoSectorizado[[#This Row],[Consumo.No08]]+db_ConsumoSectorizado[[#This Row],[Consumo.No09]]</f>
        <v>379.38999999999942</v>
      </c>
      <c r="I122" s="28">
        <f ca="1">+IF(db_ConsumoSectorizado[[#This Row],[Fecha]]&lt;TODAY(),IFERROR(VLOOKUP(db_ConsumoSectorizado[[#This Row],[Fecha]],db_Medidores[],9,FALSE)-VLOOKUP(db_ConsumoSectorizado[[#This Row],[Fecha]]-1,db_Medidores[],9,FALSE),0),0)</f>
        <v>140.58000000000175</v>
      </c>
      <c r="J122" s="28">
        <f ca="1">+IF(db_ConsumoSectorizado[[#This Row],[Fecha]]&lt;TODAY(),IFERROR(VLOOKUP(db_ConsumoSectorizado[[#This Row],[Fecha]],db_Medidores[],11,FALSE)-VLOOKUP(db_ConsumoSectorizado[[#This Row],[Fecha]]-1,db_Medidores[],11,FALSE),0),0)</f>
        <v>238.80999999999767</v>
      </c>
      <c r="K122" s="28">
        <f ca="1">+db_ConsumoSectorizado[[#This Row],[Consumo.No07]]-db_ConsumoSectorizado[[#This Row],[Consumo.No08]]-db_ConsumoSectorizado[[#This Row],[Consumo.No09]]</f>
        <v>0</v>
      </c>
      <c r="L122" s="28">
        <f ca="1">+IF(db_ConsumoSectorizado[[#This Row],[Fecha]]&lt;TODAY(),IFERROR(VLOOKUP(db_ConsumoSectorizado[[#This Row],[Fecha]],db_Medidores[],4,FALSE)-VLOOKUP(db_ConsumoSectorizado[[#This Row],[Fecha]]-1,db_Medidores[],4,FALSE),0),0)</f>
        <v>10971</v>
      </c>
      <c r="M122" s="28">
        <f ca="1">+IF(db_ConsumoSectorizado[[#This Row],[Fecha]]&lt;TODAY(),IFERROR(VLOOKUP(db_ConsumoSectorizado[[#This Row],[Fecha]],db_Medidores[],19,FALSE)-VLOOKUP(db_ConsumoSectorizado[[#This Row],[Fecha]]-1,db_Medidores[],19,FALSE),0),0)</f>
        <v>1844</v>
      </c>
      <c r="N122" s="28">
        <f ca="1">+IF(db_ConsumoSectorizado[[#This Row],[Fecha]]&lt;TODAY(),IFERROR(VLOOKUP(db_ConsumoSectorizado[[#This Row],[Fecha]],db_Medidores[],15,FALSE)-VLOOKUP(db_ConsumoSectorizado[[#This Row],[Fecha]]-1,db_Medidores[],15,FALSE),0),0)</f>
        <v>2491</v>
      </c>
      <c r="O122" s="28">
        <f ca="1">+IF(db_ConsumoSectorizado[[#This Row],[Fecha]]&lt;TODAY(),IFERROR(VLOOKUP(db_ConsumoSectorizado[[#This Row],[Fecha]],db_Medidores[],8,FALSE)-VLOOKUP(db_ConsumoSectorizado[[#This Row],[Fecha]]-1,db_Medidores[],8,FALSE),0),0)</f>
        <v>793.5999999998603</v>
      </c>
      <c r="P122" s="28">
        <f ca="1">+db_ConsumoSectorizado[[#This Row],[Consumo.No11]]-db_ConsumoSectorizado[[#This Row],[Consumo.No12]]-db_ConsumoSectorizado[[#This Row],[Consumo.No13]]-db_ConsumoSectorizado[[#This Row],[Consumo.No14]]</f>
        <v>5842.4000000001397</v>
      </c>
      <c r="Q122" s="28">
        <f ca="1">+IF(db_ConsumoSectorizado[[#This Row],[Fecha]]&lt;TODAY(),IFERROR(VLOOKUP(db_ConsumoSectorizado[[#This Row],[Fecha]],db_Medidores[],2,FALSE)-VLOOKUP(db_ConsumoSectorizado[[#This Row],[Fecha]]-1,db_Medidores[],2,FALSE),0),0)</f>
        <v>407.57000000000698</v>
      </c>
      <c r="R122" s="28">
        <f ca="1">+IF(db_ConsumoSectorizado[[#This Row],[Fecha]]&lt;TODAY(),IFERROR(VLOOKUP(db_ConsumoSectorizado[[#This Row],[Fecha]],db_Medidores[],3,FALSE)-VLOOKUP(db_ConsumoSectorizado[[#This Row],[Fecha]]-1,db_Medidores[],3,FALSE),0),0)</f>
        <v>269.38999999999942</v>
      </c>
      <c r="S122" s="28">
        <f ca="1">+db_ConsumoSectorizado[[#This Row],[Consumo.No01]]-db_ConsumoSectorizado[[#This Row],[Consumo.No02]]-db_ConsumoSectorizado[[#This Row],[Consumo.No07]]-db_ConsumoSectorizado[[#This Row],[Consumo.No11]]</f>
        <v>3665.2399999928602</v>
      </c>
      <c r="T122" s="28">
        <f>+IFERROR(VLOOKUP(db_ConsumoSectorizado[[#This Row],[Fecha]],db_Vol[],2,FALSE),0)</f>
        <v>3616</v>
      </c>
      <c r="U122" s="28">
        <f>+IFERROR(VLOOKUP(db_ConsumoSectorizado[[#This Row],[Fecha]],db_Vol[],3,FALSE),0)</f>
        <v>3663.6730000000002</v>
      </c>
      <c r="V122" s="28" t="b">
        <f>+AND(db_ConsumoSectorizado[[#This Row],[Vol_SACO]]&gt;3000,db_ConsumoSectorizado[[#This Row],[Vol_ENVA]]&gt;3000)</f>
        <v>1</v>
      </c>
      <c r="W122" s="28" t="b">
        <f>+AND(db_ConsumoSectorizado[[#This Row],[Vol_SACO]]&lt;=0,db_ConsumoSectorizado[[#This Row],[Vol_ENVA]]&lt;100)</f>
        <v>0</v>
      </c>
      <c r="X122" s="28" t="b">
        <f>+AND(db_ConsumoSectorizado[[#This Row],[Vol_SACO]]&gt;0,db_ConsumoSectorizado[[#This Row],[Vol_ENVA]]&lt;900)</f>
        <v>0</v>
      </c>
      <c r="Y122" s="28" t="b">
        <f>+AND(db_ConsumoSectorizado[[#This Row],[Vol_SACO]]=0,db_ConsumoSectorizado[[#This Row],[Vol_ENVA]]&gt;3000)</f>
        <v>0</v>
      </c>
    </row>
    <row r="123" spans="1:25" ht="15.75" x14ac:dyDescent="0.25">
      <c r="A123" s="26">
        <v>44315</v>
      </c>
      <c r="B12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18109.710000006962</v>
      </c>
      <c r="C123" s="28">
        <f ca="1">+IF(db_ConsumoSectorizado[[#This Row],[Fecha]]&lt;TODAY(),IFERROR(VLOOKUP(db_ConsumoSectorizado[[#This Row],[Fecha]],db_Medidores[],10,FALSE)-VLOOKUP(db_ConsumoSectorizado[[#This Row],[Fecha]]-1,db_Medidores[],10,FALSE),0),0)</f>
        <v>4710.6299999998882</v>
      </c>
      <c r="D12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23" s="28">
        <f ca="1">+IF(db_ConsumoSectorizado[[#This Row],[Fecha]]&lt;TODAY(),IFERROR(VLOOKUP(db_ConsumoSectorizado[[#This Row],[Fecha]],db_Medidores[],7,FALSE)-VLOOKUP(db_ConsumoSectorizado[[#This Row],[Fecha]]-1,db_Medidores[],7,FALSE),0),0)</f>
        <v>899.4000000001397</v>
      </c>
      <c r="F123" s="28">
        <f ca="1">+IF(db_ConsumoSectorizado[[#This Row],[Fecha]]&lt;TODAY(),IFERROR(VLOOKUP(db_ConsumoSectorizado[[#This Row],[Fecha]],db_Medidores[],17,FALSE)-VLOOKUP(db_ConsumoSectorizado[[#This Row],[Fecha]]-1,db_Medidores[],17,FALSE),0),0)</f>
        <v>1968.5799999999581</v>
      </c>
      <c r="G123" s="28">
        <f ca="1">+db_ConsumoSectorizado[[#This Row],[Consumo.No02]]-db_ConsumoSectorizado[[#This Row],[Consumo.No04]]-db_ConsumoSectorizado[[#This Row],[Consumo.No05]]</f>
        <v>1842.6499999997905</v>
      </c>
      <c r="H123" s="28">
        <f ca="1">+db_ConsumoSectorizado[[#This Row],[Consumo.No08]]+db_ConsumoSectorizado[[#This Row],[Consumo.No09]]</f>
        <v>815.55000000000291</v>
      </c>
      <c r="I123" s="28">
        <f ca="1">+IF(db_ConsumoSectorizado[[#This Row],[Fecha]]&lt;TODAY(),IFERROR(VLOOKUP(db_ConsumoSectorizado[[#This Row],[Fecha]],db_Medidores[],9,FALSE)-VLOOKUP(db_ConsumoSectorizado[[#This Row],[Fecha]]-1,db_Medidores[],9,FALSE),0),0)</f>
        <v>201.25999999999476</v>
      </c>
      <c r="J123" s="28">
        <f ca="1">+IF(db_ConsumoSectorizado[[#This Row],[Fecha]]&lt;TODAY(),IFERROR(VLOOKUP(db_ConsumoSectorizado[[#This Row],[Fecha]],db_Medidores[],11,FALSE)-VLOOKUP(db_ConsumoSectorizado[[#This Row],[Fecha]]-1,db_Medidores[],11,FALSE),0),0)</f>
        <v>614.29000000000815</v>
      </c>
      <c r="K123" s="28">
        <f ca="1">+db_ConsumoSectorizado[[#This Row],[Consumo.No07]]-db_ConsumoSectorizado[[#This Row],[Consumo.No08]]-db_ConsumoSectorizado[[#This Row],[Consumo.No09]]</f>
        <v>0</v>
      </c>
      <c r="L123" s="28">
        <f ca="1">+IF(db_ConsumoSectorizado[[#This Row],[Fecha]]&lt;TODAY(),IFERROR(VLOOKUP(db_ConsumoSectorizado[[#This Row],[Fecha]],db_Medidores[],4,FALSE)-VLOOKUP(db_ConsumoSectorizado[[#This Row],[Fecha]]-1,db_Medidores[],4,FALSE),0),0)</f>
        <v>12932</v>
      </c>
      <c r="M123" s="28">
        <f ca="1">+IF(db_ConsumoSectorizado[[#This Row],[Fecha]]&lt;TODAY(),IFERROR(VLOOKUP(db_ConsumoSectorizado[[#This Row],[Fecha]],db_Medidores[],19,FALSE)-VLOOKUP(db_ConsumoSectorizado[[#This Row],[Fecha]]-1,db_Medidores[],19,FALSE),0),0)</f>
        <v>1509</v>
      </c>
      <c r="N123" s="28">
        <f ca="1">+IF(db_ConsumoSectorizado[[#This Row],[Fecha]]&lt;TODAY(),IFERROR(VLOOKUP(db_ConsumoSectorizado[[#This Row],[Fecha]],db_Medidores[],15,FALSE)-VLOOKUP(db_ConsumoSectorizado[[#This Row],[Fecha]]-1,db_Medidores[],15,FALSE),0),0)</f>
        <v>2249</v>
      </c>
      <c r="O123" s="28">
        <f ca="1">+IF(db_ConsumoSectorizado[[#This Row],[Fecha]]&lt;TODAY(),IFERROR(VLOOKUP(db_ConsumoSectorizado[[#This Row],[Fecha]],db_Medidores[],8,FALSE)-VLOOKUP(db_ConsumoSectorizado[[#This Row],[Fecha]]-1,db_Medidores[],8,FALSE),0),0)</f>
        <v>679</v>
      </c>
      <c r="P123" s="28">
        <f ca="1">+db_ConsumoSectorizado[[#This Row],[Consumo.No11]]-db_ConsumoSectorizado[[#This Row],[Consumo.No12]]-db_ConsumoSectorizado[[#This Row],[Consumo.No13]]-db_ConsumoSectorizado[[#This Row],[Consumo.No14]]</f>
        <v>8495</v>
      </c>
      <c r="Q123" s="28">
        <f ca="1">+IF(db_ConsumoSectorizado[[#This Row],[Fecha]]&lt;TODAY(),IFERROR(VLOOKUP(db_ConsumoSectorizado[[#This Row],[Fecha]],db_Medidores[],2,FALSE)-VLOOKUP(db_ConsumoSectorizado[[#This Row],[Fecha]]-1,db_Medidores[],2,FALSE),0),0)</f>
        <v>376.46000000002095</v>
      </c>
      <c r="R123" s="28">
        <f ca="1">+IF(db_ConsumoSectorizado[[#This Row],[Fecha]]&lt;TODAY(),IFERROR(VLOOKUP(db_ConsumoSectorizado[[#This Row],[Fecha]],db_Medidores[],3,FALSE)-VLOOKUP(db_ConsumoSectorizado[[#This Row],[Fecha]]-1,db_Medidores[],3,FALSE),0),0)</f>
        <v>233.83000000000175</v>
      </c>
      <c r="S123" s="28">
        <f ca="1">+db_ConsumoSectorizado[[#This Row],[Consumo.No01]]-db_ConsumoSectorizado[[#This Row],[Consumo.No02]]-db_ConsumoSectorizado[[#This Row],[Consumo.No07]]-db_ConsumoSectorizado[[#This Row],[Consumo.No11]]</f>
        <v>-348.46999999292893</v>
      </c>
      <c r="T123" s="28">
        <f>+IFERROR(VLOOKUP(db_ConsumoSectorizado[[#This Row],[Fecha]],db_Vol[],2,FALSE),0)</f>
        <v>2259</v>
      </c>
      <c r="U123" s="28">
        <f>+IFERROR(VLOOKUP(db_ConsumoSectorizado[[#This Row],[Fecha]],db_Vol[],3,FALSE),0)</f>
        <v>4040.7941999999994</v>
      </c>
      <c r="V123" s="28" t="b">
        <f>+AND(db_ConsumoSectorizado[[#This Row],[Vol_SACO]]&gt;3000,db_ConsumoSectorizado[[#This Row],[Vol_ENVA]]&gt;3000)</f>
        <v>0</v>
      </c>
      <c r="W123" s="28" t="b">
        <f>+AND(db_ConsumoSectorizado[[#This Row],[Vol_SACO]]&lt;=0,db_ConsumoSectorizado[[#This Row],[Vol_ENVA]]&lt;100)</f>
        <v>0</v>
      </c>
      <c r="X123" s="28" t="b">
        <f>+AND(db_ConsumoSectorizado[[#This Row],[Vol_SACO]]&gt;0,db_ConsumoSectorizado[[#This Row],[Vol_ENVA]]&lt;900)</f>
        <v>0</v>
      </c>
      <c r="Y123" s="28" t="b">
        <f>+AND(db_ConsumoSectorizado[[#This Row],[Vol_SACO]]=0,db_ConsumoSectorizado[[#This Row],[Vol_ENVA]]&gt;3000)</f>
        <v>0</v>
      </c>
    </row>
    <row r="124" spans="1:25" ht="15.75" x14ac:dyDescent="0.25">
      <c r="A124" s="26">
        <v>44316</v>
      </c>
      <c r="B12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15909.05000000351</v>
      </c>
      <c r="C124" s="28">
        <f ca="1">+IF(db_ConsumoSectorizado[[#This Row],[Fecha]]&lt;TODAY(),IFERROR(VLOOKUP(db_ConsumoSectorizado[[#This Row],[Fecha]],db_Medidores[],10,FALSE)-VLOOKUP(db_ConsumoSectorizado[[#This Row],[Fecha]]-1,db_Medidores[],10,FALSE),0),0)</f>
        <v>4573.2799999997951</v>
      </c>
      <c r="D12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24" s="28">
        <f ca="1">+IF(db_ConsumoSectorizado[[#This Row],[Fecha]]&lt;TODAY(),IFERROR(VLOOKUP(db_ConsumoSectorizado[[#This Row],[Fecha]],db_Medidores[],7,FALSE)-VLOOKUP(db_ConsumoSectorizado[[#This Row],[Fecha]]-1,db_Medidores[],7,FALSE),0),0)</f>
        <v>837.77999999979511</v>
      </c>
      <c r="F124" s="28">
        <f ca="1">+IF(db_ConsumoSectorizado[[#This Row],[Fecha]]&lt;TODAY(),IFERROR(VLOOKUP(db_ConsumoSectorizado[[#This Row],[Fecha]],db_Medidores[],17,FALSE)-VLOOKUP(db_ConsumoSectorizado[[#This Row],[Fecha]]-1,db_Medidores[],17,FALSE),0),0)</f>
        <v>1818.1700000000419</v>
      </c>
      <c r="G124" s="28">
        <f ca="1">+db_ConsumoSectorizado[[#This Row],[Consumo.No02]]-db_ConsumoSectorizado[[#This Row],[Consumo.No04]]-db_ConsumoSectorizado[[#This Row],[Consumo.No05]]</f>
        <v>1917.3299999999581</v>
      </c>
      <c r="H124" s="28">
        <f ca="1">+db_ConsumoSectorizado[[#This Row],[Consumo.No08]]+db_ConsumoSectorizado[[#This Row],[Consumo.No09]]</f>
        <v>340.37000000000262</v>
      </c>
      <c r="I124" s="28">
        <f ca="1">+IF(db_ConsumoSectorizado[[#This Row],[Fecha]]&lt;TODAY(),IFERROR(VLOOKUP(db_ConsumoSectorizado[[#This Row],[Fecha]],db_Medidores[],9,FALSE)-VLOOKUP(db_ConsumoSectorizado[[#This Row],[Fecha]]-1,db_Medidores[],9,FALSE),0),0)</f>
        <v>114.87000000000262</v>
      </c>
      <c r="J124" s="28">
        <f ca="1">+IF(db_ConsumoSectorizado[[#This Row],[Fecha]]&lt;TODAY(),IFERROR(VLOOKUP(db_ConsumoSectorizado[[#This Row],[Fecha]],db_Medidores[],11,FALSE)-VLOOKUP(db_ConsumoSectorizado[[#This Row],[Fecha]]-1,db_Medidores[],11,FALSE),0),0)</f>
        <v>225.5</v>
      </c>
      <c r="K124" s="28">
        <f ca="1">+db_ConsumoSectorizado[[#This Row],[Consumo.No07]]-db_ConsumoSectorizado[[#This Row],[Consumo.No08]]-db_ConsumoSectorizado[[#This Row],[Consumo.No09]]</f>
        <v>0</v>
      </c>
      <c r="L124" s="28">
        <f ca="1">+IF(db_ConsumoSectorizado[[#This Row],[Fecha]]&lt;TODAY(),IFERROR(VLOOKUP(db_ConsumoSectorizado[[#This Row],[Fecha]],db_Medidores[],4,FALSE)-VLOOKUP(db_ConsumoSectorizado[[#This Row],[Fecha]]-1,db_Medidores[],4,FALSE),0),0)</f>
        <v>5813</v>
      </c>
      <c r="M124" s="28">
        <f ca="1">+IF(db_ConsumoSectorizado[[#This Row],[Fecha]]&lt;TODAY(),IFERROR(VLOOKUP(db_ConsumoSectorizado[[#This Row],[Fecha]],db_Medidores[],19,FALSE)-VLOOKUP(db_ConsumoSectorizado[[#This Row],[Fecha]]-1,db_Medidores[],19,FALSE),0),0)</f>
        <v>1236</v>
      </c>
      <c r="N124" s="28">
        <f ca="1">+IF(db_ConsumoSectorizado[[#This Row],[Fecha]]&lt;TODAY(),IFERROR(VLOOKUP(db_ConsumoSectorizado[[#This Row],[Fecha]],db_Medidores[],15,FALSE)-VLOOKUP(db_ConsumoSectorizado[[#This Row],[Fecha]]-1,db_Medidores[],15,FALSE),0),0)</f>
        <v>1672</v>
      </c>
      <c r="O124" s="28">
        <f ca="1">+IF(db_ConsumoSectorizado[[#This Row],[Fecha]]&lt;TODAY(),IFERROR(VLOOKUP(db_ConsumoSectorizado[[#This Row],[Fecha]],db_Medidores[],8,FALSE)-VLOOKUP(db_ConsumoSectorizado[[#This Row],[Fecha]]-1,db_Medidores[],8,FALSE),0),0)</f>
        <v>721.4000000001397</v>
      </c>
      <c r="P124" s="28">
        <f ca="1">+db_ConsumoSectorizado[[#This Row],[Consumo.No11]]-db_ConsumoSectorizado[[#This Row],[Consumo.No12]]-db_ConsumoSectorizado[[#This Row],[Consumo.No13]]-db_ConsumoSectorizado[[#This Row],[Consumo.No14]]</f>
        <v>2183.5999999998603</v>
      </c>
      <c r="Q124" s="28">
        <f ca="1">+IF(db_ConsumoSectorizado[[#This Row],[Fecha]]&lt;TODAY(),IFERROR(VLOOKUP(db_ConsumoSectorizado[[#This Row],[Fecha]],db_Medidores[],2,FALSE)-VLOOKUP(db_ConsumoSectorizado[[#This Row],[Fecha]]-1,db_Medidores[],2,FALSE),0),0)</f>
        <v>391.29999999998836</v>
      </c>
      <c r="R124" s="28">
        <f ca="1">+IF(db_ConsumoSectorizado[[#This Row],[Fecha]]&lt;TODAY(),IFERROR(VLOOKUP(db_ConsumoSectorizado[[#This Row],[Fecha]],db_Medidores[],3,FALSE)-VLOOKUP(db_ConsumoSectorizado[[#This Row],[Fecha]]-1,db_Medidores[],3,FALSE),0),0)</f>
        <v>259.64999999999418</v>
      </c>
      <c r="S124" s="28">
        <f ca="1">+db_ConsumoSectorizado[[#This Row],[Consumo.No01]]-db_ConsumoSectorizado[[#This Row],[Consumo.No02]]-db_ConsumoSectorizado[[#This Row],[Consumo.No07]]-db_ConsumoSectorizado[[#This Row],[Consumo.No11]]</f>
        <v>5182.4000000037122</v>
      </c>
      <c r="T124" s="28">
        <f>+IFERROR(VLOOKUP(db_ConsumoSectorizado[[#This Row],[Fecha]],db_Vol[],2,FALSE),0)</f>
        <v>0</v>
      </c>
      <c r="U124" s="28">
        <f>+IFERROR(VLOOKUP(db_ConsumoSectorizado[[#This Row],[Fecha]],db_Vol[],3,FALSE),0)</f>
        <v>3079.3105999999998</v>
      </c>
      <c r="V124" s="28" t="b">
        <f>+AND(db_ConsumoSectorizado[[#This Row],[Vol_SACO]]&gt;3000,db_ConsumoSectorizado[[#This Row],[Vol_ENVA]]&gt;3000)</f>
        <v>0</v>
      </c>
      <c r="W124" s="28" t="b">
        <f>+AND(db_ConsumoSectorizado[[#This Row],[Vol_SACO]]&lt;=0,db_ConsumoSectorizado[[#This Row],[Vol_ENVA]]&lt;100)</f>
        <v>0</v>
      </c>
      <c r="X124" s="28" t="b">
        <f>+AND(db_ConsumoSectorizado[[#This Row],[Vol_SACO]]&gt;0,db_ConsumoSectorizado[[#This Row],[Vol_ENVA]]&lt;900)</f>
        <v>0</v>
      </c>
      <c r="Y124" s="28" t="b">
        <f>+AND(db_ConsumoSectorizado[[#This Row],[Vol_SACO]]=0,db_ConsumoSectorizado[[#This Row],[Vol_ENVA]]&gt;3000)</f>
        <v>1</v>
      </c>
    </row>
    <row r="125" spans="1:25" ht="15.75" x14ac:dyDescent="0.25">
      <c r="A125" s="26">
        <v>44317</v>
      </c>
      <c r="B12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8230.0700000013894</v>
      </c>
      <c r="C125" s="28">
        <f ca="1">+IF(db_ConsumoSectorizado[[#This Row],[Fecha]]&lt;TODAY(),IFERROR(VLOOKUP(db_ConsumoSectorizado[[#This Row],[Fecha]],db_Medidores[],10,FALSE)-VLOOKUP(db_ConsumoSectorizado[[#This Row],[Fecha]]-1,db_Medidores[],10,FALSE),0),0)</f>
        <v>15.630000000353903</v>
      </c>
      <c r="D12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2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2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25" s="28">
        <f ca="1">+db_ConsumoSectorizado[[#This Row],[Consumo.No02]]-db_ConsumoSectorizado[[#This Row],[Consumo.No04]]-db_ConsumoSectorizado[[#This Row],[Consumo.No05]]</f>
        <v>15.630000000353903</v>
      </c>
      <c r="H125" s="28">
        <f ca="1">+db_ConsumoSectorizado[[#This Row],[Consumo.No08]]+db_ConsumoSectorizado[[#This Row],[Consumo.No09]]</f>
        <v>131.25999999998749</v>
      </c>
      <c r="I125" s="28">
        <f ca="1">+IF(db_ConsumoSectorizado[[#This Row],[Fecha]]&lt;TODAY(),IFERROR(VLOOKUP(db_ConsumoSectorizado[[#This Row],[Fecha]],db_Medidores[],9,FALSE)-VLOOKUP(db_ConsumoSectorizado[[#This Row],[Fecha]]-1,db_Medidores[],9,FALSE),0),0)</f>
        <v>93.370000000002619</v>
      </c>
      <c r="J125" s="28">
        <f ca="1">+IF(db_ConsumoSectorizado[[#This Row],[Fecha]]&lt;TODAY(),IFERROR(VLOOKUP(db_ConsumoSectorizado[[#This Row],[Fecha]],db_Medidores[],11,FALSE)-VLOOKUP(db_ConsumoSectorizado[[#This Row],[Fecha]]-1,db_Medidores[],11,FALSE),0),0)</f>
        <v>37.889999999984866</v>
      </c>
      <c r="K125" s="28">
        <f ca="1">+db_ConsumoSectorizado[[#This Row],[Consumo.No07]]-db_ConsumoSectorizado[[#This Row],[Consumo.No08]]-db_ConsumoSectorizado[[#This Row],[Consumo.No09]]</f>
        <v>0</v>
      </c>
      <c r="L125" s="28">
        <f ca="1">+IF(db_ConsumoSectorizado[[#This Row],[Fecha]]&lt;TODAY(),IFERROR(VLOOKUP(db_ConsumoSectorizado[[#This Row],[Fecha]],db_Medidores[],4,FALSE)-VLOOKUP(db_ConsumoSectorizado[[#This Row],[Fecha]]-1,db_Medidores[],4,FALSE),0),0)</f>
        <v>7203</v>
      </c>
      <c r="M125" s="28">
        <f ca="1">+IF(db_ConsumoSectorizado[[#This Row],[Fecha]]&lt;TODAY(),IFERROR(VLOOKUP(db_ConsumoSectorizado[[#This Row],[Fecha]],db_Medidores[],19,FALSE)-VLOOKUP(db_ConsumoSectorizado[[#This Row],[Fecha]]-1,db_Medidores[],19,FALSE),0),0)</f>
        <v>735</v>
      </c>
      <c r="N125" s="28">
        <f ca="1">+IF(db_ConsumoSectorizado[[#This Row],[Fecha]]&lt;TODAY(),IFERROR(VLOOKUP(db_ConsumoSectorizado[[#This Row],[Fecha]],db_Medidores[],15,FALSE)-VLOOKUP(db_ConsumoSectorizado[[#This Row],[Fecha]]-1,db_Medidores[],15,FALSE),0),0)</f>
        <v>1553</v>
      </c>
      <c r="O125" s="28">
        <f ca="1">+IF(db_ConsumoSectorizado[[#This Row],[Fecha]]&lt;TODAY(),IFERROR(VLOOKUP(db_ConsumoSectorizado[[#This Row],[Fecha]],db_Medidores[],8,FALSE)-VLOOKUP(db_ConsumoSectorizado[[#This Row],[Fecha]]-1,db_Medidores[],8,FALSE),0),0)</f>
        <v>736.19999999995343</v>
      </c>
      <c r="P125" s="28">
        <f ca="1">+db_ConsumoSectorizado[[#This Row],[Consumo.No11]]-db_ConsumoSectorizado[[#This Row],[Consumo.No12]]-db_ConsumoSectorizado[[#This Row],[Consumo.No13]]-db_ConsumoSectorizado[[#This Row],[Consumo.No14]]</f>
        <v>4178.8000000000466</v>
      </c>
      <c r="Q125" s="28">
        <f ca="1">+IF(db_ConsumoSectorizado[[#This Row],[Fecha]]&lt;TODAY(),IFERROR(VLOOKUP(db_ConsumoSectorizado[[#This Row],[Fecha]],db_Medidores[],2,FALSE)-VLOOKUP(db_ConsumoSectorizado[[#This Row],[Fecha]]-1,db_Medidores[],2,FALSE),0),0)</f>
        <v>281.77999999999884</v>
      </c>
      <c r="R125" s="28">
        <f ca="1">+IF(db_ConsumoSectorizado[[#This Row],[Fecha]]&lt;TODAY(),IFERROR(VLOOKUP(db_ConsumoSectorizado[[#This Row],[Fecha]],db_Medidores[],3,FALSE)-VLOOKUP(db_ConsumoSectorizado[[#This Row],[Fecha]]-1,db_Medidores[],3,FALSE),0),0)</f>
        <v>152.15000000000873</v>
      </c>
      <c r="S125" s="28">
        <f ca="1">+db_ConsumoSectorizado[[#This Row],[Consumo.No01]]-db_ConsumoSectorizado[[#This Row],[Consumo.No02]]-db_ConsumoSectorizado[[#This Row],[Consumo.No07]]-db_ConsumoSectorizado[[#This Row],[Consumo.No11]]</f>
        <v>880.18000000104803</v>
      </c>
      <c r="T125" s="28">
        <f>+IFERROR(VLOOKUP(db_ConsumoSectorizado[[#This Row],[Fecha]],db_Vol[],2,FALSE),0)</f>
        <v>0</v>
      </c>
      <c r="U125" s="28">
        <f>+IFERROR(VLOOKUP(db_ConsumoSectorizado[[#This Row],[Fecha]],db_Vol[],3,FALSE),0)</f>
        <v>0</v>
      </c>
      <c r="V125" s="28" t="b">
        <f>+AND(db_ConsumoSectorizado[[#This Row],[Vol_SACO]]&gt;3000,db_ConsumoSectorizado[[#This Row],[Vol_ENVA]]&gt;3000)</f>
        <v>0</v>
      </c>
      <c r="W125" s="28" t="b">
        <f>+AND(db_ConsumoSectorizado[[#This Row],[Vol_SACO]]&lt;=0,db_ConsumoSectorizado[[#This Row],[Vol_ENVA]]&lt;100)</f>
        <v>1</v>
      </c>
      <c r="X125" s="28" t="b">
        <f>+AND(db_ConsumoSectorizado[[#This Row],[Vol_SACO]]&gt;0,db_ConsumoSectorizado[[#This Row],[Vol_ENVA]]&lt;900)</f>
        <v>0</v>
      </c>
      <c r="Y125" s="28" t="b">
        <f>+AND(db_ConsumoSectorizado[[#This Row],[Vol_SACO]]=0,db_ConsumoSectorizado[[#This Row],[Vol_ENVA]]&gt;3000)</f>
        <v>0</v>
      </c>
    </row>
    <row r="126" spans="1:25" ht="15.75" x14ac:dyDescent="0.25">
      <c r="A126" s="26">
        <v>44318</v>
      </c>
      <c r="B12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7298.2500000006839</v>
      </c>
      <c r="C126" s="28">
        <f ca="1">+IF(db_ConsumoSectorizado[[#This Row],[Fecha]]&lt;TODAY(),IFERROR(VLOOKUP(db_ConsumoSectorizado[[#This Row],[Fecha]],db_Medidores[],10,FALSE)-VLOOKUP(db_ConsumoSectorizado[[#This Row],[Fecha]]-1,db_Medidores[],10,FALSE),0),0)</f>
        <v>8.4599999999627471</v>
      </c>
      <c r="D12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2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2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26" s="28">
        <f ca="1">+db_ConsumoSectorizado[[#This Row],[Consumo.No02]]-db_ConsumoSectorizado[[#This Row],[Consumo.No04]]-db_ConsumoSectorizado[[#This Row],[Consumo.No05]]</f>
        <v>8.4599999999627471</v>
      </c>
      <c r="H126" s="28">
        <f ca="1">+db_ConsumoSectorizado[[#This Row],[Consumo.No08]]+db_ConsumoSectorizado[[#This Row],[Consumo.No09]]</f>
        <v>116.12000000001717</v>
      </c>
      <c r="I126" s="28">
        <f ca="1">+IF(db_ConsumoSectorizado[[#This Row],[Fecha]]&lt;TODAY(),IFERROR(VLOOKUP(db_ConsumoSectorizado[[#This Row],[Fecha]],db_Medidores[],9,FALSE)-VLOOKUP(db_ConsumoSectorizado[[#This Row],[Fecha]]-1,db_Medidores[],9,FALSE),0),0)</f>
        <v>89.689999999995052</v>
      </c>
      <c r="J126" s="28">
        <f ca="1">+IF(db_ConsumoSectorizado[[#This Row],[Fecha]]&lt;TODAY(),IFERROR(VLOOKUP(db_ConsumoSectorizado[[#This Row],[Fecha]],db_Medidores[],11,FALSE)-VLOOKUP(db_ConsumoSectorizado[[#This Row],[Fecha]]-1,db_Medidores[],11,FALSE),0),0)</f>
        <v>26.430000000022119</v>
      </c>
      <c r="K126" s="28">
        <f ca="1">+db_ConsumoSectorizado[[#This Row],[Consumo.No07]]-db_ConsumoSectorizado[[#This Row],[Consumo.No08]]-db_ConsumoSectorizado[[#This Row],[Consumo.No09]]</f>
        <v>0</v>
      </c>
      <c r="L126" s="28">
        <f ca="1">+IF(db_ConsumoSectorizado[[#This Row],[Fecha]]&lt;TODAY(),IFERROR(VLOOKUP(db_ConsumoSectorizado[[#This Row],[Fecha]],db_Medidores[],4,FALSE)-VLOOKUP(db_ConsumoSectorizado[[#This Row],[Fecha]]-1,db_Medidores[],4,FALSE),0),0)</f>
        <v>6270</v>
      </c>
      <c r="M126" s="28">
        <f ca="1">+IF(db_ConsumoSectorizado[[#This Row],[Fecha]]&lt;TODAY(),IFERROR(VLOOKUP(db_ConsumoSectorizado[[#This Row],[Fecha]],db_Medidores[],19,FALSE)-VLOOKUP(db_ConsumoSectorizado[[#This Row],[Fecha]]-1,db_Medidores[],19,FALSE),0),0)</f>
        <v>706</v>
      </c>
      <c r="N126" s="28">
        <f ca="1">+IF(db_ConsumoSectorizado[[#This Row],[Fecha]]&lt;TODAY(),IFERROR(VLOOKUP(db_ConsumoSectorizado[[#This Row],[Fecha]],db_Medidores[],15,FALSE)-VLOOKUP(db_ConsumoSectorizado[[#This Row],[Fecha]]-1,db_Medidores[],15,FALSE),0),0)</f>
        <v>1350</v>
      </c>
      <c r="O126" s="28">
        <f ca="1">+IF(db_ConsumoSectorizado[[#This Row],[Fecha]]&lt;TODAY(),IFERROR(VLOOKUP(db_ConsumoSectorizado[[#This Row],[Fecha]],db_Medidores[],8,FALSE)-VLOOKUP(db_ConsumoSectorizado[[#This Row],[Fecha]]-1,db_Medidores[],8,FALSE),0),0)</f>
        <v>707.19999999995343</v>
      </c>
      <c r="P126" s="28">
        <f ca="1">+db_ConsumoSectorizado[[#This Row],[Consumo.No11]]-db_ConsumoSectorizado[[#This Row],[Consumo.No12]]-db_ConsumoSectorizado[[#This Row],[Consumo.No13]]-db_ConsumoSectorizado[[#This Row],[Consumo.No14]]</f>
        <v>3506.8000000000466</v>
      </c>
      <c r="Q126" s="28">
        <f ca="1">+IF(db_ConsumoSectorizado[[#This Row],[Fecha]]&lt;TODAY(),IFERROR(VLOOKUP(db_ConsumoSectorizado[[#This Row],[Fecha]],db_Medidores[],2,FALSE)-VLOOKUP(db_ConsumoSectorizado[[#This Row],[Fecha]]-1,db_Medidores[],2,FALSE),0),0)</f>
        <v>280.73000000001048</v>
      </c>
      <c r="R126" s="28">
        <f ca="1">+IF(db_ConsumoSectorizado[[#This Row],[Fecha]]&lt;TODAY(),IFERROR(VLOOKUP(db_ConsumoSectorizado[[#This Row],[Fecha]],db_Medidores[],3,FALSE)-VLOOKUP(db_ConsumoSectorizado[[#This Row],[Fecha]]-1,db_Medidores[],3,FALSE),0),0)</f>
        <v>53.020000000004075</v>
      </c>
      <c r="S126" s="28">
        <f ca="1">+db_ConsumoSectorizado[[#This Row],[Consumo.No01]]-db_ConsumoSectorizado[[#This Row],[Consumo.No02]]-db_ConsumoSectorizado[[#This Row],[Consumo.No07]]-db_ConsumoSectorizado[[#This Row],[Consumo.No11]]</f>
        <v>903.67000000070402</v>
      </c>
      <c r="T126" s="28">
        <f>+IFERROR(VLOOKUP(db_ConsumoSectorizado[[#This Row],[Fecha]],db_Vol[],2,FALSE),0)</f>
        <v>0</v>
      </c>
      <c r="U126" s="28">
        <f>+IFERROR(VLOOKUP(db_ConsumoSectorizado[[#This Row],[Fecha]],db_Vol[],3,FALSE),0)</f>
        <v>0</v>
      </c>
      <c r="V126" s="28" t="b">
        <f>+AND(db_ConsumoSectorizado[[#This Row],[Vol_SACO]]&gt;3000,db_ConsumoSectorizado[[#This Row],[Vol_ENVA]]&gt;3000)</f>
        <v>0</v>
      </c>
      <c r="W126" s="28" t="b">
        <f>+AND(db_ConsumoSectorizado[[#This Row],[Vol_SACO]]&lt;=0,db_ConsumoSectorizado[[#This Row],[Vol_ENVA]]&lt;100)</f>
        <v>1</v>
      </c>
      <c r="X126" s="28" t="b">
        <f>+AND(db_ConsumoSectorizado[[#This Row],[Vol_SACO]]&gt;0,db_ConsumoSectorizado[[#This Row],[Vol_ENVA]]&lt;900)</f>
        <v>0</v>
      </c>
      <c r="Y126" s="28" t="b">
        <f>+AND(db_ConsumoSectorizado[[#This Row],[Vol_SACO]]=0,db_ConsumoSectorizado[[#This Row],[Vol_ENVA]]&gt;3000)</f>
        <v>0</v>
      </c>
    </row>
    <row r="127" spans="1:25" ht="15.75" x14ac:dyDescent="0.25">
      <c r="A127" s="26">
        <v>44319</v>
      </c>
      <c r="B12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5664.3299999916198</v>
      </c>
      <c r="C127" s="28">
        <f ca="1">+IF(db_ConsumoSectorizado[[#This Row],[Fecha]]&lt;TODAY(),IFERROR(VLOOKUP(db_ConsumoSectorizado[[#This Row],[Fecha]],db_Medidores[],10,FALSE)-VLOOKUP(db_ConsumoSectorizado[[#This Row],[Fecha]]-1,db_Medidores[],10,FALSE),0),0)</f>
        <v>58.699999999720603</v>
      </c>
      <c r="D12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27" s="28">
        <f ca="1">+IF(db_ConsumoSectorizado[[#This Row],[Fecha]]&lt;TODAY(),IFERROR(VLOOKUP(db_ConsumoSectorizado[[#This Row],[Fecha]],db_Medidores[],7,FALSE)-VLOOKUP(db_ConsumoSectorizado[[#This Row],[Fecha]]-1,db_Medidores[],7,FALSE),0),0)</f>
        <v>13.739999999990687</v>
      </c>
      <c r="F12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27" s="28">
        <f ca="1">+db_ConsumoSectorizado[[#This Row],[Consumo.No02]]-db_ConsumoSectorizado[[#This Row],[Consumo.No04]]-db_ConsumoSectorizado[[#This Row],[Consumo.No05]]</f>
        <v>44.959999999729916</v>
      </c>
      <c r="H127" s="28">
        <f ca="1">+db_ConsumoSectorizado[[#This Row],[Consumo.No08]]+db_ConsumoSectorizado[[#This Row],[Consumo.No09]]</f>
        <v>132.96999999999389</v>
      </c>
      <c r="I127" s="28">
        <f ca="1">+IF(db_ConsumoSectorizado[[#This Row],[Fecha]]&lt;TODAY(),IFERROR(VLOOKUP(db_ConsumoSectorizado[[#This Row],[Fecha]],db_Medidores[],9,FALSE)-VLOOKUP(db_ConsumoSectorizado[[#This Row],[Fecha]]-1,db_Medidores[],9,FALSE),0),0)</f>
        <v>96.17000000000553</v>
      </c>
      <c r="J127" s="28">
        <f ca="1">+IF(db_ConsumoSectorizado[[#This Row],[Fecha]]&lt;TODAY(),IFERROR(VLOOKUP(db_ConsumoSectorizado[[#This Row],[Fecha]],db_Medidores[],11,FALSE)-VLOOKUP(db_ConsumoSectorizado[[#This Row],[Fecha]]-1,db_Medidores[],11,FALSE),0),0)</f>
        <v>36.799999999988358</v>
      </c>
      <c r="K127" s="28">
        <f ca="1">+db_ConsumoSectorizado[[#This Row],[Consumo.No07]]-db_ConsumoSectorizado[[#This Row],[Consumo.No08]]-db_ConsumoSectorizado[[#This Row],[Consumo.No09]]</f>
        <v>0</v>
      </c>
      <c r="L127" s="28">
        <f ca="1">+IF(db_ConsumoSectorizado[[#This Row],[Fecha]]&lt;TODAY(),IFERROR(VLOOKUP(db_ConsumoSectorizado[[#This Row],[Fecha]],db_Medidores[],4,FALSE)-VLOOKUP(db_ConsumoSectorizado[[#This Row],[Fecha]]-1,db_Medidores[],4,FALSE),0),0)</f>
        <v>4408</v>
      </c>
      <c r="M127" s="28">
        <f ca="1">+IF(db_ConsumoSectorizado[[#This Row],[Fecha]]&lt;TODAY(),IFERROR(VLOOKUP(db_ConsumoSectorizado[[#This Row],[Fecha]],db_Medidores[],19,FALSE)-VLOOKUP(db_ConsumoSectorizado[[#This Row],[Fecha]]-1,db_Medidores[],19,FALSE),0),0)</f>
        <v>732</v>
      </c>
      <c r="N127" s="28">
        <f ca="1">+IF(db_ConsumoSectorizado[[#This Row],[Fecha]]&lt;TODAY(),IFERROR(VLOOKUP(db_ConsumoSectorizado[[#This Row],[Fecha]],db_Medidores[],15,FALSE)-VLOOKUP(db_ConsumoSectorizado[[#This Row],[Fecha]]-1,db_Medidores[],15,FALSE),0),0)</f>
        <v>154</v>
      </c>
      <c r="O127" s="28">
        <f ca="1">+IF(db_ConsumoSectorizado[[#This Row],[Fecha]]&lt;TODAY(),IFERROR(VLOOKUP(db_ConsumoSectorizado[[#This Row],[Fecha]],db_Medidores[],8,FALSE)-VLOOKUP(db_ConsumoSectorizado[[#This Row],[Fecha]]-1,db_Medidores[],8,FALSE),0),0)</f>
        <v>714.19999999995343</v>
      </c>
      <c r="P127" s="28">
        <f ca="1">+db_ConsumoSectorizado[[#This Row],[Consumo.No11]]-db_ConsumoSectorizado[[#This Row],[Consumo.No12]]-db_ConsumoSectorizado[[#This Row],[Consumo.No13]]-db_ConsumoSectorizado[[#This Row],[Consumo.No14]]</f>
        <v>2807.8000000000466</v>
      </c>
      <c r="Q127" s="28">
        <f ca="1">+IF(db_ConsumoSectorizado[[#This Row],[Fecha]]&lt;TODAY(),IFERROR(VLOOKUP(db_ConsumoSectorizado[[#This Row],[Fecha]],db_Medidores[],2,FALSE)-VLOOKUP(db_ConsumoSectorizado[[#This Row],[Fecha]]-1,db_Medidores[],2,FALSE),0),0)</f>
        <v>388.80999999999767</v>
      </c>
      <c r="R127" s="28">
        <f ca="1">+IF(db_ConsumoSectorizado[[#This Row],[Fecha]]&lt;TODAY(),IFERROR(VLOOKUP(db_ConsumoSectorizado[[#This Row],[Fecha]],db_Medidores[],3,FALSE)-VLOOKUP(db_ConsumoSectorizado[[#This Row],[Fecha]]-1,db_Medidores[],3,FALSE),0),0)</f>
        <v>162.86000000000058</v>
      </c>
      <c r="S127" s="28">
        <f ca="1">+db_ConsumoSectorizado[[#This Row],[Consumo.No01]]-db_ConsumoSectorizado[[#This Row],[Consumo.No02]]-db_ConsumoSectorizado[[#This Row],[Consumo.No07]]-db_ConsumoSectorizado[[#This Row],[Consumo.No11]]</f>
        <v>1064.6599999919054</v>
      </c>
      <c r="T127" s="28">
        <f>+IFERROR(VLOOKUP(db_ConsumoSectorizado[[#This Row],[Fecha]],db_Vol[],2,FALSE),0)</f>
        <v>0</v>
      </c>
      <c r="U127" s="28">
        <f>+IFERROR(VLOOKUP(db_ConsumoSectorizado[[#This Row],[Fecha]],db_Vol[],3,FALSE),0)</f>
        <v>0</v>
      </c>
      <c r="V127" s="28" t="b">
        <f>+AND(db_ConsumoSectorizado[[#This Row],[Vol_SACO]]&gt;3000,db_ConsumoSectorizado[[#This Row],[Vol_ENVA]]&gt;3000)</f>
        <v>0</v>
      </c>
      <c r="W127" s="28" t="b">
        <f>+AND(db_ConsumoSectorizado[[#This Row],[Vol_SACO]]&lt;=0,db_ConsumoSectorizado[[#This Row],[Vol_ENVA]]&lt;100)</f>
        <v>1</v>
      </c>
      <c r="X127" s="28" t="b">
        <f>+AND(db_ConsumoSectorizado[[#This Row],[Vol_SACO]]&gt;0,db_ConsumoSectorizado[[#This Row],[Vol_ENVA]]&lt;900)</f>
        <v>0</v>
      </c>
      <c r="Y127" s="28" t="b">
        <f>+AND(db_ConsumoSectorizado[[#This Row],[Vol_SACO]]=0,db_ConsumoSectorizado[[#This Row],[Vol_ENVA]]&gt;3000)</f>
        <v>0</v>
      </c>
    </row>
    <row r="128" spans="1:25" ht="15.75" x14ac:dyDescent="0.25">
      <c r="A128" s="26">
        <v>44320</v>
      </c>
      <c r="B12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7292.3100000021077</v>
      </c>
      <c r="C128" s="28">
        <f ca="1">+IF(db_ConsumoSectorizado[[#This Row],[Fecha]]&lt;TODAY(),IFERROR(VLOOKUP(db_ConsumoSectorizado[[#This Row],[Fecha]],db_Medidores[],10,FALSE)-VLOOKUP(db_ConsumoSectorizado[[#This Row],[Fecha]]-1,db_Medidores[],10,FALSE),0),0)</f>
        <v>37.25</v>
      </c>
      <c r="D12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2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2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28" s="28">
        <f ca="1">+db_ConsumoSectorizado[[#This Row],[Consumo.No02]]-db_ConsumoSectorizado[[#This Row],[Consumo.No04]]-db_ConsumoSectorizado[[#This Row],[Consumo.No05]]</f>
        <v>37.25</v>
      </c>
      <c r="H128" s="28">
        <f ca="1">+db_ConsumoSectorizado[[#This Row],[Consumo.No08]]+db_ConsumoSectorizado[[#This Row],[Consumo.No09]]</f>
        <v>188.34999999999854</v>
      </c>
      <c r="I128" s="28">
        <f ca="1">+IF(db_ConsumoSectorizado[[#This Row],[Fecha]]&lt;TODAY(),IFERROR(VLOOKUP(db_ConsumoSectorizado[[#This Row],[Fecha]],db_Medidores[],9,FALSE)-VLOOKUP(db_ConsumoSectorizado[[#This Row],[Fecha]]-1,db_Medidores[],9,FALSE),0),0)</f>
        <v>92.349999999998545</v>
      </c>
      <c r="J128" s="28">
        <f ca="1">+IF(db_ConsumoSectorizado[[#This Row],[Fecha]]&lt;TODAY(),IFERROR(VLOOKUP(db_ConsumoSectorizado[[#This Row],[Fecha]],db_Medidores[],11,FALSE)-VLOOKUP(db_ConsumoSectorizado[[#This Row],[Fecha]]-1,db_Medidores[],11,FALSE),0),0)</f>
        <v>96</v>
      </c>
      <c r="K128" s="28">
        <f ca="1">+db_ConsumoSectorizado[[#This Row],[Consumo.No07]]-db_ConsumoSectorizado[[#This Row],[Consumo.No08]]-db_ConsumoSectorizado[[#This Row],[Consumo.No09]]</f>
        <v>0</v>
      </c>
      <c r="L128" s="28">
        <f ca="1">+IF(db_ConsumoSectorizado[[#This Row],[Fecha]]&lt;TODAY(),IFERROR(VLOOKUP(db_ConsumoSectorizado[[#This Row],[Fecha]],db_Medidores[],4,FALSE)-VLOOKUP(db_ConsumoSectorizado[[#This Row],[Fecha]]-1,db_Medidores[],4,FALSE),0),0)</f>
        <v>5775</v>
      </c>
      <c r="M128" s="28">
        <f ca="1">+IF(db_ConsumoSectorizado[[#This Row],[Fecha]]&lt;TODAY(),IFERROR(VLOOKUP(db_ConsumoSectorizado[[#This Row],[Fecha]],db_Medidores[],19,FALSE)-VLOOKUP(db_ConsumoSectorizado[[#This Row],[Fecha]]-1,db_Medidores[],19,FALSE),0),0)</f>
        <v>814</v>
      </c>
      <c r="N128" s="28">
        <f ca="1">+IF(db_ConsumoSectorizado[[#This Row],[Fecha]]&lt;TODAY(),IFERROR(VLOOKUP(db_ConsumoSectorizado[[#This Row],[Fecha]],db_Medidores[],15,FALSE)-VLOOKUP(db_ConsumoSectorizado[[#This Row],[Fecha]]-1,db_Medidores[],15,FALSE),0),0)</f>
        <v>1668</v>
      </c>
      <c r="O128" s="28">
        <f ca="1">+IF(db_ConsumoSectorizado[[#This Row],[Fecha]]&lt;TODAY(),IFERROR(VLOOKUP(db_ConsumoSectorizado[[#This Row],[Fecha]],db_Medidores[],8,FALSE)-VLOOKUP(db_ConsumoSectorizado[[#This Row],[Fecha]]-1,db_Medidores[],8,FALSE),0),0)</f>
        <v>813.4000000001397</v>
      </c>
      <c r="P128" s="28">
        <f ca="1">+db_ConsumoSectorizado[[#This Row],[Consumo.No11]]-db_ConsumoSectorizado[[#This Row],[Consumo.No12]]-db_ConsumoSectorizado[[#This Row],[Consumo.No13]]-db_ConsumoSectorizado[[#This Row],[Consumo.No14]]</f>
        <v>2479.5999999998603</v>
      </c>
      <c r="Q128" s="28">
        <f ca="1">+IF(db_ConsumoSectorizado[[#This Row],[Fecha]]&lt;TODAY(),IFERROR(VLOOKUP(db_ConsumoSectorizado[[#This Row],[Fecha]],db_Medidores[],2,FALSE)-VLOOKUP(db_ConsumoSectorizado[[#This Row],[Fecha]]-1,db_Medidores[],2,FALSE),0),0)</f>
        <v>449.04999999998836</v>
      </c>
      <c r="R128" s="28">
        <f ca="1">+IF(db_ConsumoSectorizado[[#This Row],[Fecha]]&lt;TODAY(),IFERROR(VLOOKUP(db_ConsumoSectorizado[[#This Row],[Fecha]],db_Medidores[],3,FALSE)-VLOOKUP(db_ConsumoSectorizado[[#This Row],[Fecha]]-1,db_Medidores[],3,FALSE),0),0)</f>
        <v>154.63999999999942</v>
      </c>
      <c r="S128" s="28">
        <f ca="1">+db_ConsumoSectorizado[[#This Row],[Consumo.No01]]-db_ConsumoSectorizado[[#This Row],[Consumo.No02]]-db_ConsumoSectorizado[[#This Row],[Consumo.No07]]-db_ConsumoSectorizado[[#This Row],[Consumo.No11]]</f>
        <v>1291.7100000021092</v>
      </c>
      <c r="T128" s="28">
        <f>+IFERROR(VLOOKUP(db_ConsumoSectorizado[[#This Row],[Fecha]],db_Vol[],2,FALSE),0)</f>
        <v>0</v>
      </c>
      <c r="U128" s="28">
        <f>+IFERROR(VLOOKUP(db_ConsumoSectorizado[[#This Row],[Fecha]],db_Vol[],3,FALSE),0)</f>
        <v>1.24E-2</v>
      </c>
      <c r="V128" s="28" t="b">
        <f>+AND(db_ConsumoSectorizado[[#This Row],[Vol_SACO]]&gt;3000,db_ConsumoSectorizado[[#This Row],[Vol_ENVA]]&gt;3000)</f>
        <v>0</v>
      </c>
      <c r="W128" s="28" t="b">
        <f>+AND(db_ConsumoSectorizado[[#This Row],[Vol_SACO]]&lt;=0,db_ConsumoSectorizado[[#This Row],[Vol_ENVA]]&lt;100)</f>
        <v>1</v>
      </c>
      <c r="X128" s="28" t="b">
        <f>+AND(db_ConsumoSectorizado[[#This Row],[Vol_SACO]]&gt;0,db_ConsumoSectorizado[[#This Row],[Vol_ENVA]]&lt;900)</f>
        <v>0</v>
      </c>
      <c r="Y128" s="28" t="b">
        <f>+AND(db_ConsumoSectorizado[[#This Row],[Vol_SACO]]=0,db_ConsumoSectorizado[[#This Row],[Vol_ENVA]]&gt;3000)</f>
        <v>0</v>
      </c>
    </row>
    <row r="129" spans="1:25" ht="15.75" x14ac:dyDescent="0.25">
      <c r="A129" s="26">
        <v>44321</v>
      </c>
      <c r="B12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5902.5099999909289</v>
      </c>
      <c r="C129" s="28">
        <f ca="1">+IF(db_ConsumoSectorizado[[#This Row],[Fecha]]&lt;TODAY(),IFERROR(VLOOKUP(db_ConsumoSectorizado[[#This Row],[Fecha]],db_Medidores[],10,FALSE)-VLOOKUP(db_ConsumoSectorizado[[#This Row],[Fecha]]-1,db_Medidores[],10,FALSE),0),0)</f>
        <v>5.9900000002235174</v>
      </c>
      <c r="D12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2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2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29" s="28">
        <f ca="1">+db_ConsumoSectorizado[[#This Row],[Consumo.No02]]-db_ConsumoSectorizado[[#This Row],[Consumo.No04]]-db_ConsumoSectorizado[[#This Row],[Consumo.No05]]</f>
        <v>5.9900000002235174</v>
      </c>
      <c r="H129" s="28">
        <f ca="1">+db_ConsumoSectorizado[[#This Row],[Consumo.No08]]+db_ConsumoSectorizado[[#This Row],[Consumo.No09]]</f>
        <v>154.73000000001048</v>
      </c>
      <c r="I129" s="28">
        <f ca="1">+IF(db_ConsumoSectorizado[[#This Row],[Fecha]]&lt;TODAY(),IFERROR(VLOOKUP(db_ConsumoSectorizado[[#This Row],[Fecha]],db_Medidores[],9,FALSE)-VLOOKUP(db_ConsumoSectorizado[[#This Row],[Fecha]]-1,db_Medidores[],9,FALSE),0),0)</f>
        <v>107.5</v>
      </c>
      <c r="J129" s="28">
        <f ca="1">+IF(db_ConsumoSectorizado[[#This Row],[Fecha]]&lt;TODAY(),IFERROR(VLOOKUP(db_ConsumoSectorizado[[#This Row],[Fecha]],db_Medidores[],11,FALSE)-VLOOKUP(db_ConsumoSectorizado[[#This Row],[Fecha]]-1,db_Medidores[],11,FALSE),0),0)</f>
        <v>47.230000000010477</v>
      </c>
      <c r="K129" s="28">
        <f ca="1">+db_ConsumoSectorizado[[#This Row],[Consumo.No07]]-db_ConsumoSectorizado[[#This Row],[Consumo.No08]]-db_ConsumoSectorizado[[#This Row],[Consumo.No09]]</f>
        <v>0</v>
      </c>
      <c r="L129" s="28">
        <f ca="1">+IF(db_ConsumoSectorizado[[#This Row],[Fecha]]&lt;TODAY(),IFERROR(VLOOKUP(db_ConsumoSectorizado[[#This Row],[Fecha]],db_Medidores[],4,FALSE)-VLOOKUP(db_ConsumoSectorizado[[#This Row],[Fecha]]-1,db_Medidores[],4,FALSE),0),0)</f>
        <v>4504</v>
      </c>
      <c r="M129" s="28">
        <f ca="1">+IF(db_ConsumoSectorizado[[#This Row],[Fecha]]&lt;TODAY(),IFERROR(VLOOKUP(db_ConsumoSectorizado[[#This Row],[Fecha]],db_Medidores[],19,FALSE)-VLOOKUP(db_ConsumoSectorizado[[#This Row],[Fecha]]-1,db_Medidores[],19,FALSE),0),0)</f>
        <v>698</v>
      </c>
      <c r="N129" s="28">
        <f ca="1">+IF(db_ConsumoSectorizado[[#This Row],[Fecha]]&lt;TODAY(),IFERROR(VLOOKUP(db_ConsumoSectorizado[[#This Row],[Fecha]],db_Medidores[],15,FALSE)-VLOOKUP(db_ConsumoSectorizado[[#This Row],[Fecha]]-1,db_Medidores[],15,FALSE),0),0)</f>
        <v>1665</v>
      </c>
      <c r="O129" s="28">
        <f ca="1">+IF(db_ConsumoSectorizado[[#This Row],[Fecha]]&lt;TODAY(),IFERROR(VLOOKUP(db_ConsumoSectorizado[[#This Row],[Fecha]],db_Medidores[],8,FALSE)-VLOOKUP(db_ConsumoSectorizado[[#This Row],[Fecha]]-1,db_Medidores[],8,FALSE),0),0)</f>
        <v>670</v>
      </c>
      <c r="P129" s="28">
        <f ca="1">+db_ConsumoSectorizado[[#This Row],[Consumo.No11]]-db_ConsumoSectorizado[[#This Row],[Consumo.No12]]-db_ConsumoSectorizado[[#This Row],[Consumo.No13]]-db_ConsumoSectorizado[[#This Row],[Consumo.No14]]</f>
        <v>1471</v>
      </c>
      <c r="Q129" s="28">
        <f ca="1">+IF(db_ConsumoSectorizado[[#This Row],[Fecha]]&lt;TODAY(),IFERROR(VLOOKUP(db_ConsumoSectorizado[[#This Row],[Fecha]],db_Medidores[],2,FALSE)-VLOOKUP(db_ConsumoSectorizado[[#This Row],[Fecha]]-1,db_Medidores[],2,FALSE),0),0)</f>
        <v>373.67999999999302</v>
      </c>
      <c r="R129" s="28">
        <f ca="1">+IF(db_ConsumoSectorizado[[#This Row],[Fecha]]&lt;TODAY(),IFERROR(VLOOKUP(db_ConsumoSectorizado[[#This Row],[Fecha]],db_Medidores[],3,FALSE)-VLOOKUP(db_ConsumoSectorizado[[#This Row],[Fecha]]-1,db_Medidores[],3,FALSE),0),0)</f>
        <v>107.80999999999767</v>
      </c>
      <c r="S129" s="28">
        <f ca="1">+db_ConsumoSectorizado[[#This Row],[Consumo.No01]]-db_ConsumoSectorizado[[#This Row],[Consumo.No02]]-db_ConsumoSectorizado[[#This Row],[Consumo.No07]]-db_ConsumoSectorizado[[#This Row],[Consumo.No11]]</f>
        <v>1237.7899999906949</v>
      </c>
      <c r="T129" s="28">
        <f>+IFERROR(VLOOKUP(db_ConsumoSectorizado[[#This Row],[Fecha]],db_Vol[],2,FALSE),0)</f>
        <v>0</v>
      </c>
      <c r="U129" s="28">
        <f>+IFERROR(VLOOKUP(db_ConsumoSectorizado[[#This Row],[Fecha]],db_Vol[],3,FALSE),0)</f>
        <v>0</v>
      </c>
      <c r="V129" s="28" t="b">
        <f>+AND(db_ConsumoSectorizado[[#This Row],[Vol_SACO]]&gt;3000,db_ConsumoSectorizado[[#This Row],[Vol_ENVA]]&gt;3000)</f>
        <v>0</v>
      </c>
      <c r="W129" s="28" t="b">
        <f>+AND(db_ConsumoSectorizado[[#This Row],[Vol_SACO]]&lt;=0,db_ConsumoSectorizado[[#This Row],[Vol_ENVA]]&lt;100)</f>
        <v>1</v>
      </c>
      <c r="X129" s="28" t="b">
        <f>+AND(db_ConsumoSectorizado[[#This Row],[Vol_SACO]]&gt;0,db_ConsumoSectorizado[[#This Row],[Vol_ENVA]]&lt;900)</f>
        <v>0</v>
      </c>
      <c r="Y129" s="28" t="b">
        <f>+AND(db_ConsumoSectorizado[[#This Row],[Vol_SACO]]=0,db_ConsumoSectorizado[[#This Row],[Vol_ENVA]]&gt;3000)</f>
        <v>0</v>
      </c>
    </row>
    <row r="130" spans="1:25" ht="15.75" x14ac:dyDescent="0.25">
      <c r="A130" s="26">
        <v>44322</v>
      </c>
      <c r="B13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8796.5375000021013</v>
      </c>
      <c r="C130" s="28">
        <f ca="1">+IF(db_ConsumoSectorizado[[#This Row],[Fecha]]&lt;TODAY(),IFERROR(VLOOKUP(db_ConsumoSectorizado[[#This Row],[Fecha]],db_Medidores[],10,FALSE)-VLOOKUP(db_ConsumoSectorizado[[#This Row],[Fecha]]-1,db_Medidores[],10,FALSE),0),0)</f>
        <v>109.67249999986961</v>
      </c>
      <c r="D13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3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3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30" s="28">
        <f ca="1">+db_ConsumoSectorizado[[#This Row],[Consumo.No02]]-db_ConsumoSectorizado[[#This Row],[Consumo.No04]]-db_ConsumoSectorizado[[#This Row],[Consumo.No05]]</f>
        <v>109.67249999986961</v>
      </c>
      <c r="H130" s="28">
        <f ca="1">+db_ConsumoSectorizado[[#This Row],[Consumo.No08]]+db_ConsumoSectorizado[[#This Row],[Consumo.No09]]</f>
        <v>209.60499999999593</v>
      </c>
      <c r="I130" s="28">
        <f ca="1">+IF(db_ConsumoSectorizado[[#This Row],[Fecha]]&lt;TODAY(),IFERROR(VLOOKUP(db_ConsumoSectorizado[[#This Row],[Fecha]],db_Medidores[],9,FALSE)-VLOOKUP(db_ConsumoSectorizado[[#This Row],[Fecha]]-1,db_Medidores[],9,FALSE),0),0)</f>
        <v>209.60499999999593</v>
      </c>
      <c r="J130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130" s="28">
        <f ca="1">+db_ConsumoSectorizado[[#This Row],[Consumo.No07]]-db_ConsumoSectorizado[[#This Row],[Consumo.No08]]-db_ConsumoSectorizado[[#This Row],[Consumo.No09]]</f>
        <v>0</v>
      </c>
      <c r="L130" s="28">
        <f ca="1">+IF(db_ConsumoSectorizado[[#This Row],[Fecha]]&lt;TODAY(),IFERROR(VLOOKUP(db_ConsumoSectorizado[[#This Row],[Fecha]],db_Medidores[],4,FALSE)-VLOOKUP(db_ConsumoSectorizado[[#This Row],[Fecha]]-1,db_Medidores[],4,FALSE),0),0)</f>
        <v>6942</v>
      </c>
      <c r="M130" s="28">
        <f ca="1">+IF(db_ConsumoSectorizado[[#This Row],[Fecha]]&lt;TODAY(),IFERROR(VLOOKUP(db_ConsumoSectorizado[[#This Row],[Fecha]],db_Medidores[],19,FALSE)-VLOOKUP(db_ConsumoSectorizado[[#This Row],[Fecha]]-1,db_Medidores[],19,FALSE),0),0)</f>
        <v>934.75</v>
      </c>
      <c r="N130" s="28">
        <f ca="1">+IF(db_ConsumoSectorizado[[#This Row],[Fecha]]&lt;TODAY(),IFERROR(VLOOKUP(db_ConsumoSectorizado[[#This Row],[Fecha]],db_Medidores[],15,FALSE)-VLOOKUP(db_ConsumoSectorizado[[#This Row],[Fecha]]-1,db_Medidores[],15,FALSE),0),0)</f>
        <v>2096.5</v>
      </c>
      <c r="O130" s="28">
        <f ca="1">+IF(db_ConsumoSectorizado[[#This Row],[Fecha]]&lt;TODAY(),IFERROR(VLOOKUP(db_ConsumoSectorizado[[#This Row],[Fecha]],db_Medidores[],8,FALSE)-VLOOKUP(db_ConsumoSectorizado[[#This Row],[Fecha]]-1,db_Medidores[],8,FALSE),0),0)</f>
        <v>733.85000000009313</v>
      </c>
      <c r="P130" s="28">
        <f ca="1">+db_ConsumoSectorizado[[#This Row],[Consumo.No11]]-db_ConsumoSectorizado[[#This Row],[Consumo.No12]]-db_ConsumoSectorizado[[#This Row],[Consumo.No13]]-db_ConsumoSectorizado[[#This Row],[Consumo.No14]]</f>
        <v>3176.8999999999069</v>
      </c>
      <c r="Q130" s="28">
        <f ca="1">+IF(db_ConsumoSectorizado[[#This Row],[Fecha]]&lt;TODAY(),IFERROR(VLOOKUP(db_ConsumoSectorizado[[#This Row],[Fecha]],db_Medidores[],2,FALSE)-VLOOKUP(db_ConsumoSectorizado[[#This Row],[Fecha]]-1,db_Medidores[],2,FALSE),0),0)</f>
        <v>347.25250000000233</v>
      </c>
      <c r="R130" s="28">
        <f ca="1">+IF(db_ConsumoSectorizado[[#This Row],[Fecha]]&lt;TODAY(),IFERROR(VLOOKUP(db_ConsumoSectorizado[[#This Row],[Fecha]],db_Medidores[],3,FALSE)-VLOOKUP(db_ConsumoSectorizado[[#This Row],[Fecha]]-1,db_Medidores[],3,FALSE),0),0)</f>
        <v>102.20999999999185</v>
      </c>
      <c r="S130" s="28">
        <f ca="1">+db_ConsumoSectorizado[[#This Row],[Consumo.No01]]-db_ConsumoSectorizado[[#This Row],[Consumo.No02]]-db_ConsumoSectorizado[[#This Row],[Consumo.No07]]-db_ConsumoSectorizado[[#This Row],[Consumo.No11]]</f>
        <v>1535.2600000022358</v>
      </c>
      <c r="T130" s="28">
        <f>+IFERROR(VLOOKUP(db_ConsumoSectorizado[[#This Row],[Fecha]],db_Vol[],2,FALSE),0)</f>
        <v>458</v>
      </c>
      <c r="U130" s="8">
        <f>+IFERROR(VLOOKUP(db_ConsumoSectorizado[[#This Row],[Fecha]],db_Vol[],3,FALSE),0)</f>
        <v>0</v>
      </c>
      <c r="V130" s="8" t="b">
        <f>+AND(db_ConsumoSectorizado[[#This Row],[Vol_SACO]]&gt;3000,db_ConsumoSectorizado[[#This Row],[Vol_ENVA]]&gt;3000)</f>
        <v>0</v>
      </c>
      <c r="W130" s="28" t="b">
        <f>+AND(db_ConsumoSectorizado[[#This Row],[Vol_SACO]]&lt;=0,db_ConsumoSectorizado[[#This Row],[Vol_ENVA]]&lt;100)</f>
        <v>0</v>
      </c>
      <c r="X130" s="28" t="b">
        <f>+AND(db_ConsumoSectorizado[[#This Row],[Vol_SACO]]&gt;0,db_ConsumoSectorizado[[#This Row],[Vol_ENVA]]&lt;900)</f>
        <v>1</v>
      </c>
      <c r="Y130" s="28" t="b">
        <f>+AND(db_ConsumoSectorizado[[#This Row],[Vol_SACO]]=0,db_ConsumoSectorizado[[#This Row],[Vol_ENVA]]&gt;3000)</f>
        <v>0</v>
      </c>
    </row>
    <row r="131" spans="1:25" ht="15.75" x14ac:dyDescent="0.25">
      <c r="A131" s="26">
        <v>44323</v>
      </c>
      <c r="B13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8796.5375000021013</v>
      </c>
      <c r="C131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13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3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3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31" s="28">
        <f ca="1">+db_ConsumoSectorizado[[#This Row],[Consumo.No02]]-db_ConsumoSectorizado[[#This Row],[Consumo.No04]]-db_ConsumoSectorizado[[#This Row],[Consumo.No05]]</f>
        <v>0</v>
      </c>
      <c r="H131" s="28">
        <f ca="1">+db_ConsumoSectorizado[[#This Row],[Consumo.No08]]+db_ConsumoSectorizado[[#This Row],[Consumo.No09]]</f>
        <v>209.60499999999593</v>
      </c>
      <c r="I131" s="28">
        <f ca="1">+IF(db_ConsumoSectorizado[[#This Row],[Fecha]]&lt;TODAY(),IFERROR(VLOOKUP(db_ConsumoSectorizado[[#This Row],[Fecha]],db_Medidores[],9,FALSE)-VLOOKUP(db_ConsumoSectorizado[[#This Row],[Fecha]]-1,db_Medidores[],9,FALSE),0),0)</f>
        <v>209.60499999999593</v>
      </c>
      <c r="J131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131" s="28">
        <f ca="1">+db_ConsumoSectorizado[[#This Row],[Consumo.No07]]-db_ConsumoSectorizado[[#This Row],[Consumo.No08]]-db_ConsumoSectorizado[[#This Row],[Consumo.No09]]</f>
        <v>0</v>
      </c>
      <c r="L131" s="28">
        <f ca="1">+IF(db_ConsumoSectorizado[[#This Row],[Fecha]]&lt;TODAY(),IFERROR(VLOOKUP(db_ConsumoSectorizado[[#This Row],[Fecha]],db_Medidores[],4,FALSE)-VLOOKUP(db_ConsumoSectorizado[[#This Row],[Fecha]]-1,db_Medidores[],4,FALSE),0),0)</f>
        <v>6942</v>
      </c>
      <c r="M131" s="28">
        <f ca="1">+IF(db_ConsumoSectorizado[[#This Row],[Fecha]]&lt;TODAY(),IFERROR(VLOOKUP(db_ConsumoSectorizado[[#This Row],[Fecha]],db_Medidores[],19,FALSE)-VLOOKUP(db_ConsumoSectorizado[[#This Row],[Fecha]]-1,db_Medidores[],19,FALSE),0),0)</f>
        <v>934.75</v>
      </c>
      <c r="N131" s="28">
        <f ca="1">+IF(db_ConsumoSectorizado[[#This Row],[Fecha]]&lt;TODAY(),IFERROR(VLOOKUP(db_ConsumoSectorizado[[#This Row],[Fecha]],db_Medidores[],15,FALSE)-VLOOKUP(db_ConsumoSectorizado[[#This Row],[Fecha]]-1,db_Medidores[],15,FALSE),0),0)</f>
        <v>2096.5</v>
      </c>
      <c r="O131" s="28">
        <f ca="1">+IF(db_ConsumoSectorizado[[#This Row],[Fecha]]&lt;TODAY(),IFERROR(VLOOKUP(db_ConsumoSectorizado[[#This Row],[Fecha]],db_Medidores[],8,FALSE)-VLOOKUP(db_ConsumoSectorizado[[#This Row],[Fecha]]-1,db_Medidores[],8,FALSE),0),0)</f>
        <v>733.85000000009313</v>
      </c>
      <c r="P131" s="28">
        <f ca="1">+db_ConsumoSectorizado[[#This Row],[Consumo.No11]]-db_ConsumoSectorizado[[#This Row],[Consumo.No12]]-db_ConsumoSectorizado[[#This Row],[Consumo.No13]]-db_ConsumoSectorizado[[#This Row],[Consumo.No14]]</f>
        <v>3176.8999999999069</v>
      </c>
      <c r="Q131" s="28">
        <f ca="1">+IF(db_ConsumoSectorizado[[#This Row],[Fecha]]&lt;TODAY(),IFERROR(VLOOKUP(db_ConsumoSectorizado[[#This Row],[Fecha]],db_Medidores[],2,FALSE)-VLOOKUP(db_ConsumoSectorizado[[#This Row],[Fecha]]-1,db_Medidores[],2,FALSE),0),0)</f>
        <v>347.25250000000233</v>
      </c>
      <c r="R131" s="28">
        <f ca="1">+IF(db_ConsumoSectorizado[[#This Row],[Fecha]]&lt;TODAY(),IFERROR(VLOOKUP(db_ConsumoSectorizado[[#This Row],[Fecha]],db_Medidores[],3,FALSE)-VLOOKUP(db_ConsumoSectorizado[[#This Row],[Fecha]]-1,db_Medidores[],3,FALSE),0),0)</f>
        <v>102.20999999999185</v>
      </c>
      <c r="S131" s="28">
        <f ca="1">+db_ConsumoSectorizado[[#This Row],[Consumo.No01]]-db_ConsumoSectorizado[[#This Row],[Consumo.No02]]-db_ConsumoSectorizado[[#This Row],[Consumo.No07]]-db_ConsumoSectorizado[[#This Row],[Consumo.No11]]</f>
        <v>1644.9325000021054</v>
      </c>
      <c r="T131" s="28">
        <f>+IFERROR(VLOOKUP(db_ConsumoSectorizado[[#This Row],[Fecha]],db_Vol[],2,FALSE),0)</f>
        <v>3687</v>
      </c>
      <c r="U131" s="8">
        <f>+IFERROR(VLOOKUP(db_ConsumoSectorizado[[#This Row],[Fecha]],db_Vol[],3,FALSE),0)</f>
        <v>0</v>
      </c>
      <c r="V131" s="8" t="b">
        <f>+AND(db_ConsumoSectorizado[[#This Row],[Vol_SACO]]&gt;3000,db_ConsumoSectorizado[[#This Row],[Vol_ENVA]]&gt;3000)</f>
        <v>0</v>
      </c>
      <c r="W131" s="28" t="b">
        <f>+AND(db_ConsumoSectorizado[[#This Row],[Vol_SACO]]&lt;=0,db_ConsumoSectorizado[[#This Row],[Vol_ENVA]]&lt;100)</f>
        <v>0</v>
      </c>
      <c r="X131" s="28" t="b">
        <f>+AND(db_ConsumoSectorizado[[#This Row],[Vol_SACO]]&gt;0,db_ConsumoSectorizado[[#This Row],[Vol_ENVA]]&lt;900)</f>
        <v>1</v>
      </c>
      <c r="Y131" s="28" t="b">
        <f>+AND(db_ConsumoSectorizado[[#This Row],[Vol_SACO]]=0,db_ConsumoSectorizado[[#This Row],[Vol_ENVA]]&gt;3000)</f>
        <v>0</v>
      </c>
    </row>
    <row r="132" spans="1:25" ht="15.75" x14ac:dyDescent="0.25">
      <c r="A132" s="26">
        <v>44324</v>
      </c>
      <c r="B13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8796.5375000021013</v>
      </c>
      <c r="C132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13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32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3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32" s="28">
        <f ca="1">+db_ConsumoSectorizado[[#This Row],[Consumo.No02]]-db_ConsumoSectorizado[[#This Row],[Consumo.No04]]-db_ConsumoSectorizado[[#This Row],[Consumo.No05]]</f>
        <v>0</v>
      </c>
      <c r="H132" s="28">
        <f ca="1">+db_ConsumoSectorizado[[#This Row],[Consumo.No08]]+db_ConsumoSectorizado[[#This Row],[Consumo.No09]]</f>
        <v>209.60499999999593</v>
      </c>
      <c r="I132" s="28">
        <f ca="1">+IF(db_ConsumoSectorizado[[#This Row],[Fecha]]&lt;TODAY(),IFERROR(VLOOKUP(db_ConsumoSectorizado[[#This Row],[Fecha]],db_Medidores[],9,FALSE)-VLOOKUP(db_ConsumoSectorizado[[#This Row],[Fecha]]-1,db_Medidores[],9,FALSE),0),0)</f>
        <v>209.60499999999593</v>
      </c>
      <c r="J132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132" s="28">
        <f ca="1">+db_ConsumoSectorizado[[#This Row],[Consumo.No07]]-db_ConsumoSectorizado[[#This Row],[Consumo.No08]]-db_ConsumoSectorizado[[#This Row],[Consumo.No09]]</f>
        <v>0</v>
      </c>
      <c r="L132" s="28">
        <f ca="1">+IF(db_ConsumoSectorizado[[#This Row],[Fecha]]&lt;TODAY(),IFERROR(VLOOKUP(db_ConsumoSectorizado[[#This Row],[Fecha]],db_Medidores[],4,FALSE)-VLOOKUP(db_ConsumoSectorizado[[#This Row],[Fecha]]-1,db_Medidores[],4,FALSE),0),0)</f>
        <v>6942</v>
      </c>
      <c r="M132" s="28">
        <f ca="1">+IF(db_ConsumoSectorizado[[#This Row],[Fecha]]&lt;TODAY(),IFERROR(VLOOKUP(db_ConsumoSectorizado[[#This Row],[Fecha]],db_Medidores[],19,FALSE)-VLOOKUP(db_ConsumoSectorizado[[#This Row],[Fecha]]-1,db_Medidores[],19,FALSE),0),0)</f>
        <v>934.75</v>
      </c>
      <c r="N132" s="28">
        <f ca="1">+IF(db_ConsumoSectorizado[[#This Row],[Fecha]]&lt;TODAY(),IFERROR(VLOOKUP(db_ConsumoSectorizado[[#This Row],[Fecha]],db_Medidores[],15,FALSE)-VLOOKUP(db_ConsumoSectorizado[[#This Row],[Fecha]]-1,db_Medidores[],15,FALSE),0),0)</f>
        <v>2096.5</v>
      </c>
      <c r="O132" s="28">
        <f ca="1">+IF(db_ConsumoSectorizado[[#This Row],[Fecha]]&lt;TODAY(),IFERROR(VLOOKUP(db_ConsumoSectorizado[[#This Row],[Fecha]],db_Medidores[],8,FALSE)-VLOOKUP(db_ConsumoSectorizado[[#This Row],[Fecha]]-1,db_Medidores[],8,FALSE),0),0)</f>
        <v>733.85000000009313</v>
      </c>
      <c r="P132" s="28">
        <f ca="1">+db_ConsumoSectorizado[[#This Row],[Consumo.No11]]-db_ConsumoSectorizado[[#This Row],[Consumo.No12]]-db_ConsumoSectorizado[[#This Row],[Consumo.No13]]-db_ConsumoSectorizado[[#This Row],[Consumo.No14]]</f>
        <v>3176.8999999999069</v>
      </c>
      <c r="Q132" s="28">
        <f ca="1">+IF(db_ConsumoSectorizado[[#This Row],[Fecha]]&lt;TODAY(),IFERROR(VLOOKUP(db_ConsumoSectorizado[[#This Row],[Fecha]],db_Medidores[],2,FALSE)-VLOOKUP(db_ConsumoSectorizado[[#This Row],[Fecha]]-1,db_Medidores[],2,FALSE),0),0)</f>
        <v>347.25250000000233</v>
      </c>
      <c r="R132" s="28">
        <f ca="1">+IF(db_ConsumoSectorizado[[#This Row],[Fecha]]&lt;TODAY(),IFERROR(VLOOKUP(db_ConsumoSectorizado[[#This Row],[Fecha]],db_Medidores[],3,FALSE)-VLOOKUP(db_ConsumoSectorizado[[#This Row],[Fecha]]-1,db_Medidores[],3,FALSE),0),0)</f>
        <v>102.20999999999185</v>
      </c>
      <c r="S132" s="28">
        <f ca="1">+db_ConsumoSectorizado[[#This Row],[Consumo.No01]]-db_ConsumoSectorizado[[#This Row],[Consumo.No02]]-db_ConsumoSectorizado[[#This Row],[Consumo.No07]]-db_ConsumoSectorizado[[#This Row],[Consumo.No11]]</f>
        <v>1644.9325000021054</v>
      </c>
      <c r="T132" s="28">
        <f>+IFERROR(VLOOKUP(db_ConsumoSectorizado[[#This Row],[Fecha]],db_Vol[],2,FALSE),0)</f>
        <v>1840</v>
      </c>
      <c r="U132" s="8">
        <f>+IFERROR(VLOOKUP(db_ConsumoSectorizado[[#This Row],[Fecha]],db_Vol[],3,FALSE),0)</f>
        <v>0</v>
      </c>
      <c r="V132" s="8" t="b">
        <f>+AND(db_ConsumoSectorizado[[#This Row],[Vol_SACO]]&gt;3000,db_ConsumoSectorizado[[#This Row],[Vol_ENVA]]&gt;3000)</f>
        <v>0</v>
      </c>
      <c r="W132" s="28" t="b">
        <f>+AND(db_ConsumoSectorizado[[#This Row],[Vol_SACO]]&lt;=0,db_ConsumoSectorizado[[#This Row],[Vol_ENVA]]&lt;100)</f>
        <v>0</v>
      </c>
      <c r="X132" s="28" t="b">
        <f>+AND(db_ConsumoSectorizado[[#This Row],[Vol_SACO]]&gt;0,db_ConsumoSectorizado[[#This Row],[Vol_ENVA]]&lt;900)</f>
        <v>1</v>
      </c>
      <c r="Y132" s="28" t="b">
        <f>+AND(db_ConsumoSectorizado[[#This Row],[Vol_SACO]]=0,db_ConsumoSectorizado[[#This Row],[Vol_ENVA]]&gt;3000)</f>
        <v>0</v>
      </c>
    </row>
    <row r="133" spans="1:25" ht="15.75" x14ac:dyDescent="0.25">
      <c r="A133" s="26">
        <v>44325</v>
      </c>
      <c r="B13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8796.5375000020722</v>
      </c>
      <c r="C133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13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33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33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33" s="28">
        <f ca="1">+db_ConsumoSectorizado[[#This Row],[Consumo.No02]]-db_ConsumoSectorizado[[#This Row],[Consumo.No04]]-db_ConsumoSectorizado[[#This Row],[Consumo.No05]]</f>
        <v>0</v>
      </c>
      <c r="H133" s="28">
        <f ca="1">+db_ConsumoSectorizado[[#This Row],[Consumo.No08]]+db_ConsumoSectorizado[[#This Row],[Consumo.No09]]</f>
        <v>209.60500000001048</v>
      </c>
      <c r="I133" s="28">
        <f ca="1">+IF(db_ConsumoSectorizado[[#This Row],[Fecha]]&lt;TODAY(),IFERROR(VLOOKUP(db_ConsumoSectorizado[[#This Row],[Fecha]],db_Medidores[],9,FALSE)-VLOOKUP(db_ConsumoSectorizado[[#This Row],[Fecha]]-1,db_Medidores[],9,FALSE),0),0)</f>
        <v>209.60500000001048</v>
      </c>
      <c r="J133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133" s="28">
        <f ca="1">+db_ConsumoSectorizado[[#This Row],[Consumo.No07]]-db_ConsumoSectorizado[[#This Row],[Consumo.No08]]-db_ConsumoSectorizado[[#This Row],[Consumo.No09]]</f>
        <v>0</v>
      </c>
      <c r="L133" s="28">
        <f ca="1">+IF(db_ConsumoSectorizado[[#This Row],[Fecha]]&lt;TODAY(),IFERROR(VLOOKUP(db_ConsumoSectorizado[[#This Row],[Fecha]],db_Medidores[],4,FALSE)-VLOOKUP(db_ConsumoSectorizado[[#This Row],[Fecha]]-1,db_Medidores[],4,FALSE),0),0)</f>
        <v>6942</v>
      </c>
      <c r="M133" s="28">
        <f ca="1">+IF(db_ConsumoSectorizado[[#This Row],[Fecha]]&lt;TODAY(),IFERROR(VLOOKUP(db_ConsumoSectorizado[[#This Row],[Fecha]],db_Medidores[],19,FALSE)-VLOOKUP(db_ConsumoSectorizado[[#This Row],[Fecha]]-1,db_Medidores[],19,FALSE),0),0)</f>
        <v>934.75</v>
      </c>
      <c r="N133" s="28">
        <f ca="1">+IF(db_ConsumoSectorizado[[#This Row],[Fecha]]&lt;TODAY(),IFERROR(VLOOKUP(db_ConsumoSectorizado[[#This Row],[Fecha]],db_Medidores[],15,FALSE)-VLOOKUP(db_ConsumoSectorizado[[#This Row],[Fecha]]-1,db_Medidores[],15,FALSE),0),0)</f>
        <v>2096.5</v>
      </c>
      <c r="O133" s="28">
        <f ca="1">+IF(db_ConsumoSectorizado[[#This Row],[Fecha]]&lt;TODAY(),IFERROR(VLOOKUP(db_ConsumoSectorizado[[#This Row],[Fecha]],db_Medidores[],8,FALSE)-VLOOKUP(db_ConsumoSectorizado[[#This Row],[Fecha]]-1,db_Medidores[],8,FALSE),0),0)</f>
        <v>733.84999999962747</v>
      </c>
      <c r="P133" s="28">
        <f ca="1">+db_ConsumoSectorizado[[#This Row],[Consumo.No11]]-db_ConsumoSectorizado[[#This Row],[Consumo.No12]]-db_ConsumoSectorizado[[#This Row],[Consumo.No13]]-db_ConsumoSectorizado[[#This Row],[Consumo.No14]]</f>
        <v>3176.9000000003725</v>
      </c>
      <c r="Q133" s="28">
        <f ca="1">+IF(db_ConsumoSectorizado[[#This Row],[Fecha]]&lt;TODAY(),IFERROR(VLOOKUP(db_ConsumoSectorizado[[#This Row],[Fecha]],db_Medidores[],2,FALSE)-VLOOKUP(db_ConsumoSectorizado[[#This Row],[Fecha]]-1,db_Medidores[],2,FALSE),0),0)</f>
        <v>347.25250000000233</v>
      </c>
      <c r="R133" s="28">
        <f ca="1">+IF(db_ConsumoSectorizado[[#This Row],[Fecha]]&lt;TODAY(),IFERROR(VLOOKUP(db_ConsumoSectorizado[[#This Row],[Fecha]],db_Medidores[],3,FALSE)-VLOOKUP(db_ConsumoSectorizado[[#This Row],[Fecha]]-1,db_Medidores[],3,FALSE),0),0)</f>
        <v>102.21000000002095</v>
      </c>
      <c r="S133" s="28">
        <f ca="1">+db_ConsumoSectorizado[[#This Row],[Consumo.No01]]-db_ConsumoSectorizado[[#This Row],[Consumo.No02]]-db_ConsumoSectorizado[[#This Row],[Consumo.No07]]-db_ConsumoSectorizado[[#This Row],[Consumo.No11]]</f>
        <v>1644.9325000020617</v>
      </c>
      <c r="T133" s="28">
        <f>+IFERROR(VLOOKUP(db_ConsumoSectorizado[[#This Row],[Fecha]],db_Vol[],2,FALSE),0)</f>
        <v>0</v>
      </c>
      <c r="U133" s="8">
        <f>+IFERROR(VLOOKUP(db_ConsumoSectorizado[[#This Row],[Fecha]],db_Vol[],3,FALSE),0)</f>
        <v>0</v>
      </c>
      <c r="V133" s="8" t="b">
        <f>+AND(db_ConsumoSectorizado[[#This Row],[Vol_SACO]]&gt;3000,db_ConsumoSectorizado[[#This Row],[Vol_ENVA]]&gt;3000)</f>
        <v>0</v>
      </c>
      <c r="W133" s="28" t="b">
        <f>+AND(db_ConsumoSectorizado[[#This Row],[Vol_SACO]]&lt;=0,db_ConsumoSectorizado[[#This Row],[Vol_ENVA]]&lt;100)</f>
        <v>1</v>
      </c>
      <c r="X133" s="28" t="b">
        <f>+AND(db_ConsumoSectorizado[[#This Row],[Vol_SACO]]&gt;0,db_ConsumoSectorizado[[#This Row],[Vol_ENVA]]&lt;900)</f>
        <v>0</v>
      </c>
      <c r="Y133" s="28" t="b">
        <f>+AND(db_ConsumoSectorizado[[#This Row],[Vol_SACO]]=0,db_ConsumoSectorizado[[#This Row],[Vol_ENVA]]&gt;3000)</f>
        <v>0</v>
      </c>
    </row>
    <row r="134" spans="1:25" ht="15.75" x14ac:dyDescent="0.25">
      <c r="A134" s="26">
        <v>44326</v>
      </c>
      <c r="B13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10034.470000006273</v>
      </c>
      <c r="C134" s="28">
        <f ca="1">+IF(db_ConsumoSectorizado[[#This Row],[Fecha]]&lt;TODAY(),IFERROR(VLOOKUP(db_ConsumoSectorizado[[#This Row],[Fecha]],db_Medidores[],10,FALSE)-VLOOKUP(db_ConsumoSectorizado[[#This Row],[Fecha]]-1,db_Medidores[],10,FALSE),0),0)</f>
        <v>329.01750000007451</v>
      </c>
      <c r="D13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34" s="28">
        <f ca="1">+IF(db_ConsumoSectorizado[[#This Row],[Fecha]]&lt;TODAY(),IFERROR(VLOOKUP(db_ConsumoSectorizado[[#This Row],[Fecha]],db_Medidores[],7,FALSE)-VLOOKUP(db_ConsumoSectorizado[[#This Row],[Fecha]]-1,db_Medidores[],7,FALSE),0),0)</f>
        <v>20.220000000204891</v>
      </c>
      <c r="F134" s="28">
        <f ca="1">+IF(db_ConsumoSectorizado[[#This Row],[Fecha]]&lt;TODAY(),IFERROR(VLOOKUP(db_ConsumoSectorizado[[#This Row],[Fecha]],db_Medidores[],17,FALSE)-VLOOKUP(db_ConsumoSectorizado[[#This Row],[Fecha]]-1,db_Medidores[],17,FALSE),0),0)</f>
        <v>210.86999999999534</v>
      </c>
      <c r="G134" s="28">
        <f ca="1">+db_ConsumoSectorizado[[#This Row],[Consumo.No02]]-db_ConsumoSectorizado[[#This Row],[Consumo.No04]]-db_ConsumoSectorizado[[#This Row],[Consumo.No05]]</f>
        <v>97.927499999874271</v>
      </c>
      <c r="H134" s="28">
        <f ca="1">+db_ConsumoSectorizado[[#This Row],[Consumo.No08]]+db_ConsumoSectorizado[[#This Row],[Consumo.No09]]</f>
        <v>798.93999999997322</v>
      </c>
      <c r="I134" s="28">
        <f ca="1">+IF(db_ConsumoSectorizado[[#This Row],[Fecha]]&lt;TODAY(),IFERROR(VLOOKUP(db_ConsumoSectorizado[[#This Row],[Fecha]],db_Medidores[],9,FALSE)-VLOOKUP(db_ConsumoSectorizado[[#This Row],[Fecha]]-1,db_Medidores[],9,FALSE),0),0)</f>
        <v>205.83999999999651</v>
      </c>
      <c r="J134" s="28">
        <f ca="1">+IF(db_ConsumoSectorizado[[#This Row],[Fecha]]&lt;TODAY(),IFERROR(VLOOKUP(db_ConsumoSectorizado[[#This Row],[Fecha]],db_Medidores[],11,FALSE)-VLOOKUP(db_ConsumoSectorizado[[#This Row],[Fecha]]-1,db_Medidores[],11,FALSE),0),0)</f>
        <v>593.09999999997672</v>
      </c>
      <c r="K134" s="28">
        <f ca="1">+db_ConsumoSectorizado[[#This Row],[Consumo.No07]]-db_ConsumoSectorizado[[#This Row],[Consumo.No08]]-db_ConsumoSectorizado[[#This Row],[Consumo.No09]]</f>
        <v>0</v>
      </c>
      <c r="L134" s="28">
        <f ca="1">+IF(db_ConsumoSectorizado[[#This Row],[Fecha]]&lt;TODAY(),IFERROR(VLOOKUP(db_ConsumoSectorizado[[#This Row],[Fecha]],db_Medidores[],4,FALSE)-VLOOKUP(db_ConsumoSectorizado[[#This Row],[Fecha]]-1,db_Medidores[],4,FALSE),0),0)</f>
        <v>7580</v>
      </c>
      <c r="M134" s="28">
        <f ca="1">+IF(db_ConsumoSectorizado[[#This Row],[Fecha]]&lt;TODAY(),IFERROR(VLOOKUP(db_ConsumoSectorizado[[#This Row],[Fecha]],db_Medidores[],19,FALSE)-VLOOKUP(db_ConsumoSectorizado[[#This Row],[Fecha]]-1,db_Medidores[],19,FALSE),0),0)</f>
        <v>928</v>
      </c>
      <c r="N134" s="28">
        <f ca="1">+IF(db_ConsumoSectorizado[[#This Row],[Fecha]]&lt;TODAY(),IFERROR(VLOOKUP(db_ConsumoSectorizado[[#This Row],[Fecha]],db_Medidores[],15,FALSE)-VLOOKUP(db_ConsumoSectorizado[[#This Row],[Fecha]]-1,db_Medidores[],15,FALSE),0),0)</f>
        <v>2105</v>
      </c>
      <c r="O134" s="28">
        <f ca="1">+IF(db_ConsumoSectorizado[[#This Row],[Fecha]]&lt;TODAY(),IFERROR(VLOOKUP(db_ConsumoSectorizado[[#This Row],[Fecha]],db_Medidores[],8,FALSE)-VLOOKUP(db_ConsumoSectorizado[[#This Row],[Fecha]]-1,db_Medidores[],8,FALSE),0),0)</f>
        <v>628</v>
      </c>
      <c r="P134" s="28">
        <f ca="1">+db_ConsumoSectorizado[[#This Row],[Consumo.No11]]-db_ConsumoSectorizado[[#This Row],[Consumo.No12]]-db_ConsumoSectorizado[[#This Row],[Consumo.No13]]-db_ConsumoSectorizado[[#This Row],[Consumo.No14]]</f>
        <v>3919</v>
      </c>
      <c r="Q134" s="28">
        <f ca="1">+IF(db_ConsumoSectorizado[[#This Row],[Fecha]]&lt;TODAY(),IFERROR(VLOOKUP(db_ConsumoSectorizado[[#This Row],[Fecha]],db_Medidores[],2,FALSE)-VLOOKUP(db_ConsumoSectorizado[[#This Row],[Fecha]]-1,db_Medidores[],2,FALSE),0),0)</f>
        <v>326.89000000001397</v>
      </c>
      <c r="R134" s="28">
        <f ca="1">+IF(db_ConsumoSectorizado[[#This Row],[Fecha]]&lt;TODAY(),IFERROR(VLOOKUP(db_ConsumoSectorizado[[#This Row],[Fecha]],db_Medidores[],3,FALSE)-VLOOKUP(db_ConsumoSectorizado[[#This Row],[Fecha]]-1,db_Medidores[],3,FALSE),0),0)</f>
        <v>126.63999999999942</v>
      </c>
      <c r="S134" s="28">
        <f ca="1">+db_ConsumoSectorizado[[#This Row],[Consumo.No01]]-db_ConsumoSectorizado[[#This Row],[Consumo.No02]]-db_ConsumoSectorizado[[#This Row],[Consumo.No07]]-db_ConsumoSectorizado[[#This Row],[Consumo.No11]]</f>
        <v>1326.5125000062253</v>
      </c>
      <c r="T134" s="28">
        <f>+IFERROR(VLOOKUP(db_ConsumoSectorizado[[#This Row],[Fecha]],db_Vol[],2,FALSE),0)</f>
        <v>2284</v>
      </c>
      <c r="U134" s="8">
        <f>+IFERROR(VLOOKUP(db_ConsumoSectorizado[[#This Row],[Fecha]],db_Vol[],3,FALSE),0)</f>
        <v>0</v>
      </c>
      <c r="V134" s="8" t="b">
        <f>+AND(db_ConsumoSectorizado[[#This Row],[Vol_SACO]]&gt;3000,db_ConsumoSectorizado[[#This Row],[Vol_ENVA]]&gt;3000)</f>
        <v>0</v>
      </c>
      <c r="W134" s="28" t="b">
        <f>+AND(db_ConsumoSectorizado[[#This Row],[Vol_SACO]]&lt;=0,db_ConsumoSectorizado[[#This Row],[Vol_ENVA]]&lt;100)</f>
        <v>0</v>
      </c>
      <c r="X134" s="28" t="b">
        <f>+AND(db_ConsumoSectorizado[[#This Row],[Vol_SACO]]&gt;0,db_ConsumoSectorizado[[#This Row],[Vol_ENVA]]&lt;900)</f>
        <v>1</v>
      </c>
      <c r="Y134" s="28" t="b">
        <f>+AND(db_ConsumoSectorizado[[#This Row],[Vol_SACO]]=0,db_ConsumoSectorizado[[#This Row],[Vol_ENVA]]&gt;3000)</f>
        <v>0</v>
      </c>
    </row>
    <row r="135" spans="1:25" ht="15.75" x14ac:dyDescent="0.25">
      <c r="A135" s="26">
        <v>44327</v>
      </c>
      <c r="B13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19130.379999985336</v>
      </c>
      <c r="C135" s="28">
        <f ca="1">+IF(db_ConsumoSectorizado[[#This Row],[Fecha]]&lt;TODAY(),IFERROR(VLOOKUP(db_ConsumoSectorizado[[#This Row],[Fecha]],db_Medidores[],10,FALSE)-VLOOKUP(db_ConsumoSectorizado[[#This Row],[Fecha]]-1,db_Medidores[],10,FALSE),0),0)</f>
        <v>4646.7199999997392</v>
      </c>
      <c r="D13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35" s="28">
        <f ca="1">+IF(db_ConsumoSectorizado[[#This Row],[Fecha]]&lt;TODAY(),IFERROR(VLOOKUP(db_ConsumoSectorizado[[#This Row],[Fecha]],db_Medidores[],7,FALSE)-VLOOKUP(db_ConsumoSectorizado[[#This Row],[Fecha]]-1,db_Medidores[],7,FALSE),0),0)</f>
        <v>834.92999999993481</v>
      </c>
      <c r="F135" s="28">
        <f ca="1">+IF(db_ConsumoSectorizado[[#This Row],[Fecha]]&lt;TODAY(),IFERROR(VLOOKUP(db_ConsumoSectorizado[[#This Row],[Fecha]],db_Medidores[],17,FALSE)-VLOOKUP(db_ConsumoSectorizado[[#This Row],[Fecha]]-1,db_Medidores[],17,FALSE),0),0)</f>
        <v>1884.9799999999814</v>
      </c>
      <c r="G135" s="28">
        <f ca="1">+db_ConsumoSectorizado[[#This Row],[Consumo.No02]]-db_ConsumoSectorizado[[#This Row],[Consumo.No04]]-db_ConsumoSectorizado[[#This Row],[Consumo.No05]]</f>
        <v>1926.809999999823</v>
      </c>
      <c r="H135" s="28">
        <f ca="1">+db_ConsumoSectorizado[[#This Row],[Consumo.No08]]+db_ConsumoSectorizado[[#This Row],[Consumo.No09]]</f>
        <v>932.47000000000844</v>
      </c>
      <c r="I135" s="28">
        <f ca="1">+IF(db_ConsumoSectorizado[[#This Row],[Fecha]]&lt;TODAY(),IFERROR(VLOOKUP(db_ConsumoSectorizado[[#This Row],[Fecha]],db_Medidores[],9,FALSE)-VLOOKUP(db_ConsumoSectorizado[[#This Row],[Fecha]]-1,db_Medidores[],9,FALSE),0),0)</f>
        <v>301.59000000000378</v>
      </c>
      <c r="J135" s="28">
        <f ca="1">+IF(db_ConsumoSectorizado[[#This Row],[Fecha]]&lt;TODAY(),IFERROR(VLOOKUP(db_ConsumoSectorizado[[#This Row],[Fecha]],db_Medidores[],11,FALSE)-VLOOKUP(db_ConsumoSectorizado[[#This Row],[Fecha]]-1,db_Medidores[],11,FALSE),0),0)</f>
        <v>630.88000000000466</v>
      </c>
      <c r="K135" s="28">
        <f ca="1">+db_ConsumoSectorizado[[#This Row],[Consumo.No07]]-db_ConsumoSectorizado[[#This Row],[Consumo.No08]]-db_ConsumoSectorizado[[#This Row],[Consumo.No09]]</f>
        <v>0</v>
      </c>
      <c r="L135" s="28">
        <f ca="1">+IF(db_ConsumoSectorizado[[#This Row],[Fecha]]&lt;TODAY(),IFERROR(VLOOKUP(db_ConsumoSectorizado[[#This Row],[Fecha]],db_Medidores[],4,FALSE)-VLOOKUP(db_ConsumoSectorizado[[#This Row],[Fecha]]-1,db_Medidores[],4,FALSE),0),0)</f>
        <v>10343</v>
      </c>
      <c r="M135" s="28">
        <f ca="1">+IF(db_ConsumoSectorizado[[#This Row],[Fecha]]&lt;TODAY(),IFERROR(VLOOKUP(db_ConsumoSectorizado[[#This Row],[Fecha]],db_Medidores[],19,FALSE)-VLOOKUP(db_ConsumoSectorizado[[#This Row],[Fecha]]-1,db_Medidores[],19,FALSE),0),0)</f>
        <v>1642</v>
      </c>
      <c r="N135" s="28">
        <f ca="1">+IF(db_ConsumoSectorizado[[#This Row],[Fecha]]&lt;TODAY(),IFERROR(VLOOKUP(db_ConsumoSectorizado[[#This Row],[Fecha]],db_Medidores[],15,FALSE)-VLOOKUP(db_ConsumoSectorizado[[#This Row],[Fecha]]-1,db_Medidores[],15,FALSE),0),0)</f>
        <v>2511</v>
      </c>
      <c r="O135" s="28">
        <f ca="1">+IF(db_ConsumoSectorizado[[#This Row],[Fecha]]&lt;TODAY(),IFERROR(VLOOKUP(db_ConsumoSectorizado[[#This Row],[Fecha]],db_Medidores[],8,FALSE)-VLOOKUP(db_ConsumoSectorizado[[#This Row],[Fecha]]-1,db_Medidores[],8,FALSE),0),0)</f>
        <v>732.80000000004657</v>
      </c>
      <c r="P135" s="28">
        <f ca="1">+db_ConsumoSectorizado[[#This Row],[Consumo.No11]]-db_ConsumoSectorizado[[#This Row],[Consumo.No12]]-db_ConsumoSectorizado[[#This Row],[Consumo.No13]]-db_ConsumoSectorizado[[#This Row],[Consumo.No14]]</f>
        <v>5457.1999999999534</v>
      </c>
      <c r="Q135" s="28">
        <f ca="1">+IF(db_ConsumoSectorizado[[#This Row],[Fecha]]&lt;TODAY(),IFERROR(VLOOKUP(db_ConsumoSectorizado[[#This Row],[Fecha]],db_Medidores[],2,FALSE)-VLOOKUP(db_ConsumoSectorizado[[#This Row],[Fecha]]-1,db_Medidores[],2,FALSE),0),0)</f>
        <v>369.64999999999418</v>
      </c>
      <c r="R135" s="28">
        <f ca="1">+IF(db_ConsumoSectorizado[[#This Row],[Fecha]]&lt;TODAY(),IFERROR(VLOOKUP(db_ConsumoSectorizado[[#This Row],[Fecha]],db_Medidores[],3,FALSE)-VLOOKUP(db_ConsumoSectorizado[[#This Row],[Fecha]]-1,db_Medidores[],3,FALSE),0),0)</f>
        <v>227.97000000000116</v>
      </c>
      <c r="S135" s="28">
        <f ca="1">+db_ConsumoSectorizado[[#This Row],[Consumo.No01]]-db_ConsumoSectorizado[[#This Row],[Consumo.No02]]-db_ConsumoSectorizado[[#This Row],[Consumo.No07]]-db_ConsumoSectorizado[[#This Row],[Consumo.No11]]</f>
        <v>3208.1899999855887</v>
      </c>
      <c r="T135" s="28">
        <f>+IFERROR(VLOOKUP(db_ConsumoSectorizado[[#This Row],[Fecha]],db_Vol[],2,FALSE),0)</f>
        <v>3632</v>
      </c>
      <c r="U135" s="28">
        <f>+IFERROR(VLOOKUP(db_ConsumoSectorizado[[#This Row],[Fecha]],db_Vol[],3,FALSE),0)</f>
        <v>2378.9151999999999</v>
      </c>
      <c r="V135" s="28" t="b">
        <f>+AND(db_ConsumoSectorizado[[#This Row],[Vol_SACO]]&gt;3000,db_ConsumoSectorizado[[#This Row],[Vol_ENVA]]&gt;3000)</f>
        <v>0</v>
      </c>
      <c r="W135" s="28" t="b">
        <f>+AND(db_ConsumoSectorizado[[#This Row],[Vol_SACO]]&lt;=0,db_ConsumoSectorizado[[#This Row],[Vol_ENVA]]&lt;100)</f>
        <v>0</v>
      </c>
      <c r="X135" s="28" t="b">
        <f>+AND(db_ConsumoSectorizado[[#This Row],[Vol_SACO]]&gt;0,db_ConsumoSectorizado[[#This Row],[Vol_ENVA]]&lt;900)</f>
        <v>0</v>
      </c>
      <c r="Y135" s="28" t="b">
        <f>+AND(db_ConsumoSectorizado[[#This Row],[Vol_SACO]]=0,db_ConsumoSectorizado[[#This Row],[Vol_ENVA]]&gt;3000)</f>
        <v>0</v>
      </c>
    </row>
    <row r="136" spans="1:25" ht="15.75" x14ac:dyDescent="0.25">
      <c r="A136" s="26">
        <v>44328</v>
      </c>
      <c r="B13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19757.44000001259</v>
      </c>
      <c r="C136" s="28">
        <f ca="1">+IF(db_ConsumoSectorizado[[#This Row],[Fecha]]&lt;TODAY(),IFERROR(VLOOKUP(db_ConsumoSectorizado[[#This Row],[Fecha]],db_Medidores[],10,FALSE)-VLOOKUP(db_ConsumoSectorizado[[#This Row],[Fecha]]-1,db_Medidores[],10,FALSE),0),0)</f>
        <v>5589.8800000003539</v>
      </c>
      <c r="D13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36" s="28">
        <f ca="1">+IF(db_ConsumoSectorizado[[#This Row],[Fecha]]&lt;TODAY(),IFERROR(VLOOKUP(db_ConsumoSectorizado[[#This Row],[Fecha]],db_Medidores[],7,FALSE)-VLOOKUP(db_ConsumoSectorizado[[#This Row],[Fecha]]-1,db_Medidores[],7,FALSE),0),0)</f>
        <v>1030.4499999999534</v>
      </c>
      <c r="F136" s="28">
        <f ca="1">+IF(db_ConsumoSectorizado[[#This Row],[Fecha]]&lt;TODAY(),IFERROR(VLOOKUP(db_ConsumoSectorizado[[#This Row],[Fecha]],db_Medidores[],17,FALSE)-VLOOKUP(db_ConsumoSectorizado[[#This Row],[Fecha]]-1,db_Medidores[],17,FALSE),0),0)</f>
        <v>2204.2299999999814</v>
      </c>
      <c r="G136" s="28">
        <f ca="1">+db_ConsumoSectorizado[[#This Row],[Consumo.No02]]-db_ConsumoSectorizado[[#This Row],[Consumo.No04]]-db_ConsumoSectorizado[[#This Row],[Consumo.No05]]</f>
        <v>2355.2000000004191</v>
      </c>
      <c r="H136" s="28">
        <f ca="1">+db_ConsumoSectorizado[[#This Row],[Consumo.No08]]+db_ConsumoSectorizado[[#This Row],[Consumo.No09]]</f>
        <v>875.47000000001572</v>
      </c>
      <c r="I136" s="28">
        <f ca="1">+IF(db_ConsumoSectorizado[[#This Row],[Fecha]]&lt;TODAY(),IFERROR(VLOOKUP(db_ConsumoSectorizado[[#This Row],[Fecha]],db_Medidores[],9,FALSE)-VLOOKUP(db_ConsumoSectorizado[[#This Row],[Fecha]]-1,db_Medidores[],9,FALSE),0),0)</f>
        <v>312.13999999999942</v>
      </c>
      <c r="J136" s="28">
        <f ca="1">+IF(db_ConsumoSectorizado[[#This Row],[Fecha]]&lt;TODAY(),IFERROR(VLOOKUP(db_ConsumoSectorizado[[#This Row],[Fecha]],db_Medidores[],11,FALSE)-VLOOKUP(db_ConsumoSectorizado[[#This Row],[Fecha]]-1,db_Medidores[],11,FALSE),0),0)</f>
        <v>563.3300000000163</v>
      </c>
      <c r="K136" s="28">
        <f ca="1">+db_ConsumoSectorizado[[#This Row],[Consumo.No07]]-db_ConsumoSectorizado[[#This Row],[Consumo.No08]]-db_ConsumoSectorizado[[#This Row],[Consumo.No09]]</f>
        <v>0</v>
      </c>
      <c r="L136" s="28">
        <f ca="1">+IF(db_ConsumoSectorizado[[#This Row],[Fecha]]&lt;TODAY(),IFERROR(VLOOKUP(db_ConsumoSectorizado[[#This Row],[Fecha]],db_Medidores[],4,FALSE)-VLOOKUP(db_ConsumoSectorizado[[#This Row],[Fecha]]-1,db_Medidores[],4,FALSE),0),0)</f>
        <v>10330</v>
      </c>
      <c r="M136" s="28">
        <f ca="1">+IF(db_ConsumoSectorizado[[#This Row],[Fecha]]&lt;TODAY(),IFERROR(VLOOKUP(db_ConsumoSectorizado[[#This Row],[Fecha]],db_Medidores[],19,FALSE)-VLOOKUP(db_ConsumoSectorizado[[#This Row],[Fecha]]-1,db_Medidores[],19,FALSE),0),0)</f>
        <v>1687</v>
      </c>
      <c r="N136" s="28">
        <f ca="1">+IF(db_ConsumoSectorizado[[#This Row],[Fecha]]&lt;TODAY(),IFERROR(VLOOKUP(db_ConsumoSectorizado[[#This Row],[Fecha]],db_Medidores[],15,FALSE)-VLOOKUP(db_ConsumoSectorizado[[#This Row],[Fecha]]-1,db_Medidores[],15,FALSE),0),0)</f>
        <v>2252</v>
      </c>
      <c r="O136" s="28">
        <f ca="1">+IF(db_ConsumoSectorizado[[#This Row],[Fecha]]&lt;TODAY(),IFERROR(VLOOKUP(db_ConsumoSectorizado[[#This Row],[Fecha]],db_Medidores[],8,FALSE)-VLOOKUP(db_ConsumoSectorizado[[#This Row],[Fecha]]-1,db_Medidores[],8,FALSE),0),0)</f>
        <v>724.39999999990687</v>
      </c>
      <c r="P136" s="28">
        <f ca="1">+db_ConsumoSectorizado[[#This Row],[Consumo.No11]]-db_ConsumoSectorizado[[#This Row],[Consumo.No12]]-db_ConsumoSectorizado[[#This Row],[Consumo.No13]]-db_ConsumoSectorizado[[#This Row],[Consumo.No14]]</f>
        <v>5666.6000000000931</v>
      </c>
      <c r="Q136" s="28">
        <f ca="1">+IF(db_ConsumoSectorizado[[#This Row],[Fecha]]&lt;TODAY(),IFERROR(VLOOKUP(db_ConsumoSectorizado[[#This Row],[Fecha]],db_Medidores[],2,FALSE)-VLOOKUP(db_ConsumoSectorizado[[#This Row],[Fecha]]-1,db_Medidores[],2,FALSE),0),0)</f>
        <v>414.47999999998137</v>
      </c>
      <c r="R136" s="28">
        <f ca="1">+IF(db_ConsumoSectorizado[[#This Row],[Fecha]]&lt;TODAY(),IFERROR(VLOOKUP(db_ConsumoSectorizado[[#This Row],[Fecha]],db_Medidores[],3,FALSE)-VLOOKUP(db_ConsumoSectorizado[[#This Row],[Fecha]]-1,db_Medidores[],3,FALSE),0),0)</f>
        <v>204.08000000000175</v>
      </c>
      <c r="S136" s="28">
        <f ca="1">+db_ConsumoSectorizado[[#This Row],[Consumo.No01]]-db_ConsumoSectorizado[[#This Row],[Consumo.No02]]-db_ConsumoSectorizado[[#This Row],[Consumo.No07]]-db_ConsumoSectorizado[[#This Row],[Consumo.No11]]</f>
        <v>2962.0900000122201</v>
      </c>
      <c r="T136" s="28">
        <f>+IFERROR(VLOOKUP(db_ConsumoSectorizado[[#This Row],[Fecha]],db_Vol[],2,FALSE),0)</f>
        <v>3632</v>
      </c>
      <c r="U136" s="28">
        <f>+IFERROR(VLOOKUP(db_ConsumoSectorizado[[#This Row],[Fecha]],db_Vol[],3,FALSE),0)</f>
        <v>3901.0895999999998</v>
      </c>
      <c r="V136" s="28" t="b">
        <f>+AND(db_ConsumoSectorizado[[#This Row],[Vol_SACO]]&gt;3000,db_ConsumoSectorizado[[#This Row],[Vol_ENVA]]&gt;3000)</f>
        <v>1</v>
      </c>
      <c r="W136" s="28" t="b">
        <f>+AND(db_ConsumoSectorizado[[#This Row],[Vol_SACO]]&lt;=0,db_ConsumoSectorizado[[#This Row],[Vol_ENVA]]&lt;100)</f>
        <v>0</v>
      </c>
      <c r="X136" s="28" t="b">
        <f>+AND(db_ConsumoSectorizado[[#This Row],[Vol_SACO]]&gt;0,db_ConsumoSectorizado[[#This Row],[Vol_ENVA]]&lt;900)</f>
        <v>0</v>
      </c>
      <c r="Y136" s="28" t="b">
        <f>+AND(db_ConsumoSectorizado[[#This Row],[Vol_SACO]]=0,db_ConsumoSectorizado[[#This Row],[Vol_ENVA]]&gt;3000)</f>
        <v>0</v>
      </c>
    </row>
    <row r="137" spans="1:25" ht="15.75" x14ac:dyDescent="0.25">
      <c r="A137" s="26">
        <v>44329</v>
      </c>
      <c r="B13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20833.51999999299</v>
      </c>
      <c r="C137" s="28">
        <f ca="1">+IF(db_ConsumoSectorizado[[#This Row],[Fecha]]&lt;TODAY(),IFERROR(VLOOKUP(db_ConsumoSectorizado[[#This Row],[Fecha]],db_Medidores[],10,FALSE)-VLOOKUP(db_ConsumoSectorizado[[#This Row],[Fecha]]-1,db_Medidores[],10,FALSE),0),0)</f>
        <v>5517.7700000000186</v>
      </c>
      <c r="D13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37" s="28">
        <f ca="1">+IF(db_ConsumoSectorizado[[#This Row],[Fecha]]&lt;TODAY(),IFERROR(VLOOKUP(db_ConsumoSectorizado[[#This Row],[Fecha]],db_Medidores[],7,FALSE)-VLOOKUP(db_ConsumoSectorizado[[#This Row],[Fecha]]-1,db_Medidores[],7,FALSE),0),0)</f>
        <v>999.37000000011176</v>
      </c>
      <c r="F137" s="28">
        <f ca="1">+IF(db_ConsumoSectorizado[[#This Row],[Fecha]]&lt;TODAY(),IFERROR(VLOOKUP(db_ConsumoSectorizado[[#This Row],[Fecha]],db_Medidores[],17,FALSE)-VLOOKUP(db_ConsumoSectorizado[[#This Row],[Fecha]]-1,db_Medidores[],17,FALSE),0),0)</f>
        <v>2219.25</v>
      </c>
      <c r="G137" s="28">
        <f ca="1">+db_ConsumoSectorizado[[#This Row],[Consumo.No02]]-db_ConsumoSectorizado[[#This Row],[Consumo.No04]]-db_ConsumoSectorizado[[#This Row],[Consumo.No05]]</f>
        <v>2299.1499999999069</v>
      </c>
      <c r="H137" s="28">
        <f ca="1">+db_ConsumoSectorizado[[#This Row],[Consumo.No08]]+db_ConsumoSectorizado[[#This Row],[Consumo.No09]]</f>
        <v>918.97999999999593</v>
      </c>
      <c r="I137" s="28">
        <f ca="1">+IF(db_ConsumoSectorizado[[#This Row],[Fecha]]&lt;TODAY(),IFERROR(VLOOKUP(db_ConsumoSectorizado[[#This Row],[Fecha]],db_Medidores[],9,FALSE)-VLOOKUP(db_ConsumoSectorizado[[#This Row],[Fecha]]-1,db_Medidores[],9,FALSE),0),0)</f>
        <v>370.83000000000175</v>
      </c>
      <c r="J137" s="28">
        <f ca="1">+IF(db_ConsumoSectorizado[[#This Row],[Fecha]]&lt;TODAY(),IFERROR(VLOOKUP(db_ConsumoSectorizado[[#This Row],[Fecha]],db_Medidores[],11,FALSE)-VLOOKUP(db_ConsumoSectorizado[[#This Row],[Fecha]]-1,db_Medidores[],11,FALSE),0),0)</f>
        <v>548.14999999999418</v>
      </c>
      <c r="K137" s="28">
        <f ca="1">+db_ConsumoSectorizado[[#This Row],[Consumo.No07]]-db_ConsumoSectorizado[[#This Row],[Consumo.No08]]-db_ConsumoSectorizado[[#This Row],[Consumo.No09]]</f>
        <v>0</v>
      </c>
      <c r="L137" s="28">
        <f ca="1">+IF(db_ConsumoSectorizado[[#This Row],[Fecha]]&lt;TODAY(),IFERROR(VLOOKUP(db_ConsumoSectorizado[[#This Row],[Fecha]],db_Medidores[],4,FALSE)-VLOOKUP(db_ConsumoSectorizado[[#This Row],[Fecha]]-1,db_Medidores[],4,FALSE),0),0)</f>
        <v>11224</v>
      </c>
      <c r="M137" s="28">
        <f ca="1">+IF(db_ConsumoSectorizado[[#This Row],[Fecha]]&lt;TODAY(),IFERROR(VLOOKUP(db_ConsumoSectorizado[[#This Row],[Fecha]],db_Medidores[],19,FALSE)-VLOOKUP(db_ConsumoSectorizado[[#This Row],[Fecha]]-1,db_Medidores[],19,FALSE),0),0)</f>
        <v>1689</v>
      </c>
      <c r="N137" s="28">
        <f ca="1">+IF(db_ConsumoSectorizado[[#This Row],[Fecha]]&lt;TODAY(),IFERROR(VLOOKUP(db_ConsumoSectorizado[[#This Row],[Fecha]],db_Medidores[],15,FALSE)-VLOOKUP(db_ConsumoSectorizado[[#This Row],[Fecha]]-1,db_Medidores[],15,FALSE),0),0)</f>
        <v>3265</v>
      </c>
      <c r="O137" s="28">
        <f ca="1">+IF(db_ConsumoSectorizado[[#This Row],[Fecha]]&lt;TODAY(),IFERROR(VLOOKUP(db_ConsumoSectorizado[[#This Row],[Fecha]],db_Medidores[],8,FALSE)-VLOOKUP(db_ConsumoSectorizado[[#This Row],[Fecha]]-1,db_Medidores[],8,FALSE),0),0)</f>
        <v>756.60000000009313</v>
      </c>
      <c r="P137" s="28">
        <f ca="1">+db_ConsumoSectorizado[[#This Row],[Consumo.No11]]-db_ConsumoSectorizado[[#This Row],[Consumo.No12]]-db_ConsumoSectorizado[[#This Row],[Consumo.No13]]-db_ConsumoSectorizado[[#This Row],[Consumo.No14]]</f>
        <v>5513.3999999999069</v>
      </c>
      <c r="Q137" s="28">
        <f ca="1">+IF(db_ConsumoSectorizado[[#This Row],[Fecha]]&lt;TODAY(),IFERROR(VLOOKUP(db_ConsumoSectorizado[[#This Row],[Fecha]],db_Medidores[],2,FALSE)-VLOOKUP(db_ConsumoSectorizado[[#This Row],[Fecha]]-1,db_Medidores[],2,FALSE),0),0)</f>
        <v>408.93000000002212</v>
      </c>
      <c r="R137" s="28">
        <f ca="1">+IF(db_ConsumoSectorizado[[#This Row],[Fecha]]&lt;TODAY(),IFERROR(VLOOKUP(db_ConsumoSectorizado[[#This Row],[Fecha]],db_Medidores[],3,FALSE)-VLOOKUP(db_ConsumoSectorizado[[#This Row],[Fecha]]-1,db_Medidores[],3,FALSE),0),0)</f>
        <v>237.55000000000291</v>
      </c>
      <c r="S137" s="28">
        <f ca="1">+db_ConsumoSectorizado[[#This Row],[Consumo.No01]]-db_ConsumoSectorizado[[#This Row],[Consumo.No02]]-db_ConsumoSectorizado[[#This Row],[Consumo.No07]]-db_ConsumoSectorizado[[#This Row],[Consumo.No11]]</f>
        <v>3172.7699999929755</v>
      </c>
      <c r="T137" s="28">
        <f>+IFERROR(VLOOKUP(db_ConsumoSectorizado[[#This Row],[Fecha]],db_Vol[],2,FALSE),0)</f>
        <v>3181</v>
      </c>
      <c r="U137" s="28">
        <f>+IFERROR(VLOOKUP(db_ConsumoSectorizado[[#This Row],[Fecha]],db_Vol[],3,FALSE),0)</f>
        <v>3767.1014</v>
      </c>
      <c r="V137" s="28" t="b">
        <f>+AND(db_ConsumoSectorizado[[#This Row],[Vol_SACO]]&gt;3000,db_ConsumoSectorizado[[#This Row],[Vol_ENVA]]&gt;3000)</f>
        <v>1</v>
      </c>
      <c r="W137" s="28" t="b">
        <f>+AND(db_ConsumoSectorizado[[#This Row],[Vol_SACO]]&lt;=0,db_ConsumoSectorizado[[#This Row],[Vol_ENVA]]&lt;100)</f>
        <v>0</v>
      </c>
      <c r="X137" s="28" t="b">
        <f>+AND(db_ConsumoSectorizado[[#This Row],[Vol_SACO]]&gt;0,db_ConsumoSectorizado[[#This Row],[Vol_ENVA]]&lt;900)</f>
        <v>0</v>
      </c>
      <c r="Y137" s="28" t="b">
        <f>+AND(db_ConsumoSectorizado[[#This Row],[Vol_SACO]]=0,db_ConsumoSectorizado[[#This Row],[Vol_ENVA]]&gt;3000)</f>
        <v>0</v>
      </c>
    </row>
    <row r="138" spans="1:25" ht="15.75" x14ac:dyDescent="0.25">
      <c r="A138" s="26">
        <v>44330</v>
      </c>
      <c r="B13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21202.190000006303</v>
      </c>
      <c r="C138" s="28">
        <f ca="1">+IF(db_ConsumoSectorizado[[#This Row],[Fecha]]&lt;TODAY(),IFERROR(VLOOKUP(db_ConsumoSectorizado[[#This Row],[Fecha]],db_Medidores[],10,FALSE)-VLOOKUP(db_ConsumoSectorizado[[#This Row],[Fecha]]-1,db_Medidores[],10,FALSE),0),0)</f>
        <v>5316.1499999999069</v>
      </c>
      <c r="D13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38" s="28">
        <f ca="1">+IF(db_ConsumoSectorizado[[#This Row],[Fecha]]&lt;TODAY(),IFERROR(VLOOKUP(db_ConsumoSectorizado[[#This Row],[Fecha]],db_Medidores[],7,FALSE)-VLOOKUP(db_ConsumoSectorizado[[#This Row],[Fecha]]-1,db_Medidores[],7,FALSE),0),0)</f>
        <v>952.65999999991618</v>
      </c>
      <c r="F138" s="28">
        <f ca="1">+IF(db_ConsumoSectorizado[[#This Row],[Fecha]]&lt;TODAY(),IFERROR(VLOOKUP(db_ConsumoSectorizado[[#This Row],[Fecha]],db_Medidores[],17,FALSE)-VLOOKUP(db_ConsumoSectorizado[[#This Row],[Fecha]]-1,db_Medidores[],17,FALSE),0),0)</f>
        <v>2155.5800000000745</v>
      </c>
      <c r="G138" s="28">
        <f ca="1">+db_ConsumoSectorizado[[#This Row],[Consumo.No02]]-db_ConsumoSectorizado[[#This Row],[Consumo.No04]]-db_ConsumoSectorizado[[#This Row],[Consumo.No05]]</f>
        <v>2207.9099999999162</v>
      </c>
      <c r="H138" s="28">
        <f ca="1">+db_ConsumoSectorizado[[#This Row],[Consumo.No08]]+db_ConsumoSectorizado[[#This Row],[Consumo.No09]]</f>
        <v>581.2699999999968</v>
      </c>
      <c r="I138" s="28">
        <f ca="1">+IF(db_ConsumoSectorizado[[#This Row],[Fecha]]&lt;TODAY(),IFERROR(VLOOKUP(db_ConsumoSectorizado[[#This Row],[Fecha]],db_Medidores[],9,FALSE)-VLOOKUP(db_ConsumoSectorizado[[#This Row],[Fecha]]-1,db_Medidores[],9,FALSE),0),0)</f>
        <v>248.43000000000029</v>
      </c>
      <c r="J138" s="28">
        <f ca="1">+IF(db_ConsumoSectorizado[[#This Row],[Fecha]]&lt;TODAY(),IFERROR(VLOOKUP(db_ConsumoSectorizado[[#This Row],[Fecha]],db_Medidores[],11,FALSE)-VLOOKUP(db_ConsumoSectorizado[[#This Row],[Fecha]]-1,db_Medidores[],11,FALSE),0),0)</f>
        <v>332.83999999999651</v>
      </c>
      <c r="K138" s="28">
        <f ca="1">+db_ConsumoSectorizado[[#This Row],[Consumo.No07]]-db_ConsumoSectorizado[[#This Row],[Consumo.No08]]-db_ConsumoSectorizado[[#This Row],[Consumo.No09]]</f>
        <v>0</v>
      </c>
      <c r="L138" s="28">
        <f ca="1">+IF(db_ConsumoSectorizado[[#This Row],[Fecha]]&lt;TODAY(),IFERROR(VLOOKUP(db_ConsumoSectorizado[[#This Row],[Fecha]],db_Medidores[],4,FALSE)-VLOOKUP(db_ConsumoSectorizado[[#This Row],[Fecha]]-1,db_Medidores[],4,FALSE),0),0)</f>
        <v>12431</v>
      </c>
      <c r="M138" s="28">
        <f ca="1">+IF(db_ConsumoSectorizado[[#This Row],[Fecha]]&lt;TODAY(),IFERROR(VLOOKUP(db_ConsumoSectorizado[[#This Row],[Fecha]],db_Medidores[],19,FALSE)-VLOOKUP(db_ConsumoSectorizado[[#This Row],[Fecha]]-1,db_Medidores[],19,FALSE),0),0)</f>
        <v>1886</v>
      </c>
      <c r="N138" s="28">
        <f ca="1">+IF(db_ConsumoSectorizado[[#This Row],[Fecha]]&lt;TODAY(),IFERROR(VLOOKUP(db_ConsumoSectorizado[[#This Row],[Fecha]],db_Medidores[],15,FALSE)-VLOOKUP(db_ConsumoSectorizado[[#This Row],[Fecha]]-1,db_Medidores[],15,FALSE),0),0)</f>
        <v>2369</v>
      </c>
      <c r="O138" s="28">
        <f ca="1">+IF(db_ConsumoSectorizado[[#This Row],[Fecha]]&lt;TODAY(),IFERROR(VLOOKUP(db_ConsumoSectorizado[[#This Row],[Fecha]],db_Medidores[],8,FALSE)-VLOOKUP(db_ConsumoSectorizado[[#This Row],[Fecha]]-1,db_Medidores[],8,FALSE),0),0)</f>
        <v>806.80000000004657</v>
      </c>
      <c r="P138" s="28">
        <f ca="1">+db_ConsumoSectorizado[[#This Row],[Consumo.No11]]-db_ConsumoSectorizado[[#This Row],[Consumo.No12]]-db_ConsumoSectorizado[[#This Row],[Consumo.No13]]-db_ConsumoSectorizado[[#This Row],[Consumo.No14]]</f>
        <v>7369.1999999999534</v>
      </c>
      <c r="Q138" s="28">
        <f ca="1">+IF(db_ConsumoSectorizado[[#This Row],[Fecha]]&lt;TODAY(),IFERROR(VLOOKUP(db_ConsumoSectorizado[[#This Row],[Fecha]],db_Medidores[],2,FALSE)-VLOOKUP(db_ConsumoSectorizado[[#This Row],[Fecha]]-1,db_Medidores[],2,FALSE),0),0)</f>
        <v>433.61999999999534</v>
      </c>
      <c r="R138" s="28">
        <f ca="1">+IF(db_ConsumoSectorizado[[#This Row],[Fecha]]&lt;TODAY(),IFERROR(VLOOKUP(db_ConsumoSectorizado[[#This Row],[Fecha]],db_Medidores[],3,FALSE)-VLOOKUP(db_ConsumoSectorizado[[#This Row],[Fecha]]-1,db_Medidores[],3,FALSE),0),0)</f>
        <v>252.18999999998778</v>
      </c>
      <c r="S138" s="28">
        <f ca="1">+db_ConsumoSectorizado[[#This Row],[Consumo.No01]]-db_ConsumoSectorizado[[#This Row],[Consumo.No02]]-db_ConsumoSectorizado[[#This Row],[Consumo.No07]]-db_ConsumoSectorizado[[#This Row],[Consumo.No11]]</f>
        <v>2873.7700000063996</v>
      </c>
      <c r="T138" s="28">
        <f>+IFERROR(VLOOKUP(db_ConsumoSectorizado[[#This Row],[Fecha]],db_Vol[],2,FALSE),0)</f>
        <v>3185</v>
      </c>
      <c r="U138" s="28">
        <f>+IFERROR(VLOOKUP(db_ConsumoSectorizado[[#This Row],[Fecha]],db_Vol[],3,FALSE),0)</f>
        <v>3262.272599999998</v>
      </c>
      <c r="V138" s="28" t="b">
        <f>+AND(db_ConsumoSectorizado[[#This Row],[Vol_SACO]]&gt;3000,db_ConsumoSectorizado[[#This Row],[Vol_ENVA]]&gt;3000)</f>
        <v>1</v>
      </c>
      <c r="W138" s="28" t="b">
        <f>+AND(db_ConsumoSectorizado[[#This Row],[Vol_SACO]]&lt;=0,db_ConsumoSectorizado[[#This Row],[Vol_ENVA]]&lt;100)</f>
        <v>0</v>
      </c>
      <c r="X138" s="28" t="b">
        <f>+AND(db_ConsumoSectorizado[[#This Row],[Vol_SACO]]&gt;0,db_ConsumoSectorizado[[#This Row],[Vol_ENVA]]&lt;900)</f>
        <v>0</v>
      </c>
      <c r="Y138" s="28" t="b">
        <f>+AND(db_ConsumoSectorizado[[#This Row],[Vol_SACO]]=0,db_ConsumoSectorizado[[#This Row],[Vol_ENVA]]&gt;3000)</f>
        <v>0</v>
      </c>
    </row>
    <row r="139" spans="1:25" ht="15.75" x14ac:dyDescent="0.25">
      <c r="A139" s="26">
        <v>44331</v>
      </c>
      <c r="B13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10835.900000002788</v>
      </c>
      <c r="C139" s="28">
        <f ca="1">+IF(db_ConsumoSectorizado[[#This Row],[Fecha]]&lt;TODAY(),IFERROR(VLOOKUP(db_ConsumoSectorizado[[#This Row],[Fecha]],db_Medidores[],10,FALSE)-VLOOKUP(db_ConsumoSectorizado[[#This Row],[Fecha]]-1,db_Medidores[],10,FALSE),0),0)</f>
        <v>61.509999999776483</v>
      </c>
      <c r="D13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39" s="28">
        <f ca="1">+IF(db_ConsumoSectorizado[[#This Row],[Fecha]]&lt;TODAY(),IFERROR(VLOOKUP(db_ConsumoSectorizado[[#This Row],[Fecha]],db_Medidores[],7,FALSE)-VLOOKUP(db_ConsumoSectorizado[[#This Row],[Fecha]]-1,db_Medidores[],7,FALSE),0),0)</f>
        <v>2.8100000000558794</v>
      </c>
      <c r="F13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39" s="28">
        <f ca="1">+db_ConsumoSectorizado[[#This Row],[Consumo.No02]]-db_ConsumoSectorizado[[#This Row],[Consumo.No04]]-db_ConsumoSectorizado[[#This Row],[Consumo.No05]]</f>
        <v>58.699999999720603</v>
      </c>
      <c r="H139" s="28">
        <f ca="1">+db_ConsumoSectorizado[[#This Row],[Consumo.No08]]+db_ConsumoSectorizado[[#This Row],[Consumo.No09]]</f>
        <v>243.7100000000064</v>
      </c>
      <c r="I139" s="28">
        <f ca="1">+IF(db_ConsumoSectorizado[[#This Row],[Fecha]]&lt;TODAY(),IFERROR(VLOOKUP(db_ConsumoSectorizado[[#This Row],[Fecha]],db_Medidores[],9,FALSE)-VLOOKUP(db_ConsumoSectorizado[[#This Row],[Fecha]]-1,db_Medidores[],9,FALSE),0),0)</f>
        <v>123.88999999999942</v>
      </c>
      <c r="J139" s="28">
        <f ca="1">+IF(db_ConsumoSectorizado[[#This Row],[Fecha]]&lt;TODAY(),IFERROR(VLOOKUP(db_ConsumoSectorizado[[#This Row],[Fecha]],db_Medidores[],11,FALSE)-VLOOKUP(db_ConsumoSectorizado[[#This Row],[Fecha]]-1,db_Medidores[],11,FALSE),0),0)</f>
        <v>119.82000000000698</v>
      </c>
      <c r="K139" s="28">
        <f ca="1">+db_ConsumoSectorizado[[#This Row],[Consumo.No07]]-db_ConsumoSectorizado[[#This Row],[Consumo.No08]]-db_ConsumoSectorizado[[#This Row],[Consumo.No09]]</f>
        <v>0</v>
      </c>
      <c r="L139" s="28">
        <f ca="1">+IF(db_ConsumoSectorizado[[#This Row],[Fecha]]&lt;TODAY(),IFERROR(VLOOKUP(db_ConsumoSectorizado[[#This Row],[Fecha]],db_Medidores[],4,FALSE)-VLOOKUP(db_ConsumoSectorizado[[#This Row],[Fecha]]-1,db_Medidores[],4,FALSE),0),0)</f>
        <v>10555</v>
      </c>
      <c r="M139" s="28">
        <f ca="1">+IF(db_ConsumoSectorizado[[#This Row],[Fecha]]&lt;TODAY(),IFERROR(VLOOKUP(db_ConsumoSectorizado[[#This Row],[Fecha]],db_Medidores[],19,FALSE)-VLOOKUP(db_ConsumoSectorizado[[#This Row],[Fecha]]-1,db_Medidores[],19,FALSE),0),0)</f>
        <v>900</v>
      </c>
      <c r="N139" s="28">
        <f ca="1">+IF(db_ConsumoSectorizado[[#This Row],[Fecha]]&lt;TODAY(),IFERROR(VLOOKUP(db_ConsumoSectorizado[[#This Row],[Fecha]],db_Medidores[],15,FALSE)-VLOOKUP(db_ConsumoSectorizado[[#This Row],[Fecha]]-1,db_Medidores[],15,FALSE),0),0)</f>
        <v>2988</v>
      </c>
      <c r="O139" s="28">
        <f ca="1">+IF(db_ConsumoSectorizado[[#This Row],[Fecha]]&lt;TODAY(),IFERROR(VLOOKUP(db_ConsumoSectorizado[[#This Row],[Fecha]],db_Medidores[],8,FALSE)-VLOOKUP(db_ConsumoSectorizado[[#This Row],[Fecha]]-1,db_Medidores[],8,FALSE),0),0)</f>
        <v>860.19999999995343</v>
      </c>
      <c r="P139" s="28">
        <f ca="1">+db_ConsumoSectorizado[[#This Row],[Consumo.No11]]-db_ConsumoSectorizado[[#This Row],[Consumo.No12]]-db_ConsumoSectorizado[[#This Row],[Consumo.No13]]-db_ConsumoSectorizado[[#This Row],[Consumo.No14]]</f>
        <v>5806.8000000000466</v>
      </c>
      <c r="Q139" s="28">
        <f ca="1">+IF(db_ConsumoSectorizado[[#This Row],[Fecha]]&lt;TODAY(),IFERROR(VLOOKUP(db_ConsumoSectorizado[[#This Row],[Fecha]],db_Medidores[],2,FALSE)-VLOOKUP(db_ConsumoSectorizado[[#This Row],[Fecha]]-1,db_Medidores[],2,FALSE),0),0)</f>
        <v>365.58999999999651</v>
      </c>
      <c r="R139" s="28">
        <f ca="1">+IF(db_ConsumoSectorizado[[#This Row],[Fecha]]&lt;TODAY(),IFERROR(VLOOKUP(db_ConsumoSectorizado[[#This Row],[Fecha]],db_Medidores[],3,FALSE)-VLOOKUP(db_ConsumoSectorizado[[#This Row],[Fecha]]-1,db_Medidores[],3,FALSE),0),0)</f>
        <v>126.51000000000931</v>
      </c>
      <c r="S139" s="28">
        <f ca="1">+db_ConsumoSectorizado[[#This Row],[Consumo.No01]]-db_ConsumoSectorizado[[#This Row],[Consumo.No02]]-db_ConsumoSectorizado[[#This Row],[Consumo.No07]]-db_ConsumoSectorizado[[#This Row],[Consumo.No11]]</f>
        <v>-24.319999996994738</v>
      </c>
      <c r="T139" s="28">
        <f>+IFERROR(VLOOKUP(db_ConsumoSectorizado[[#This Row],[Fecha]],db_Vol[],2,FALSE),0)</f>
        <v>0</v>
      </c>
      <c r="U139" s="28">
        <f>+IFERROR(VLOOKUP(db_ConsumoSectorizado[[#This Row],[Fecha]],db_Vol[],3,FALSE),0)</f>
        <v>0</v>
      </c>
      <c r="V139" s="28" t="b">
        <f>+AND(db_ConsumoSectorizado[[#This Row],[Vol_SACO]]&gt;3000,db_ConsumoSectorizado[[#This Row],[Vol_ENVA]]&gt;3000)</f>
        <v>0</v>
      </c>
      <c r="W139" s="28" t="b">
        <f>+AND(db_ConsumoSectorizado[[#This Row],[Vol_SACO]]&lt;=0,db_ConsumoSectorizado[[#This Row],[Vol_ENVA]]&lt;100)</f>
        <v>1</v>
      </c>
      <c r="X139" s="28" t="b">
        <f>+AND(db_ConsumoSectorizado[[#This Row],[Vol_SACO]]&gt;0,db_ConsumoSectorizado[[#This Row],[Vol_ENVA]]&lt;900)</f>
        <v>0</v>
      </c>
      <c r="Y139" s="28" t="b">
        <f>+AND(db_ConsumoSectorizado[[#This Row],[Vol_SACO]]=0,db_ConsumoSectorizado[[#This Row],[Vol_ENVA]]&gt;3000)</f>
        <v>0</v>
      </c>
    </row>
    <row r="140" spans="1:25" ht="15.75" x14ac:dyDescent="0.25">
      <c r="A140" s="26">
        <v>44332</v>
      </c>
      <c r="B14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8003.4299999979121</v>
      </c>
      <c r="C140" s="28">
        <f ca="1">+IF(db_ConsumoSectorizado[[#This Row],[Fecha]]&lt;TODAY(),IFERROR(VLOOKUP(db_ConsumoSectorizado[[#This Row],[Fecha]],db_Medidores[],10,FALSE)-VLOOKUP(db_ConsumoSectorizado[[#This Row],[Fecha]]-1,db_Medidores[],10,FALSE),0),0)</f>
        <v>8.4599999999627471</v>
      </c>
      <c r="D14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4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4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40" s="28">
        <f ca="1">+db_ConsumoSectorizado[[#This Row],[Consumo.No02]]-db_ConsumoSectorizado[[#This Row],[Consumo.No04]]-db_ConsumoSectorizado[[#This Row],[Consumo.No05]]</f>
        <v>8.4599999999627471</v>
      </c>
      <c r="H140" s="28">
        <f ca="1">+db_ConsumoSectorizado[[#This Row],[Consumo.No08]]+db_ConsumoSectorizado[[#This Row],[Consumo.No09]]</f>
        <v>115.01000000000204</v>
      </c>
      <c r="I140" s="28">
        <f ca="1">+IF(db_ConsumoSectorizado[[#This Row],[Fecha]]&lt;TODAY(),IFERROR(VLOOKUP(db_ConsumoSectorizado[[#This Row],[Fecha]],db_Medidores[],9,FALSE)-VLOOKUP(db_ConsumoSectorizado[[#This Row],[Fecha]]-1,db_Medidores[],9,FALSE),0),0)</f>
        <v>74.790000000000873</v>
      </c>
      <c r="J140" s="28">
        <f ca="1">+IF(db_ConsumoSectorizado[[#This Row],[Fecha]]&lt;TODAY(),IFERROR(VLOOKUP(db_ConsumoSectorizado[[#This Row],[Fecha]],db_Medidores[],11,FALSE)-VLOOKUP(db_ConsumoSectorizado[[#This Row],[Fecha]]-1,db_Medidores[],11,FALSE),0),0)</f>
        <v>40.220000000001164</v>
      </c>
      <c r="K140" s="28">
        <f ca="1">+db_ConsumoSectorizado[[#This Row],[Consumo.No07]]-db_ConsumoSectorizado[[#This Row],[Consumo.No08]]-db_ConsumoSectorizado[[#This Row],[Consumo.No09]]</f>
        <v>0</v>
      </c>
      <c r="L140" s="28">
        <f ca="1">+IF(db_ConsumoSectorizado[[#This Row],[Fecha]]&lt;TODAY(),IFERROR(VLOOKUP(db_ConsumoSectorizado[[#This Row],[Fecha]],db_Medidores[],4,FALSE)-VLOOKUP(db_ConsumoSectorizado[[#This Row],[Fecha]]-1,db_Medidores[],4,FALSE),0),0)</f>
        <v>6383</v>
      </c>
      <c r="M140" s="28">
        <f ca="1">+IF(db_ConsumoSectorizado[[#This Row],[Fecha]]&lt;TODAY(),IFERROR(VLOOKUP(db_ConsumoSectorizado[[#This Row],[Fecha]],db_Medidores[],19,FALSE)-VLOOKUP(db_ConsumoSectorizado[[#This Row],[Fecha]]-1,db_Medidores[],19,FALSE),0),0)</f>
        <v>522</v>
      </c>
      <c r="N140" s="28">
        <f ca="1">+IF(db_ConsumoSectorizado[[#This Row],[Fecha]]&lt;TODAY(),IFERROR(VLOOKUP(db_ConsumoSectorizado[[#This Row],[Fecha]],db_Medidores[],15,FALSE)-VLOOKUP(db_ConsumoSectorizado[[#This Row],[Fecha]]-1,db_Medidores[],15,FALSE),0),0)</f>
        <v>1427</v>
      </c>
      <c r="O140" s="28">
        <f ca="1">+IF(db_ConsumoSectorizado[[#This Row],[Fecha]]&lt;TODAY(),IFERROR(VLOOKUP(db_ConsumoSectorizado[[#This Row],[Fecha]],db_Medidores[],8,FALSE)-VLOOKUP(db_ConsumoSectorizado[[#This Row],[Fecha]]-1,db_Medidores[],8,FALSE),0),0)</f>
        <v>2.3999999999068677</v>
      </c>
      <c r="P140" s="28">
        <f ca="1">+db_ConsumoSectorizado[[#This Row],[Consumo.No11]]-db_ConsumoSectorizado[[#This Row],[Consumo.No12]]-db_ConsumoSectorizado[[#This Row],[Consumo.No13]]-db_ConsumoSectorizado[[#This Row],[Consumo.No14]]</f>
        <v>4431.6000000000931</v>
      </c>
      <c r="Q140" s="28">
        <f ca="1">+IF(db_ConsumoSectorizado[[#This Row],[Fecha]]&lt;TODAY(),IFERROR(VLOOKUP(db_ConsumoSectorizado[[#This Row],[Fecha]],db_Medidores[],2,FALSE)-VLOOKUP(db_ConsumoSectorizado[[#This Row],[Fecha]]-1,db_Medidores[],2,FALSE),0),0)</f>
        <v>285.98999999999069</v>
      </c>
      <c r="R140" s="28">
        <f ca="1">+IF(db_ConsumoSectorizado[[#This Row],[Fecha]]&lt;TODAY(),IFERROR(VLOOKUP(db_ConsumoSectorizado[[#This Row],[Fecha]],db_Medidores[],3,FALSE)-VLOOKUP(db_ConsumoSectorizado[[#This Row],[Fecha]]-1,db_Medidores[],3,FALSE),0),0)</f>
        <v>14.580000000001746</v>
      </c>
      <c r="S140" s="28">
        <f ca="1">+db_ConsumoSectorizado[[#This Row],[Consumo.No01]]-db_ConsumoSectorizado[[#This Row],[Consumo.No02]]-db_ConsumoSectorizado[[#This Row],[Consumo.No07]]-db_ConsumoSectorizado[[#This Row],[Consumo.No11]]</f>
        <v>1496.9599999979473</v>
      </c>
      <c r="T140" s="28">
        <f>+IFERROR(VLOOKUP(db_ConsumoSectorizado[[#This Row],[Fecha]],db_Vol[],2,FALSE),0)</f>
        <v>0</v>
      </c>
      <c r="U140" s="28">
        <f>+IFERROR(VLOOKUP(db_ConsumoSectorizado[[#This Row],[Fecha]],db_Vol[],3,FALSE),0)</f>
        <v>0</v>
      </c>
      <c r="V140" s="28" t="b">
        <f>+AND(db_ConsumoSectorizado[[#This Row],[Vol_SACO]]&gt;3000,db_ConsumoSectorizado[[#This Row],[Vol_ENVA]]&gt;3000)</f>
        <v>0</v>
      </c>
      <c r="W140" s="28" t="b">
        <f>+AND(db_ConsumoSectorizado[[#This Row],[Vol_SACO]]&lt;=0,db_ConsumoSectorizado[[#This Row],[Vol_ENVA]]&lt;100)</f>
        <v>1</v>
      </c>
      <c r="X140" s="28" t="b">
        <f>+AND(db_ConsumoSectorizado[[#This Row],[Vol_SACO]]&gt;0,db_ConsumoSectorizado[[#This Row],[Vol_ENVA]]&lt;900)</f>
        <v>0</v>
      </c>
      <c r="Y140" s="28" t="b">
        <f>+AND(db_ConsumoSectorizado[[#This Row],[Vol_SACO]]=0,db_ConsumoSectorizado[[#This Row],[Vol_ENVA]]&gt;3000)</f>
        <v>0</v>
      </c>
    </row>
    <row r="141" spans="1:25" ht="15.75" x14ac:dyDescent="0.25">
      <c r="A141" s="26">
        <v>44333</v>
      </c>
      <c r="B14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7010.5300000014104</v>
      </c>
      <c r="C141" s="28">
        <f ca="1">+IF(db_ConsumoSectorizado[[#This Row],[Fecha]]&lt;TODAY(),IFERROR(VLOOKUP(db_ConsumoSectorizado[[#This Row],[Fecha]],db_Medidores[],10,FALSE)-VLOOKUP(db_ConsumoSectorizado[[#This Row],[Fecha]]-1,db_Medidores[],10,FALSE),0),0)</f>
        <v>49.770000000018626</v>
      </c>
      <c r="D14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4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41" s="28">
        <f ca="1">+IF(db_ConsumoSectorizado[[#This Row],[Fecha]]&lt;TODAY(),IFERROR(VLOOKUP(db_ConsumoSectorizado[[#This Row],[Fecha]],db_Medidores[],17,FALSE)-VLOOKUP(db_ConsumoSectorizado[[#This Row],[Fecha]]-1,db_Medidores[],17,FALSE),0),0)</f>
        <v>21.539999999920838</v>
      </c>
      <c r="G141" s="28">
        <f ca="1">+db_ConsumoSectorizado[[#This Row],[Consumo.No02]]-db_ConsumoSectorizado[[#This Row],[Consumo.No04]]-db_ConsumoSectorizado[[#This Row],[Consumo.No05]]</f>
        <v>28.230000000097789</v>
      </c>
      <c r="H141" s="28">
        <f ca="1">+db_ConsumoSectorizado[[#This Row],[Consumo.No08]]+db_ConsumoSectorizado[[#This Row],[Consumo.No09]]</f>
        <v>165.85999999999331</v>
      </c>
      <c r="I141" s="28">
        <f ca="1">+IF(db_ConsumoSectorizado[[#This Row],[Fecha]]&lt;TODAY(),IFERROR(VLOOKUP(db_ConsumoSectorizado[[#This Row],[Fecha]],db_Medidores[],9,FALSE)-VLOOKUP(db_ConsumoSectorizado[[#This Row],[Fecha]]-1,db_Medidores[],9,FALSE),0),0)</f>
        <v>91.400000000001455</v>
      </c>
      <c r="J141" s="28">
        <f ca="1">+IF(db_ConsumoSectorizado[[#This Row],[Fecha]]&lt;TODAY(),IFERROR(VLOOKUP(db_ConsumoSectorizado[[#This Row],[Fecha]],db_Medidores[],11,FALSE)-VLOOKUP(db_ConsumoSectorizado[[#This Row],[Fecha]]-1,db_Medidores[],11,FALSE),0),0)</f>
        <v>74.459999999991851</v>
      </c>
      <c r="K141" s="28">
        <f ca="1">+db_ConsumoSectorizado[[#This Row],[Consumo.No07]]-db_ConsumoSectorizado[[#This Row],[Consumo.No08]]-db_ConsumoSectorizado[[#This Row],[Consumo.No09]]</f>
        <v>0</v>
      </c>
      <c r="L141" s="28">
        <f ca="1">+IF(db_ConsumoSectorizado[[#This Row],[Fecha]]&lt;TODAY(),IFERROR(VLOOKUP(db_ConsumoSectorizado[[#This Row],[Fecha]],db_Medidores[],4,FALSE)-VLOOKUP(db_ConsumoSectorizado[[#This Row],[Fecha]]-1,db_Medidores[],4,FALSE),0),0)</f>
        <v>4842</v>
      </c>
      <c r="M141" s="28">
        <f ca="1">+IF(db_ConsumoSectorizado[[#This Row],[Fecha]]&lt;TODAY(),IFERROR(VLOOKUP(db_ConsumoSectorizado[[#This Row],[Fecha]],db_Medidores[],19,FALSE)-VLOOKUP(db_ConsumoSectorizado[[#This Row],[Fecha]]-1,db_Medidores[],19,FALSE),0),0)</f>
        <v>639</v>
      </c>
      <c r="N141" s="28">
        <f ca="1">+IF(db_ConsumoSectorizado[[#This Row],[Fecha]]&lt;TODAY(),IFERROR(VLOOKUP(db_ConsumoSectorizado[[#This Row],[Fecha]],db_Medidores[],15,FALSE)-VLOOKUP(db_ConsumoSectorizado[[#This Row],[Fecha]]-1,db_Medidores[],15,FALSE),0),0)</f>
        <v>926</v>
      </c>
      <c r="O141" s="28">
        <f ca="1">+IF(db_ConsumoSectorizado[[#This Row],[Fecha]]&lt;TODAY(),IFERROR(VLOOKUP(db_ConsumoSectorizado[[#This Row],[Fecha]],db_Medidores[],8,FALSE)-VLOOKUP(db_ConsumoSectorizado[[#This Row],[Fecha]]-1,db_Medidores[],8,FALSE),0),0)</f>
        <v>1288.4000000001397</v>
      </c>
      <c r="P141" s="28">
        <f ca="1">+db_ConsumoSectorizado[[#This Row],[Consumo.No11]]-db_ConsumoSectorizado[[#This Row],[Consumo.No12]]-db_ConsumoSectorizado[[#This Row],[Consumo.No13]]-db_ConsumoSectorizado[[#This Row],[Consumo.No14]]</f>
        <v>1988.5999999998603</v>
      </c>
      <c r="Q141" s="28">
        <f ca="1">+IF(db_ConsumoSectorizado[[#This Row],[Fecha]]&lt;TODAY(),IFERROR(VLOOKUP(db_ConsumoSectorizado[[#This Row],[Fecha]],db_Medidores[],2,FALSE)-VLOOKUP(db_ConsumoSectorizado[[#This Row],[Fecha]]-1,db_Medidores[],2,FALSE),0),0)</f>
        <v>315.55999999999767</v>
      </c>
      <c r="R141" s="28">
        <f ca="1">+IF(db_ConsumoSectorizado[[#This Row],[Fecha]]&lt;TODAY(),IFERROR(VLOOKUP(db_ConsumoSectorizado[[#This Row],[Fecha]],db_Medidores[],3,FALSE)-VLOOKUP(db_ConsumoSectorizado[[#This Row],[Fecha]]-1,db_Medidores[],3,FALSE),0),0)</f>
        <v>137.90999999998894</v>
      </c>
      <c r="S141" s="28">
        <f ca="1">+db_ConsumoSectorizado[[#This Row],[Consumo.No01]]-db_ConsumoSectorizado[[#This Row],[Consumo.No02]]-db_ConsumoSectorizado[[#This Row],[Consumo.No07]]-db_ConsumoSectorizado[[#This Row],[Consumo.No11]]</f>
        <v>1952.9000000013984</v>
      </c>
      <c r="T141" s="28">
        <f>+IFERROR(VLOOKUP(db_ConsumoSectorizado[[#This Row],[Fecha]],db_Vol[],2,FALSE),0)</f>
        <v>0</v>
      </c>
      <c r="U141" s="28">
        <f>+IFERROR(VLOOKUP(db_ConsumoSectorizado[[#This Row],[Fecha]],db_Vol[],3,FALSE),0)</f>
        <v>0</v>
      </c>
      <c r="V141" s="28" t="b">
        <f>+AND(db_ConsumoSectorizado[[#This Row],[Vol_SACO]]&gt;3000,db_ConsumoSectorizado[[#This Row],[Vol_ENVA]]&gt;3000)</f>
        <v>0</v>
      </c>
      <c r="W141" s="28" t="b">
        <f>+AND(db_ConsumoSectorizado[[#This Row],[Vol_SACO]]&lt;=0,db_ConsumoSectorizado[[#This Row],[Vol_ENVA]]&lt;100)</f>
        <v>1</v>
      </c>
      <c r="X141" s="28" t="b">
        <f>+AND(db_ConsumoSectorizado[[#This Row],[Vol_SACO]]&gt;0,db_ConsumoSectorizado[[#This Row],[Vol_ENVA]]&lt;900)</f>
        <v>0</v>
      </c>
      <c r="Y141" s="28" t="b">
        <f>+AND(db_ConsumoSectorizado[[#This Row],[Vol_SACO]]=0,db_ConsumoSectorizado[[#This Row],[Vol_ENVA]]&gt;3000)</f>
        <v>0</v>
      </c>
    </row>
    <row r="142" spans="1:25" ht="15.75" x14ac:dyDescent="0.25">
      <c r="A142" s="26">
        <v>44334</v>
      </c>
      <c r="B14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6591.2200000006997</v>
      </c>
      <c r="C142" s="28">
        <f ca="1">+IF(db_ConsumoSectorizado[[#This Row],[Fecha]]&lt;TODAY(),IFERROR(VLOOKUP(db_ConsumoSectorizado[[#This Row],[Fecha]],db_Medidores[],10,FALSE)-VLOOKUP(db_ConsumoSectorizado[[#This Row],[Fecha]]-1,db_Medidores[],10,FALSE),0),0)</f>
        <v>8.4100000001490116</v>
      </c>
      <c r="D14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42" s="28">
        <f ca="1">+IF(db_ConsumoSectorizado[[#This Row],[Fecha]]&lt;TODAY(),IFERROR(VLOOKUP(db_ConsumoSectorizado[[#This Row],[Fecha]],db_Medidores[],7,FALSE)-VLOOKUP(db_ConsumoSectorizado[[#This Row],[Fecha]]-1,db_Medidores[],7,FALSE),0),0)</f>
        <v>1.0000000009313226E-2</v>
      </c>
      <c r="F14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42" s="28">
        <f ca="1">+db_ConsumoSectorizado[[#This Row],[Consumo.No02]]-db_ConsumoSectorizado[[#This Row],[Consumo.No04]]-db_ConsumoSectorizado[[#This Row],[Consumo.No05]]</f>
        <v>8.4000000001396984</v>
      </c>
      <c r="H142" s="28">
        <f ca="1">+db_ConsumoSectorizado[[#This Row],[Consumo.No08]]+db_ConsumoSectorizado[[#This Row],[Consumo.No09]]</f>
        <v>159.59999999999854</v>
      </c>
      <c r="I142" s="28">
        <f ca="1">+IF(db_ConsumoSectorizado[[#This Row],[Fecha]]&lt;TODAY(),IFERROR(VLOOKUP(db_ConsumoSectorizado[[#This Row],[Fecha]],db_Medidores[],9,FALSE)-VLOOKUP(db_ConsumoSectorizado[[#This Row],[Fecha]]-1,db_Medidores[],9,FALSE),0),0)</f>
        <v>113.15999999999622</v>
      </c>
      <c r="J142" s="28">
        <f ca="1">+IF(db_ConsumoSectorizado[[#This Row],[Fecha]]&lt;TODAY(),IFERROR(VLOOKUP(db_ConsumoSectorizado[[#This Row],[Fecha]],db_Medidores[],11,FALSE)-VLOOKUP(db_ConsumoSectorizado[[#This Row],[Fecha]]-1,db_Medidores[],11,FALSE),0),0)</f>
        <v>46.440000000002328</v>
      </c>
      <c r="K142" s="28">
        <f ca="1">+db_ConsumoSectorizado[[#This Row],[Consumo.No07]]-db_ConsumoSectorizado[[#This Row],[Consumo.No08]]-db_ConsumoSectorizado[[#This Row],[Consumo.No09]]</f>
        <v>0</v>
      </c>
      <c r="L142" s="28">
        <f ca="1">+IF(db_ConsumoSectorizado[[#This Row],[Fecha]]&lt;TODAY(),IFERROR(VLOOKUP(db_ConsumoSectorizado[[#This Row],[Fecha]],db_Medidores[],4,FALSE)-VLOOKUP(db_ConsumoSectorizado[[#This Row],[Fecha]]-1,db_Medidores[],4,FALSE),0),0)</f>
        <v>6497</v>
      </c>
      <c r="M142" s="28">
        <f ca="1">+IF(db_ConsumoSectorizado[[#This Row],[Fecha]]&lt;TODAY(),IFERROR(VLOOKUP(db_ConsumoSectorizado[[#This Row],[Fecha]],db_Medidores[],19,FALSE)-VLOOKUP(db_ConsumoSectorizado[[#This Row],[Fecha]]-1,db_Medidores[],19,FALSE),0),0)</f>
        <v>668</v>
      </c>
      <c r="N142" s="28">
        <f ca="1">+IF(db_ConsumoSectorizado[[#This Row],[Fecha]]&lt;TODAY(),IFERROR(VLOOKUP(db_ConsumoSectorizado[[#This Row],[Fecha]],db_Medidores[],15,FALSE)-VLOOKUP(db_ConsumoSectorizado[[#This Row],[Fecha]]-1,db_Medidores[],15,FALSE),0),0)</f>
        <v>2404</v>
      </c>
      <c r="O142" s="28">
        <f ca="1">+IF(db_ConsumoSectorizado[[#This Row],[Fecha]]&lt;TODAY(),IFERROR(VLOOKUP(db_ConsumoSectorizado[[#This Row],[Fecha]],db_Medidores[],8,FALSE)-VLOOKUP(db_ConsumoSectorizado[[#This Row],[Fecha]]-1,db_Medidores[],8,FALSE),0),0)</f>
        <v>849.5999999998603</v>
      </c>
      <c r="P142" s="28">
        <f ca="1">+db_ConsumoSectorizado[[#This Row],[Consumo.No11]]-db_ConsumoSectorizado[[#This Row],[Consumo.No12]]-db_ConsumoSectorizado[[#This Row],[Consumo.No13]]-db_ConsumoSectorizado[[#This Row],[Consumo.No14]]</f>
        <v>2575.4000000001397</v>
      </c>
      <c r="Q142" s="28">
        <f ca="1">+IF(db_ConsumoSectorizado[[#This Row],[Fecha]]&lt;TODAY(),IFERROR(VLOOKUP(db_ConsumoSectorizado[[#This Row],[Fecha]],db_Medidores[],2,FALSE)-VLOOKUP(db_ConsumoSectorizado[[#This Row],[Fecha]]-1,db_Medidores[],2,FALSE),0),0)</f>
        <v>399.33999999999651</v>
      </c>
      <c r="R142" s="28">
        <f ca="1">+IF(db_ConsumoSectorizado[[#This Row],[Fecha]]&lt;TODAY(),IFERROR(VLOOKUP(db_ConsumoSectorizado[[#This Row],[Fecha]],db_Medidores[],3,FALSE)-VLOOKUP(db_ConsumoSectorizado[[#This Row],[Fecha]]-1,db_Medidores[],3,FALSE),0),0)</f>
        <v>41.440000000002328</v>
      </c>
      <c r="S142" s="28">
        <f ca="1">+db_ConsumoSectorizado[[#This Row],[Consumo.No01]]-db_ConsumoSectorizado[[#This Row],[Consumo.No02]]-db_ConsumoSectorizado[[#This Row],[Consumo.No07]]-db_ConsumoSectorizado[[#This Row],[Consumo.No11]]</f>
        <v>-73.7899999994479</v>
      </c>
      <c r="T142" s="28">
        <f>+IFERROR(VLOOKUP(db_ConsumoSectorizado[[#This Row],[Fecha]],db_Vol[],2,FALSE),0)</f>
        <v>0</v>
      </c>
      <c r="U142" s="28">
        <f>+IFERROR(VLOOKUP(db_ConsumoSectorizado[[#This Row],[Fecha]],db_Vol[],3,FALSE),0)</f>
        <v>0</v>
      </c>
      <c r="V142" s="28" t="b">
        <f>+AND(db_ConsumoSectorizado[[#This Row],[Vol_SACO]]&gt;3000,db_ConsumoSectorizado[[#This Row],[Vol_ENVA]]&gt;3000)</f>
        <v>0</v>
      </c>
      <c r="W142" s="28" t="b">
        <f>+AND(db_ConsumoSectorizado[[#This Row],[Vol_SACO]]&lt;=0,db_ConsumoSectorizado[[#This Row],[Vol_ENVA]]&lt;100)</f>
        <v>1</v>
      </c>
      <c r="X142" s="28" t="b">
        <f>+AND(db_ConsumoSectorizado[[#This Row],[Vol_SACO]]&gt;0,db_ConsumoSectorizado[[#This Row],[Vol_ENVA]]&lt;900)</f>
        <v>0</v>
      </c>
      <c r="Y142" s="28" t="b">
        <f>+AND(db_ConsumoSectorizado[[#This Row],[Vol_SACO]]=0,db_ConsumoSectorizado[[#This Row],[Vol_ENVA]]&gt;3000)</f>
        <v>0</v>
      </c>
    </row>
    <row r="143" spans="1:25" ht="15.75" x14ac:dyDescent="0.25">
      <c r="A143" s="26">
        <v>44335</v>
      </c>
      <c r="B14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11884.489999993006</v>
      </c>
      <c r="C143" s="28">
        <f ca="1">+IF(db_ConsumoSectorizado[[#This Row],[Fecha]]&lt;TODAY(),IFERROR(VLOOKUP(db_ConsumoSectorizado[[#This Row],[Fecha]],db_Medidores[],10,FALSE)-VLOOKUP(db_ConsumoSectorizado[[#This Row],[Fecha]]-1,db_Medidores[],10,FALSE),0),0)</f>
        <v>2910.6099999998696</v>
      </c>
      <c r="D14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43" s="28">
        <f ca="1">+IF(db_ConsumoSectorizado[[#This Row],[Fecha]]&lt;TODAY(),IFERROR(VLOOKUP(db_ConsumoSectorizado[[#This Row],[Fecha]],db_Medidores[],7,FALSE)-VLOOKUP(db_ConsumoSectorizado[[#This Row],[Fecha]]-1,db_Medidores[],7,FALSE),0),0)</f>
        <v>577.05999999982305</v>
      </c>
      <c r="F143" s="28">
        <f ca="1">+IF(db_ConsumoSectorizado[[#This Row],[Fecha]]&lt;TODAY(),IFERROR(VLOOKUP(db_ConsumoSectorizado[[#This Row],[Fecha]],db_Medidores[],17,FALSE)-VLOOKUP(db_ConsumoSectorizado[[#This Row],[Fecha]]-1,db_Medidores[],17,FALSE),0),0)</f>
        <v>1112.7100000000792</v>
      </c>
      <c r="G143" s="28">
        <f ca="1">+db_ConsumoSectorizado[[#This Row],[Consumo.No02]]-db_ConsumoSectorizado[[#This Row],[Consumo.No04]]-db_ConsumoSectorizado[[#This Row],[Consumo.No05]]</f>
        <v>1220.8399999999674</v>
      </c>
      <c r="H143" s="28">
        <f ca="1">+db_ConsumoSectorizado[[#This Row],[Consumo.No08]]+db_ConsumoSectorizado[[#This Row],[Consumo.No09]]</f>
        <v>766.26000000000204</v>
      </c>
      <c r="I143" s="28">
        <f ca="1">+IF(db_ConsumoSectorizado[[#This Row],[Fecha]]&lt;TODAY(),IFERROR(VLOOKUP(db_ConsumoSectorizado[[#This Row],[Fecha]],db_Medidores[],9,FALSE)-VLOOKUP(db_ConsumoSectorizado[[#This Row],[Fecha]]-1,db_Medidores[],9,FALSE),0),0)</f>
        <v>247.84999999999854</v>
      </c>
      <c r="J143" s="28">
        <f ca="1">+IF(db_ConsumoSectorizado[[#This Row],[Fecha]]&lt;TODAY(),IFERROR(VLOOKUP(db_ConsumoSectorizado[[#This Row],[Fecha]],db_Medidores[],11,FALSE)-VLOOKUP(db_ConsumoSectorizado[[#This Row],[Fecha]]-1,db_Medidores[],11,FALSE),0),0)</f>
        <v>518.41000000000349</v>
      </c>
      <c r="K143" s="28">
        <f ca="1">+db_ConsumoSectorizado[[#This Row],[Consumo.No07]]-db_ConsumoSectorizado[[#This Row],[Consumo.No08]]-db_ConsumoSectorizado[[#This Row],[Consumo.No09]]</f>
        <v>0</v>
      </c>
      <c r="L143" s="28">
        <f ca="1">+IF(db_ConsumoSectorizado[[#This Row],[Fecha]]&lt;TODAY(),IFERROR(VLOOKUP(db_ConsumoSectorizado[[#This Row],[Fecha]],db_Medidores[],4,FALSE)-VLOOKUP(db_ConsumoSectorizado[[#This Row],[Fecha]]-1,db_Medidores[],4,FALSE),0),0)</f>
        <v>8395</v>
      </c>
      <c r="M143" s="28">
        <f ca="1">+IF(db_ConsumoSectorizado[[#This Row],[Fecha]]&lt;TODAY(),IFERROR(VLOOKUP(db_ConsumoSectorizado[[#This Row],[Fecha]],db_Medidores[],19,FALSE)-VLOOKUP(db_ConsumoSectorizado[[#This Row],[Fecha]]-1,db_Medidores[],19,FALSE),0),0)</f>
        <v>1274</v>
      </c>
      <c r="N143" s="28">
        <f ca="1">+IF(db_ConsumoSectorizado[[#This Row],[Fecha]]&lt;TODAY(),IFERROR(VLOOKUP(db_ConsumoSectorizado[[#This Row],[Fecha]],db_Medidores[],15,FALSE)-VLOOKUP(db_ConsumoSectorizado[[#This Row],[Fecha]]-1,db_Medidores[],15,FALSE),0),0)</f>
        <v>2224</v>
      </c>
      <c r="O143" s="28">
        <f ca="1">+IF(db_ConsumoSectorizado[[#This Row],[Fecha]]&lt;TODAY(),IFERROR(VLOOKUP(db_ConsumoSectorizado[[#This Row],[Fecha]],db_Medidores[],8,FALSE)-VLOOKUP(db_ConsumoSectorizado[[#This Row],[Fecha]]-1,db_Medidores[],8,FALSE),0),0)</f>
        <v>765.19999999995343</v>
      </c>
      <c r="P143" s="28">
        <f ca="1">+db_ConsumoSectorizado[[#This Row],[Consumo.No11]]-db_ConsumoSectorizado[[#This Row],[Consumo.No12]]-db_ConsumoSectorizado[[#This Row],[Consumo.No13]]-db_ConsumoSectorizado[[#This Row],[Consumo.No14]]</f>
        <v>4131.8000000000466</v>
      </c>
      <c r="Q143" s="28">
        <f ca="1">+IF(db_ConsumoSectorizado[[#This Row],[Fecha]]&lt;TODAY(),IFERROR(VLOOKUP(db_ConsumoSectorizado[[#This Row],[Fecha]],db_Medidores[],2,FALSE)-VLOOKUP(db_ConsumoSectorizado[[#This Row],[Fecha]]-1,db_Medidores[],2,FALSE),0),0)</f>
        <v>401.97000000000116</v>
      </c>
      <c r="R143" s="28">
        <f ca="1">+IF(db_ConsumoSectorizado[[#This Row],[Fecha]]&lt;TODAY(),IFERROR(VLOOKUP(db_ConsumoSectorizado[[#This Row],[Fecha]],db_Medidores[],3,FALSE)-VLOOKUP(db_ConsumoSectorizado[[#This Row],[Fecha]]-1,db_Medidores[],3,FALSE),0),0)</f>
        <v>193.54000000000815</v>
      </c>
      <c r="S143" s="28">
        <f ca="1">+db_ConsumoSectorizado[[#This Row],[Consumo.No01]]-db_ConsumoSectorizado[[#This Row],[Consumo.No02]]-db_ConsumoSectorizado[[#This Row],[Consumo.No07]]-db_ConsumoSectorizado[[#This Row],[Consumo.No11]]</f>
        <v>-187.38000000686588</v>
      </c>
      <c r="T143" s="28">
        <f>+IFERROR(VLOOKUP(db_ConsumoSectorizado[[#This Row],[Fecha]],db_Vol[],2,FALSE),0)</f>
        <v>1758</v>
      </c>
      <c r="U143" s="28">
        <f>+IFERROR(VLOOKUP(db_ConsumoSectorizado[[#This Row],[Fecha]],db_Vol[],3,FALSE),0)</f>
        <v>744.16120000000001</v>
      </c>
      <c r="V143" s="28" t="b">
        <f>+AND(db_ConsumoSectorizado[[#This Row],[Vol_SACO]]&gt;3000,db_ConsumoSectorizado[[#This Row],[Vol_ENVA]]&gt;3000)</f>
        <v>0</v>
      </c>
      <c r="W143" s="28" t="b">
        <f>+AND(db_ConsumoSectorizado[[#This Row],[Vol_SACO]]&lt;=0,db_ConsumoSectorizado[[#This Row],[Vol_ENVA]]&lt;100)</f>
        <v>0</v>
      </c>
      <c r="X143" s="28" t="b">
        <f>+AND(db_ConsumoSectorizado[[#This Row],[Vol_SACO]]&gt;0,db_ConsumoSectorizado[[#This Row],[Vol_ENVA]]&lt;900)</f>
        <v>1</v>
      </c>
      <c r="Y143" s="28" t="b">
        <f>+AND(db_ConsumoSectorizado[[#This Row],[Vol_SACO]]=0,db_ConsumoSectorizado[[#This Row],[Vol_ENVA]]&gt;3000)</f>
        <v>0</v>
      </c>
    </row>
    <row r="144" spans="1:25" ht="15.75" x14ac:dyDescent="0.25">
      <c r="A144" s="26">
        <v>44336</v>
      </c>
      <c r="B14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17703.759999996488</v>
      </c>
      <c r="C144" s="28">
        <f ca="1">+IF(db_ConsumoSectorizado[[#This Row],[Fecha]]&lt;TODAY(),IFERROR(VLOOKUP(db_ConsumoSectorizado[[#This Row],[Fecha]],db_Medidores[],10,FALSE)-VLOOKUP(db_ConsumoSectorizado[[#This Row],[Fecha]]-1,db_Medidores[],10,FALSE),0),0)</f>
        <v>4086.8700000001118</v>
      </c>
      <c r="D14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44" s="28">
        <f ca="1">+IF(db_ConsumoSectorizado[[#This Row],[Fecha]]&lt;TODAY(),IFERROR(VLOOKUP(db_ConsumoSectorizado[[#This Row],[Fecha]],db_Medidores[],7,FALSE)-VLOOKUP(db_ConsumoSectorizado[[#This Row],[Fecha]]-1,db_Medidores[],7,FALSE),0),0)</f>
        <v>775.21000000019558</v>
      </c>
      <c r="F144" s="28">
        <f ca="1">+IF(db_ConsumoSectorizado[[#This Row],[Fecha]]&lt;TODAY(),IFERROR(VLOOKUP(db_ConsumoSectorizado[[#This Row],[Fecha]],db_Medidores[],17,FALSE)-VLOOKUP(db_ConsumoSectorizado[[#This Row],[Fecha]]-1,db_Medidores[],17,FALSE),0),0)</f>
        <v>1655.3699999999953</v>
      </c>
      <c r="G144" s="28">
        <f ca="1">+db_ConsumoSectorizado[[#This Row],[Consumo.No02]]-db_ConsumoSectorizado[[#This Row],[Consumo.No04]]-db_ConsumoSectorizado[[#This Row],[Consumo.No05]]</f>
        <v>1656.2899999999208</v>
      </c>
      <c r="H144" s="28">
        <f ca="1">+db_ConsumoSectorizado[[#This Row],[Consumo.No08]]+db_ConsumoSectorizado[[#This Row],[Consumo.No09]]</f>
        <v>650.99000000000524</v>
      </c>
      <c r="I144" s="28">
        <f ca="1">+IF(db_ConsumoSectorizado[[#This Row],[Fecha]]&lt;TODAY(),IFERROR(VLOOKUP(db_ConsumoSectorizado[[#This Row],[Fecha]],db_Medidores[],9,FALSE)-VLOOKUP(db_ConsumoSectorizado[[#This Row],[Fecha]]-1,db_Medidores[],9,FALSE),0),0)</f>
        <v>244.19999999999709</v>
      </c>
      <c r="J144" s="28">
        <f ca="1">+IF(db_ConsumoSectorizado[[#This Row],[Fecha]]&lt;TODAY(),IFERROR(VLOOKUP(db_ConsumoSectorizado[[#This Row],[Fecha]],db_Medidores[],11,FALSE)-VLOOKUP(db_ConsumoSectorizado[[#This Row],[Fecha]]-1,db_Medidores[],11,FALSE),0),0)</f>
        <v>406.79000000000815</v>
      </c>
      <c r="K144" s="28">
        <f ca="1">+db_ConsumoSectorizado[[#This Row],[Consumo.No07]]-db_ConsumoSectorizado[[#This Row],[Consumo.No08]]-db_ConsumoSectorizado[[#This Row],[Consumo.No09]]</f>
        <v>0</v>
      </c>
      <c r="L144" s="28">
        <f ca="1">+IF(db_ConsumoSectorizado[[#This Row],[Fecha]]&lt;TODAY(),IFERROR(VLOOKUP(db_ConsumoSectorizado[[#This Row],[Fecha]],db_Medidores[],4,FALSE)-VLOOKUP(db_ConsumoSectorizado[[#This Row],[Fecha]]-1,db_Medidores[],4,FALSE),0),0)</f>
        <v>6906</v>
      </c>
      <c r="M144" s="28">
        <f ca="1">+IF(db_ConsumoSectorizado[[#This Row],[Fecha]]&lt;TODAY(),IFERROR(VLOOKUP(db_ConsumoSectorizado[[#This Row],[Fecha]],db_Medidores[],19,FALSE)-VLOOKUP(db_ConsumoSectorizado[[#This Row],[Fecha]]-1,db_Medidores[],19,FALSE),0),0)</f>
        <v>1318</v>
      </c>
      <c r="N144" s="28">
        <f ca="1">+IF(db_ConsumoSectorizado[[#This Row],[Fecha]]&lt;TODAY(),IFERROR(VLOOKUP(db_ConsumoSectorizado[[#This Row],[Fecha]],db_Medidores[],15,FALSE)-VLOOKUP(db_ConsumoSectorizado[[#This Row],[Fecha]]-1,db_Medidores[],15,FALSE),0),0)</f>
        <v>2244</v>
      </c>
      <c r="O144" s="28">
        <f ca="1">+IF(db_ConsumoSectorizado[[#This Row],[Fecha]]&lt;TODAY(),IFERROR(VLOOKUP(db_ConsumoSectorizado[[#This Row],[Fecha]],db_Medidores[],8,FALSE)-VLOOKUP(db_ConsumoSectorizado[[#This Row],[Fecha]]-1,db_Medidores[],8,FALSE),0),0)</f>
        <v>571.60000000009313</v>
      </c>
      <c r="P144" s="28">
        <f ca="1">+db_ConsumoSectorizado[[#This Row],[Consumo.No11]]-db_ConsumoSectorizado[[#This Row],[Consumo.No12]]-db_ConsumoSectorizado[[#This Row],[Consumo.No13]]-db_ConsumoSectorizado[[#This Row],[Consumo.No14]]</f>
        <v>2772.3999999999069</v>
      </c>
      <c r="Q144" s="28">
        <f ca="1">+IF(db_ConsumoSectorizado[[#This Row],[Fecha]]&lt;TODAY(),IFERROR(VLOOKUP(db_ConsumoSectorizado[[#This Row],[Fecha]],db_Medidores[],2,FALSE)-VLOOKUP(db_ConsumoSectorizado[[#This Row],[Fecha]]-1,db_Medidores[],2,FALSE),0),0)</f>
        <v>343.71000000002095</v>
      </c>
      <c r="R144" s="28">
        <f ca="1">+IF(db_ConsumoSectorizado[[#This Row],[Fecha]]&lt;TODAY(),IFERROR(VLOOKUP(db_ConsumoSectorizado[[#This Row],[Fecha]],db_Medidores[],3,FALSE)-VLOOKUP(db_ConsumoSectorizado[[#This Row],[Fecha]]-1,db_Medidores[],3,FALSE),0),0)</f>
        <v>192.52999999999884</v>
      </c>
      <c r="S144" s="28">
        <f ca="1">+db_ConsumoSectorizado[[#This Row],[Consumo.No01]]-db_ConsumoSectorizado[[#This Row],[Consumo.No02]]-db_ConsumoSectorizado[[#This Row],[Consumo.No07]]-db_ConsumoSectorizado[[#This Row],[Consumo.No11]]</f>
        <v>6059.8999999963708</v>
      </c>
      <c r="T144" s="28">
        <f>+IFERROR(VLOOKUP(db_ConsumoSectorizado[[#This Row],[Fecha]],db_Vol[],2,FALSE),0)</f>
        <v>3623</v>
      </c>
      <c r="U144" s="28">
        <f>+IFERROR(VLOOKUP(db_ConsumoSectorizado[[#This Row],[Fecha]],db_Vol[],3,FALSE),0)</f>
        <v>2770.172399999999</v>
      </c>
      <c r="V144" s="28" t="b">
        <f>+AND(db_ConsumoSectorizado[[#This Row],[Vol_SACO]]&gt;3000,db_ConsumoSectorizado[[#This Row],[Vol_ENVA]]&gt;3000)</f>
        <v>0</v>
      </c>
      <c r="W144" s="28" t="b">
        <f>+AND(db_ConsumoSectorizado[[#This Row],[Vol_SACO]]&lt;=0,db_ConsumoSectorizado[[#This Row],[Vol_ENVA]]&lt;100)</f>
        <v>0</v>
      </c>
      <c r="X144" s="28" t="b">
        <f>+AND(db_ConsumoSectorizado[[#This Row],[Vol_SACO]]&gt;0,db_ConsumoSectorizado[[#This Row],[Vol_ENVA]]&lt;900)</f>
        <v>0</v>
      </c>
      <c r="Y144" s="28" t="b">
        <f>+AND(db_ConsumoSectorizado[[#This Row],[Vol_SACO]]=0,db_ConsumoSectorizado[[#This Row],[Vol_ENVA]]&gt;3000)</f>
        <v>0</v>
      </c>
    </row>
    <row r="145" spans="1:25" ht="15.75" x14ac:dyDescent="0.25">
      <c r="A145" s="26">
        <v>44337</v>
      </c>
      <c r="B14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19766.980000009804</v>
      </c>
      <c r="C145" s="28">
        <f ca="1">+IF(db_ConsumoSectorizado[[#This Row],[Fecha]]&lt;TODAY(),IFERROR(VLOOKUP(db_ConsumoSectorizado[[#This Row],[Fecha]],db_Medidores[],10,FALSE)-VLOOKUP(db_ConsumoSectorizado[[#This Row],[Fecha]]-1,db_Medidores[],10,FALSE),0),0)</f>
        <v>5403.0400000000373</v>
      </c>
      <c r="D14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45" s="28">
        <f ca="1">+IF(db_ConsumoSectorizado[[#This Row],[Fecha]]&lt;TODAY(),IFERROR(VLOOKUP(db_ConsumoSectorizado[[#This Row],[Fecha]],db_Medidores[],7,FALSE)-VLOOKUP(db_ConsumoSectorizado[[#This Row],[Fecha]]-1,db_Medidores[],7,FALSE),0),0)</f>
        <v>975.86999999987893</v>
      </c>
      <c r="F145" s="28">
        <f ca="1">+IF(db_ConsumoSectorizado[[#This Row],[Fecha]]&lt;TODAY(),IFERROR(VLOOKUP(db_ConsumoSectorizado[[#This Row],[Fecha]],db_Medidores[],17,FALSE)-VLOOKUP(db_ConsumoSectorizado[[#This Row],[Fecha]]-1,db_Medidores[],17,FALSE),0),0)</f>
        <v>2163.8800000000047</v>
      </c>
      <c r="G145" s="28">
        <f ca="1">+db_ConsumoSectorizado[[#This Row],[Consumo.No02]]-db_ConsumoSectorizado[[#This Row],[Consumo.No04]]-db_ConsumoSectorizado[[#This Row],[Consumo.No05]]</f>
        <v>2263.2900000001537</v>
      </c>
      <c r="H145" s="28">
        <f ca="1">+db_ConsumoSectorizado[[#This Row],[Consumo.No08]]+db_ConsumoSectorizado[[#This Row],[Consumo.No09]]</f>
        <v>544.18999999998778</v>
      </c>
      <c r="I145" s="28">
        <f ca="1">+IF(db_ConsumoSectorizado[[#This Row],[Fecha]]&lt;TODAY(),IFERROR(VLOOKUP(db_ConsumoSectorizado[[#This Row],[Fecha]],db_Medidores[],9,FALSE)-VLOOKUP(db_ConsumoSectorizado[[#This Row],[Fecha]]-1,db_Medidores[],9,FALSE),0),0)</f>
        <v>246.24000000000524</v>
      </c>
      <c r="J145" s="28">
        <f ca="1">+IF(db_ConsumoSectorizado[[#This Row],[Fecha]]&lt;TODAY(),IFERROR(VLOOKUP(db_ConsumoSectorizado[[#This Row],[Fecha]],db_Medidores[],11,FALSE)-VLOOKUP(db_ConsumoSectorizado[[#This Row],[Fecha]]-1,db_Medidores[],11,FALSE),0),0)</f>
        <v>297.94999999998254</v>
      </c>
      <c r="K145" s="28">
        <f ca="1">+db_ConsumoSectorizado[[#This Row],[Consumo.No07]]-db_ConsumoSectorizado[[#This Row],[Consumo.No08]]-db_ConsumoSectorizado[[#This Row],[Consumo.No09]]</f>
        <v>0</v>
      </c>
      <c r="L145" s="28">
        <f ca="1">+IF(db_ConsumoSectorizado[[#This Row],[Fecha]]&lt;TODAY(),IFERROR(VLOOKUP(db_ConsumoSectorizado[[#This Row],[Fecha]],db_Medidores[],4,FALSE)-VLOOKUP(db_ConsumoSectorizado[[#This Row],[Fecha]]-1,db_Medidores[],4,FALSE),0),0)</f>
        <v>10675</v>
      </c>
      <c r="M145" s="28">
        <f ca="1">+IF(db_ConsumoSectorizado[[#This Row],[Fecha]]&lt;TODAY(),IFERROR(VLOOKUP(db_ConsumoSectorizado[[#This Row],[Fecha]],db_Medidores[],19,FALSE)-VLOOKUP(db_ConsumoSectorizado[[#This Row],[Fecha]]-1,db_Medidores[],19,FALSE),0),0)</f>
        <v>1726</v>
      </c>
      <c r="N145" s="28">
        <f ca="1">+IF(db_ConsumoSectorizado[[#This Row],[Fecha]]&lt;TODAY(),IFERROR(VLOOKUP(db_ConsumoSectorizado[[#This Row],[Fecha]],db_Medidores[],15,FALSE)-VLOOKUP(db_ConsumoSectorizado[[#This Row],[Fecha]]-1,db_Medidores[],15,FALSE),0),0)</f>
        <v>2696</v>
      </c>
      <c r="O145" s="28">
        <f ca="1">+IF(db_ConsumoSectorizado[[#This Row],[Fecha]]&lt;TODAY(),IFERROR(VLOOKUP(db_ConsumoSectorizado[[#This Row],[Fecha]],db_Medidores[],8,FALSE)-VLOOKUP(db_ConsumoSectorizado[[#This Row],[Fecha]]-1,db_Medidores[],8,FALSE),0),0)</f>
        <v>735.60000000009313</v>
      </c>
      <c r="P145" s="28">
        <f ca="1">+db_ConsumoSectorizado[[#This Row],[Consumo.No11]]-db_ConsumoSectorizado[[#This Row],[Consumo.No12]]-db_ConsumoSectorizado[[#This Row],[Consumo.No13]]-db_ConsumoSectorizado[[#This Row],[Consumo.No14]]</f>
        <v>5517.3999999999069</v>
      </c>
      <c r="Q145" s="28">
        <f ca="1">+IF(db_ConsumoSectorizado[[#This Row],[Fecha]]&lt;TODAY(),IFERROR(VLOOKUP(db_ConsumoSectorizado[[#This Row],[Fecha]],db_Medidores[],2,FALSE)-VLOOKUP(db_ConsumoSectorizado[[#This Row],[Fecha]]-1,db_Medidores[],2,FALSE),0),0)</f>
        <v>452.6699999999837</v>
      </c>
      <c r="R145" s="28">
        <f ca="1">+IF(db_ConsumoSectorizado[[#This Row],[Fecha]]&lt;TODAY(),IFERROR(VLOOKUP(db_ConsumoSectorizado[[#This Row],[Fecha]],db_Medidores[],3,FALSE)-VLOOKUP(db_ConsumoSectorizado[[#This Row],[Fecha]]-1,db_Medidores[],3,FALSE),0),0)</f>
        <v>228.34999999999127</v>
      </c>
      <c r="S145" s="28">
        <f ca="1">+db_ConsumoSectorizado[[#This Row],[Consumo.No01]]-db_ConsumoSectorizado[[#This Row],[Consumo.No02]]-db_ConsumoSectorizado[[#This Row],[Consumo.No07]]-db_ConsumoSectorizado[[#This Row],[Consumo.No11]]</f>
        <v>3144.7500000097789</v>
      </c>
      <c r="T145" s="28">
        <f>+IFERROR(VLOOKUP(db_ConsumoSectorizado[[#This Row],[Fecha]],db_Vol[],2,FALSE),0)</f>
        <v>2739</v>
      </c>
      <c r="U145" s="28">
        <f>+IFERROR(VLOOKUP(db_ConsumoSectorizado[[#This Row],[Fecha]],db_Vol[],3,FALSE),0)</f>
        <v>3355.5826000000002</v>
      </c>
      <c r="V145" s="28" t="b">
        <f>+AND(db_ConsumoSectorizado[[#This Row],[Vol_SACO]]&gt;3000,db_ConsumoSectorizado[[#This Row],[Vol_ENVA]]&gt;3000)</f>
        <v>0</v>
      </c>
      <c r="W145" s="28" t="b">
        <f>+AND(db_ConsumoSectorizado[[#This Row],[Vol_SACO]]&lt;=0,db_ConsumoSectorizado[[#This Row],[Vol_ENVA]]&lt;100)</f>
        <v>0</v>
      </c>
      <c r="X145" s="28" t="b">
        <f>+AND(db_ConsumoSectorizado[[#This Row],[Vol_SACO]]&gt;0,db_ConsumoSectorizado[[#This Row],[Vol_ENVA]]&lt;900)</f>
        <v>0</v>
      </c>
      <c r="Y145" s="28" t="b">
        <f>+AND(db_ConsumoSectorizado[[#This Row],[Vol_SACO]]=0,db_ConsumoSectorizado[[#This Row],[Vol_ENVA]]&gt;3000)</f>
        <v>0</v>
      </c>
    </row>
    <row r="146" spans="1:25" ht="15.75" x14ac:dyDescent="0.25">
      <c r="A146" s="26">
        <v>44338</v>
      </c>
      <c r="B14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13782.339999985328</v>
      </c>
      <c r="C146" s="28">
        <f ca="1">+IF(db_ConsumoSectorizado[[#This Row],[Fecha]]&lt;TODAY(),IFERROR(VLOOKUP(db_ConsumoSectorizado[[#This Row],[Fecha]],db_Medidores[],10,FALSE)-VLOOKUP(db_ConsumoSectorizado[[#This Row],[Fecha]]-1,db_Medidores[],10,FALSE),0),0)</f>
        <v>1517.5400000000373</v>
      </c>
      <c r="D14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4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4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46" s="28">
        <f ca="1">+db_ConsumoSectorizado[[#This Row],[Consumo.No02]]-db_ConsumoSectorizado[[#This Row],[Consumo.No04]]-db_ConsumoSectorizado[[#This Row],[Consumo.No05]]</f>
        <v>1517.5400000000373</v>
      </c>
      <c r="H146" s="28">
        <f ca="1">+db_ConsumoSectorizado[[#This Row],[Consumo.No08]]+db_ConsumoSectorizado[[#This Row],[Consumo.No09]]</f>
        <v>196.71999999998661</v>
      </c>
      <c r="I146" s="28">
        <f ca="1">+IF(db_ConsumoSectorizado[[#This Row],[Fecha]]&lt;TODAY(),IFERROR(VLOOKUP(db_ConsumoSectorizado[[#This Row],[Fecha]],db_Medidores[],9,FALSE)-VLOOKUP(db_ConsumoSectorizado[[#This Row],[Fecha]]-1,db_Medidores[],9,FALSE),0),0)</f>
        <v>87.979999999995925</v>
      </c>
      <c r="J146" s="28">
        <f ca="1">+IF(db_ConsumoSectorizado[[#This Row],[Fecha]]&lt;TODAY(),IFERROR(VLOOKUP(db_ConsumoSectorizado[[#This Row],[Fecha]],db_Medidores[],11,FALSE)-VLOOKUP(db_ConsumoSectorizado[[#This Row],[Fecha]]-1,db_Medidores[],11,FALSE),0),0)</f>
        <v>108.73999999999069</v>
      </c>
      <c r="K146" s="28">
        <f ca="1">+db_ConsumoSectorizado[[#This Row],[Consumo.No07]]-db_ConsumoSectorizado[[#This Row],[Consumo.No08]]-db_ConsumoSectorizado[[#This Row],[Consumo.No09]]</f>
        <v>0</v>
      </c>
      <c r="L146" s="28">
        <f ca="1">+IF(db_ConsumoSectorizado[[#This Row],[Fecha]]&lt;TODAY(),IFERROR(VLOOKUP(db_ConsumoSectorizado[[#This Row],[Fecha]],db_Medidores[],4,FALSE)-VLOOKUP(db_ConsumoSectorizado[[#This Row],[Fecha]]-1,db_Medidores[],4,FALSE),0),0)</f>
        <v>10235</v>
      </c>
      <c r="M146" s="28">
        <f ca="1">+IF(db_ConsumoSectorizado[[#This Row],[Fecha]]&lt;TODAY(),IFERROR(VLOOKUP(db_ConsumoSectorizado[[#This Row],[Fecha]],db_Medidores[],19,FALSE)-VLOOKUP(db_ConsumoSectorizado[[#This Row],[Fecha]]-1,db_Medidores[],19,FALSE),0),0)</f>
        <v>1077</v>
      </c>
      <c r="N146" s="28">
        <f ca="1">+IF(db_ConsumoSectorizado[[#This Row],[Fecha]]&lt;TODAY(),IFERROR(VLOOKUP(db_ConsumoSectorizado[[#This Row],[Fecha]],db_Medidores[],15,FALSE)-VLOOKUP(db_ConsumoSectorizado[[#This Row],[Fecha]]-1,db_Medidores[],15,FALSE),0),0)</f>
        <v>2970</v>
      </c>
      <c r="O146" s="28">
        <f ca="1">+IF(db_ConsumoSectorizado[[#This Row],[Fecha]]&lt;TODAY(),IFERROR(VLOOKUP(db_ConsumoSectorizado[[#This Row],[Fecha]],db_Medidores[],8,FALSE)-VLOOKUP(db_ConsumoSectorizado[[#This Row],[Fecha]]-1,db_Medidores[],8,FALSE),0),0)</f>
        <v>753.5999999998603</v>
      </c>
      <c r="P146" s="28">
        <f ca="1">+db_ConsumoSectorizado[[#This Row],[Consumo.No11]]-db_ConsumoSectorizado[[#This Row],[Consumo.No12]]-db_ConsumoSectorizado[[#This Row],[Consumo.No13]]-db_ConsumoSectorizado[[#This Row],[Consumo.No14]]</f>
        <v>5434.4000000001397</v>
      </c>
      <c r="Q146" s="28">
        <f ca="1">+IF(db_ConsumoSectorizado[[#This Row],[Fecha]]&lt;TODAY(),IFERROR(VLOOKUP(db_ConsumoSectorizado[[#This Row],[Fecha]],db_Medidores[],2,FALSE)-VLOOKUP(db_ConsumoSectorizado[[#This Row],[Fecha]]-1,db_Medidores[],2,FALSE),0),0)</f>
        <v>400.36999999999534</v>
      </c>
      <c r="R146" s="28">
        <f ca="1">+IF(db_ConsumoSectorizado[[#This Row],[Fecha]]&lt;TODAY(),IFERROR(VLOOKUP(db_ConsumoSectorizado[[#This Row],[Fecha]],db_Medidores[],3,FALSE)-VLOOKUP(db_ConsumoSectorizado[[#This Row],[Fecha]]-1,db_Medidores[],3,FALSE),0),0)</f>
        <v>145.29000000000815</v>
      </c>
      <c r="S146" s="28">
        <f ca="1">+db_ConsumoSectorizado[[#This Row],[Consumo.No01]]-db_ConsumoSectorizado[[#This Row],[Consumo.No02]]-db_ConsumoSectorizado[[#This Row],[Consumo.No07]]-db_ConsumoSectorizado[[#This Row],[Consumo.No11]]</f>
        <v>1833.0799999853043</v>
      </c>
      <c r="T146" s="28">
        <f>+IFERROR(VLOOKUP(db_ConsumoSectorizado[[#This Row],[Fecha]],db_Vol[],2,FALSE),0)</f>
        <v>0</v>
      </c>
      <c r="U146" s="28">
        <f>+IFERROR(VLOOKUP(db_ConsumoSectorizado[[#This Row],[Fecha]],db_Vol[],3,FALSE),0)</f>
        <v>811.9147999999999</v>
      </c>
      <c r="V146" s="28" t="b">
        <f>+AND(db_ConsumoSectorizado[[#This Row],[Vol_SACO]]&gt;3000,db_ConsumoSectorizado[[#This Row],[Vol_ENVA]]&gt;3000)</f>
        <v>0</v>
      </c>
      <c r="W146" s="28" t="b">
        <f>+AND(db_ConsumoSectorizado[[#This Row],[Vol_SACO]]&lt;=0,db_ConsumoSectorizado[[#This Row],[Vol_ENVA]]&lt;100)</f>
        <v>0</v>
      </c>
      <c r="X146" s="28" t="b">
        <f>+AND(db_ConsumoSectorizado[[#This Row],[Vol_SACO]]&gt;0,db_ConsumoSectorizado[[#This Row],[Vol_ENVA]]&lt;900)</f>
        <v>0</v>
      </c>
      <c r="Y146" s="28" t="b">
        <f>+AND(db_ConsumoSectorizado[[#This Row],[Vol_SACO]]=0,db_ConsumoSectorizado[[#This Row],[Vol_ENVA]]&gt;3000)</f>
        <v>0</v>
      </c>
    </row>
    <row r="147" spans="1:25" ht="15.75" x14ac:dyDescent="0.25">
      <c r="A147" s="26">
        <v>44339</v>
      </c>
      <c r="B14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9176.240000012549</v>
      </c>
      <c r="C147" s="28">
        <f ca="1">+IF(db_ConsumoSectorizado[[#This Row],[Fecha]]&lt;TODAY(),IFERROR(VLOOKUP(db_ConsumoSectorizado[[#This Row],[Fecha]],db_Medidores[],10,FALSE)-VLOOKUP(db_ConsumoSectorizado[[#This Row],[Fecha]]-1,db_Medidores[],10,FALSE),0),0)</f>
        <v>20.120000000111759</v>
      </c>
      <c r="D14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4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4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47" s="28">
        <f ca="1">+db_ConsumoSectorizado[[#This Row],[Consumo.No02]]-db_ConsumoSectorizado[[#This Row],[Consumo.No04]]-db_ConsumoSectorizado[[#This Row],[Consumo.No05]]</f>
        <v>20.120000000111759</v>
      </c>
      <c r="H147" s="28">
        <f ca="1">+db_ConsumoSectorizado[[#This Row],[Consumo.No08]]+db_ConsumoSectorizado[[#This Row],[Consumo.No09]]</f>
        <v>111.32000000000698</v>
      </c>
      <c r="I147" s="28">
        <f ca="1">+IF(db_ConsumoSectorizado[[#This Row],[Fecha]]&lt;TODAY(),IFERROR(VLOOKUP(db_ConsumoSectorizado[[#This Row],[Fecha]],db_Medidores[],9,FALSE)-VLOOKUP(db_ConsumoSectorizado[[#This Row],[Fecha]]-1,db_Medidores[],9,FALSE),0),0)</f>
        <v>64.220000000001164</v>
      </c>
      <c r="J147" s="28">
        <f ca="1">+IF(db_ConsumoSectorizado[[#This Row],[Fecha]]&lt;TODAY(),IFERROR(VLOOKUP(db_ConsumoSectorizado[[#This Row],[Fecha]],db_Medidores[],11,FALSE)-VLOOKUP(db_ConsumoSectorizado[[#This Row],[Fecha]]-1,db_Medidores[],11,FALSE),0),0)</f>
        <v>47.100000000005821</v>
      </c>
      <c r="K147" s="28">
        <f ca="1">+db_ConsumoSectorizado[[#This Row],[Consumo.No07]]-db_ConsumoSectorizado[[#This Row],[Consumo.No08]]-db_ConsumoSectorizado[[#This Row],[Consumo.No09]]</f>
        <v>0</v>
      </c>
      <c r="L147" s="28">
        <f ca="1">+IF(db_ConsumoSectorizado[[#This Row],[Fecha]]&lt;TODAY(),IFERROR(VLOOKUP(db_ConsumoSectorizado[[#This Row],[Fecha]],db_Medidores[],4,FALSE)-VLOOKUP(db_ConsumoSectorizado[[#This Row],[Fecha]]-1,db_Medidores[],4,FALSE),0),0)</f>
        <v>8187</v>
      </c>
      <c r="M147" s="28">
        <f ca="1">+IF(db_ConsumoSectorizado[[#This Row],[Fecha]]&lt;TODAY(),IFERROR(VLOOKUP(db_ConsumoSectorizado[[#This Row],[Fecha]],db_Medidores[],19,FALSE)-VLOOKUP(db_ConsumoSectorizado[[#This Row],[Fecha]]-1,db_Medidores[],19,FALSE),0),0)</f>
        <v>763</v>
      </c>
      <c r="N147" s="28">
        <f ca="1">+IF(db_ConsumoSectorizado[[#This Row],[Fecha]]&lt;TODAY(),IFERROR(VLOOKUP(db_ConsumoSectorizado[[#This Row],[Fecha]],db_Medidores[],15,FALSE)-VLOOKUP(db_ConsumoSectorizado[[#This Row],[Fecha]]-1,db_Medidores[],15,FALSE),0),0)</f>
        <v>2227</v>
      </c>
      <c r="O147" s="28">
        <f ca="1">+IF(db_ConsumoSectorizado[[#This Row],[Fecha]]&lt;TODAY(),IFERROR(VLOOKUP(db_ConsumoSectorizado[[#This Row],[Fecha]],db_Medidores[],8,FALSE)-VLOOKUP(db_ConsumoSectorizado[[#This Row],[Fecha]]-1,db_Medidores[],8,FALSE),0),0)</f>
        <v>718</v>
      </c>
      <c r="P147" s="28">
        <f ca="1">+db_ConsumoSectorizado[[#This Row],[Consumo.No11]]-db_ConsumoSectorizado[[#This Row],[Consumo.No12]]-db_ConsumoSectorizado[[#This Row],[Consumo.No13]]-db_ConsumoSectorizado[[#This Row],[Consumo.No14]]</f>
        <v>4479</v>
      </c>
      <c r="Q147" s="28">
        <f ca="1">+IF(db_ConsumoSectorizado[[#This Row],[Fecha]]&lt;TODAY(),IFERROR(VLOOKUP(db_ConsumoSectorizado[[#This Row],[Fecha]],db_Medidores[],2,FALSE)-VLOOKUP(db_ConsumoSectorizado[[#This Row],[Fecha]]-1,db_Medidores[],2,FALSE),0),0)</f>
        <v>363.68000000002212</v>
      </c>
      <c r="R147" s="28">
        <f ca="1">+IF(db_ConsumoSectorizado[[#This Row],[Fecha]]&lt;TODAY(),IFERROR(VLOOKUP(db_ConsumoSectorizado[[#This Row],[Fecha]],db_Medidores[],3,FALSE)-VLOOKUP(db_ConsumoSectorizado[[#This Row],[Fecha]]-1,db_Medidores[],3,FALSE),0),0)</f>
        <v>36.080000000001746</v>
      </c>
      <c r="S147" s="28">
        <f ca="1">+db_ConsumoSectorizado[[#This Row],[Consumo.No01]]-db_ConsumoSectorizado[[#This Row],[Consumo.No02]]-db_ConsumoSectorizado[[#This Row],[Consumo.No07]]-db_ConsumoSectorizado[[#This Row],[Consumo.No11]]</f>
        <v>857.80000001243025</v>
      </c>
      <c r="T147" s="28">
        <f>+IFERROR(VLOOKUP(db_ConsumoSectorizado[[#This Row],[Fecha]],db_Vol[],2,FALSE),0)</f>
        <v>0</v>
      </c>
      <c r="U147" s="28">
        <f>+IFERROR(VLOOKUP(db_ConsumoSectorizado[[#This Row],[Fecha]],db_Vol[],3,FALSE),0)</f>
        <v>0</v>
      </c>
      <c r="V147" s="28" t="b">
        <f>+AND(db_ConsumoSectorizado[[#This Row],[Vol_SACO]]&gt;3000,db_ConsumoSectorizado[[#This Row],[Vol_ENVA]]&gt;3000)</f>
        <v>0</v>
      </c>
      <c r="W147" s="28" t="b">
        <f>+AND(db_ConsumoSectorizado[[#This Row],[Vol_SACO]]&lt;=0,db_ConsumoSectorizado[[#This Row],[Vol_ENVA]]&lt;100)</f>
        <v>1</v>
      </c>
      <c r="X147" s="28" t="b">
        <f>+AND(db_ConsumoSectorizado[[#This Row],[Vol_SACO]]&gt;0,db_ConsumoSectorizado[[#This Row],[Vol_ENVA]]&lt;900)</f>
        <v>0</v>
      </c>
      <c r="Y147" s="28" t="b">
        <f>+AND(db_ConsumoSectorizado[[#This Row],[Vol_SACO]]=0,db_ConsumoSectorizado[[#This Row],[Vol_ENVA]]&gt;3000)</f>
        <v>0</v>
      </c>
    </row>
    <row r="148" spans="1:25" ht="15.75" x14ac:dyDescent="0.25">
      <c r="A148" s="26">
        <v>44340</v>
      </c>
      <c r="B14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16393.509999996517</v>
      </c>
      <c r="C148" s="28">
        <f ca="1">+IF(db_ConsumoSectorizado[[#This Row],[Fecha]]&lt;TODAY(),IFERROR(VLOOKUP(db_ConsumoSectorizado[[#This Row],[Fecha]],db_Medidores[],10,FALSE)-VLOOKUP(db_ConsumoSectorizado[[#This Row],[Fecha]]-1,db_Medidores[],10,FALSE),0),0)</f>
        <v>3920.4899999997579</v>
      </c>
      <c r="D14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48" s="28">
        <f ca="1">+IF(db_ConsumoSectorizado[[#This Row],[Fecha]]&lt;TODAY(),IFERROR(VLOOKUP(db_ConsumoSectorizado[[#This Row],[Fecha]],db_Medidores[],7,FALSE)-VLOOKUP(db_ConsumoSectorizado[[#This Row],[Fecha]]-1,db_Medidores[],7,FALSE),0),0)</f>
        <v>862.47999999998137</v>
      </c>
      <c r="F148" s="28">
        <f ca="1">+IF(db_ConsumoSectorizado[[#This Row],[Fecha]]&lt;TODAY(),IFERROR(VLOOKUP(db_ConsumoSectorizado[[#This Row],[Fecha]],db_Medidores[],17,FALSE)-VLOOKUP(db_ConsumoSectorizado[[#This Row],[Fecha]]-1,db_Medidores[],17,FALSE),0),0)</f>
        <v>2197.0599999999395</v>
      </c>
      <c r="G148" s="28">
        <f ca="1">+db_ConsumoSectorizado[[#This Row],[Consumo.No02]]-db_ConsumoSectorizado[[#This Row],[Consumo.No04]]-db_ConsumoSectorizado[[#This Row],[Consumo.No05]]</f>
        <v>860.94999999983702</v>
      </c>
      <c r="H148" s="28">
        <f ca="1">+db_ConsumoSectorizado[[#This Row],[Consumo.No08]]+db_ConsumoSectorizado[[#This Row],[Consumo.No09]]</f>
        <v>946.29000000000815</v>
      </c>
      <c r="I148" s="28">
        <f ca="1">+IF(db_ConsumoSectorizado[[#This Row],[Fecha]]&lt;TODAY(),IFERROR(VLOOKUP(db_ConsumoSectorizado[[#This Row],[Fecha]],db_Medidores[],9,FALSE)-VLOOKUP(db_ConsumoSectorizado[[#This Row],[Fecha]]-1,db_Medidores[],9,FALSE),0),0)</f>
        <v>243.25</v>
      </c>
      <c r="J148" s="28">
        <f ca="1">+IF(db_ConsumoSectorizado[[#This Row],[Fecha]]&lt;TODAY(),IFERROR(VLOOKUP(db_ConsumoSectorizado[[#This Row],[Fecha]],db_Medidores[],11,FALSE)-VLOOKUP(db_ConsumoSectorizado[[#This Row],[Fecha]]-1,db_Medidores[],11,FALSE),0),0)</f>
        <v>703.04000000000815</v>
      </c>
      <c r="K148" s="28">
        <f ca="1">+db_ConsumoSectorizado[[#This Row],[Consumo.No07]]-db_ConsumoSectorizado[[#This Row],[Consumo.No08]]-db_ConsumoSectorizado[[#This Row],[Consumo.No09]]</f>
        <v>0</v>
      </c>
      <c r="L148" s="28">
        <f ca="1">+IF(db_ConsumoSectorizado[[#This Row],[Fecha]]&lt;TODAY(),IFERROR(VLOOKUP(db_ConsumoSectorizado[[#This Row],[Fecha]],db_Medidores[],4,FALSE)-VLOOKUP(db_ConsumoSectorizado[[#This Row],[Fecha]]-1,db_Medidores[],4,FALSE),0),0)</f>
        <v>9677</v>
      </c>
      <c r="M148" s="28">
        <f ca="1">+IF(db_ConsumoSectorizado[[#This Row],[Fecha]]&lt;TODAY(),IFERROR(VLOOKUP(db_ConsumoSectorizado[[#This Row],[Fecha]],db_Medidores[],19,FALSE)-VLOOKUP(db_ConsumoSectorizado[[#This Row],[Fecha]]-1,db_Medidores[],19,FALSE),0),0)</f>
        <v>1519</v>
      </c>
      <c r="N148" s="28">
        <f ca="1">+IF(db_ConsumoSectorizado[[#This Row],[Fecha]]&lt;TODAY(),IFERROR(VLOOKUP(db_ConsumoSectorizado[[#This Row],[Fecha]],db_Medidores[],15,FALSE)-VLOOKUP(db_ConsumoSectorizado[[#This Row],[Fecha]]-1,db_Medidores[],15,FALSE),0),0)</f>
        <v>2473</v>
      </c>
      <c r="O148" s="28">
        <f ca="1">+IF(db_ConsumoSectorizado[[#This Row],[Fecha]]&lt;TODAY(),IFERROR(VLOOKUP(db_ConsumoSectorizado[[#This Row],[Fecha]],db_Medidores[],8,FALSE)-VLOOKUP(db_ConsumoSectorizado[[#This Row],[Fecha]]-1,db_Medidores[],8,FALSE),0),0)</f>
        <v>593.19999999995343</v>
      </c>
      <c r="P148" s="28">
        <f ca="1">+db_ConsumoSectorizado[[#This Row],[Consumo.No11]]-db_ConsumoSectorizado[[#This Row],[Consumo.No12]]-db_ConsumoSectorizado[[#This Row],[Consumo.No13]]-db_ConsumoSectorizado[[#This Row],[Consumo.No14]]</f>
        <v>5091.8000000000466</v>
      </c>
      <c r="Q148" s="28">
        <f ca="1">+IF(db_ConsumoSectorizado[[#This Row],[Fecha]]&lt;TODAY(),IFERROR(VLOOKUP(db_ConsumoSectorizado[[#This Row],[Fecha]],db_Medidores[],2,FALSE)-VLOOKUP(db_ConsumoSectorizado[[#This Row],[Fecha]]-1,db_Medidores[],2,FALSE),0),0)</f>
        <v>446.73999999999069</v>
      </c>
      <c r="R148" s="28">
        <f ca="1">+IF(db_ConsumoSectorizado[[#This Row],[Fecha]]&lt;TODAY(),IFERROR(VLOOKUP(db_ConsumoSectorizado[[#This Row],[Fecha]],db_Medidores[],3,FALSE)-VLOOKUP(db_ConsumoSectorizado[[#This Row],[Fecha]]-1,db_Medidores[],3,FALSE),0),0)</f>
        <v>199.75</v>
      </c>
      <c r="S148" s="28">
        <f ca="1">+db_ConsumoSectorizado[[#This Row],[Consumo.No01]]-db_ConsumoSectorizado[[#This Row],[Consumo.No02]]-db_ConsumoSectorizado[[#This Row],[Consumo.No07]]-db_ConsumoSectorizado[[#This Row],[Consumo.No11]]</f>
        <v>1849.7299999967508</v>
      </c>
      <c r="T148" s="28">
        <f>+IFERROR(VLOOKUP(db_ConsumoSectorizado[[#This Row],[Fecha]],db_Vol[],2,FALSE),0)</f>
        <v>1812</v>
      </c>
      <c r="U148" s="28">
        <f>+IFERROR(VLOOKUP(db_ConsumoSectorizado[[#This Row],[Fecha]],db_Vol[],3,FALSE),0)</f>
        <v>1760.3784000000001</v>
      </c>
      <c r="V148" s="28" t="b">
        <f>+AND(db_ConsumoSectorizado[[#This Row],[Vol_SACO]]&gt;3000,db_ConsumoSectorizado[[#This Row],[Vol_ENVA]]&gt;3000)</f>
        <v>0</v>
      </c>
      <c r="W148" s="28" t="b">
        <f>+AND(db_ConsumoSectorizado[[#This Row],[Vol_SACO]]&lt;=0,db_ConsumoSectorizado[[#This Row],[Vol_ENVA]]&lt;100)</f>
        <v>0</v>
      </c>
      <c r="X148" s="28" t="b">
        <f>+AND(db_ConsumoSectorizado[[#This Row],[Vol_SACO]]&gt;0,db_ConsumoSectorizado[[#This Row],[Vol_ENVA]]&lt;900)</f>
        <v>0</v>
      </c>
      <c r="Y148" s="28" t="b">
        <f>+AND(db_ConsumoSectorizado[[#This Row],[Vol_SACO]]=0,db_ConsumoSectorizado[[#This Row],[Vol_ENVA]]&gt;3000)</f>
        <v>0</v>
      </c>
    </row>
    <row r="149" spans="1:25" ht="15.75" x14ac:dyDescent="0.25">
      <c r="A149" s="26">
        <v>44341</v>
      </c>
      <c r="B14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19698.619999995106</v>
      </c>
      <c r="C149" s="28">
        <f ca="1">+IF(db_ConsumoSectorizado[[#This Row],[Fecha]]&lt;TODAY(),IFERROR(VLOOKUP(db_ConsumoSectorizado[[#This Row],[Fecha]],db_Medidores[],10,FALSE)-VLOOKUP(db_ConsumoSectorizado[[#This Row],[Fecha]]-1,db_Medidores[],10,FALSE),0),0)</f>
        <v>6051.2700000000186</v>
      </c>
      <c r="D14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49" s="28">
        <f ca="1">+IF(db_ConsumoSectorizado[[#This Row],[Fecha]]&lt;TODAY(),IFERROR(VLOOKUP(db_ConsumoSectorizado[[#This Row],[Fecha]],db_Medidores[],7,FALSE)-VLOOKUP(db_ConsumoSectorizado[[#This Row],[Fecha]]-1,db_Medidores[],7,FALSE),0),0)</f>
        <v>1101.3400000000838</v>
      </c>
      <c r="F149" s="28">
        <f ca="1">+IF(db_ConsumoSectorizado[[#This Row],[Fecha]]&lt;TODAY(),IFERROR(VLOOKUP(db_ConsumoSectorizado[[#This Row],[Fecha]],db_Medidores[],17,FALSE)-VLOOKUP(db_ConsumoSectorizado[[#This Row],[Fecha]]-1,db_Medidores[],17,FALSE),0),0)</f>
        <v>2349.1199999999953</v>
      </c>
      <c r="G149" s="28">
        <f ca="1">+db_ConsumoSectorizado[[#This Row],[Consumo.No02]]-db_ConsumoSectorizado[[#This Row],[Consumo.No04]]-db_ConsumoSectorizado[[#This Row],[Consumo.No05]]</f>
        <v>2600.8099999999395</v>
      </c>
      <c r="H149" s="28">
        <f ca="1">+db_ConsumoSectorizado[[#This Row],[Consumo.No08]]+db_ConsumoSectorizado[[#This Row],[Consumo.No09]]</f>
        <v>1072.6000000000058</v>
      </c>
      <c r="I149" s="28">
        <f ca="1">+IF(db_ConsumoSectorizado[[#This Row],[Fecha]]&lt;TODAY(),IFERROR(VLOOKUP(db_ConsumoSectorizado[[#This Row],[Fecha]],db_Medidores[],9,FALSE)-VLOOKUP(db_ConsumoSectorizado[[#This Row],[Fecha]]-1,db_Medidores[],9,FALSE),0),0)</f>
        <v>312</v>
      </c>
      <c r="J149" s="28">
        <f ca="1">+IF(db_ConsumoSectorizado[[#This Row],[Fecha]]&lt;TODAY(),IFERROR(VLOOKUP(db_ConsumoSectorizado[[#This Row],[Fecha]],db_Medidores[],11,FALSE)-VLOOKUP(db_ConsumoSectorizado[[#This Row],[Fecha]]-1,db_Medidores[],11,FALSE),0),0)</f>
        <v>760.60000000000582</v>
      </c>
      <c r="K149" s="28">
        <f ca="1">+db_ConsumoSectorizado[[#This Row],[Consumo.No07]]-db_ConsumoSectorizado[[#This Row],[Consumo.No08]]-db_ConsumoSectorizado[[#This Row],[Consumo.No09]]</f>
        <v>0</v>
      </c>
      <c r="L149" s="28">
        <f ca="1">+IF(db_ConsumoSectorizado[[#This Row],[Fecha]]&lt;TODAY(),IFERROR(VLOOKUP(db_ConsumoSectorizado[[#This Row],[Fecha]],db_Medidores[],4,FALSE)-VLOOKUP(db_ConsumoSectorizado[[#This Row],[Fecha]]-1,db_Medidores[],4,FALSE),0),0)</f>
        <v>10323</v>
      </c>
      <c r="M149" s="28">
        <f ca="1">+IF(db_ConsumoSectorizado[[#This Row],[Fecha]]&lt;TODAY(),IFERROR(VLOOKUP(db_ConsumoSectorizado[[#This Row],[Fecha]],db_Medidores[],19,FALSE)-VLOOKUP(db_ConsumoSectorizado[[#This Row],[Fecha]]-1,db_Medidores[],19,FALSE),0),0)</f>
        <v>1633</v>
      </c>
      <c r="N149" s="28">
        <f ca="1">+IF(db_ConsumoSectorizado[[#This Row],[Fecha]]&lt;TODAY(),IFERROR(VLOOKUP(db_ConsumoSectorizado[[#This Row],[Fecha]],db_Medidores[],15,FALSE)-VLOOKUP(db_ConsumoSectorizado[[#This Row],[Fecha]]-1,db_Medidores[],15,FALSE),0),0)</f>
        <v>2746</v>
      </c>
      <c r="O149" s="28">
        <f ca="1">+IF(db_ConsumoSectorizado[[#This Row],[Fecha]]&lt;TODAY(),IFERROR(VLOOKUP(db_ConsumoSectorizado[[#This Row],[Fecha]],db_Medidores[],8,FALSE)-VLOOKUP(db_ConsumoSectorizado[[#This Row],[Fecha]]-1,db_Medidores[],8,FALSE),0),0)</f>
        <v>720.80000000004657</v>
      </c>
      <c r="P149" s="28">
        <f ca="1">+db_ConsumoSectorizado[[#This Row],[Consumo.No11]]-db_ConsumoSectorizado[[#This Row],[Consumo.No12]]-db_ConsumoSectorizado[[#This Row],[Consumo.No13]]-db_ConsumoSectorizado[[#This Row],[Consumo.No14]]</f>
        <v>5223.1999999999534</v>
      </c>
      <c r="Q149" s="28">
        <f ca="1">+IF(db_ConsumoSectorizado[[#This Row],[Fecha]]&lt;TODAY(),IFERROR(VLOOKUP(db_ConsumoSectorizado[[#This Row],[Fecha]],db_Medidores[],2,FALSE)-VLOOKUP(db_ConsumoSectorizado[[#This Row],[Fecha]]-1,db_Medidores[],2,FALSE),0),0)</f>
        <v>441.04000000000815</v>
      </c>
      <c r="R149" s="28">
        <f ca="1">+IF(db_ConsumoSectorizado[[#This Row],[Fecha]]&lt;TODAY(),IFERROR(VLOOKUP(db_ConsumoSectorizado[[#This Row],[Fecha]],db_Medidores[],3,FALSE)-VLOOKUP(db_ConsumoSectorizado[[#This Row],[Fecha]]-1,db_Medidores[],3,FALSE),0),0)</f>
        <v>236.33999999999651</v>
      </c>
      <c r="S149" s="28">
        <f ca="1">+db_ConsumoSectorizado[[#This Row],[Consumo.No01]]-db_ConsumoSectorizado[[#This Row],[Consumo.No02]]-db_ConsumoSectorizado[[#This Row],[Consumo.No07]]-db_ConsumoSectorizado[[#This Row],[Consumo.No11]]</f>
        <v>2251.7499999950815</v>
      </c>
      <c r="T149" s="28">
        <f>+IFERROR(VLOOKUP(db_ConsumoSectorizado[[#This Row],[Fecha]],db_Vol[],2,FALSE),0)</f>
        <v>4061</v>
      </c>
      <c r="U149" s="28">
        <f>+IFERROR(VLOOKUP(db_ConsumoSectorizado[[#This Row],[Fecha]],db_Vol[],3,FALSE),0)</f>
        <v>4045.8720000000003</v>
      </c>
      <c r="V149" s="28" t="b">
        <f>+AND(db_ConsumoSectorizado[[#This Row],[Vol_SACO]]&gt;3000,db_ConsumoSectorizado[[#This Row],[Vol_ENVA]]&gt;3000)</f>
        <v>1</v>
      </c>
      <c r="W149" s="28" t="b">
        <f>+AND(db_ConsumoSectorizado[[#This Row],[Vol_SACO]]&lt;=0,db_ConsumoSectorizado[[#This Row],[Vol_ENVA]]&lt;100)</f>
        <v>0</v>
      </c>
      <c r="X149" s="28" t="b">
        <f>+AND(db_ConsumoSectorizado[[#This Row],[Vol_SACO]]&gt;0,db_ConsumoSectorizado[[#This Row],[Vol_ENVA]]&lt;900)</f>
        <v>0</v>
      </c>
      <c r="Y149" s="28" t="b">
        <f>+AND(db_ConsumoSectorizado[[#This Row],[Vol_SACO]]=0,db_ConsumoSectorizado[[#This Row],[Vol_ENVA]]&gt;3000)</f>
        <v>0</v>
      </c>
    </row>
    <row r="150" spans="1:25" ht="15.75" x14ac:dyDescent="0.25">
      <c r="A150" s="26">
        <v>44342</v>
      </c>
      <c r="B15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23912.569999997228</v>
      </c>
      <c r="C150" s="28">
        <f ca="1">+IF(db_ConsumoSectorizado[[#This Row],[Fecha]]&lt;TODAY(),IFERROR(VLOOKUP(db_ConsumoSectorizado[[#This Row],[Fecha]],db_Medidores[],10,FALSE)-VLOOKUP(db_ConsumoSectorizado[[#This Row],[Fecha]]-1,db_Medidores[],10,FALSE),0),0)</f>
        <v>5196.8700000001118</v>
      </c>
      <c r="D15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50" s="28">
        <f ca="1">+IF(db_ConsumoSectorizado[[#This Row],[Fecha]]&lt;TODAY(),IFERROR(VLOOKUP(db_ConsumoSectorizado[[#This Row],[Fecha]],db_Medidores[],7,FALSE)-VLOOKUP(db_ConsumoSectorizado[[#This Row],[Fecha]]-1,db_Medidores[],7,FALSE),0),0)</f>
        <v>2661.7099999999627</v>
      </c>
      <c r="F150" s="28">
        <f ca="1">+IF(db_ConsumoSectorizado[[#This Row],[Fecha]]&lt;TODAY(),IFERROR(VLOOKUP(db_ConsumoSectorizado[[#This Row],[Fecha]],db_Medidores[],17,FALSE)-VLOOKUP(db_ConsumoSectorizado[[#This Row],[Fecha]]-1,db_Medidores[],17,FALSE),0),0)</f>
        <v>1977.5900000000838</v>
      </c>
      <c r="G150" s="28">
        <f ca="1">+db_ConsumoSectorizado[[#This Row],[Consumo.No02]]-db_ConsumoSectorizado[[#This Row],[Consumo.No04]]-db_ConsumoSectorizado[[#This Row],[Consumo.No05]]</f>
        <v>557.57000000006519</v>
      </c>
      <c r="H150" s="28">
        <f ca="1">+db_ConsumoSectorizado[[#This Row],[Consumo.No08]]+db_ConsumoSectorizado[[#This Row],[Consumo.No09]]</f>
        <v>1016.820000000007</v>
      </c>
      <c r="I150" s="28">
        <f ca="1">+IF(db_ConsumoSectorizado[[#This Row],[Fecha]]&lt;TODAY(),IFERROR(VLOOKUP(db_ConsumoSectorizado[[#This Row],[Fecha]],db_Medidores[],9,FALSE)-VLOOKUP(db_ConsumoSectorizado[[#This Row],[Fecha]]-1,db_Medidores[],9,FALSE),0),0)</f>
        <v>240.22000000000116</v>
      </c>
      <c r="J150" s="28">
        <f ca="1">+IF(db_ConsumoSectorizado[[#This Row],[Fecha]]&lt;TODAY(),IFERROR(VLOOKUP(db_ConsumoSectorizado[[#This Row],[Fecha]],db_Medidores[],11,FALSE)-VLOOKUP(db_ConsumoSectorizado[[#This Row],[Fecha]]-1,db_Medidores[],11,FALSE),0),0)</f>
        <v>776.60000000000582</v>
      </c>
      <c r="K150" s="28">
        <f ca="1">+db_ConsumoSectorizado[[#This Row],[Consumo.No07]]-db_ConsumoSectorizado[[#This Row],[Consumo.No08]]-db_ConsumoSectorizado[[#This Row],[Consumo.No09]]</f>
        <v>0</v>
      </c>
      <c r="L150" s="28">
        <f ca="1">+IF(db_ConsumoSectorizado[[#This Row],[Fecha]]&lt;TODAY(),IFERROR(VLOOKUP(db_ConsumoSectorizado[[#This Row],[Fecha]],db_Medidores[],4,FALSE)-VLOOKUP(db_ConsumoSectorizado[[#This Row],[Fecha]]-1,db_Medidores[],4,FALSE),0),0)</f>
        <v>13007</v>
      </c>
      <c r="M150" s="28">
        <f ca="1">+IF(db_ConsumoSectorizado[[#This Row],[Fecha]]&lt;TODAY(),IFERROR(VLOOKUP(db_ConsumoSectorizado[[#This Row],[Fecha]],db_Medidores[],19,FALSE)-VLOOKUP(db_ConsumoSectorizado[[#This Row],[Fecha]]-1,db_Medidores[],19,FALSE),0),0)</f>
        <v>2309</v>
      </c>
      <c r="N150" s="28">
        <f ca="1">+IF(db_ConsumoSectorizado[[#This Row],[Fecha]]&lt;TODAY(),IFERROR(VLOOKUP(db_ConsumoSectorizado[[#This Row],[Fecha]],db_Medidores[],15,FALSE)-VLOOKUP(db_ConsumoSectorizado[[#This Row],[Fecha]]-1,db_Medidores[],15,FALSE),0),0)</f>
        <v>2200</v>
      </c>
      <c r="O150" s="28">
        <f ca="1">+IF(db_ConsumoSectorizado[[#This Row],[Fecha]]&lt;TODAY(),IFERROR(VLOOKUP(db_ConsumoSectorizado[[#This Row],[Fecha]],db_Medidores[],8,FALSE)-VLOOKUP(db_ConsumoSectorizado[[#This Row],[Fecha]]-1,db_Medidores[],8,FALSE),0),0)</f>
        <v>833</v>
      </c>
      <c r="P150" s="28">
        <f ca="1">+db_ConsumoSectorizado[[#This Row],[Consumo.No11]]-db_ConsumoSectorizado[[#This Row],[Consumo.No12]]-db_ConsumoSectorizado[[#This Row],[Consumo.No13]]-db_ConsumoSectorizado[[#This Row],[Consumo.No14]]</f>
        <v>7665</v>
      </c>
      <c r="Q150" s="28">
        <f ca="1">+IF(db_ConsumoSectorizado[[#This Row],[Fecha]]&lt;TODAY(),IFERROR(VLOOKUP(db_ConsumoSectorizado[[#This Row],[Fecha]],db_Medidores[],2,FALSE)-VLOOKUP(db_ConsumoSectorizado[[#This Row],[Fecha]]-1,db_Medidores[],2,FALSE),0),0)</f>
        <v>496.4199999999837</v>
      </c>
      <c r="R150" s="28">
        <f ca="1">+IF(db_ConsumoSectorizado[[#This Row],[Fecha]]&lt;TODAY(),IFERROR(VLOOKUP(db_ConsumoSectorizado[[#This Row],[Fecha]],db_Medidores[],3,FALSE)-VLOOKUP(db_ConsumoSectorizado[[#This Row],[Fecha]]-1,db_Medidores[],3,FALSE),0),0)</f>
        <v>263.00999999999476</v>
      </c>
      <c r="S150" s="28">
        <f ca="1">+db_ConsumoSectorizado[[#This Row],[Consumo.No01]]-db_ConsumoSectorizado[[#This Row],[Consumo.No02]]-db_ConsumoSectorizado[[#This Row],[Consumo.No07]]-db_ConsumoSectorizado[[#This Row],[Consumo.No11]]</f>
        <v>4691.8799999971088</v>
      </c>
      <c r="T150" s="28">
        <f>+IFERROR(VLOOKUP(db_ConsumoSectorizado[[#This Row],[Fecha]],db_Vol[],2,FALSE),0)</f>
        <v>3616</v>
      </c>
      <c r="U150" s="28">
        <f>+IFERROR(VLOOKUP(db_ConsumoSectorizado[[#This Row],[Fecha]],db_Vol[],3,FALSE),0)</f>
        <v>4135.9394000000002</v>
      </c>
      <c r="V150" s="28" t="b">
        <f>+AND(db_ConsumoSectorizado[[#This Row],[Vol_SACO]]&gt;3000,db_ConsumoSectorizado[[#This Row],[Vol_ENVA]]&gt;3000)</f>
        <v>1</v>
      </c>
      <c r="W150" s="28" t="b">
        <f>+AND(db_ConsumoSectorizado[[#This Row],[Vol_SACO]]&lt;=0,db_ConsumoSectorizado[[#This Row],[Vol_ENVA]]&lt;100)</f>
        <v>0</v>
      </c>
      <c r="X150" s="28" t="b">
        <f>+AND(db_ConsumoSectorizado[[#This Row],[Vol_SACO]]&gt;0,db_ConsumoSectorizado[[#This Row],[Vol_ENVA]]&lt;900)</f>
        <v>0</v>
      </c>
      <c r="Y150" s="28" t="b">
        <f>+AND(db_ConsumoSectorizado[[#This Row],[Vol_SACO]]=0,db_ConsumoSectorizado[[#This Row],[Vol_ENVA]]&gt;3000)</f>
        <v>0</v>
      </c>
    </row>
    <row r="151" spans="1:25" ht="15.75" x14ac:dyDescent="0.25">
      <c r="A151" s="26">
        <v>44343</v>
      </c>
      <c r="B15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16880.070000001375</v>
      </c>
      <c r="C151" s="28">
        <f ca="1">+IF(db_ConsumoSectorizado[[#This Row],[Fecha]]&lt;TODAY(),IFERROR(VLOOKUP(db_ConsumoSectorizado[[#This Row],[Fecha]],db_Medidores[],10,FALSE)-VLOOKUP(db_ConsumoSectorizado[[#This Row],[Fecha]]-1,db_Medidores[],10,FALSE),0),0)</f>
        <v>6525.2399999997579</v>
      </c>
      <c r="D15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5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51" s="28">
        <f ca="1">+IF(db_ConsumoSectorizado[[#This Row],[Fecha]]&lt;TODAY(),IFERROR(VLOOKUP(db_ConsumoSectorizado[[#This Row],[Fecha]],db_Medidores[],17,FALSE)-VLOOKUP(db_ConsumoSectorizado[[#This Row],[Fecha]]-1,db_Medidores[],17,FALSE),0),0)</f>
        <v>2529.1699999999255</v>
      </c>
      <c r="G151" s="28">
        <f ca="1">+db_ConsumoSectorizado[[#This Row],[Consumo.No02]]-db_ConsumoSectorizado[[#This Row],[Consumo.No04]]-db_ConsumoSectorizado[[#This Row],[Consumo.No05]]</f>
        <v>3996.0699999998324</v>
      </c>
      <c r="H151" s="28">
        <f ca="1">+db_ConsumoSectorizado[[#This Row],[Consumo.No08]]+db_ConsumoSectorizado[[#This Row],[Consumo.No09]]</f>
        <v>703.89999999999418</v>
      </c>
      <c r="I151" s="28">
        <f ca="1">+IF(db_ConsumoSectorizado[[#This Row],[Fecha]]&lt;TODAY(),IFERROR(VLOOKUP(db_ConsumoSectorizado[[#This Row],[Fecha]],db_Medidores[],9,FALSE)-VLOOKUP(db_ConsumoSectorizado[[#This Row],[Fecha]]-1,db_Medidores[],9,FALSE),0),0)</f>
        <v>309.33999999999651</v>
      </c>
      <c r="J151" s="28">
        <f ca="1">+IF(db_ConsumoSectorizado[[#This Row],[Fecha]]&lt;TODAY(),IFERROR(VLOOKUP(db_ConsumoSectorizado[[#This Row],[Fecha]],db_Medidores[],11,FALSE)-VLOOKUP(db_ConsumoSectorizado[[#This Row],[Fecha]]-1,db_Medidores[],11,FALSE),0),0)</f>
        <v>394.55999999999767</v>
      </c>
      <c r="K151" s="28">
        <f ca="1">+db_ConsumoSectorizado[[#This Row],[Consumo.No07]]-db_ConsumoSectorizado[[#This Row],[Consumo.No08]]-db_ConsumoSectorizado[[#This Row],[Consumo.No09]]</f>
        <v>0</v>
      </c>
      <c r="L151" s="28">
        <f ca="1">+IF(db_ConsumoSectorizado[[#This Row],[Fecha]]&lt;TODAY(),IFERROR(VLOOKUP(db_ConsumoSectorizado[[#This Row],[Fecha]],db_Medidores[],4,FALSE)-VLOOKUP(db_ConsumoSectorizado[[#This Row],[Fecha]]-1,db_Medidores[],4,FALSE),0),0)</f>
        <v>13843</v>
      </c>
      <c r="M151" s="28">
        <f ca="1">+IF(db_ConsumoSectorizado[[#This Row],[Fecha]]&lt;TODAY(),IFERROR(VLOOKUP(db_ConsumoSectorizado[[#This Row],[Fecha]],db_Medidores[],19,FALSE)-VLOOKUP(db_ConsumoSectorizado[[#This Row],[Fecha]]-1,db_Medidores[],19,FALSE),0),0)</f>
        <v>2263</v>
      </c>
      <c r="N151" s="28">
        <f ca="1">+IF(db_ConsumoSectorizado[[#This Row],[Fecha]]&lt;TODAY(),IFERROR(VLOOKUP(db_ConsumoSectorizado[[#This Row],[Fecha]],db_Medidores[],15,FALSE)-VLOOKUP(db_ConsumoSectorizado[[#This Row],[Fecha]]-1,db_Medidores[],15,FALSE),0),0)</f>
        <v>2456</v>
      </c>
      <c r="O151" s="28">
        <f ca="1">+IF(db_ConsumoSectorizado[[#This Row],[Fecha]]&lt;TODAY(),IFERROR(VLOOKUP(db_ConsumoSectorizado[[#This Row],[Fecha]],db_Medidores[],8,FALSE)-VLOOKUP(db_ConsumoSectorizado[[#This Row],[Fecha]]-1,db_Medidores[],8,FALSE),0),0)</f>
        <v>863.80000000004657</v>
      </c>
      <c r="P151" s="28">
        <f ca="1">+db_ConsumoSectorizado[[#This Row],[Consumo.No11]]-db_ConsumoSectorizado[[#This Row],[Consumo.No12]]-db_ConsumoSectorizado[[#This Row],[Consumo.No13]]-db_ConsumoSectorizado[[#This Row],[Consumo.No14]]</f>
        <v>8260.1999999999534</v>
      </c>
      <c r="Q151" s="28">
        <f ca="1">+IF(db_ConsumoSectorizado[[#This Row],[Fecha]]&lt;TODAY(),IFERROR(VLOOKUP(db_ConsumoSectorizado[[#This Row],[Fecha]],db_Medidores[],2,FALSE)-VLOOKUP(db_ConsumoSectorizado[[#This Row],[Fecha]]-1,db_Medidores[],2,FALSE),0),0)</f>
        <v>491.52000000001863</v>
      </c>
      <c r="R151" s="28">
        <f ca="1">+IF(db_ConsumoSectorizado[[#This Row],[Fecha]]&lt;TODAY(),IFERROR(VLOOKUP(db_ConsumoSectorizado[[#This Row],[Fecha]],db_Medidores[],3,FALSE)-VLOOKUP(db_ConsumoSectorizado[[#This Row],[Fecha]]-1,db_Medidores[],3,FALSE),0),0)</f>
        <v>292.41000000000349</v>
      </c>
      <c r="S151" s="28">
        <f ca="1">+db_ConsumoSectorizado[[#This Row],[Consumo.No01]]-db_ConsumoSectorizado[[#This Row],[Consumo.No02]]-db_ConsumoSectorizado[[#This Row],[Consumo.No07]]-db_ConsumoSectorizado[[#This Row],[Consumo.No11]]</f>
        <v>-4192.0699999983772</v>
      </c>
      <c r="T151" s="28">
        <f>+IFERROR(VLOOKUP(db_ConsumoSectorizado[[#This Row],[Fecha]],db_Vol[],2,FALSE),0)</f>
        <v>3612</v>
      </c>
      <c r="U151" s="28">
        <f>+IFERROR(VLOOKUP(db_ConsumoSectorizado[[#This Row],[Fecha]],db_Vol[],3,FALSE),0)</f>
        <v>3956.0339999999997</v>
      </c>
      <c r="V151" s="28" t="b">
        <f>+AND(db_ConsumoSectorizado[[#This Row],[Vol_SACO]]&gt;3000,db_ConsumoSectorizado[[#This Row],[Vol_ENVA]]&gt;3000)</f>
        <v>1</v>
      </c>
      <c r="W151" s="28" t="b">
        <f>+AND(db_ConsumoSectorizado[[#This Row],[Vol_SACO]]&lt;=0,db_ConsumoSectorizado[[#This Row],[Vol_ENVA]]&lt;100)</f>
        <v>0</v>
      </c>
      <c r="X151" s="28" t="b">
        <f>+AND(db_ConsumoSectorizado[[#This Row],[Vol_SACO]]&gt;0,db_ConsumoSectorizado[[#This Row],[Vol_ENVA]]&lt;900)</f>
        <v>0</v>
      </c>
      <c r="Y151" s="28" t="b">
        <f>+AND(db_ConsumoSectorizado[[#This Row],[Vol_SACO]]=0,db_ConsumoSectorizado[[#This Row],[Vol_ENVA]]&gt;3000)</f>
        <v>0</v>
      </c>
    </row>
    <row r="152" spans="1:25" ht="15.75" x14ac:dyDescent="0.25">
      <c r="A152" s="26">
        <v>44344</v>
      </c>
      <c r="B15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26774.140000003492</v>
      </c>
      <c r="C152" s="28">
        <f ca="1">+IF(db_ConsumoSectorizado[[#This Row],[Fecha]]&lt;TODAY(),IFERROR(VLOOKUP(db_ConsumoSectorizado[[#This Row],[Fecha]],db_Medidores[],10,FALSE)-VLOOKUP(db_ConsumoSectorizado[[#This Row],[Fecha]]-1,db_Medidores[],10,FALSE),0),0)</f>
        <v>4478.2000000001863</v>
      </c>
      <c r="D15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52" s="28">
        <f ca="1">+IF(db_ConsumoSectorizado[[#This Row],[Fecha]]&lt;TODAY(),IFERROR(VLOOKUP(db_ConsumoSectorizado[[#This Row],[Fecha]],db_Medidores[],7,FALSE)-VLOOKUP(db_ConsumoSectorizado[[#This Row],[Fecha]]-1,db_Medidores[],7,FALSE),0),0)</f>
        <v>290.45999999996275</v>
      </c>
      <c r="F152" s="28">
        <f ca="1">+IF(db_ConsumoSectorizado[[#This Row],[Fecha]]&lt;TODAY(),IFERROR(VLOOKUP(db_ConsumoSectorizado[[#This Row],[Fecha]],db_Medidores[],17,FALSE)-VLOOKUP(db_ConsumoSectorizado[[#This Row],[Fecha]]-1,db_Medidores[],17,FALSE),0),0)</f>
        <v>1759.0600000000559</v>
      </c>
      <c r="G152" s="28">
        <f ca="1">+db_ConsumoSectorizado[[#This Row],[Consumo.No02]]-db_ConsumoSectorizado[[#This Row],[Consumo.No04]]-db_ConsumoSectorizado[[#This Row],[Consumo.No05]]</f>
        <v>2428.6800000001676</v>
      </c>
      <c r="H152" s="28">
        <f ca="1">+db_ConsumoSectorizado[[#This Row],[Consumo.No08]]+db_ConsumoSectorizado[[#This Row],[Consumo.No09]]</f>
        <v>587.68999999998778</v>
      </c>
      <c r="I152" s="28">
        <f ca="1">+IF(db_ConsumoSectorizado[[#This Row],[Fecha]]&lt;TODAY(),IFERROR(VLOOKUP(db_ConsumoSectorizado[[#This Row],[Fecha]],db_Medidores[],9,FALSE)-VLOOKUP(db_ConsumoSectorizado[[#This Row],[Fecha]]-1,db_Medidores[],9,FALSE),0),0)</f>
        <v>239.40000000000873</v>
      </c>
      <c r="J152" s="28">
        <f ca="1">+IF(db_ConsumoSectorizado[[#This Row],[Fecha]]&lt;TODAY(),IFERROR(VLOOKUP(db_ConsumoSectorizado[[#This Row],[Fecha]],db_Medidores[],11,FALSE)-VLOOKUP(db_ConsumoSectorizado[[#This Row],[Fecha]]-1,db_Medidores[],11,FALSE),0),0)</f>
        <v>348.28999999997905</v>
      </c>
      <c r="K152" s="28">
        <f ca="1">+db_ConsumoSectorizado[[#This Row],[Consumo.No07]]-db_ConsumoSectorizado[[#This Row],[Consumo.No08]]-db_ConsumoSectorizado[[#This Row],[Consumo.No09]]</f>
        <v>0</v>
      </c>
      <c r="L152" s="28">
        <f ca="1">+IF(db_ConsumoSectorizado[[#This Row],[Fecha]]&lt;TODAY(),IFERROR(VLOOKUP(db_ConsumoSectorizado[[#This Row],[Fecha]],db_Medidores[],4,FALSE)-VLOOKUP(db_ConsumoSectorizado[[#This Row],[Fecha]]-1,db_Medidores[],4,FALSE),0),0)</f>
        <v>10906</v>
      </c>
      <c r="M152" s="28">
        <f ca="1">+IF(db_ConsumoSectorizado[[#This Row],[Fecha]]&lt;TODAY(),IFERROR(VLOOKUP(db_ConsumoSectorizado[[#This Row],[Fecha]],db_Medidores[],19,FALSE)-VLOOKUP(db_ConsumoSectorizado[[#This Row],[Fecha]]-1,db_Medidores[],19,FALSE),0),0)</f>
        <v>1483</v>
      </c>
      <c r="N152" s="28">
        <f ca="1">+IF(db_ConsumoSectorizado[[#This Row],[Fecha]]&lt;TODAY(),IFERROR(VLOOKUP(db_ConsumoSectorizado[[#This Row],[Fecha]],db_Medidores[],15,FALSE)-VLOOKUP(db_ConsumoSectorizado[[#This Row],[Fecha]]-1,db_Medidores[],15,FALSE),0),0)</f>
        <v>2864</v>
      </c>
      <c r="O152" s="28">
        <f ca="1">+IF(db_ConsumoSectorizado[[#This Row],[Fecha]]&lt;TODAY(),IFERROR(VLOOKUP(db_ConsumoSectorizado[[#This Row],[Fecha]],db_Medidores[],8,FALSE)-VLOOKUP(db_ConsumoSectorizado[[#This Row],[Fecha]]-1,db_Medidores[],8,FALSE),0),0)</f>
        <v>605.60000000009313</v>
      </c>
      <c r="P152" s="28">
        <f ca="1">+db_ConsumoSectorizado[[#This Row],[Consumo.No11]]-db_ConsumoSectorizado[[#This Row],[Consumo.No12]]-db_ConsumoSectorizado[[#This Row],[Consumo.No13]]-db_ConsumoSectorizado[[#This Row],[Consumo.No14]]</f>
        <v>5953.3999999999069</v>
      </c>
      <c r="Q152" s="28">
        <f ca="1">+IF(db_ConsumoSectorizado[[#This Row],[Fecha]]&lt;TODAY(),IFERROR(VLOOKUP(db_ConsumoSectorizado[[#This Row],[Fecha]],db_Medidores[],2,FALSE)-VLOOKUP(db_ConsumoSectorizado[[#This Row],[Fecha]]-1,db_Medidores[],2,FALSE),0),0)</f>
        <v>393.58999999999651</v>
      </c>
      <c r="R152" s="28">
        <f ca="1">+IF(db_ConsumoSectorizado[[#This Row],[Fecha]]&lt;TODAY(),IFERROR(VLOOKUP(db_ConsumoSectorizado[[#This Row],[Fecha]],db_Medidores[],3,FALSE)-VLOOKUP(db_ConsumoSectorizado[[#This Row],[Fecha]]-1,db_Medidores[],3,FALSE),0),0)</f>
        <v>192.27000000000407</v>
      </c>
      <c r="S152" s="28">
        <f ca="1">+db_ConsumoSectorizado[[#This Row],[Consumo.No01]]-db_ConsumoSectorizado[[#This Row],[Consumo.No02]]-db_ConsumoSectorizado[[#This Row],[Consumo.No07]]-db_ConsumoSectorizado[[#This Row],[Consumo.No11]]</f>
        <v>10802.250000003318</v>
      </c>
      <c r="T152" s="28">
        <f>+IFERROR(VLOOKUP(db_ConsumoSectorizado[[#This Row],[Fecha]],db_Vol[],2,FALSE),0)</f>
        <v>3163</v>
      </c>
      <c r="U152" s="28">
        <f>+IFERROR(VLOOKUP(db_ConsumoSectorizado[[#This Row],[Fecha]],db_Vol[],3,FALSE),0)</f>
        <v>3898.2065999999995</v>
      </c>
      <c r="V152" s="28" t="b">
        <f>+AND(db_ConsumoSectorizado[[#This Row],[Vol_SACO]]&gt;3000,db_ConsumoSectorizado[[#This Row],[Vol_ENVA]]&gt;3000)</f>
        <v>1</v>
      </c>
      <c r="W152" s="28" t="b">
        <f>+AND(db_ConsumoSectorizado[[#This Row],[Vol_SACO]]&lt;=0,db_ConsumoSectorizado[[#This Row],[Vol_ENVA]]&lt;100)</f>
        <v>0</v>
      </c>
      <c r="X152" s="28" t="b">
        <f>+AND(db_ConsumoSectorizado[[#This Row],[Vol_SACO]]&gt;0,db_ConsumoSectorizado[[#This Row],[Vol_ENVA]]&lt;900)</f>
        <v>0</v>
      </c>
      <c r="Y152" s="28" t="b">
        <f>+AND(db_ConsumoSectorizado[[#This Row],[Vol_SACO]]=0,db_ConsumoSectorizado[[#This Row],[Vol_ENVA]]&gt;3000)</f>
        <v>0</v>
      </c>
    </row>
    <row r="153" spans="1:25" ht="15.75" x14ac:dyDescent="0.25">
      <c r="A153" s="26">
        <v>44345</v>
      </c>
      <c r="B15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16562.429999998625</v>
      </c>
      <c r="C153" s="28">
        <f ca="1">+IF(db_ConsumoSectorizado[[#This Row],[Fecha]]&lt;TODAY(),IFERROR(VLOOKUP(db_ConsumoSectorizado[[#This Row],[Fecha]],db_Medidores[],10,FALSE)-VLOOKUP(db_ConsumoSectorizado[[#This Row],[Fecha]]-1,db_Medidores[],10,FALSE),0),0)</f>
        <v>3062.839999999851</v>
      </c>
      <c r="D15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53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53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53" s="28">
        <f ca="1">+db_ConsumoSectorizado[[#This Row],[Consumo.No02]]-db_ConsumoSectorizado[[#This Row],[Consumo.No04]]-db_ConsumoSectorizado[[#This Row],[Consumo.No05]]</f>
        <v>3062.839999999851</v>
      </c>
      <c r="H153" s="28">
        <f ca="1">+db_ConsumoSectorizado[[#This Row],[Consumo.No08]]+db_ConsumoSectorizado[[#This Row],[Consumo.No09]]</f>
        <v>206.80999999999767</v>
      </c>
      <c r="I153" s="28">
        <f ca="1">+IF(db_ConsumoSectorizado[[#This Row],[Fecha]]&lt;TODAY(),IFERROR(VLOOKUP(db_ConsumoSectorizado[[#This Row],[Fecha]],db_Medidores[],9,FALSE)-VLOOKUP(db_ConsumoSectorizado[[#This Row],[Fecha]]-1,db_Medidores[],9,FALSE),0),0)</f>
        <v>95.75</v>
      </c>
      <c r="J153" s="28">
        <f ca="1">+IF(db_ConsumoSectorizado[[#This Row],[Fecha]]&lt;TODAY(),IFERROR(VLOOKUP(db_ConsumoSectorizado[[#This Row],[Fecha]],db_Medidores[],11,FALSE)-VLOOKUP(db_ConsumoSectorizado[[#This Row],[Fecha]]-1,db_Medidores[],11,FALSE),0),0)</f>
        <v>111.05999999999767</v>
      </c>
      <c r="K153" s="28">
        <f ca="1">+db_ConsumoSectorizado[[#This Row],[Consumo.No07]]-db_ConsumoSectorizado[[#This Row],[Consumo.No08]]-db_ConsumoSectorizado[[#This Row],[Consumo.No09]]</f>
        <v>0</v>
      </c>
      <c r="L153" s="28">
        <f ca="1">+IF(db_ConsumoSectorizado[[#This Row],[Fecha]]&lt;TODAY(),IFERROR(VLOOKUP(db_ConsumoSectorizado[[#This Row],[Fecha]],db_Medidores[],4,FALSE)-VLOOKUP(db_ConsumoSectorizado[[#This Row],[Fecha]]-1,db_Medidores[],4,FALSE),0),0)</f>
        <v>12220</v>
      </c>
      <c r="M153" s="28">
        <f ca="1">+IF(db_ConsumoSectorizado[[#This Row],[Fecha]]&lt;TODAY(),IFERROR(VLOOKUP(db_ConsumoSectorizado[[#This Row],[Fecha]],db_Medidores[],19,FALSE)-VLOOKUP(db_ConsumoSectorizado[[#This Row],[Fecha]]-1,db_Medidores[],19,FALSE),0),0)</f>
        <v>1202</v>
      </c>
      <c r="N153" s="28">
        <f ca="1">+IF(db_ConsumoSectorizado[[#This Row],[Fecha]]&lt;TODAY(),IFERROR(VLOOKUP(db_ConsumoSectorizado[[#This Row],[Fecha]],db_Medidores[],15,FALSE)-VLOOKUP(db_ConsumoSectorizado[[#This Row],[Fecha]]-1,db_Medidores[],15,FALSE),0),0)</f>
        <v>2988</v>
      </c>
      <c r="O153" s="28">
        <f ca="1">+IF(db_ConsumoSectorizado[[#This Row],[Fecha]]&lt;TODAY(),IFERROR(VLOOKUP(db_ConsumoSectorizado[[#This Row],[Fecha]],db_Medidores[],8,FALSE)-VLOOKUP(db_ConsumoSectorizado[[#This Row],[Fecha]]-1,db_Medidores[],8,FALSE),0),0)</f>
        <v>860.79999999981374</v>
      </c>
      <c r="P153" s="28">
        <f ca="1">+db_ConsumoSectorizado[[#This Row],[Consumo.No11]]-db_ConsumoSectorizado[[#This Row],[Consumo.No12]]-db_ConsumoSectorizado[[#This Row],[Consumo.No13]]-db_ConsumoSectorizado[[#This Row],[Consumo.No14]]</f>
        <v>7169.2000000001863</v>
      </c>
      <c r="Q153" s="28">
        <f ca="1">+IF(db_ConsumoSectorizado[[#This Row],[Fecha]]&lt;TODAY(),IFERROR(VLOOKUP(db_ConsumoSectorizado[[#This Row],[Fecha]],db_Medidores[],2,FALSE)-VLOOKUP(db_ConsumoSectorizado[[#This Row],[Fecha]]-1,db_Medidores[],2,FALSE),0),0)</f>
        <v>451.6699999999837</v>
      </c>
      <c r="R153" s="28">
        <f ca="1">+IF(db_ConsumoSectorizado[[#This Row],[Fecha]]&lt;TODAY(),IFERROR(VLOOKUP(db_ConsumoSectorizado[[#This Row],[Fecha]],db_Medidores[],3,FALSE)-VLOOKUP(db_ConsumoSectorizado[[#This Row],[Fecha]]-1,db_Medidores[],3,FALSE),0),0)</f>
        <v>121.89999999999418</v>
      </c>
      <c r="S153" s="28">
        <f ca="1">+db_ConsumoSectorizado[[#This Row],[Consumo.No01]]-db_ConsumoSectorizado[[#This Row],[Consumo.No02]]-db_ConsumoSectorizado[[#This Row],[Consumo.No07]]-db_ConsumoSectorizado[[#This Row],[Consumo.No11]]</f>
        <v>1072.7799999987765</v>
      </c>
      <c r="T153" s="28">
        <f>+IFERROR(VLOOKUP(db_ConsumoSectorizado[[#This Row],[Fecha]],db_Vol[],2,FALSE),0)</f>
        <v>0</v>
      </c>
      <c r="U153" s="28">
        <f>+IFERROR(VLOOKUP(db_ConsumoSectorizado[[#This Row],[Fecha]],db_Vol[],3,FALSE),0)</f>
        <v>2130.3448000000003</v>
      </c>
      <c r="V153" s="28" t="b">
        <f>+AND(db_ConsumoSectorizado[[#This Row],[Vol_SACO]]&gt;3000,db_ConsumoSectorizado[[#This Row],[Vol_ENVA]]&gt;3000)</f>
        <v>0</v>
      </c>
      <c r="W153" s="28" t="b">
        <f>+AND(db_ConsumoSectorizado[[#This Row],[Vol_SACO]]&lt;=0,db_ConsumoSectorizado[[#This Row],[Vol_ENVA]]&lt;100)</f>
        <v>0</v>
      </c>
      <c r="X153" s="28" t="b">
        <f>+AND(db_ConsumoSectorizado[[#This Row],[Vol_SACO]]&gt;0,db_ConsumoSectorizado[[#This Row],[Vol_ENVA]]&lt;900)</f>
        <v>0</v>
      </c>
      <c r="Y153" s="28" t="b">
        <f>+AND(db_ConsumoSectorizado[[#This Row],[Vol_SACO]]=0,db_ConsumoSectorizado[[#This Row],[Vol_ENVA]]&gt;3000)</f>
        <v>0</v>
      </c>
    </row>
    <row r="154" spans="1:25" ht="15.75" x14ac:dyDescent="0.25">
      <c r="A154" s="26">
        <v>44346</v>
      </c>
      <c r="B15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8008.6400000104768</v>
      </c>
      <c r="C154" s="28">
        <f ca="1">+IF(db_ConsumoSectorizado[[#This Row],[Fecha]]&lt;TODAY(),IFERROR(VLOOKUP(db_ConsumoSectorizado[[#This Row],[Fecha]],db_Medidores[],10,FALSE)-VLOOKUP(db_ConsumoSectorizado[[#This Row],[Fecha]]-1,db_Medidores[],10,FALSE),0),0)</f>
        <v>6.8800000003539026</v>
      </c>
      <c r="D15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5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5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54" s="28">
        <f ca="1">+db_ConsumoSectorizado[[#This Row],[Consumo.No02]]-db_ConsumoSectorizado[[#This Row],[Consumo.No04]]-db_ConsumoSectorizado[[#This Row],[Consumo.No05]]</f>
        <v>6.8800000003539026</v>
      </c>
      <c r="H154" s="28">
        <f ca="1">+db_ConsumoSectorizado[[#This Row],[Consumo.No08]]+db_ConsumoSectorizado[[#This Row],[Consumo.No09]]</f>
        <v>48.959999999991851</v>
      </c>
      <c r="I154" s="28">
        <f ca="1">+IF(db_ConsumoSectorizado[[#This Row],[Fecha]]&lt;TODAY(),IFERROR(VLOOKUP(db_ConsumoSectorizado[[#This Row],[Fecha]],db_Medidores[],9,FALSE)-VLOOKUP(db_ConsumoSectorizado[[#This Row],[Fecha]]-1,db_Medidores[],9,FALSE),0),0)</f>
        <v>38.959999999991851</v>
      </c>
      <c r="J154" s="28">
        <f ca="1">+IF(db_ConsumoSectorizado[[#This Row],[Fecha]]&lt;TODAY(),IFERROR(VLOOKUP(db_ConsumoSectorizado[[#This Row],[Fecha]],db_Medidores[],11,FALSE)-VLOOKUP(db_ConsumoSectorizado[[#This Row],[Fecha]]-1,db_Medidores[],11,FALSE),0),0)</f>
        <v>10</v>
      </c>
      <c r="K154" s="28">
        <f ca="1">+db_ConsumoSectorizado[[#This Row],[Consumo.No07]]-db_ConsumoSectorizado[[#This Row],[Consumo.No08]]-db_ConsumoSectorizado[[#This Row],[Consumo.No09]]</f>
        <v>0</v>
      </c>
      <c r="L154" s="28">
        <f ca="1">+IF(db_ConsumoSectorizado[[#This Row],[Fecha]]&lt;TODAY(),IFERROR(VLOOKUP(db_ConsumoSectorizado[[#This Row],[Fecha]],db_Medidores[],4,FALSE)-VLOOKUP(db_ConsumoSectorizado[[#This Row],[Fecha]]-1,db_Medidores[],4,FALSE),0),0)</f>
        <v>6503</v>
      </c>
      <c r="M154" s="28">
        <f ca="1">+IF(db_ConsumoSectorizado[[#This Row],[Fecha]]&lt;TODAY(),IFERROR(VLOOKUP(db_ConsumoSectorizado[[#This Row],[Fecha]],db_Medidores[],19,FALSE)-VLOOKUP(db_ConsumoSectorizado[[#This Row],[Fecha]]-1,db_Medidores[],19,FALSE),0),0)</f>
        <v>431</v>
      </c>
      <c r="N154" s="28">
        <f ca="1">+IF(db_ConsumoSectorizado[[#This Row],[Fecha]]&lt;TODAY(),IFERROR(VLOOKUP(db_ConsumoSectorizado[[#This Row],[Fecha]],db_Medidores[],15,FALSE)-VLOOKUP(db_ConsumoSectorizado[[#This Row],[Fecha]]-1,db_Medidores[],15,FALSE),0),0)</f>
        <v>1472</v>
      </c>
      <c r="O154" s="28">
        <f ca="1">+IF(db_ConsumoSectorizado[[#This Row],[Fecha]]&lt;TODAY(),IFERROR(VLOOKUP(db_ConsumoSectorizado[[#This Row],[Fecha]],db_Medidores[],8,FALSE)-VLOOKUP(db_ConsumoSectorizado[[#This Row],[Fecha]]-1,db_Medidores[],8,FALSE),0),0)</f>
        <v>582.80000000004657</v>
      </c>
      <c r="P154" s="28">
        <f ca="1">+db_ConsumoSectorizado[[#This Row],[Consumo.No11]]-db_ConsumoSectorizado[[#This Row],[Consumo.No12]]-db_ConsumoSectorizado[[#This Row],[Consumo.No13]]-db_ConsumoSectorizado[[#This Row],[Consumo.No14]]</f>
        <v>4017.1999999999534</v>
      </c>
      <c r="Q154" s="28">
        <f ca="1">+IF(db_ConsumoSectorizado[[#This Row],[Fecha]]&lt;TODAY(),IFERROR(VLOOKUP(db_ConsumoSectorizado[[#This Row],[Fecha]],db_Medidores[],2,FALSE)-VLOOKUP(db_ConsumoSectorizado[[#This Row],[Fecha]]-1,db_Medidores[],2,FALSE),0),0)</f>
        <v>258.08999999999651</v>
      </c>
      <c r="R154" s="28">
        <f ca="1">+IF(db_ConsumoSectorizado[[#This Row],[Fecha]]&lt;TODAY(),IFERROR(VLOOKUP(db_ConsumoSectorizado[[#This Row],[Fecha]],db_Medidores[],3,FALSE)-VLOOKUP(db_ConsumoSectorizado[[#This Row],[Fecha]]-1,db_Medidores[],3,FALSE),0),0)</f>
        <v>13.270000000004075</v>
      </c>
      <c r="S154" s="28">
        <f ca="1">+db_ConsumoSectorizado[[#This Row],[Consumo.No01]]-db_ConsumoSectorizado[[#This Row],[Consumo.No02]]-db_ConsumoSectorizado[[#This Row],[Consumo.No07]]-db_ConsumoSectorizado[[#This Row],[Consumo.No11]]</f>
        <v>1449.800000010131</v>
      </c>
      <c r="T154" s="28">
        <f>+IFERROR(VLOOKUP(db_ConsumoSectorizado[[#This Row],[Fecha]],db_Vol[],2,FALSE),0)</f>
        <v>0</v>
      </c>
      <c r="U154" s="28">
        <f>+IFERROR(VLOOKUP(db_ConsumoSectorizado[[#This Row],[Fecha]],db_Vol[],3,FALSE),0)</f>
        <v>0</v>
      </c>
      <c r="V154" s="28" t="b">
        <f>+AND(db_ConsumoSectorizado[[#This Row],[Vol_SACO]]&gt;3000,db_ConsumoSectorizado[[#This Row],[Vol_ENVA]]&gt;3000)</f>
        <v>0</v>
      </c>
      <c r="W154" s="28" t="b">
        <f>+AND(db_ConsumoSectorizado[[#This Row],[Vol_SACO]]&lt;=0,db_ConsumoSectorizado[[#This Row],[Vol_ENVA]]&lt;100)</f>
        <v>1</v>
      </c>
      <c r="X154" s="28" t="b">
        <f>+AND(db_ConsumoSectorizado[[#This Row],[Vol_SACO]]&gt;0,db_ConsumoSectorizado[[#This Row],[Vol_ENVA]]&lt;900)</f>
        <v>0</v>
      </c>
      <c r="Y154" s="28" t="b">
        <f>+AND(db_ConsumoSectorizado[[#This Row],[Vol_SACO]]=0,db_ConsumoSectorizado[[#This Row],[Vol_ENVA]]&gt;3000)</f>
        <v>0</v>
      </c>
    </row>
    <row r="155" spans="1:25" ht="15.75" x14ac:dyDescent="0.25">
      <c r="A155" s="26">
        <v>44347</v>
      </c>
      <c r="B15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7214.679999999993</v>
      </c>
      <c r="C155" s="28">
        <f ca="1">+IF(db_ConsumoSectorizado[[#This Row],[Fecha]]&lt;TODAY(),IFERROR(VLOOKUP(db_ConsumoSectorizado[[#This Row],[Fecha]],db_Medidores[],10,FALSE)-VLOOKUP(db_ConsumoSectorizado[[#This Row],[Fecha]]-1,db_Medidores[],10,FALSE),0),0)</f>
        <v>45.479999999981374</v>
      </c>
      <c r="D15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55" s="28">
        <f ca="1">+IF(db_ConsumoSectorizado[[#This Row],[Fecha]]&lt;TODAY(),IFERROR(VLOOKUP(db_ConsumoSectorizado[[#This Row],[Fecha]],db_Medidores[],7,FALSE)-VLOOKUP(db_ConsumoSectorizado[[#This Row],[Fecha]]-1,db_Medidores[],7,FALSE),0),0)</f>
        <v>549.46999999997206</v>
      </c>
      <c r="F15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55" s="28">
        <f ca="1">+db_ConsumoSectorizado[[#This Row],[Consumo.No02]]-db_ConsumoSectorizado[[#This Row],[Consumo.No04]]-db_ConsumoSectorizado[[#This Row],[Consumo.No05]]</f>
        <v>-503.98999999999069</v>
      </c>
      <c r="H155" s="28">
        <f ca="1">+db_ConsumoSectorizado[[#This Row],[Consumo.No08]]+db_ConsumoSectorizado[[#This Row],[Consumo.No09]]</f>
        <v>166.78000000001339</v>
      </c>
      <c r="I155" s="28">
        <f ca="1">+IF(db_ConsumoSectorizado[[#This Row],[Fecha]]&lt;TODAY(),IFERROR(VLOOKUP(db_ConsumoSectorizado[[#This Row],[Fecha]],db_Medidores[],9,FALSE)-VLOOKUP(db_ConsumoSectorizado[[#This Row],[Fecha]]-1,db_Medidores[],9,FALSE),0),0)</f>
        <v>67.740000000005239</v>
      </c>
      <c r="J155" s="28">
        <f ca="1">+IF(db_ConsumoSectorizado[[#This Row],[Fecha]]&lt;TODAY(),IFERROR(VLOOKUP(db_ConsumoSectorizado[[#This Row],[Fecha]],db_Medidores[],11,FALSE)-VLOOKUP(db_ConsumoSectorizado[[#This Row],[Fecha]]-1,db_Medidores[],11,FALSE),0),0)</f>
        <v>99.040000000008149</v>
      </c>
      <c r="K155" s="28">
        <f ca="1">+db_ConsumoSectorizado[[#This Row],[Consumo.No07]]-db_ConsumoSectorizado[[#This Row],[Consumo.No08]]-db_ConsumoSectorizado[[#This Row],[Consumo.No09]]</f>
        <v>0</v>
      </c>
      <c r="L155" s="28">
        <f ca="1">+IF(db_ConsumoSectorizado[[#This Row],[Fecha]]&lt;TODAY(),IFERROR(VLOOKUP(db_ConsumoSectorizado[[#This Row],[Fecha]],db_Medidores[],4,FALSE)-VLOOKUP(db_ConsumoSectorizado[[#This Row],[Fecha]]-1,db_Medidores[],4,FALSE),0),0)</f>
        <v>6071</v>
      </c>
      <c r="M155" s="28">
        <f ca="1">+IF(db_ConsumoSectorizado[[#This Row],[Fecha]]&lt;TODAY(),IFERROR(VLOOKUP(db_ConsumoSectorizado[[#This Row],[Fecha]],db_Medidores[],19,FALSE)-VLOOKUP(db_ConsumoSectorizado[[#This Row],[Fecha]]-1,db_Medidores[],19,FALSE),0),0)</f>
        <v>657</v>
      </c>
      <c r="N155" s="28">
        <f ca="1">+IF(db_ConsumoSectorizado[[#This Row],[Fecha]]&lt;TODAY(),IFERROR(VLOOKUP(db_ConsumoSectorizado[[#This Row],[Fecha]],db_Medidores[],15,FALSE)-VLOOKUP(db_ConsumoSectorizado[[#This Row],[Fecha]]-1,db_Medidores[],15,FALSE),0),0)</f>
        <v>732</v>
      </c>
      <c r="O155" s="28">
        <f ca="1">+IF(db_ConsumoSectorizado[[#This Row],[Fecha]]&lt;TODAY(),IFERROR(VLOOKUP(db_ConsumoSectorizado[[#This Row],[Fecha]],db_Medidores[],8,FALSE)-VLOOKUP(db_ConsumoSectorizado[[#This Row],[Fecha]]-1,db_Medidores[],8,FALSE),0),0)</f>
        <v>710.60000000009313</v>
      </c>
      <c r="P155" s="28">
        <f ca="1">+db_ConsumoSectorizado[[#This Row],[Consumo.No11]]-db_ConsumoSectorizado[[#This Row],[Consumo.No12]]-db_ConsumoSectorizado[[#This Row],[Consumo.No13]]-db_ConsumoSectorizado[[#This Row],[Consumo.No14]]</f>
        <v>3971.3999999999069</v>
      </c>
      <c r="Q155" s="28">
        <f ca="1">+IF(db_ConsumoSectorizado[[#This Row],[Fecha]]&lt;TODAY(),IFERROR(VLOOKUP(db_ConsumoSectorizado[[#This Row],[Fecha]],db_Medidores[],2,FALSE)-VLOOKUP(db_ConsumoSectorizado[[#This Row],[Fecha]]-1,db_Medidores[],2,FALSE),0),0)</f>
        <v>429.32000000000698</v>
      </c>
      <c r="R155" s="28">
        <f ca="1">+IF(db_ConsumoSectorizado[[#This Row],[Fecha]]&lt;TODAY(),IFERROR(VLOOKUP(db_ConsumoSectorizado[[#This Row],[Fecha]],db_Medidores[],3,FALSE)-VLOOKUP(db_ConsumoSectorizado[[#This Row],[Fecha]]-1,db_Medidores[],3,FALSE),0),0)</f>
        <v>156</v>
      </c>
      <c r="S155" s="28">
        <f ca="1">+db_ConsumoSectorizado[[#This Row],[Consumo.No01]]-db_ConsumoSectorizado[[#This Row],[Consumo.No02]]-db_ConsumoSectorizado[[#This Row],[Consumo.No07]]-db_ConsumoSectorizado[[#This Row],[Consumo.No11]]</f>
        <v>931.41999999999825</v>
      </c>
      <c r="T155" s="28">
        <f>+IFERROR(VLOOKUP(db_ConsumoSectorizado[[#This Row],[Fecha]],db_Vol[],2,FALSE),0)</f>
        <v>0</v>
      </c>
      <c r="U155" s="28">
        <f>+IFERROR(VLOOKUP(db_ConsumoSectorizado[[#This Row],[Fecha]],db_Vol[],3,FALSE),0)</f>
        <v>0</v>
      </c>
      <c r="V155" s="28" t="b">
        <f>+AND(db_ConsumoSectorizado[[#This Row],[Vol_SACO]]&gt;3000,db_ConsumoSectorizado[[#This Row],[Vol_ENVA]]&gt;3000)</f>
        <v>0</v>
      </c>
      <c r="W155" s="28" t="b">
        <f>+AND(db_ConsumoSectorizado[[#This Row],[Vol_SACO]]&lt;=0,db_ConsumoSectorizado[[#This Row],[Vol_ENVA]]&lt;100)</f>
        <v>1</v>
      </c>
      <c r="X155" s="28" t="b">
        <f>+AND(db_ConsumoSectorizado[[#This Row],[Vol_SACO]]&gt;0,db_ConsumoSectorizado[[#This Row],[Vol_ENVA]]&lt;900)</f>
        <v>0</v>
      </c>
      <c r="Y155" s="28" t="b">
        <f>+AND(db_ConsumoSectorizado[[#This Row],[Vol_SACO]]=0,db_ConsumoSectorizado[[#This Row],[Vol_ENVA]]&gt;3000)</f>
        <v>0</v>
      </c>
    </row>
    <row r="156" spans="1:25" ht="15.75" x14ac:dyDescent="0.25">
      <c r="A156" s="26">
        <v>44348</v>
      </c>
      <c r="B156" s="28" t="s">
        <v>155</v>
      </c>
      <c r="C156" s="28">
        <f ca="1">+IF(db_ConsumoSectorizado[[#This Row],[Fecha]]&lt;TODAY(),IFERROR(VLOOKUP(db_ConsumoSectorizado[[#This Row],[Fecha]],db_Medidores[],10,FALSE)-VLOOKUP(db_ConsumoSectorizado[[#This Row],[Fecha]]-1,db_Medidores[],10,FALSE),0),0)</f>
        <v>35.290000000037253</v>
      </c>
      <c r="D15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5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5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56" s="28">
        <f ca="1">+db_ConsumoSectorizado[[#This Row],[Consumo.No02]]-db_ConsumoSectorizado[[#This Row],[Consumo.No04]]-db_ConsumoSectorizado[[#This Row],[Consumo.No05]]</f>
        <v>35.290000000037253</v>
      </c>
      <c r="H156" s="28">
        <f ca="1">+db_ConsumoSectorizado[[#This Row],[Consumo.No08]]+db_ConsumoSectorizado[[#This Row],[Consumo.No09]]</f>
        <v>109.11000000000058</v>
      </c>
      <c r="I156" s="28">
        <f ca="1">+IF(db_ConsumoSectorizado[[#This Row],[Fecha]]&lt;TODAY(),IFERROR(VLOOKUP(db_ConsumoSectorizado[[#This Row],[Fecha]],db_Medidores[],9,FALSE)-VLOOKUP(db_ConsumoSectorizado[[#This Row],[Fecha]]-1,db_Medidores[],9,FALSE),0),0)</f>
        <v>109.11000000000058</v>
      </c>
      <c r="J156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156" s="28">
        <f ca="1">+db_ConsumoSectorizado[[#This Row],[Consumo.No07]]-db_ConsumoSectorizado[[#This Row],[Consumo.No08]]-db_ConsumoSectorizado[[#This Row],[Consumo.No09]]</f>
        <v>0</v>
      </c>
      <c r="L156" s="28">
        <f ca="1">+IF(db_ConsumoSectorizado[[#This Row],[Fecha]]&lt;TODAY(),IFERROR(VLOOKUP(db_ConsumoSectorizado[[#This Row],[Fecha]],db_Medidores[],4,FALSE)-VLOOKUP(db_ConsumoSectorizado[[#This Row],[Fecha]]-1,db_Medidores[],4,FALSE),0),0)</f>
        <v>5638</v>
      </c>
      <c r="M156" s="28">
        <f ca="1">+IF(db_ConsumoSectorizado[[#This Row],[Fecha]]&lt;TODAY(),IFERROR(VLOOKUP(db_ConsumoSectorizado[[#This Row],[Fecha]],db_Medidores[],19,FALSE)-VLOOKUP(db_ConsumoSectorizado[[#This Row],[Fecha]]-1,db_Medidores[],19,FALSE),0),0)</f>
        <v>836</v>
      </c>
      <c r="N156" s="28">
        <f ca="1">+IF(db_ConsumoSectorizado[[#This Row],[Fecha]]&lt;TODAY(),IFERROR(VLOOKUP(db_ConsumoSectorizado[[#This Row],[Fecha]],db_Medidores[],15,FALSE)-VLOOKUP(db_ConsumoSectorizado[[#This Row],[Fecha]]-1,db_Medidores[],15,FALSE),0),0)</f>
        <v>2036</v>
      </c>
      <c r="O156" s="28">
        <f ca="1">+IF(db_ConsumoSectorizado[[#This Row],[Fecha]]&lt;TODAY(),IFERROR(VLOOKUP(db_ConsumoSectorizado[[#This Row],[Fecha]],db_Medidores[],8,FALSE)-VLOOKUP(db_ConsumoSectorizado[[#This Row],[Fecha]]-1,db_Medidores[],8,FALSE),0),0)</f>
        <v>646.5999999998603</v>
      </c>
      <c r="P156" s="28">
        <f ca="1">+db_ConsumoSectorizado[[#This Row],[Consumo.No11]]-db_ConsumoSectorizado[[#This Row],[Consumo.No12]]-db_ConsumoSectorizado[[#This Row],[Consumo.No13]]-db_ConsumoSectorizado[[#This Row],[Consumo.No14]]</f>
        <v>2119.4000000001397</v>
      </c>
      <c r="Q156" s="28">
        <f ca="1">+IF(db_ConsumoSectorizado[[#This Row],[Fecha]]&lt;TODAY(),IFERROR(VLOOKUP(db_ConsumoSectorizado[[#This Row],[Fecha]],db_Medidores[],2,FALSE)-VLOOKUP(db_ConsumoSectorizado[[#This Row],[Fecha]]-1,db_Medidores[],2,FALSE),0),0)</f>
        <v>416.26000000000931</v>
      </c>
      <c r="R156" s="28">
        <f ca="1">+IF(db_ConsumoSectorizado[[#This Row],[Fecha]]&lt;TODAY(),IFERROR(VLOOKUP(db_ConsumoSectorizado[[#This Row],[Fecha]],db_Medidores[],3,FALSE)-VLOOKUP(db_ConsumoSectorizado[[#This Row],[Fecha]]-1,db_Medidores[],3,FALSE),0),0)</f>
        <v>155.47000000000116</v>
      </c>
      <c r="S156" s="28" t="e">
        <f ca="1">+db_ConsumoSectorizado[[#This Row],[Consumo.No01]]-db_ConsumoSectorizado[[#This Row],[Consumo.No02]]-db_ConsumoSectorizado[[#This Row],[Consumo.No07]]-db_ConsumoSectorizado[[#This Row],[Consumo.No11]]</f>
        <v>#VALUE!</v>
      </c>
      <c r="T156" s="28">
        <f>+IFERROR(VLOOKUP(db_ConsumoSectorizado[[#This Row],[Fecha]],db_Vol[],2,FALSE),0)</f>
        <v>0</v>
      </c>
      <c r="U156" s="28">
        <f>+IFERROR(VLOOKUP(db_ConsumoSectorizado[[#This Row],[Fecha]],db_Vol[],3,FALSE),0)</f>
        <v>0</v>
      </c>
      <c r="V156" s="28" t="b">
        <f>+AND(db_ConsumoSectorizado[[#This Row],[Vol_SACO]]&gt;3000,db_ConsumoSectorizado[[#This Row],[Vol_ENVA]]&gt;3000)</f>
        <v>0</v>
      </c>
      <c r="W156" s="28" t="b">
        <f>+AND(db_ConsumoSectorizado[[#This Row],[Vol_SACO]]&lt;=0,db_ConsumoSectorizado[[#This Row],[Vol_ENVA]]&lt;100)</f>
        <v>1</v>
      </c>
      <c r="X156" s="28" t="b">
        <f>+AND(db_ConsumoSectorizado[[#This Row],[Vol_SACO]]&gt;0,db_ConsumoSectorizado[[#This Row],[Vol_ENVA]]&lt;900)</f>
        <v>0</v>
      </c>
      <c r="Y156" s="28" t="b">
        <f>+AND(db_ConsumoSectorizado[[#This Row],[Vol_SACO]]=0,db_ConsumoSectorizado[[#This Row],[Vol_ENVA]]&gt;3000)</f>
        <v>0</v>
      </c>
    </row>
    <row r="157" spans="1:25" ht="15.75" x14ac:dyDescent="0.25">
      <c r="A157" s="26">
        <v>44349</v>
      </c>
      <c r="B15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7127.8500000055792</v>
      </c>
      <c r="C157" s="28">
        <f ca="1">+IF(db_ConsumoSectorizado[[#This Row],[Fecha]]&lt;TODAY(),IFERROR(VLOOKUP(db_ConsumoSectorizado[[#This Row],[Fecha]],db_Medidores[],10,FALSE)-VLOOKUP(db_ConsumoSectorizado[[#This Row],[Fecha]]-1,db_Medidores[],10,FALSE),0),0)</f>
        <v>26.599999999627471</v>
      </c>
      <c r="D15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5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5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57" s="28">
        <f ca="1">+db_ConsumoSectorizado[[#This Row],[Consumo.No02]]-db_ConsumoSectorizado[[#This Row],[Consumo.No04]]-db_ConsumoSectorizado[[#This Row],[Consumo.No05]]</f>
        <v>26.599999999627471</v>
      </c>
      <c r="H157" s="28">
        <f ca="1">+db_ConsumoSectorizado[[#This Row],[Consumo.No08]]+db_ConsumoSectorizado[[#This Row],[Consumo.No09]]</f>
        <v>92.919999999998254</v>
      </c>
      <c r="I157" s="28">
        <f ca="1">+IF(db_ConsumoSectorizado[[#This Row],[Fecha]]&lt;TODAY(),IFERROR(VLOOKUP(db_ConsumoSectorizado[[#This Row],[Fecha]],db_Medidores[],9,FALSE)-VLOOKUP(db_ConsumoSectorizado[[#This Row],[Fecha]]-1,db_Medidores[],9,FALSE),0),0)</f>
        <v>92.919999999998254</v>
      </c>
      <c r="J157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157" s="28">
        <f ca="1">+db_ConsumoSectorizado[[#This Row],[Consumo.No07]]-db_ConsumoSectorizado[[#This Row],[Consumo.No08]]-db_ConsumoSectorizado[[#This Row],[Consumo.No09]]</f>
        <v>0</v>
      </c>
      <c r="L157" s="28">
        <f ca="1">+IF(db_ConsumoSectorizado[[#This Row],[Fecha]]&lt;TODAY(),IFERROR(VLOOKUP(db_ConsumoSectorizado[[#This Row],[Fecha]],db_Medidores[],4,FALSE)-VLOOKUP(db_ConsumoSectorizado[[#This Row],[Fecha]]-1,db_Medidores[],4,FALSE),0),0)</f>
        <v>5820</v>
      </c>
      <c r="M157" s="28">
        <f ca="1">+IF(db_ConsumoSectorizado[[#This Row],[Fecha]]&lt;TODAY(),IFERROR(VLOOKUP(db_ConsumoSectorizado[[#This Row],[Fecha]],db_Medidores[],19,FALSE)-VLOOKUP(db_ConsumoSectorizado[[#This Row],[Fecha]]-1,db_Medidores[],19,FALSE),0),0)</f>
        <v>503</v>
      </c>
      <c r="N157" s="66">
        <v>1650</v>
      </c>
      <c r="O157" s="28">
        <f ca="1">+IF(db_ConsumoSectorizado[[#This Row],[Fecha]]&lt;TODAY(),IFERROR(VLOOKUP(db_ConsumoSectorizado[[#This Row],[Fecha]],db_Medidores[],8,FALSE)-VLOOKUP(db_ConsumoSectorizado[[#This Row],[Fecha]]-1,db_Medidores[],8,FALSE),0),0)</f>
        <v>728.80000000004657</v>
      </c>
      <c r="P157" s="28">
        <f ca="1">+db_ConsumoSectorizado[[#This Row],[Consumo.No11]]-db_ConsumoSectorizado[[#This Row],[Consumo.No12]]-db_ConsumoSectorizado[[#This Row],[Consumo.No13]]-db_ConsumoSectorizado[[#This Row],[Consumo.No14]]</f>
        <v>2938.1999999999534</v>
      </c>
      <c r="Q157" s="28">
        <f ca="1">+IF(db_ConsumoSectorizado[[#This Row],[Fecha]]&lt;TODAY(),IFERROR(VLOOKUP(db_ConsumoSectorizado[[#This Row],[Fecha]],db_Medidores[],2,FALSE)-VLOOKUP(db_ConsumoSectorizado[[#This Row],[Fecha]]-1,db_Medidores[],2,FALSE),0),0)</f>
        <v>407.10000000000582</v>
      </c>
      <c r="R157" s="28">
        <f ca="1">+IF(db_ConsumoSectorizado[[#This Row],[Fecha]]&lt;TODAY(),IFERROR(VLOOKUP(db_ConsumoSectorizado[[#This Row],[Fecha]],db_Medidores[],3,FALSE)-VLOOKUP(db_ConsumoSectorizado[[#This Row],[Fecha]]-1,db_Medidores[],3,FALSE),0),0)</f>
        <v>121.05000000000291</v>
      </c>
      <c r="S157" s="28">
        <f ca="1">+db_ConsumoSectorizado[[#This Row],[Consumo.No01]]-db_ConsumoSectorizado[[#This Row],[Consumo.No02]]-db_ConsumoSectorizado[[#This Row],[Consumo.No07]]-db_ConsumoSectorizado[[#This Row],[Consumo.No11]]</f>
        <v>1188.3300000059535</v>
      </c>
      <c r="T157" s="28">
        <f>+IFERROR(VLOOKUP(db_ConsumoSectorizado[[#This Row],[Fecha]],db_Vol[],2,FALSE),0)</f>
        <v>0</v>
      </c>
      <c r="U157" s="28">
        <f>+IFERROR(VLOOKUP(db_ConsumoSectorizado[[#This Row],[Fecha]],db_Vol[],3,FALSE),0)</f>
        <v>0</v>
      </c>
      <c r="V157" s="28" t="b">
        <f>+AND(db_ConsumoSectorizado[[#This Row],[Vol_SACO]]&gt;3000,db_ConsumoSectorizado[[#This Row],[Vol_ENVA]]&gt;3000)</f>
        <v>0</v>
      </c>
      <c r="W157" s="28" t="b">
        <f>+AND(db_ConsumoSectorizado[[#This Row],[Vol_SACO]]&lt;=0,db_ConsumoSectorizado[[#This Row],[Vol_ENVA]]&lt;100)</f>
        <v>1</v>
      </c>
      <c r="X157" s="28" t="b">
        <f>+AND(db_ConsumoSectorizado[[#This Row],[Vol_SACO]]&gt;0,db_ConsumoSectorizado[[#This Row],[Vol_ENVA]]&lt;900)</f>
        <v>0</v>
      </c>
      <c r="Y157" s="28" t="b">
        <f>+AND(db_ConsumoSectorizado[[#This Row],[Vol_SACO]]=0,db_ConsumoSectorizado[[#This Row],[Vol_ENVA]]&gt;3000)</f>
        <v>0</v>
      </c>
    </row>
    <row r="158" spans="1:25" ht="15.75" x14ac:dyDescent="0.25">
      <c r="A158" s="26">
        <v>44350</v>
      </c>
      <c r="B15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5853.569999994419</v>
      </c>
      <c r="C158" s="28">
        <f ca="1">+IF(db_ConsumoSectorizado[[#This Row],[Fecha]]&lt;TODAY(),IFERROR(VLOOKUP(db_ConsumoSectorizado[[#This Row],[Fecha]],db_Medidores[],10,FALSE)-VLOOKUP(db_ConsumoSectorizado[[#This Row],[Fecha]]-1,db_Medidores[],10,FALSE),0),0)</f>
        <v>54.260000000242144</v>
      </c>
      <c r="D15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5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5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58" s="28">
        <f ca="1">+db_ConsumoSectorizado[[#This Row],[Consumo.No02]]-db_ConsumoSectorizado[[#This Row],[Consumo.No04]]-db_ConsumoSectorizado[[#This Row],[Consumo.No05]]</f>
        <v>54.260000000242144</v>
      </c>
      <c r="H158" s="28">
        <f ca="1">+db_ConsumoSectorizado[[#This Row],[Consumo.No08]]+db_ConsumoSectorizado[[#This Row],[Consumo.No09]]</f>
        <v>84.19999999999709</v>
      </c>
      <c r="I158" s="28">
        <f ca="1">+IF(db_ConsumoSectorizado[[#This Row],[Fecha]]&lt;TODAY(),IFERROR(VLOOKUP(db_ConsumoSectorizado[[#This Row],[Fecha]],db_Medidores[],9,FALSE)-VLOOKUP(db_ConsumoSectorizado[[#This Row],[Fecha]]-1,db_Medidores[],9,FALSE),0),0)</f>
        <v>84.19999999999709</v>
      </c>
      <c r="J158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158" s="28">
        <f ca="1">+db_ConsumoSectorizado[[#This Row],[Consumo.No07]]-db_ConsumoSectorizado[[#This Row],[Consumo.No08]]-db_ConsumoSectorizado[[#This Row],[Consumo.No09]]</f>
        <v>0</v>
      </c>
      <c r="L158" s="28">
        <f ca="1">+IF(db_ConsumoSectorizado[[#This Row],[Fecha]]&lt;TODAY(),IFERROR(VLOOKUP(db_ConsumoSectorizado[[#This Row],[Fecha]],db_Medidores[],4,FALSE)-VLOOKUP(db_ConsumoSectorizado[[#This Row],[Fecha]]-1,db_Medidores[],4,FALSE),0),0)</f>
        <v>4867</v>
      </c>
      <c r="M158" s="28">
        <f ca="1">+IF(db_ConsumoSectorizado[[#This Row],[Fecha]]&lt;TODAY(),IFERROR(VLOOKUP(db_ConsumoSectorizado[[#This Row],[Fecha]],db_Medidores[],19,FALSE)-VLOOKUP(db_ConsumoSectorizado[[#This Row],[Fecha]]-1,db_Medidores[],19,FALSE),0),0)</f>
        <v>653</v>
      </c>
      <c r="N158" s="28">
        <f ca="1">+IF(db_ConsumoSectorizado[[#This Row],[Fecha]]&lt;TODAY(),IFERROR(VLOOKUP(db_ConsumoSectorizado[[#This Row],[Fecha]],db_Medidores[],15,FALSE)-VLOOKUP(db_ConsumoSectorizado[[#This Row],[Fecha]]-1,db_Medidores[],15,FALSE),0),0)</f>
        <v>2220</v>
      </c>
      <c r="O158" s="28">
        <f ca="1">+IF(db_ConsumoSectorizado[[#This Row],[Fecha]]&lt;TODAY(),IFERROR(VLOOKUP(db_ConsumoSectorizado[[#This Row],[Fecha]],db_Medidores[],8,FALSE)-VLOOKUP(db_ConsumoSectorizado[[#This Row],[Fecha]]-1,db_Medidores[],8,FALSE),0),0)</f>
        <v>697.60000000009313</v>
      </c>
      <c r="P158" s="28">
        <f ca="1">+db_ConsumoSectorizado[[#This Row],[Consumo.No11]]-db_ConsumoSectorizado[[#This Row],[Consumo.No12]]-db_ConsumoSectorizado[[#This Row],[Consumo.No13]]-db_ConsumoSectorizado[[#This Row],[Consumo.No14]]</f>
        <v>1296.3999999999069</v>
      </c>
      <c r="Q158" s="28">
        <f ca="1">+IF(db_ConsumoSectorizado[[#This Row],[Fecha]]&lt;TODAY(),IFERROR(VLOOKUP(db_ConsumoSectorizado[[#This Row],[Fecha]],db_Medidores[],2,FALSE)-VLOOKUP(db_ConsumoSectorizado[[#This Row],[Fecha]]-1,db_Medidores[],2,FALSE),0),0)</f>
        <v>273.48999999999069</v>
      </c>
      <c r="R158" s="28">
        <f ca="1">+IF(db_ConsumoSectorizado[[#This Row],[Fecha]]&lt;TODAY(),IFERROR(VLOOKUP(db_ConsumoSectorizado[[#This Row],[Fecha]],db_Medidores[],3,FALSE)-VLOOKUP(db_ConsumoSectorizado[[#This Row],[Fecha]]-1,db_Medidores[],3,FALSE),0),0)</f>
        <v>16.940000000002328</v>
      </c>
      <c r="S158" s="28">
        <f ca="1">+db_ConsumoSectorizado[[#This Row],[Consumo.No01]]-db_ConsumoSectorizado[[#This Row],[Consumo.No02]]-db_ConsumoSectorizado[[#This Row],[Consumo.No07]]-db_ConsumoSectorizado[[#This Row],[Consumo.No11]]</f>
        <v>848.10999999417982</v>
      </c>
      <c r="T158" s="28">
        <f>+IFERROR(VLOOKUP(db_ConsumoSectorizado[[#This Row],[Fecha]],db_Vol[],2,FALSE),0)</f>
        <v>0</v>
      </c>
      <c r="U158" s="28">
        <f>+IFERROR(VLOOKUP(db_ConsumoSectorizado[[#This Row],[Fecha]],db_Vol[],3,FALSE),0)</f>
        <v>0</v>
      </c>
      <c r="V158" s="28" t="b">
        <f>+AND(db_ConsumoSectorizado[[#This Row],[Vol_SACO]]&gt;3000,db_ConsumoSectorizado[[#This Row],[Vol_ENVA]]&gt;3000)</f>
        <v>0</v>
      </c>
      <c r="W158" s="28" t="b">
        <f>+AND(db_ConsumoSectorizado[[#This Row],[Vol_SACO]]&lt;=0,db_ConsumoSectorizado[[#This Row],[Vol_ENVA]]&lt;100)</f>
        <v>1</v>
      </c>
      <c r="X158" s="28" t="b">
        <f>+AND(db_ConsumoSectorizado[[#This Row],[Vol_SACO]]&gt;0,db_ConsumoSectorizado[[#This Row],[Vol_ENVA]]&lt;900)</f>
        <v>0</v>
      </c>
      <c r="Y158" s="28" t="b">
        <f>+AND(db_ConsumoSectorizado[[#This Row],[Vol_SACO]]=0,db_ConsumoSectorizado[[#This Row],[Vol_ENVA]]&gt;3000)</f>
        <v>0</v>
      </c>
    </row>
    <row r="159" spans="1:25" ht="15.75" x14ac:dyDescent="0.25">
      <c r="A159" s="26">
        <v>44351</v>
      </c>
      <c r="B15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6270.7799999993003</v>
      </c>
      <c r="C159" s="28">
        <f ca="1">+IF(db_ConsumoSectorizado[[#This Row],[Fecha]]&lt;TODAY(),IFERROR(VLOOKUP(db_ConsumoSectorizado[[#This Row],[Fecha]],db_Medidores[],10,FALSE)-VLOOKUP(db_ConsumoSectorizado[[#This Row],[Fecha]]-1,db_Medidores[],10,FALSE),0),0)</f>
        <v>68.930000000167638</v>
      </c>
      <c r="D15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5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5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59" s="28">
        <f ca="1">+db_ConsumoSectorizado[[#This Row],[Consumo.No02]]-db_ConsumoSectorizado[[#This Row],[Consumo.No04]]-db_ConsumoSectorizado[[#This Row],[Consumo.No05]]</f>
        <v>68.930000000167638</v>
      </c>
      <c r="H159" s="28">
        <f ca="1">+db_ConsumoSectorizado[[#This Row],[Consumo.No08]]+db_ConsumoSectorizado[[#This Row],[Consumo.No09]]</f>
        <v>89.260000000009313</v>
      </c>
      <c r="I159" s="28">
        <f ca="1">+IF(db_ConsumoSectorizado[[#This Row],[Fecha]]&lt;TODAY(),IFERROR(VLOOKUP(db_ConsumoSectorizado[[#This Row],[Fecha]],db_Medidores[],9,FALSE)-VLOOKUP(db_ConsumoSectorizado[[#This Row],[Fecha]]-1,db_Medidores[],9,FALSE),0),0)</f>
        <v>89.260000000009313</v>
      </c>
      <c r="J159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159" s="28">
        <f ca="1">+db_ConsumoSectorizado[[#This Row],[Consumo.No07]]-db_ConsumoSectorizado[[#This Row],[Consumo.No08]]-db_ConsumoSectorizado[[#This Row],[Consumo.No09]]</f>
        <v>0</v>
      </c>
      <c r="L159" s="28">
        <f ca="1">+IF(db_ConsumoSectorizado[[#This Row],[Fecha]]&lt;TODAY(),IFERROR(VLOOKUP(db_ConsumoSectorizado[[#This Row],[Fecha]],db_Medidores[],4,FALSE)-VLOOKUP(db_ConsumoSectorizado[[#This Row],[Fecha]]-1,db_Medidores[],4,FALSE),0),0)</f>
        <v>5000</v>
      </c>
      <c r="M159" s="28">
        <f ca="1">+IF(db_ConsumoSectorizado[[#This Row],[Fecha]]&lt;TODAY(),IFERROR(VLOOKUP(db_ConsumoSectorizado[[#This Row],[Fecha]],db_Medidores[],19,FALSE)-VLOOKUP(db_ConsumoSectorizado[[#This Row],[Fecha]]-1,db_Medidores[],19,FALSE),0),0)</f>
        <v>678</v>
      </c>
      <c r="N159" s="66">
        <v>2188</v>
      </c>
      <c r="O159" s="28">
        <f ca="1">+IF(db_ConsumoSectorizado[[#This Row],[Fecha]]&lt;TODAY(),IFERROR(VLOOKUP(db_ConsumoSectorizado[[#This Row],[Fecha]],db_Medidores[],8,FALSE)-VLOOKUP(db_ConsumoSectorizado[[#This Row],[Fecha]]-1,db_Medidores[],8,FALSE),0),0)</f>
        <v>720.39999999990687</v>
      </c>
      <c r="P159" s="28">
        <f ca="1">+db_ConsumoSectorizado[[#This Row],[Consumo.No11]]-db_ConsumoSectorizado[[#This Row],[Consumo.No12]]-db_ConsumoSectorizado[[#This Row],[Consumo.No13]]-db_ConsumoSectorizado[[#This Row],[Consumo.No14]]</f>
        <v>1413.6000000000931</v>
      </c>
      <c r="Q159" s="28">
        <f ca="1">+IF(db_ConsumoSectorizado[[#This Row],[Fecha]]&lt;TODAY(),IFERROR(VLOOKUP(db_ConsumoSectorizado[[#This Row],[Fecha]],db_Medidores[],2,FALSE)-VLOOKUP(db_ConsumoSectorizado[[#This Row],[Fecha]]-1,db_Medidores[],2,FALSE),0),0)</f>
        <v>361.70000000001164</v>
      </c>
      <c r="R159" s="28">
        <f ca="1">+IF(db_ConsumoSectorizado[[#This Row],[Fecha]]&lt;TODAY(),IFERROR(VLOOKUP(db_ConsumoSectorizado[[#This Row],[Fecha]],db_Medidores[],3,FALSE)-VLOOKUP(db_ConsumoSectorizado[[#This Row],[Fecha]]-1,db_Medidores[],3,FALSE),0),0)</f>
        <v>135.51999999998952</v>
      </c>
      <c r="S159" s="28">
        <f ca="1">+db_ConsumoSectorizado[[#This Row],[Consumo.No01]]-db_ConsumoSectorizado[[#This Row],[Consumo.No02]]-db_ConsumoSectorizado[[#This Row],[Consumo.No07]]-db_ConsumoSectorizado[[#This Row],[Consumo.No11]]</f>
        <v>1112.5899999991234</v>
      </c>
      <c r="T159" s="28">
        <f>+IFERROR(VLOOKUP(db_ConsumoSectorizado[[#This Row],[Fecha]],db_Vol[],2,FALSE),0)</f>
        <v>0</v>
      </c>
      <c r="U159" s="28">
        <f>+IFERROR(VLOOKUP(db_ConsumoSectorizado[[#This Row],[Fecha]],db_Vol[],3,FALSE),0)</f>
        <v>0</v>
      </c>
      <c r="V159" s="28" t="b">
        <f>+AND(db_ConsumoSectorizado[[#This Row],[Vol_SACO]]&gt;3000,db_ConsumoSectorizado[[#This Row],[Vol_ENVA]]&gt;3000)</f>
        <v>0</v>
      </c>
      <c r="W159" s="28" t="b">
        <f>+AND(db_ConsumoSectorizado[[#This Row],[Vol_SACO]]&lt;=0,db_ConsumoSectorizado[[#This Row],[Vol_ENVA]]&lt;100)</f>
        <v>1</v>
      </c>
      <c r="X159" s="28" t="b">
        <f>+AND(db_ConsumoSectorizado[[#This Row],[Vol_SACO]]&gt;0,db_ConsumoSectorizado[[#This Row],[Vol_ENVA]]&lt;900)</f>
        <v>0</v>
      </c>
      <c r="Y159" s="28" t="b">
        <f>+AND(db_ConsumoSectorizado[[#This Row],[Vol_SACO]]=0,db_ConsumoSectorizado[[#This Row],[Vol_ENVA]]&gt;3000)</f>
        <v>0</v>
      </c>
    </row>
    <row r="160" spans="1:25" ht="15.75" x14ac:dyDescent="0.25">
      <c r="A160" s="26">
        <v>44352</v>
      </c>
      <c r="B16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6386.6899999943998</v>
      </c>
      <c r="C160" s="28">
        <f ca="1">+IF(db_ConsumoSectorizado[[#This Row],[Fecha]]&lt;TODAY(),IFERROR(VLOOKUP(db_ConsumoSectorizado[[#This Row],[Fecha]],db_Medidores[],10,FALSE)-VLOOKUP(db_ConsumoSectorizado[[#This Row],[Fecha]]-1,db_Medidores[],10,FALSE),0),0)</f>
        <v>39.65999999968335</v>
      </c>
      <c r="D16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6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6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60" s="28">
        <f ca="1">+db_ConsumoSectorizado[[#This Row],[Consumo.No02]]-db_ConsumoSectorizado[[#This Row],[Consumo.No04]]-db_ConsumoSectorizado[[#This Row],[Consumo.No05]]</f>
        <v>39.65999999968335</v>
      </c>
      <c r="H160" s="28">
        <f ca="1">+db_ConsumoSectorizado[[#This Row],[Consumo.No08]]+db_ConsumoSectorizado[[#This Row],[Consumo.No09]]</f>
        <v>60.719999999986612</v>
      </c>
      <c r="I160" s="28">
        <f ca="1">+IF(db_ConsumoSectorizado[[#This Row],[Fecha]]&lt;TODAY(),IFERROR(VLOOKUP(db_ConsumoSectorizado[[#This Row],[Fecha]],db_Medidores[],9,FALSE)-VLOOKUP(db_ConsumoSectorizado[[#This Row],[Fecha]]-1,db_Medidores[],9,FALSE),0),0)</f>
        <v>60.719999999986612</v>
      </c>
      <c r="J160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160" s="28">
        <f ca="1">+db_ConsumoSectorizado[[#This Row],[Consumo.No07]]-db_ConsumoSectorizado[[#This Row],[Consumo.No08]]-db_ConsumoSectorizado[[#This Row],[Consumo.No09]]</f>
        <v>0</v>
      </c>
      <c r="L160" s="28">
        <f ca="1">+IF(db_ConsumoSectorizado[[#This Row],[Fecha]]&lt;TODAY(),IFERROR(VLOOKUP(db_ConsumoSectorizado[[#This Row],[Fecha]],db_Medidores[],4,FALSE)-VLOOKUP(db_ConsumoSectorizado[[#This Row],[Fecha]]-1,db_Medidores[],4,FALSE),0),0)</f>
        <v>5305</v>
      </c>
      <c r="M160" s="28">
        <f ca="1">+IF(db_ConsumoSectorizado[[#This Row],[Fecha]]&lt;TODAY(),IFERROR(VLOOKUP(db_ConsumoSectorizado[[#This Row],[Fecha]],db_Medidores[],19,FALSE)-VLOOKUP(db_ConsumoSectorizado[[#This Row],[Fecha]]-1,db_Medidores[],19,FALSE),0),0)</f>
        <v>692</v>
      </c>
      <c r="N160" s="28">
        <f ca="1">+IF(db_ConsumoSectorizado[[#This Row],[Fecha]]&lt;TODAY(),IFERROR(VLOOKUP(db_ConsumoSectorizado[[#This Row],[Fecha]],db_Medidores[],15,FALSE)-VLOOKUP(db_ConsumoSectorizado[[#This Row],[Fecha]]-1,db_Medidores[],15,FALSE),0),0)</f>
        <v>2433</v>
      </c>
      <c r="O160" s="28">
        <f ca="1">+IF(db_ConsumoSectorizado[[#This Row],[Fecha]]&lt;TODAY(),IFERROR(VLOOKUP(db_ConsumoSectorizado[[#This Row],[Fecha]],db_Medidores[],8,FALSE)-VLOOKUP(db_ConsumoSectorizado[[#This Row],[Fecha]]-1,db_Medidores[],8,FALSE),0),0)</f>
        <v>716.4000000001397</v>
      </c>
      <c r="P160" s="28">
        <f ca="1">+db_ConsumoSectorizado[[#This Row],[Consumo.No11]]-db_ConsumoSectorizado[[#This Row],[Consumo.No12]]-db_ConsumoSectorizado[[#This Row],[Consumo.No13]]-db_ConsumoSectorizado[[#This Row],[Consumo.No14]]</f>
        <v>1463.5999999998603</v>
      </c>
      <c r="Q160" s="28">
        <f ca="1">+IF(db_ConsumoSectorizado[[#This Row],[Fecha]]&lt;TODAY(),IFERROR(VLOOKUP(db_ConsumoSectorizado[[#This Row],[Fecha]],db_Medidores[],2,FALSE)-VLOOKUP(db_ConsumoSectorizado[[#This Row],[Fecha]]-1,db_Medidores[],2,FALSE),0),0)</f>
        <v>308.07000000000698</v>
      </c>
      <c r="R160" s="28">
        <f ca="1">+IF(db_ConsumoSectorizado[[#This Row],[Fecha]]&lt;TODAY(),IFERROR(VLOOKUP(db_ConsumoSectorizado[[#This Row],[Fecha]],db_Medidores[],3,FALSE)-VLOOKUP(db_ConsumoSectorizado[[#This Row],[Fecha]]-1,db_Medidores[],3,FALSE),0),0)</f>
        <v>49.240000000005239</v>
      </c>
      <c r="S160" s="28">
        <f ca="1">+db_ConsumoSectorizado[[#This Row],[Consumo.No01]]-db_ConsumoSectorizado[[#This Row],[Consumo.No02]]-db_ConsumoSectorizado[[#This Row],[Consumo.No07]]-db_ConsumoSectorizado[[#This Row],[Consumo.No11]]</f>
        <v>981.30999999472988</v>
      </c>
      <c r="T160" s="28">
        <f>+IFERROR(VLOOKUP(db_ConsumoSectorizado[[#This Row],[Fecha]],db_Vol[],2,FALSE),0)</f>
        <v>0</v>
      </c>
      <c r="U160" s="28">
        <f>+IFERROR(VLOOKUP(db_ConsumoSectorizado[[#This Row],[Fecha]],db_Vol[],3,FALSE),0)</f>
        <v>0</v>
      </c>
      <c r="V160" s="28" t="b">
        <f>+AND(db_ConsumoSectorizado[[#This Row],[Vol_SACO]]&gt;3000,db_ConsumoSectorizado[[#This Row],[Vol_ENVA]]&gt;3000)</f>
        <v>0</v>
      </c>
      <c r="W160" s="28" t="b">
        <f>+AND(db_ConsumoSectorizado[[#This Row],[Vol_SACO]]&lt;=0,db_ConsumoSectorizado[[#This Row],[Vol_ENVA]]&lt;100)</f>
        <v>1</v>
      </c>
      <c r="X160" s="28" t="b">
        <f>+AND(db_ConsumoSectorizado[[#This Row],[Vol_SACO]]&gt;0,db_ConsumoSectorizado[[#This Row],[Vol_ENVA]]&lt;900)</f>
        <v>0</v>
      </c>
      <c r="Y160" s="28" t="b">
        <f>+AND(db_ConsumoSectorizado[[#This Row],[Vol_SACO]]=0,db_ConsumoSectorizado[[#This Row],[Vol_ENVA]]&gt;3000)</f>
        <v>0</v>
      </c>
    </row>
    <row r="161" spans="1:25" ht="15.75" x14ac:dyDescent="0.25">
      <c r="A161" s="26">
        <v>44353</v>
      </c>
      <c r="B16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5659.2300000076939</v>
      </c>
      <c r="C161" s="28">
        <f ca="1">+IF(db_ConsumoSectorizado[[#This Row],[Fecha]]&lt;TODAY(),IFERROR(VLOOKUP(db_ConsumoSectorizado[[#This Row],[Fecha]],db_Medidores[],10,FALSE)-VLOOKUP(db_ConsumoSectorizado[[#This Row],[Fecha]]-1,db_Medidores[],10,FALSE),0),0)</f>
        <v>17.290000000037253</v>
      </c>
      <c r="D16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6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6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61" s="28">
        <f ca="1">+db_ConsumoSectorizado[[#This Row],[Consumo.No02]]-db_ConsumoSectorizado[[#This Row],[Consumo.No04]]-db_ConsumoSectorizado[[#This Row],[Consumo.No05]]</f>
        <v>17.290000000037253</v>
      </c>
      <c r="H161" s="28">
        <f ca="1">+db_ConsumoSectorizado[[#This Row],[Consumo.No08]]+db_ConsumoSectorizado[[#This Row],[Consumo.No09]]</f>
        <v>42.840000000011059</v>
      </c>
      <c r="I161" s="28">
        <f ca="1">+IF(db_ConsumoSectorizado[[#This Row],[Fecha]]&lt;TODAY(),IFERROR(VLOOKUP(db_ConsumoSectorizado[[#This Row],[Fecha]],db_Medidores[],9,FALSE)-VLOOKUP(db_ConsumoSectorizado[[#This Row],[Fecha]]-1,db_Medidores[],9,FALSE),0),0)</f>
        <v>42.840000000011059</v>
      </c>
      <c r="J161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161" s="28">
        <f ca="1">+db_ConsumoSectorizado[[#This Row],[Consumo.No07]]-db_ConsumoSectorizado[[#This Row],[Consumo.No08]]-db_ConsumoSectorizado[[#This Row],[Consumo.No09]]</f>
        <v>0</v>
      </c>
      <c r="L161" s="28">
        <f ca="1">+IF(db_ConsumoSectorizado[[#This Row],[Fecha]]&lt;TODAY(),IFERROR(VLOOKUP(db_ConsumoSectorizado[[#This Row],[Fecha]],db_Medidores[],4,FALSE)-VLOOKUP(db_ConsumoSectorizado[[#This Row],[Fecha]]-1,db_Medidores[],4,FALSE),0),0)</f>
        <v>4793</v>
      </c>
      <c r="M161" s="28">
        <f ca="1">+IF(db_ConsumoSectorizado[[#This Row],[Fecha]]&lt;TODAY(),IFERROR(VLOOKUP(db_ConsumoSectorizado[[#This Row],[Fecha]],db_Medidores[],19,FALSE)-VLOOKUP(db_ConsumoSectorizado[[#This Row],[Fecha]]-1,db_Medidores[],19,FALSE),0),0)</f>
        <v>654</v>
      </c>
      <c r="N161" s="28">
        <f ca="1">+IF(db_ConsumoSectorizado[[#This Row],[Fecha]]&lt;TODAY(),IFERROR(VLOOKUP(db_ConsumoSectorizado[[#This Row],[Fecha]],db_Medidores[],15,FALSE)-VLOOKUP(db_ConsumoSectorizado[[#This Row],[Fecha]]-1,db_Medidores[],15,FALSE),0),0)</f>
        <v>2079</v>
      </c>
      <c r="O161" s="28">
        <f ca="1">+IF(db_ConsumoSectorizado[[#This Row],[Fecha]]&lt;TODAY(),IFERROR(VLOOKUP(db_ConsumoSectorizado[[#This Row],[Fecha]],db_Medidores[],8,FALSE)-VLOOKUP(db_ConsumoSectorizado[[#This Row],[Fecha]]-1,db_Medidores[],8,FALSE),0),0)</f>
        <v>731.19999999995343</v>
      </c>
      <c r="P161" s="28">
        <f ca="1">+db_ConsumoSectorizado[[#This Row],[Consumo.No11]]-db_ConsumoSectorizado[[#This Row],[Consumo.No12]]-db_ConsumoSectorizado[[#This Row],[Consumo.No13]]-db_ConsumoSectorizado[[#This Row],[Consumo.No14]]</f>
        <v>1328.8000000000466</v>
      </c>
      <c r="Q161" s="28">
        <f ca="1">+IF(db_ConsumoSectorizado[[#This Row],[Fecha]]&lt;TODAY(),IFERROR(VLOOKUP(db_ConsumoSectorizado[[#This Row],[Fecha]],db_Medidores[],2,FALSE)-VLOOKUP(db_ConsumoSectorizado[[#This Row],[Fecha]]-1,db_Medidores[],2,FALSE),0),0)</f>
        <v>256.85999999998603</v>
      </c>
      <c r="R161" s="28">
        <f ca="1">+IF(db_ConsumoSectorizado[[#This Row],[Fecha]]&lt;TODAY(),IFERROR(VLOOKUP(db_ConsumoSectorizado[[#This Row],[Fecha]],db_Medidores[],3,FALSE)-VLOOKUP(db_ConsumoSectorizado[[#This Row],[Fecha]]-1,db_Medidores[],3,FALSE),0),0)</f>
        <v>35.910000000003492</v>
      </c>
      <c r="S161" s="28">
        <f ca="1">+db_ConsumoSectorizado[[#This Row],[Consumo.No01]]-db_ConsumoSectorizado[[#This Row],[Consumo.No02]]-db_ConsumoSectorizado[[#This Row],[Consumo.No07]]-db_ConsumoSectorizado[[#This Row],[Consumo.No11]]</f>
        <v>806.10000000764558</v>
      </c>
      <c r="T161" s="28">
        <f>+IFERROR(VLOOKUP(db_ConsumoSectorizado[[#This Row],[Fecha]],db_Vol[],2,FALSE),0)</f>
        <v>0</v>
      </c>
      <c r="U161" s="28">
        <f>+IFERROR(VLOOKUP(db_ConsumoSectorizado[[#This Row],[Fecha]],db_Vol[],3,FALSE),0)</f>
        <v>0</v>
      </c>
      <c r="V161" s="28" t="b">
        <f>+AND(db_ConsumoSectorizado[[#This Row],[Vol_SACO]]&gt;3000,db_ConsumoSectorizado[[#This Row],[Vol_ENVA]]&gt;3000)</f>
        <v>0</v>
      </c>
      <c r="W161" s="28" t="b">
        <f>+AND(db_ConsumoSectorizado[[#This Row],[Vol_SACO]]&lt;=0,db_ConsumoSectorizado[[#This Row],[Vol_ENVA]]&lt;100)</f>
        <v>1</v>
      </c>
      <c r="X161" s="28" t="b">
        <f>+AND(db_ConsumoSectorizado[[#This Row],[Vol_SACO]]&gt;0,db_ConsumoSectorizado[[#This Row],[Vol_ENVA]]&lt;900)</f>
        <v>0</v>
      </c>
      <c r="Y161" s="28" t="b">
        <f>+AND(db_ConsumoSectorizado[[#This Row],[Vol_SACO]]=0,db_ConsumoSectorizado[[#This Row],[Vol_ENVA]]&gt;3000)</f>
        <v>0</v>
      </c>
    </row>
    <row r="162" spans="1:25" ht="15.75" x14ac:dyDescent="0.25">
      <c r="A162" s="26">
        <v>44354</v>
      </c>
      <c r="B16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10521.849999993734</v>
      </c>
      <c r="C162" s="28">
        <f ca="1">+IF(db_ConsumoSectorizado[[#This Row],[Fecha]]&lt;TODAY(),IFERROR(VLOOKUP(db_ConsumoSectorizado[[#This Row],[Fecha]],db_Medidores[],10,FALSE)-VLOOKUP(db_ConsumoSectorizado[[#This Row],[Fecha]]-1,db_Medidores[],10,FALSE),0),0)</f>
        <v>1898.1699999999255</v>
      </c>
      <c r="D16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62" s="28">
        <f ca="1">+IF(db_ConsumoSectorizado[[#This Row],[Fecha]]&lt;TODAY(),IFERROR(VLOOKUP(db_ConsumoSectorizado[[#This Row],[Fecha]],db_Medidores[],7,FALSE)-VLOOKUP(db_ConsumoSectorizado[[#This Row],[Fecha]]-1,db_Medidores[],7,FALSE),0),0)</f>
        <v>294.93999999994412</v>
      </c>
      <c r="F162" s="28">
        <f ca="1">+IF(db_ConsumoSectorizado[[#This Row],[Fecha]]&lt;TODAY(),IFERROR(VLOOKUP(db_ConsumoSectorizado[[#This Row],[Fecha]],db_Medidores[],17,FALSE)-VLOOKUP(db_ConsumoSectorizado[[#This Row],[Fecha]]-1,db_Medidores[],17,FALSE),0),0)</f>
        <v>2197.9799999999814</v>
      </c>
      <c r="G162" s="28">
        <f ca="1">+db_ConsumoSectorizado[[#This Row],[Consumo.No02]]-db_ConsumoSectorizado[[#This Row],[Consumo.No04]]-db_ConsumoSectorizado[[#This Row],[Consumo.No05]]</f>
        <v>-594.75</v>
      </c>
      <c r="H162" s="28">
        <f ca="1">+db_ConsumoSectorizado[[#This Row],[Consumo.No08]]+db_ConsumoSectorizado[[#This Row],[Consumo.No09]]</f>
        <v>1056.9899999999907</v>
      </c>
      <c r="I162" s="28">
        <f ca="1">+IF(db_ConsumoSectorizado[[#This Row],[Fecha]]&lt;TODAY(),IFERROR(VLOOKUP(db_ConsumoSectorizado[[#This Row],[Fecha]],db_Medidores[],9,FALSE)-VLOOKUP(db_ConsumoSectorizado[[#This Row],[Fecha]]-1,db_Medidores[],9,FALSE),0),0)</f>
        <v>218.70999999999185</v>
      </c>
      <c r="J162" s="28">
        <f ca="1">+IF(db_ConsumoSectorizado[[#This Row],[Fecha]]&lt;TODAY(),IFERROR(VLOOKUP(db_ConsumoSectorizado[[#This Row],[Fecha]],db_Medidores[],11,FALSE)-VLOOKUP(db_ConsumoSectorizado[[#This Row],[Fecha]]-1,db_Medidores[],11,FALSE),0),0)</f>
        <v>838.27999999999884</v>
      </c>
      <c r="K162" s="28">
        <f ca="1">+db_ConsumoSectorizado[[#This Row],[Consumo.No07]]-db_ConsumoSectorizado[[#This Row],[Consumo.No08]]-db_ConsumoSectorizado[[#This Row],[Consumo.No09]]</f>
        <v>0</v>
      </c>
      <c r="L162" s="28">
        <f ca="1">+IF(db_ConsumoSectorizado[[#This Row],[Fecha]]&lt;TODAY(),IFERROR(VLOOKUP(db_ConsumoSectorizado[[#This Row],[Fecha]],db_Medidores[],4,FALSE)-VLOOKUP(db_ConsumoSectorizado[[#This Row],[Fecha]]-1,db_Medidores[],4,FALSE),0),0)</f>
        <v>7049</v>
      </c>
      <c r="M162" s="28">
        <f ca="1">+IF(db_ConsumoSectorizado[[#This Row],[Fecha]]&lt;TODAY(),IFERROR(VLOOKUP(db_ConsumoSectorizado[[#This Row],[Fecha]],db_Medidores[],19,FALSE)-VLOOKUP(db_ConsumoSectorizado[[#This Row],[Fecha]]-1,db_Medidores[],19,FALSE),0),0)</f>
        <v>1156</v>
      </c>
      <c r="N162" s="28">
        <f ca="1">+IF(db_ConsumoSectorizado[[#This Row],[Fecha]]&lt;TODAY(),IFERROR(VLOOKUP(db_ConsumoSectorizado[[#This Row],[Fecha]],db_Medidores[],15,FALSE)-VLOOKUP(db_ConsumoSectorizado[[#This Row],[Fecha]]-1,db_Medidores[],15,FALSE),0),0)</f>
        <v>1458</v>
      </c>
      <c r="O162" s="28">
        <f ca="1">+IF(db_ConsumoSectorizado[[#This Row],[Fecha]]&lt;TODAY(),IFERROR(VLOOKUP(db_ConsumoSectorizado[[#This Row],[Fecha]],db_Medidores[],8,FALSE)-VLOOKUP(db_ConsumoSectorizado[[#This Row],[Fecha]]-1,db_Medidores[],8,FALSE),0),0)</f>
        <v>844.39999999990687</v>
      </c>
      <c r="P162" s="28">
        <f ca="1">+db_ConsumoSectorizado[[#This Row],[Consumo.No11]]-db_ConsumoSectorizado[[#This Row],[Consumo.No12]]-db_ConsumoSectorizado[[#This Row],[Consumo.No13]]-db_ConsumoSectorizado[[#This Row],[Consumo.No14]]</f>
        <v>3590.6000000000931</v>
      </c>
      <c r="Q162" s="28">
        <f ca="1">+IF(db_ConsumoSectorizado[[#This Row],[Fecha]]&lt;TODAY(),IFERROR(VLOOKUP(db_ConsumoSectorizado[[#This Row],[Fecha]],db_Medidores[],2,FALSE)-VLOOKUP(db_ConsumoSectorizado[[#This Row],[Fecha]]-1,db_Medidores[],2,FALSE),0),0)</f>
        <v>399.9199999999837</v>
      </c>
      <c r="R162" s="28">
        <f ca="1">+IF(db_ConsumoSectorizado[[#This Row],[Fecha]]&lt;TODAY(),IFERROR(VLOOKUP(db_ConsumoSectorizado[[#This Row],[Fecha]],db_Medidores[],3,FALSE)-VLOOKUP(db_ConsumoSectorizado[[#This Row],[Fecha]]-1,db_Medidores[],3,FALSE),0),0)</f>
        <v>190.22999999999593</v>
      </c>
      <c r="S162" s="28">
        <f ca="1">+db_ConsumoSectorizado[[#This Row],[Consumo.No01]]-db_ConsumoSectorizado[[#This Row],[Consumo.No02]]-db_ConsumoSectorizado[[#This Row],[Consumo.No07]]-db_ConsumoSectorizado[[#This Row],[Consumo.No11]]</f>
        <v>517.68999999381776</v>
      </c>
      <c r="T162" s="28">
        <f>+IFERROR(VLOOKUP(db_ConsumoSectorizado[[#This Row],[Fecha]],db_Vol[],2,FALSE),0)</f>
        <v>2254</v>
      </c>
      <c r="U162" s="28">
        <f>+IFERROR(VLOOKUP(db_ConsumoSectorizado[[#This Row],[Fecha]],db_Vol[],3,FALSE),0)</f>
        <v>0</v>
      </c>
      <c r="V162" s="28" t="b">
        <f>+AND(db_ConsumoSectorizado[[#This Row],[Vol_SACO]]&gt;3000,db_ConsumoSectorizado[[#This Row],[Vol_ENVA]]&gt;3000)</f>
        <v>0</v>
      </c>
      <c r="W162" s="28" t="b">
        <f>+AND(db_ConsumoSectorizado[[#This Row],[Vol_SACO]]&lt;=0,db_ConsumoSectorizado[[#This Row],[Vol_ENVA]]&lt;100)</f>
        <v>0</v>
      </c>
      <c r="X162" s="28" t="b">
        <f>+AND(db_ConsumoSectorizado[[#This Row],[Vol_SACO]]&gt;0,db_ConsumoSectorizado[[#This Row],[Vol_ENVA]]&lt;900)</f>
        <v>1</v>
      </c>
      <c r="Y162" s="28" t="b">
        <f>+AND(db_ConsumoSectorizado[[#This Row],[Vol_SACO]]=0,db_ConsumoSectorizado[[#This Row],[Vol_ENVA]]&gt;3000)</f>
        <v>0</v>
      </c>
    </row>
    <row r="163" spans="1:25" ht="15.75" x14ac:dyDescent="0.25">
      <c r="A163" s="26">
        <v>44355</v>
      </c>
      <c r="B16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17113.410000003496</v>
      </c>
      <c r="C163" s="28">
        <f ca="1">+IF(db_ConsumoSectorizado[[#This Row],[Fecha]]&lt;TODAY(),IFERROR(VLOOKUP(db_ConsumoSectorizado[[#This Row],[Fecha]],db_Medidores[],10,FALSE)-VLOOKUP(db_ConsumoSectorizado[[#This Row],[Fecha]]-1,db_Medidores[],10,FALSE),0),0)</f>
        <v>5412.4199999999255</v>
      </c>
      <c r="D16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63" s="28">
        <f ca="1">+IF(db_ConsumoSectorizado[[#This Row],[Fecha]]&lt;TODAY(),IFERROR(VLOOKUP(db_ConsumoSectorizado[[#This Row],[Fecha]],db_Medidores[],7,FALSE)-VLOOKUP(db_ConsumoSectorizado[[#This Row],[Fecha]]-1,db_Medidores[],7,FALSE),0),0)</f>
        <v>993.73999999999069</v>
      </c>
      <c r="F163" s="28">
        <f ca="1">+IF(db_ConsumoSectorizado[[#This Row],[Fecha]]&lt;TODAY(),IFERROR(VLOOKUP(db_ConsumoSectorizado[[#This Row],[Fecha]],db_Medidores[],17,FALSE)-VLOOKUP(db_ConsumoSectorizado[[#This Row],[Fecha]]-1,db_Medidores[],17,FALSE),0),0)</f>
        <v>2161.7299999999814</v>
      </c>
      <c r="G163" s="28">
        <f ca="1">+db_ConsumoSectorizado[[#This Row],[Consumo.No02]]-db_ConsumoSectorizado[[#This Row],[Consumo.No04]]-db_ConsumoSectorizado[[#This Row],[Consumo.No05]]</f>
        <v>2256.9499999999534</v>
      </c>
      <c r="H163" s="28">
        <f ca="1">+db_ConsumoSectorizado[[#This Row],[Consumo.No08]]+db_ConsumoSectorizado[[#This Row],[Consumo.No09]]</f>
        <v>804.14000000002852</v>
      </c>
      <c r="I163" s="28">
        <f ca="1">+IF(db_ConsumoSectorizado[[#This Row],[Fecha]]&lt;TODAY(),IFERROR(VLOOKUP(db_ConsumoSectorizado[[#This Row],[Fecha]],db_Medidores[],9,FALSE)-VLOOKUP(db_ConsumoSectorizado[[#This Row],[Fecha]]-1,db_Medidores[],9,FALSE),0),0)</f>
        <v>312.34000000001106</v>
      </c>
      <c r="J163" s="28">
        <f ca="1">+IF(db_ConsumoSectorizado[[#This Row],[Fecha]]&lt;TODAY(),IFERROR(VLOOKUP(db_ConsumoSectorizado[[#This Row],[Fecha]],db_Medidores[],11,FALSE)-VLOOKUP(db_ConsumoSectorizado[[#This Row],[Fecha]]-1,db_Medidores[],11,FALSE),0),0)</f>
        <v>491.80000000001746</v>
      </c>
      <c r="K163" s="28">
        <f ca="1">+db_ConsumoSectorizado[[#This Row],[Consumo.No07]]-db_ConsumoSectorizado[[#This Row],[Consumo.No08]]-db_ConsumoSectorizado[[#This Row],[Consumo.No09]]</f>
        <v>0</v>
      </c>
      <c r="L163" s="28">
        <f ca="1">+IF(db_ConsumoSectorizado[[#This Row],[Fecha]]&lt;TODAY(),IFERROR(VLOOKUP(db_ConsumoSectorizado[[#This Row],[Fecha]],db_Medidores[],4,FALSE)-VLOOKUP(db_ConsumoSectorizado[[#This Row],[Fecha]]-1,db_Medidores[],4,FALSE),0),0)</f>
        <v>8489</v>
      </c>
      <c r="M163" s="28">
        <f ca="1">+IF(db_ConsumoSectorizado[[#This Row],[Fecha]]&lt;TODAY(),IFERROR(VLOOKUP(db_ConsumoSectorizado[[#This Row],[Fecha]],db_Medidores[],19,FALSE)-VLOOKUP(db_ConsumoSectorizado[[#This Row],[Fecha]]-1,db_Medidores[],19,FALSE),0),0)</f>
        <v>1695</v>
      </c>
      <c r="N163" s="28">
        <f ca="1">+IF(db_ConsumoSectorizado[[#This Row],[Fecha]]&lt;TODAY(),IFERROR(VLOOKUP(db_ConsumoSectorizado[[#This Row],[Fecha]],db_Medidores[],15,FALSE)-VLOOKUP(db_ConsumoSectorizado[[#This Row],[Fecha]]-1,db_Medidores[],15,FALSE),0),0)</f>
        <v>1674</v>
      </c>
      <c r="O163" s="28">
        <f ca="1">+IF(db_ConsumoSectorizado[[#This Row],[Fecha]]&lt;TODAY(),IFERROR(VLOOKUP(db_ConsumoSectorizado[[#This Row],[Fecha]],db_Medidores[],8,FALSE)-VLOOKUP(db_ConsumoSectorizado[[#This Row],[Fecha]]-1,db_Medidores[],8,FALSE),0),0)</f>
        <v>764.4000000001397</v>
      </c>
      <c r="P163" s="28">
        <f ca="1">+db_ConsumoSectorizado[[#This Row],[Consumo.No11]]-db_ConsumoSectorizado[[#This Row],[Consumo.No12]]-db_ConsumoSectorizado[[#This Row],[Consumo.No13]]-db_ConsumoSectorizado[[#This Row],[Consumo.No14]]</f>
        <v>4355.5999999998603</v>
      </c>
      <c r="Q163" s="28">
        <f ca="1">+IF(db_ConsumoSectorizado[[#This Row],[Fecha]]&lt;TODAY(),IFERROR(VLOOKUP(db_ConsumoSectorizado[[#This Row],[Fecha]],db_Medidores[],2,FALSE)-VLOOKUP(db_ConsumoSectorizado[[#This Row],[Fecha]]-1,db_Medidores[],2,FALSE),0),0)</f>
        <v>406.36999999999534</v>
      </c>
      <c r="R163" s="28">
        <f ca="1">+IF(db_ConsumoSectorizado[[#This Row],[Fecha]]&lt;TODAY(),IFERROR(VLOOKUP(db_ConsumoSectorizado[[#This Row],[Fecha]],db_Medidores[],3,FALSE)-VLOOKUP(db_ConsumoSectorizado[[#This Row],[Fecha]]-1,db_Medidores[],3,FALSE),0),0)</f>
        <v>240.22000000000116</v>
      </c>
      <c r="S163" s="28">
        <f ca="1">+db_ConsumoSectorizado[[#This Row],[Consumo.No01]]-db_ConsumoSectorizado[[#This Row],[Consumo.No02]]-db_ConsumoSectorizado[[#This Row],[Consumo.No07]]-db_ConsumoSectorizado[[#This Row],[Consumo.No11]]</f>
        <v>2407.8500000035419</v>
      </c>
      <c r="T163" s="28">
        <f>+IFERROR(VLOOKUP(db_ConsumoSectorizado[[#This Row],[Fecha]],db_Vol[],2,FALSE),0)</f>
        <v>3177</v>
      </c>
      <c r="U163" s="28">
        <f>+IFERROR(VLOOKUP(db_ConsumoSectorizado[[#This Row],[Fecha]],db_Vol[],3,FALSE),0)</f>
        <v>3018.8109999999997</v>
      </c>
      <c r="V163" s="28" t="b">
        <f>+AND(db_ConsumoSectorizado[[#This Row],[Vol_SACO]]&gt;3000,db_ConsumoSectorizado[[#This Row],[Vol_ENVA]]&gt;3000)</f>
        <v>1</v>
      </c>
      <c r="W163" s="28" t="b">
        <f>+AND(db_ConsumoSectorizado[[#This Row],[Vol_SACO]]&lt;=0,db_ConsumoSectorizado[[#This Row],[Vol_ENVA]]&lt;100)</f>
        <v>0</v>
      </c>
      <c r="X163" s="28" t="b">
        <f>+AND(db_ConsumoSectorizado[[#This Row],[Vol_SACO]]&gt;0,db_ConsumoSectorizado[[#This Row],[Vol_ENVA]]&lt;900)</f>
        <v>0</v>
      </c>
      <c r="Y163" s="28" t="b">
        <f>+AND(db_ConsumoSectorizado[[#This Row],[Vol_SACO]]=0,db_ConsumoSectorizado[[#This Row],[Vol_ENVA]]&gt;3000)</f>
        <v>0</v>
      </c>
    </row>
    <row r="164" spans="1:25" ht="15.75" x14ac:dyDescent="0.25">
      <c r="A164" s="26">
        <v>44356</v>
      </c>
      <c r="B16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20812.700000000696</v>
      </c>
      <c r="C164" s="28">
        <f ca="1">+IF(db_ConsumoSectorizado[[#This Row],[Fecha]]&lt;TODAY(),IFERROR(VLOOKUP(db_ConsumoSectorizado[[#This Row],[Fecha]],db_Medidores[],10,FALSE)-VLOOKUP(db_ConsumoSectorizado[[#This Row],[Fecha]]-1,db_Medidores[],10,FALSE),0),0)</f>
        <v>5296.3900000001304</v>
      </c>
      <c r="D16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64" s="28">
        <f ca="1">+IF(db_ConsumoSectorizado[[#This Row],[Fecha]]&lt;TODAY(),IFERROR(VLOOKUP(db_ConsumoSectorizado[[#This Row],[Fecha]],db_Medidores[],7,FALSE)-VLOOKUP(db_ConsumoSectorizado[[#This Row],[Fecha]]-1,db_Medidores[],7,FALSE),0),0)</f>
        <v>959.53000000002794</v>
      </c>
      <c r="F164" s="28">
        <f ca="1">+IF(db_ConsumoSectorizado[[#This Row],[Fecha]]&lt;TODAY(),IFERROR(VLOOKUP(db_ConsumoSectorizado[[#This Row],[Fecha]],db_Medidores[],17,FALSE)-VLOOKUP(db_ConsumoSectorizado[[#This Row],[Fecha]]-1,db_Medidores[],17,FALSE),0),0)</f>
        <v>2087</v>
      </c>
      <c r="G164" s="28">
        <f ca="1">+db_ConsumoSectorizado[[#This Row],[Consumo.No02]]-db_ConsumoSectorizado[[#This Row],[Consumo.No04]]-db_ConsumoSectorizado[[#This Row],[Consumo.No05]]</f>
        <v>2249.8600000001024</v>
      </c>
      <c r="H164" s="28">
        <f ca="1">+db_ConsumoSectorizado[[#This Row],[Consumo.No08]]+db_ConsumoSectorizado[[#This Row],[Consumo.No09]]</f>
        <v>737.14999999999418</v>
      </c>
      <c r="I164" s="28">
        <f ca="1">+IF(db_ConsumoSectorizado[[#This Row],[Fecha]]&lt;TODAY(),IFERROR(VLOOKUP(db_ConsumoSectorizado[[#This Row],[Fecha]],db_Medidores[],9,FALSE)-VLOOKUP(db_ConsumoSectorizado[[#This Row],[Fecha]]-1,db_Medidores[],9,FALSE),0),0)</f>
        <v>260.58999999999651</v>
      </c>
      <c r="J164" s="28">
        <f ca="1">+IF(db_ConsumoSectorizado[[#This Row],[Fecha]]&lt;TODAY(),IFERROR(VLOOKUP(db_ConsumoSectorizado[[#This Row],[Fecha]],db_Medidores[],11,FALSE)-VLOOKUP(db_ConsumoSectorizado[[#This Row],[Fecha]]-1,db_Medidores[],11,FALSE),0),0)</f>
        <v>476.55999999999767</v>
      </c>
      <c r="K164" s="28">
        <f ca="1">+db_ConsumoSectorizado[[#This Row],[Consumo.No07]]-db_ConsumoSectorizado[[#This Row],[Consumo.No08]]-db_ConsumoSectorizado[[#This Row],[Consumo.No09]]</f>
        <v>0</v>
      </c>
      <c r="L164" s="28">
        <f ca="1">+IF(db_ConsumoSectorizado[[#This Row],[Fecha]]&lt;TODAY(),IFERROR(VLOOKUP(db_ConsumoSectorizado[[#This Row],[Fecha]],db_Medidores[],4,FALSE)-VLOOKUP(db_ConsumoSectorizado[[#This Row],[Fecha]]-1,db_Medidores[],4,FALSE),0),0)</f>
        <v>10503</v>
      </c>
      <c r="M164" s="28">
        <f ca="1">+IF(db_ConsumoSectorizado[[#This Row],[Fecha]]&lt;TODAY(),IFERROR(VLOOKUP(db_ConsumoSectorizado[[#This Row],[Fecha]],db_Medidores[],19,FALSE)-VLOOKUP(db_ConsumoSectorizado[[#This Row],[Fecha]]-1,db_Medidores[],19,FALSE),0),0)</f>
        <v>1782</v>
      </c>
      <c r="N164" s="28">
        <f ca="1">+IF(db_ConsumoSectorizado[[#This Row],[Fecha]]&lt;TODAY(),IFERROR(VLOOKUP(db_ConsumoSectorizado[[#This Row],[Fecha]],db_Medidores[],15,FALSE)-VLOOKUP(db_ConsumoSectorizado[[#This Row],[Fecha]]-1,db_Medidores[],15,FALSE),0),0)</f>
        <v>2121</v>
      </c>
      <c r="O164" s="28">
        <f ca="1">+IF(db_ConsumoSectorizado[[#This Row],[Fecha]]&lt;TODAY(),IFERROR(VLOOKUP(db_ConsumoSectorizado[[#This Row],[Fecha]],db_Medidores[],8,FALSE)-VLOOKUP(db_ConsumoSectorizado[[#This Row],[Fecha]]-1,db_Medidores[],8,FALSE),0),0)</f>
        <v>743.19999999995343</v>
      </c>
      <c r="P164" s="28">
        <f ca="1">+db_ConsumoSectorizado[[#This Row],[Consumo.No11]]-db_ConsumoSectorizado[[#This Row],[Consumo.No12]]-db_ConsumoSectorizado[[#This Row],[Consumo.No13]]-db_ConsumoSectorizado[[#This Row],[Consumo.No14]]</f>
        <v>5856.8000000000466</v>
      </c>
      <c r="Q164" s="28">
        <f ca="1">+IF(db_ConsumoSectorizado[[#This Row],[Fecha]]&lt;TODAY(),IFERROR(VLOOKUP(db_ConsumoSectorizado[[#This Row],[Fecha]],db_Medidores[],2,FALSE)-VLOOKUP(db_ConsumoSectorizado[[#This Row],[Fecha]]-1,db_Medidores[],2,FALSE),0),0)</f>
        <v>391.51000000000931</v>
      </c>
      <c r="R164" s="28">
        <f ca="1">+IF(db_ConsumoSectorizado[[#This Row],[Fecha]]&lt;TODAY(),IFERROR(VLOOKUP(db_ConsumoSectorizado[[#This Row],[Fecha]],db_Medidores[],3,FALSE)-VLOOKUP(db_ConsumoSectorizado[[#This Row],[Fecha]]-1,db_Medidores[],3,FALSE),0),0)</f>
        <v>227.7899999999936</v>
      </c>
      <c r="S164" s="28">
        <f ca="1">+db_ConsumoSectorizado[[#This Row],[Consumo.No01]]-db_ConsumoSectorizado[[#This Row],[Consumo.No02]]-db_ConsumoSectorizado[[#This Row],[Consumo.No07]]-db_ConsumoSectorizado[[#This Row],[Consumo.No11]]</f>
        <v>4276.160000000571</v>
      </c>
      <c r="T164" s="28">
        <f>+IFERROR(VLOOKUP(db_ConsumoSectorizado[[#This Row],[Fecha]],db_Vol[],2,FALSE),0)</f>
        <v>3625</v>
      </c>
      <c r="U164" s="28">
        <f>+IFERROR(VLOOKUP(db_ConsumoSectorizado[[#This Row],[Fecha]],db_Vol[],3,FALSE),0)</f>
        <v>3813</v>
      </c>
      <c r="V164" s="28" t="b">
        <f>+AND(db_ConsumoSectorizado[[#This Row],[Vol_SACO]]&gt;3000,db_ConsumoSectorizado[[#This Row],[Vol_ENVA]]&gt;3000)</f>
        <v>1</v>
      </c>
      <c r="W164" s="28" t="b">
        <f>+AND(db_ConsumoSectorizado[[#This Row],[Vol_SACO]]&lt;=0,db_ConsumoSectorizado[[#This Row],[Vol_ENVA]]&lt;100)</f>
        <v>0</v>
      </c>
      <c r="X164" s="28" t="b">
        <f>+AND(db_ConsumoSectorizado[[#This Row],[Vol_SACO]]&gt;0,db_ConsumoSectorizado[[#This Row],[Vol_ENVA]]&lt;900)</f>
        <v>0</v>
      </c>
      <c r="Y164" s="28" t="b">
        <f>+AND(db_ConsumoSectorizado[[#This Row],[Vol_SACO]]=0,db_ConsumoSectorizado[[#This Row],[Vol_ENVA]]&gt;3000)</f>
        <v>0</v>
      </c>
    </row>
    <row r="165" spans="1:25" ht="15.75" x14ac:dyDescent="0.25">
      <c r="A165" s="26">
        <v>44357</v>
      </c>
      <c r="B16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20865.989999995101</v>
      </c>
      <c r="C165" s="28">
        <f ca="1">+IF(db_ConsumoSectorizado[[#This Row],[Fecha]]&lt;TODAY(),IFERROR(VLOOKUP(db_ConsumoSectorizado[[#This Row],[Fecha]],db_Medidores[],10,FALSE)-VLOOKUP(db_ConsumoSectorizado[[#This Row],[Fecha]]-1,db_Medidores[],10,FALSE),0),0)</f>
        <v>5580.8900000001304</v>
      </c>
      <c r="D16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65" s="28">
        <f ca="1">+IF(db_ConsumoSectorizado[[#This Row],[Fecha]]&lt;TODAY(),IFERROR(VLOOKUP(db_ConsumoSectorizado[[#This Row],[Fecha]],db_Medidores[],7,FALSE)-VLOOKUP(db_ConsumoSectorizado[[#This Row],[Fecha]]-1,db_Medidores[],7,FALSE),0),0)</f>
        <v>1021.8300000000745</v>
      </c>
      <c r="F165" s="28">
        <f ca="1">+IF(db_ConsumoSectorizado[[#This Row],[Fecha]]&lt;TODAY(),IFERROR(VLOOKUP(db_ConsumoSectorizado[[#This Row],[Fecha]],db_Medidores[],17,FALSE)-VLOOKUP(db_ConsumoSectorizado[[#This Row],[Fecha]]-1,db_Medidores[],17,FALSE),0),0)</f>
        <v>2208.6999999999534</v>
      </c>
      <c r="G165" s="28">
        <f ca="1">+db_ConsumoSectorizado[[#This Row],[Consumo.No02]]-db_ConsumoSectorizado[[#This Row],[Consumo.No04]]-db_ConsumoSectorizado[[#This Row],[Consumo.No05]]</f>
        <v>2350.3600000001024</v>
      </c>
      <c r="H165" s="28">
        <f ca="1">+db_ConsumoSectorizado[[#This Row],[Consumo.No08]]+db_ConsumoSectorizado[[#This Row],[Consumo.No09]]</f>
        <v>937.82999999998719</v>
      </c>
      <c r="I165" s="28">
        <f ca="1">+IF(db_ConsumoSectorizado[[#This Row],[Fecha]]&lt;TODAY(),IFERROR(VLOOKUP(db_ConsumoSectorizado[[#This Row],[Fecha]],db_Medidores[],9,FALSE)-VLOOKUP(db_ConsumoSectorizado[[#This Row],[Fecha]]-1,db_Medidores[],9,FALSE),0),0)</f>
        <v>284.67999999999302</v>
      </c>
      <c r="J165" s="28">
        <f ca="1">+IF(db_ConsumoSectorizado[[#This Row],[Fecha]]&lt;TODAY(),IFERROR(VLOOKUP(db_ConsumoSectorizado[[#This Row],[Fecha]],db_Medidores[],11,FALSE)-VLOOKUP(db_ConsumoSectorizado[[#This Row],[Fecha]]-1,db_Medidores[],11,FALSE),0),0)</f>
        <v>653.14999999999418</v>
      </c>
      <c r="K165" s="28">
        <f ca="1">+db_ConsumoSectorizado[[#This Row],[Consumo.No07]]-db_ConsumoSectorizado[[#This Row],[Consumo.No08]]-db_ConsumoSectorizado[[#This Row],[Consumo.No09]]</f>
        <v>0</v>
      </c>
      <c r="L165" s="28">
        <f ca="1">+IF(db_ConsumoSectorizado[[#This Row],[Fecha]]&lt;TODAY(),IFERROR(VLOOKUP(db_ConsumoSectorizado[[#This Row],[Fecha]],db_Medidores[],4,FALSE)-VLOOKUP(db_ConsumoSectorizado[[#This Row],[Fecha]]-1,db_Medidores[],4,FALSE),0),0)</f>
        <v>13650</v>
      </c>
      <c r="M165" s="28">
        <f ca="1">+IF(db_ConsumoSectorizado[[#This Row],[Fecha]]&lt;TODAY(),IFERROR(VLOOKUP(db_ConsumoSectorizado[[#This Row],[Fecha]],db_Medidores[],19,FALSE)-VLOOKUP(db_ConsumoSectorizado[[#This Row],[Fecha]]-1,db_Medidores[],19,FALSE),0),0)</f>
        <v>2052</v>
      </c>
      <c r="N165" s="28">
        <f ca="1">+IF(db_ConsumoSectorizado[[#This Row],[Fecha]]&lt;TODAY(),IFERROR(VLOOKUP(db_ConsumoSectorizado[[#This Row],[Fecha]],db_Medidores[],15,FALSE)-VLOOKUP(db_ConsumoSectorizado[[#This Row],[Fecha]]-1,db_Medidores[],15,FALSE),0),0)</f>
        <v>2665</v>
      </c>
      <c r="O165" s="28">
        <f ca="1">+IF(db_ConsumoSectorizado[[#This Row],[Fecha]]&lt;TODAY(),IFERROR(VLOOKUP(db_ConsumoSectorizado[[#This Row],[Fecha]],db_Medidores[],8,FALSE)-VLOOKUP(db_ConsumoSectorizado[[#This Row],[Fecha]]-1,db_Medidores[],8,FALSE),0),0)</f>
        <v>893.80000000004657</v>
      </c>
      <c r="P165" s="28">
        <f ca="1">+db_ConsumoSectorizado[[#This Row],[Consumo.No11]]-db_ConsumoSectorizado[[#This Row],[Consumo.No12]]-db_ConsumoSectorizado[[#This Row],[Consumo.No13]]-db_ConsumoSectorizado[[#This Row],[Consumo.No14]]</f>
        <v>8039.1999999999534</v>
      </c>
      <c r="Q165" s="28">
        <f ca="1">+IF(db_ConsumoSectorizado[[#This Row],[Fecha]]&lt;TODAY(),IFERROR(VLOOKUP(db_ConsumoSectorizado[[#This Row],[Fecha]],db_Medidores[],2,FALSE)-VLOOKUP(db_ConsumoSectorizado[[#This Row],[Fecha]]-1,db_Medidores[],2,FALSE),0),0)</f>
        <v>426.25</v>
      </c>
      <c r="R165" s="28">
        <f ca="1">+IF(db_ConsumoSectorizado[[#This Row],[Fecha]]&lt;TODAY(),IFERROR(VLOOKUP(db_ConsumoSectorizado[[#This Row],[Fecha]],db_Medidores[],3,FALSE)-VLOOKUP(db_ConsumoSectorizado[[#This Row],[Fecha]]-1,db_Medidores[],3,FALSE),0),0)</f>
        <v>283.76000000000931</v>
      </c>
      <c r="S165" s="28">
        <f ca="1">+db_ConsumoSectorizado[[#This Row],[Consumo.No01]]-db_ConsumoSectorizado[[#This Row],[Consumo.No02]]-db_ConsumoSectorizado[[#This Row],[Consumo.No07]]-db_ConsumoSectorizado[[#This Row],[Consumo.No11]]</f>
        <v>697.26999999498366</v>
      </c>
      <c r="T165" s="28">
        <f>+IFERROR(VLOOKUP(db_ConsumoSectorizado[[#This Row],[Fecha]],db_Vol[],2,FALSE),0)</f>
        <v>3613</v>
      </c>
      <c r="U165" s="28">
        <f>+IFERROR(VLOOKUP(db_ConsumoSectorizado[[#This Row],[Fecha]],db_Vol[],3,FALSE),0)</f>
        <v>7732.801199999999</v>
      </c>
      <c r="V165" s="28" t="b">
        <f>+AND(db_ConsumoSectorizado[[#This Row],[Vol_SACO]]&gt;3000,db_ConsumoSectorizado[[#This Row],[Vol_ENVA]]&gt;3000)</f>
        <v>1</v>
      </c>
      <c r="W165" s="28" t="b">
        <f>+AND(db_ConsumoSectorizado[[#This Row],[Vol_SACO]]&lt;=0,db_ConsumoSectorizado[[#This Row],[Vol_ENVA]]&lt;100)</f>
        <v>0</v>
      </c>
      <c r="X165" s="28" t="b">
        <f>+AND(db_ConsumoSectorizado[[#This Row],[Vol_SACO]]&gt;0,db_ConsumoSectorizado[[#This Row],[Vol_ENVA]]&lt;900)</f>
        <v>0</v>
      </c>
      <c r="Y165" s="28" t="b">
        <f>+AND(db_ConsumoSectorizado[[#This Row],[Vol_SACO]]=0,db_ConsumoSectorizado[[#This Row],[Vol_ENVA]]&gt;3000)</f>
        <v>0</v>
      </c>
    </row>
    <row r="166" spans="1:25" ht="15.75" x14ac:dyDescent="0.25">
      <c r="A166" s="26">
        <v>44358</v>
      </c>
      <c r="B16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20511.870000002076</v>
      </c>
      <c r="C166" s="28">
        <f ca="1">+IF(db_ConsumoSectorizado[[#This Row],[Fecha]]&lt;TODAY(),IFERROR(VLOOKUP(db_ConsumoSectorizado[[#This Row],[Fecha]],db_Medidores[],10,FALSE)-VLOOKUP(db_ConsumoSectorizado[[#This Row],[Fecha]]-1,db_Medidores[],10,FALSE),0),0)</f>
        <v>6324.7900000000373</v>
      </c>
      <c r="D16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66" s="28">
        <f ca="1">+IF(db_ConsumoSectorizado[[#This Row],[Fecha]]&lt;TODAY(),IFERROR(VLOOKUP(db_ConsumoSectorizado[[#This Row],[Fecha]],db_Medidores[],7,FALSE)-VLOOKUP(db_ConsumoSectorizado[[#This Row],[Fecha]]-1,db_Medidores[],7,FALSE),0),0)</f>
        <v>1160.0500000000466</v>
      </c>
      <c r="F166" s="28">
        <f ca="1">+IF(db_ConsumoSectorizado[[#This Row],[Fecha]]&lt;TODAY(),IFERROR(VLOOKUP(db_ConsumoSectorizado[[#This Row],[Fecha]],db_Medidores[],17,FALSE)-VLOOKUP(db_ConsumoSectorizado[[#This Row],[Fecha]]-1,db_Medidores[],17,FALSE),0),0)</f>
        <v>2476.9400000000605</v>
      </c>
      <c r="G166" s="28">
        <f ca="1">+db_ConsumoSectorizado[[#This Row],[Consumo.No02]]-db_ConsumoSectorizado[[#This Row],[Consumo.No04]]-db_ConsumoSectorizado[[#This Row],[Consumo.No05]]</f>
        <v>2687.7999999999302</v>
      </c>
      <c r="H166" s="28">
        <f ca="1">+db_ConsumoSectorizado[[#This Row],[Consumo.No08]]+db_ConsumoSectorizado[[#This Row],[Consumo.No09]]</f>
        <v>533.04999999998836</v>
      </c>
      <c r="I166" s="28">
        <f ca="1">+IF(db_ConsumoSectorizado[[#This Row],[Fecha]]&lt;TODAY(),IFERROR(VLOOKUP(db_ConsumoSectorizado[[#This Row],[Fecha]],db_Medidores[],9,FALSE)-VLOOKUP(db_ConsumoSectorizado[[#This Row],[Fecha]]-1,db_Medidores[],9,FALSE),0),0)</f>
        <v>169.60000000000582</v>
      </c>
      <c r="J166" s="28">
        <f ca="1">+IF(db_ConsumoSectorizado[[#This Row],[Fecha]]&lt;TODAY(),IFERROR(VLOOKUP(db_ConsumoSectorizado[[#This Row],[Fecha]],db_Medidores[],11,FALSE)-VLOOKUP(db_ConsumoSectorizado[[#This Row],[Fecha]]-1,db_Medidores[],11,FALSE),0),0)</f>
        <v>363.44999999998254</v>
      </c>
      <c r="K166" s="28">
        <f ca="1">+db_ConsumoSectorizado[[#This Row],[Consumo.No07]]-db_ConsumoSectorizado[[#This Row],[Consumo.No08]]-db_ConsumoSectorizado[[#This Row],[Consumo.No09]]</f>
        <v>0</v>
      </c>
      <c r="L166" s="28">
        <f ca="1">+IF(db_ConsumoSectorizado[[#This Row],[Fecha]]&lt;TODAY(),IFERROR(VLOOKUP(db_ConsumoSectorizado[[#This Row],[Fecha]],db_Medidores[],4,FALSE)-VLOOKUP(db_ConsumoSectorizado[[#This Row],[Fecha]]-1,db_Medidores[],4,FALSE),0),0)</f>
        <v>10228</v>
      </c>
      <c r="M166" s="28">
        <f ca="1">+IF(db_ConsumoSectorizado[[#This Row],[Fecha]]&lt;TODAY(),IFERROR(VLOOKUP(db_ConsumoSectorizado[[#This Row],[Fecha]],db_Medidores[],19,FALSE)-VLOOKUP(db_ConsumoSectorizado[[#This Row],[Fecha]]-1,db_Medidores[],19,FALSE),0),0)</f>
        <v>1508</v>
      </c>
      <c r="N166" s="28">
        <f ca="1">+IF(db_ConsumoSectorizado[[#This Row],[Fecha]]&lt;TODAY(),IFERROR(VLOOKUP(db_ConsumoSectorizado[[#This Row],[Fecha]],db_Medidores[],15,FALSE)-VLOOKUP(db_ConsumoSectorizado[[#This Row],[Fecha]]-1,db_Medidores[],15,FALSE),0),0)</f>
        <v>2140</v>
      </c>
      <c r="O166" s="28">
        <f ca="1">+IF(db_ConsumoSectorizado[[#This Row],[Fecha]]&lt;TODAY(),IFERROR(VLOOKUP(db_ConsumoSectorizado[[#This Row],[Fecha]],db_Medidores[],8,FALSE)-VLOOKUP(db_ConsumoSectorizado[[#This Row],[Fecha]]-1,db_Medidores[],8,FALSE),0),0)</f>
        <v>719</v>
      </c>
      <c r="P166" s="28">
        <f ca="1">+db_ConsumoSectorizado[[#This Row],[Consumo.No11]]-db_ConsumoSectorizado[[#This Row],[Consumo.No12]]-db_ConsumoSectorizado[[#This Row],[Consumo.No13]]-db_ConsumoSectorizado[[#This Row],[Consumo.No14]]</f>
        <v>5861</v>
      </c>
      <c r="Q166" s="28">
        <f ca="1">+IF(db_ConsumoSectorizado[[#This Row],[Fecha]]&lt;TODAY(),IFERROR(VLOOKUP(db_ConsumoSectorizado[[#This Row],[Fecha]],db_Medidores[],2,FALSE)-VLOOKUP(db_ConsumoSectorizado[[#This Row],[Fecha]]-1,db_Medidores[],2,FALSE),0),0)</f>
        <v>358.59000000002561</v>
      </c>
      <c r="R166" s="28">
        <f ca="1">+IF(db_ConsumoSectorizado[[#This Row],[Fecha]]&lt;TODAY(),IFERROR(VLOOKUP(db_ConsumoSectorizado[[#This Row],[Fecha]],db_Medidores[],3,FALSE)-VLOOKUP(db_ConsumoSectorizado[[#This Row],[Fecha]]-1,db_Medidores[],3,FALSE),0),0)</f>
        <v>225.5399999999936</v>
      </c>
      <c r="S166" s="28">
        <f ca="1">+db_ConsumoSectorizado[[#This Row],[Consumo.No01]]-db_ConsumoSectorizado[[#This Row],[Consumo.No02]]-db_ConsumoSectorizado[[#This Row],[Consumo.No07]]-db_ConsumoSectorizado[[#This Row],[Consumo.No11]]</f>
        <v>3426.0300000020507</v>
      </c>
      <c r="T166" s="28">
        <f>+IFERROR(VLOOKUP(db_ConsumoSectorizado[[#This Row],[Fecha]],db_Vol[],2,FALSE),0)</f>
        <v>1807</v>
      </c>
      <c r="U166" s="28">
        <f>+IFERROR(VLOOKUP(db_ConsumoSectorizado[[#This Row],[Fecha]],db_Vol[],3,FALSE),0)</f>
        <v>3619.795599999999</v>
      </c>
      <c r="V166" s="28" t="b">
        <f>+AND(db_ConsumoSectorizado[[#This Row],[Vol_SACO]]&gt;3000,db_ConsumoSectorizado[[#This Row],[Vol_ENVA]]&gt;3000)</f>
        <v>0</v>
      </c>
      <c r="W166" s="28" t="b">
        <f>+AND(db_ConsumoSectorizado[[#This Row],[Vol_SACO]]&lt;=0,db_ConsumoSectorizado[[#This Row],[Vol_ENVA]]&lt;100)</f>
        <v>0</v>
      </c>
      <c r="X166" s="28" t="b">
        <f>+AND(db_ConsumoSectorizado[[#This Row],[Vol_SACO]]&gt;0,db_ConsumoSectorizado[[#This Row],[Vol_ENVA]]&lt;900)</f>
        <v>0</v>
      </c>
      <c r="Y166" s="28" t="b">
        <f>+AND(db_ConsumoSectorizado[[#This Row],[Vol_SACO]]=0,db_ConsumoSectorizado[[#This Row],[Vol_ENVA]]&gt;3000)</f>
        <v>0</v>
      </c>
    </row>
    <row r="167" spans="1:25" ht="15.75" x14ac:dyDescent="0.25">
      <c r="A167" s="26">
        <v>44359</v>
      </c>
      <c r="B16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14781.310000009078</v>
      </c>
      <c r="C167" s="28">
        <f ca="1">+IF(db_ConsumoSectorizado[[#This Row],[Fecha]]&lt;TODAY(),IFERROR(VLOOKUP(db_ConsumoSectorizado[[#This Row],[Fecha]],db_Medidores[],10,FALSE)-VLOOKUP(db_ConsumoSectorizado[[#This Row],[Fecha]]-1,db_Medidores[],10,FALSE),0),0)</f>
        <v>1758.5299999997951</v>
      </c>
      <c r="D16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67" s="28">
        <f ca="1">+IF(db_ConsumoSectorizado[[#This Row],[Fecha]]&lt;TODAY(),IFERROR(VLOOKUP(db_ConsumoSectorizado[[#This Row],[Fecha]],db_Medidores[],7,FALSE)-VLOOKUP(db_ConsumoSectorizado[[#This Row],[Fecha]]-1,db_Medidores[],7,FALSE),0),0)</f>
        <v>297.79000000003725</v>
      </c>
      <c r="F167" s="28">
        <f ca="1">+IF(db_ConsumoSectorizado[[#This Row],[Fecha]]&lt;TODAY(),IFERROR(VLOOKUP(db_ConsumoSectorizado[[#This Row],[Fecha]],db_Medidores[],17,FALSE)-VLOOKUP(db_ConsumoSectorizado[[#This Row],[Fecha]]-1,db_Medidores[],17,FALSE),0),0)</f>
        <v>702.6600000000326</v>
      </c>
      <c r="G167" s="28">
        <f ca="1">+db_ConsumoSectorizado[[#This Row],[Consumo.No02]]-db_ConsumoSectorizado[[#This Row],[Consumo.No04]]-db_ConsumoSectorizado[[#This Row],[Consumo.No05]]</f>
        <v>758.07999999972526</v>
      </c>
      <c r="H167" s="28">
        <f ca="1">+db_ConsumoSectorizado[[#This Row],[Consumo.No08]]+db_ConsumoSectorizado[[#This Row],[Consumo.No09]]</f>
        <v>310.31000000001222</v>
      </c>
      <c r="I167" s="28">
        <f ca="1">+IF(db_ConsumoSectorizado[[#This Row],[Fecha]]&lt;TODAY(),IFERROR(VLOOKUP(db_ConsumoSectorizado[[#This Row],[Fecha]],db_Medidores[],9,FALSE)-VLOOKUP(db_ConsumoSectorizado[[#This Row],[Fecha]]-1,db_Medidores[],9,FALSE),0),0)</f>
        <v>102.75999999999476</v>
      </c>
      <c r="J167" s="28">
        <f ca="1">+IF(db_ConsumoSectorizado[[#This Row],[Fecha]]&lt;TODAY(),IFERROR(VLOOKUP(db_ConsumoSectorizado[[#This Row],[Fecha]],db_Medidores[],11,FALSE)-VLOOKUP(db_ConsumoSectorizado[[#This Row],[Fecha]]-1,db_Medidores[],11,FALSE),0),0)</f>
        <v>207.55000000001746</v>
      </c>
      <c r="K167" s="28">
        <f ca="1">+db_ConsumoSectorizado[[#This Row],[Consumo.No07]]-db_ConsumoSectorizado[[#This Row],[Consumo.No08]]-db_ConsumoSectorizado[[#This Row],[Consumo.No09]]</f>
        <v>0</v>
      </c>
      <c r="L167" s="28">
        <f ca="1">+IF(db_ConsumoSectorizado[[#This Row],[Fecha]]&lt;TODAY(),IFERROR(VLOOKUP(db_ConsumoSectorizado[[#This Row],[Fecha]],db_Medidores[],4,FALSE)-VLOOKUP(db_ConsumoSectorizado[[#This Row],[Fecha]]-1,db_Medidores[],4,FALSE),0),0)</f>
        <v>9866</v>
      </c>
      <c r="M167" s="28">
        <f ca="1">+IF(db_ConsumoSectorizado[[#This Row],[Fecha]]&lt;TODAY(),IFERROR(VLOOKUP(db_ConsumoSectorizado[[#This Row],[Fecha]],db_Medidores[],19,FALSE)-VLOOKUP(db_ConsumoSectorizado[[#This Row],[Fecha]]-1,db_Medidores[],19,FALSE),0),0)</f>
        <v>1021</v>
      </c>
      <c r="N167" s="28">
        <f ca="1">+IF(db_ConsumoSectorizado[[#This Row],[Fecha]]&lt;TODAY(),IFERROR(VLOOKUP(db_ConsumoSectorizado[[#This Row],[Fecha]],db_Medidores[],15,FALSE)-VLOOKUP(db_ConsumoSectorizado[[#This Row],[Fecha]]-1,db_Medidores[],15,FALSE),0),0)</f>
        <v>2248</v>
      </c>
      <c r="O167" s="28">
        <f ca="1">+IF(db_ConsumoSectorizado[[#This Row],[Fecha]]&lt;TODAY(),IFERROR(VLOOKUP(db_ConsumoSectorizado[[#This Row],[Fecha]],db_Medidores[],8,FALSE)-VLOOKUP(db_ConsumoSectorizado[[#This Row],[Fecha]]-1,db_Medidores[],8,FALSE),0),0)</f>
        <v>814.79999999981374</v>
      </c>
      <c r="P167" s="28">
        <f ca="1">+db_ConsumoSectorizado[[#This Row],[Consumo.No11]]-db_ConsumoSectorizado[[#This Row],[Consumo.No12]]-db_ConsumoSectorizado[[#This Row],[Consumo.No13]]-db_ConsumoSectorizado[[#This Row],[Consumo.No14]]</f>
        <v>5782.2000000001863</v>
      </c>
      <c r="Q167" s="28">
        <f ca="1">+IF(db_ConsumoSectorizado[[#This Row],[Fecha]]&lt;TODAY(),IFERROR(VLOOKUP(db_ConsumoSectorizado[[#This Row],[Fecha]],db_Medidores[],2,FALSE)-VLOOKUP(db_ConsumoSectorizado[[#This Row],[Fecha]]-1,db_Medidores[],2,FALSE),0),0)</f>
        <v>297.30999999999767</v>
      </c>
      <c r="R167" s="28">
        <f ca="1">+IF(db_ConsumoSectorizado[[#This Row],[Fecha]]&lt;TODAY(),IFERROR(VLOOKUP(db_ConsumoSectorizado[[#This Row],[Fecha]],db_Medidores[],3,FALSE)-VLOOKUP(db_ConsumoSectorizado[[#This Row],[Fecha]]-1,db_Medidores[],3,FALSE),0),0)</f>
        <v>137.38000000000466</v>
      </c>
      <c r="S167" s="28">
        <f ca="1">+db_ConsumoSectorizado[[#This Row],[Consumo.No01]]-db_ConsumoSectorizado[[#This Row],[Consumo.No02]]-db_ConsumoSectorizado[[#This Row],[Consumo.No07]]-db_ConsumoSectorizado[[#This Row],[Consumo.No11]]</f>
        <v>2846.4700000092707</v>
      </c>
      <c r="T167" s="28">
        <f>+IFERROR(VLOOKUP(db_ConsumoSectorizado[[#This Row],[Fecha]],db_Vol[],2,FALSE),0)</f>
        <v>0</v>
      </c>
      <c r="U167" s="28">
        <f>+IFERROR(VLOOKUP(db_ConsumoSectorizado[[#This Row],[Fecha]],db_Vol[],3,FALSE),0)</f>
        <v>1878.8542</v>
      </c>
      <c r="V167" s="28" t="b">
        <f>+AND(db_ConsumoSectorizado[[#This Row],[Vol_SACO]]&gt;3000,db_ConsumoSectorizado[[#This Row],[Vol_ENVA]]&gt;3000)</f>
        <v>0</v>
      </c>
      <c r="W167" s="28" t="b">
        <f>+AND(db_ConsumoSectorizado[[#This Row],[Vol_SACO]]&lt;=0,db_ConsumoSectorizado[[#This Row],[Vol_ENVA]]&lt;100)</f>
        <v>0</v>
      </c>
      <c r="X167" s="28" t="b">
        <f>+AND(db_ConsumoSectorizado[[#This Row],[Vol_SACO]]&gt;0,db_ConsumoSectorizado[[#This Row],[Vol_ENVA]]&lt;900)</f>
        <v>0</v>
      </c>
      <c r="Y167" s="28" t="b">
        <f>+AND(db_ConsumoSectorizado[[#This Row],[Vol_SACO]]=0,db_ConsumoSectorizado[[#This Row],[Vol_ENVA]]&gt;3000)</f>
        <v>0</v>
      </c>
    </row>
    <row r="168" spans="1:25" ht="15.75" x14ac:dyDescent="0.25">
      <c r="A168" s="26">
        <v>44360</v>
      </c>
      <c r="B16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8305.6899999944289</v>
      </c>
      <c r="C168" s="28">
        <f ca="1">+IF(db_ConsumoSectorizado[[#This Row],[Fecha]]&lt;TODAY(),IFERROR(VLOOKUP(db_ConsumoSectorizado[[#This Row],[Fecha]],db_Medidores[],10,FALSE)-VLOOKUP(db_ConsumoSectorizado[[#This Row],[Fecha]]-1,db_Medidores[],10,FALSE),0),0)</f>
        <v>18.770000000018626</v>
      </c>
      <c r="D16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6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6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68" s="28">
        <f ca="1">+db_ConsumoSectorizado[[#This Row],[Consumo.No02]]-db_ConsumoSectorizado[[#This Row],[Consumo.No04]]-db_ConsumoSectorizado[[#This Row],[Consumo.No05]]</f>
        <v>18.770000000018626</v>
      </c>
      <c r="H168" s="28">
        <f ca="1">+db_ConsumoSectorizado[[#This Row],[Consumo.No08]]+db_ConsumoSectorizado[[#This Row],[Consumo.No09]]</f>
        <v>136.36000000000058</v>
      </c>
      <c r="I168" s="28">
        <f ca="1">+IF(db_ConsumoSectorizado[[#This Row],[Fecha]]&lt;TODAY(),IFERROR(VLOOKUP(db_ConsumoSectorizado[[#This Row],[Fecha]],db_Medidores[],9,FALSE)-VLOOKUP(db_ConsumoSectorizado[[#This Row],[Fecha]]-1,db_Medidores[],9,FALSE),0),0)</f>
        <v>56.979999999995925</v>
      </c>
      <c r="J168" s="28">
        <f ca="1">+IF(db_ConsumoSectorizado[[#This Row],[Fecha]]&lt;TODAY(),IFERROR(VLOOKUP(db_ConsumoSectorizado[[#This Row],[Fecha]],db_Medidores[],11,FALSE)-VLOOKUP(db_ConsumoSectorizado[[#This Row],[Fecha]]-1,db_Medidores[],11,FALSE),0),0)</f>
        <v>79.380000000004657</v>
      </c>
      <c r="K168" s="28">
        <f ca="1">+db_ConsumoSectorizado[[#This Row],[Consumo.No07]]-db_ConsumoSectorizado[[#This Row],[Consumo.No08]]-db_ConsumoSectorizado[[#This Row],[Consumo.No09]]</f>
        <v>0</v>
      </c>
      <c r="L168" s="28">
        <f ca="1">+IF(db_ConsumoSectorizado[[#This Row],[Fecha]]&lt;TODAY(),IFERROR(VLOOKUP(db_ConsumoSectorizado[[#This Row],[Fecha]],db_Medidores[],4,FALSE)-VLOOKUP(db_ConsumoSectorizado[[#This Row],[Fecha]]-1,db_Medidores[],4,FALSE),0),0)</f>
        <v>5603</v>
      </c>
      <c r="M168" s="28">
        <f ca="1">+IF(db_ConsumoSectorizado[[#This Row],[Fecha]]&lt;TODAY(),IFERROR(VLOOKUP(db_ConsumoSectorizado[[#This Row],[Fecha]],db_Medidores[],19,FALSE)-VLOOKUP(db_ConsumoSectorizado[[#This Row],[Fecha]]-1,db_Medidores[],19,FALSE),0),0)</f>
        <v>414</v>
      </c>
      <c r="N168" s="28">
        <f ca="1">+IF(db_ConsumoSectorizado[[#This Row],[Fecha]]&lt;TODAY(),IFERROR(VLOOKUP(db_ConsumoSectorizado[[#This Row],[Fecha]],db_Medidores[],15,FALSE)-VLOOKUP(db_ConsumoSectorizado[[#This Row],[Fecha]]-1,db_Medidores[],15,FALSE),0),0)</f>
        <v>1080</v>
      </c>
      <c r="O168" s="28">
        <f ca="1">+IF(db_ConsumoSectorizado[[#This Row],[Fecha]]&lt;TODAY(),IFERROR(VLOOKUP(db_ConsumoSectorizado[[#This Row],[Fecha]],db_Medidores[],8,FALSE)-VLOOKUP(db_ConsumoSectorizado[[#This Row],[Fecha]]-1,db_Medidores[],8,FALSE),0),0)</f>
        <v>585.20000000018626</v>
      </c>
      <c r="P168" s="28">
        <f ca="1">+db_ConsumoSectorizado[[#This Row],[Consumo.No11]]-db_ConsumoSectorizado[[#This Row],[Consumo.No12]]-db_ConsumoSectorizado[[#This Row],[Consumo.No13]]-db_ConsumoSectorizado[[#This Row],[Consumo.No14]]</f>
        <v>3523.7999999998137</v>
      </c>
      <c r="Q168" s="28">
        <f ca="1">+IF(db_ConsumoSectorizado[[#This Row],[Fecha]]&lt;TODAY(),IFERROR(VLOOKUP(db_ConsumoSectorizado[[#This Row],[Fecha]],db_Medidores[],2,FALSE)-VLOOKUP(db_ConsumoSectorizado[[#This Row],[Fecha]]-1,db_Medidores[],2,FALSE),0),0)</f>
        <v>228.54999999998836</v>
      </c>
      <c r="R168" s="28">
        <f ca="1">+IF(db_ConsumoSectorizado[[#This Row],[Fecha]]&lt;TODAY(),IFERROR(VLOOKUP(db_ConsumoSectorizado[[#This Row],[Fecha]],db_Medidores[],3,FALSE)-VLOOKUP(db_ConsumoSectorizado[[#This Row],[Fecha]]-1,db_Medidores[],3,FALSE),0),0)</f>
        <v>9.7599999999947613</v>
      </c>
      <c r="S168" s="28">
        <f ca="1">+db_ConsumoSectorizado[[#This Row],[Consumo.No01]]-db_ConsumoSectorizado[[#This Row],[Consumo.No02]]-db_ConsumoSectorizado[[#This Row],[Consumo.No07]]-db_ConsumoSectorizado[[#This Row],[Consumo.No11]]</f>
        <v>2547.5599999944097</v>
      </c>
      <c r="T168" s="28">
        <f>+IFERROR(VLOOKUP(db_ConsumoSectorizado[[#This Row],[Fecha]],db_Vol[],2,FALSE),0)</f>
        <v>0</v>
      </c>
      <c r="U168" s="28">
        <f>+IFERROR(VLOOKUP(db_ConsumoSectorizado[[#This Row],[Fecha]],db_Vol[],3,FALSE),0)</f>
        <v>0</v>
      </c>
      <c r="V168" s="28" t="b">
        <f>+AND(db_ConsumoSectorizado[[#This Row],[Vol_SACO]]&gt;3000,db_ConsumoSectorizado[[#This Row],[Vol_ENVA]]&gt;3000)</f>
        <v>0</v>
      </c>
      <c r="W168" s="28" t="b">
        <f>+AND(db_ConsumoSectorizado[[#This Row],[Vol_SACO]]&lt;=0,db_ConsumoSectorizado[[#This Row],[Vol_ENVA]]&lt;100)</f>
        <v>1</v>
      </c>
      <c r="X168" s="28" t="b">
        <f>+AND(db_ConsumoSectorizado[[#This Row],[Vol_SACO]]&gt;0,db_ConsumoSectorizado[[#This Row],[Vol_ENVA]]&lt;900)</f>
        <v>0</v>
      </c>
      <c r="Y168" s="28" t="b">
        <f>+AND(db_ConsumoSectorizado[[#This Row],[Vol_SACO]]=0,db_ConsumoSectorizado[[#This Row],[Vol_ENVA]]&gt;3000)</f>
        <v>0</v>
      </c>
    </row>
    <row r="169" spans="1:25" ht="15.75" x14ac:dyDescent="0.25">
      <c r="A169" s="26">
        <v>44361</v>
      </c>
      <c r="B16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13376.720000004221</v>
      </c>
      <c r="C169" s="28">
        <f ca="1">+IF(db_ConsumoSectorizado[[#This Row],[Fecha]]&lt;TODAY(),IFERROR(VLOOKUP(db_ConsumoSectorizado[[#This Row],[Fecha]],db_Medidores[],10,FALSE)-VLOOKUP(db_ConsumoSectorizado[[#This Row],[Fecha]]-1,db_Medidores[],10,FALSE),0),0)</f>
        <v>3187.3300000000745</v>
      </c>
      <c r="D16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69" s="28">
        <f ca="1">+IF(db_ConsumoSectorizado[[#This Row],[Fecha]]&lt;TODAY(),IFERROR(VLOOKUP(db_ConsumoSectorizado[[#This Row],[Fecha]],db_Medidores[],7,FALSE)-VLOOKUP(db_ConsumoSectorizado[[#This Row],[Fecha]]-1,db_Medidores[],7,FALSE),0),0)</f>
        <v>545.50999999977648</v>
      </c>
      <c r="F169" s="28">
        <f ca="1">+IF(db_ConsumoSectorizado[[#This Row],[Fecha]]&lt;TODAY(),IFERROR(VLOOKUP(db_ConsumoSectorizado[[#This Row],[Fecha]],db_Medidores[],17,FALSE)-VLOOKUP(db_ConsumoSectorizado[[#This Row],[Fecha]]-1,db_Medidores[],17,FALSE),0),0)</f>
        <v>1360.5199999999022</v>
      </c>
      <c r="G169" s="28">
        <f ca="1">+db_ConsumoSectorizado[[#This Row],[Consumo.No02]]-db_ConsumoSectorizado[[#This Row],[Consumo.No04]]-db_ConsumoSectorizado[[#This Row],[Consumo.No05]]</f>
        <v>1281.3000000003958</v>
      </c>
      <c r="H169" s="28">
        <f ca="1">+db_ConsumoSectorizado[[#This Row],[Consumo.No08]]+db_ConsumoSectorizado[[#This Row],[Consumo.No09]]</f>
        <v>451.00000000001455</v>
      </c>
      <c r="I169" s="28">
        <f ca="1">+IF(db_ConsumoSectorizado[[#This Row],[Fecha]]&lt;TODAY(),IFERROR(VLOOKUP(db_ConsumoSectorizado[[#This Row],[Fecha]],db_Medidores[],9,FALSE)-VLOOKUP(db_ConsumoSectorizado[[#This Row],[Fecha]]-1,db_Medidores[],9,FALSE),0),0)</f>
        <v>102.8700000000099</v>
      </c>
      <c r="J169" s="28">
        <f ca="1">+IF(db_ConsumoSectorizado[[#This Row],[Fecha]]&lt;TODAY(),IFERROR(VLOOKUP(db_ConsumoSectorizado[[#This Row],[Fecha]],db_Medidores[],11,FALSE)-VLOOKUP(db_ConsumoSectorizado[[#This Row],[Fecha]]-1,db_Medidores[],11,FALSE),0),0)</f>
        <v>348.13000000000466</v>
      </c>
      <c r="K169" s="28">
        <f ca="1">+db_ConsumoSectorizado[[#This Row],[Consumo.No07]]-db_ConsumoSectorizado[[#This Row],[Consumo.No08]]-db_ConsumoSectorizado[[#This Row],[Consumo.No09]]</f>
        <v>0</v>
      </c>
      <c r="L169" s="28">
        <f ca="1">+IF(db_ConsumoSectorizado[[#This Row],[Fecha]]&lt;TODAY(),IFERROR(VLOOKUP(db_ConsumoSectorizado[[#This Row],[Fecha]],db_Medidores[],4,FALSE)-VLOOKUP(db_ConsumoSectorizado[[#This Row],[Fecha]]-1,db_Medidores[],4,FALSE),0),0)</f>
        <v>8907</v>
      </c>
      <c r="M169" s="28">
        <f ca="1">+IF(db_ConsumoSectorizado[[#This Row],[Fecha]]&lt;TODAY(),IFERROR(VLOOKUP(db_ConsumoSectorizado[[#This Row],[Fecha]],db_Medidores[],19,FALSE)-VLOOKUP(db_ConsumoSectorizado[[#This Row],[Fecha]]-1,db_Medidores[],19,FALSE),0),0)</f>
        <v>978</v>
      </c>
      <c r="N169" s="28">
        <f ca="1">+IF(db_ConsumoSectorizado[[#This Row],[Fecha]]&lt;TODAY(),IFERROR(VLOOKUP(db_ConsumoSectorizado[[#This Row],[Fecha]],db_Medidores[],15,FALSE)-VLOOKUP(db_ConsumoSectorizado[[#This Row],[Fecha]]-1,db_Medidores[],15,FALSE),0),0)</f>
        <v>2405</v>
      </c>
      <c r="O169" s="28">
        <f ca="1">+IF(db_ConsumoSectorizado[[#This Row],[Fecha]]&lt;TODAY(),IFERROR(VLOOKUP(db_ConsumoSectorizado[[#This Row],[Fecha]],db_Medidores[],8,FALSE)-VLOOKUP(db_ConsumoSectorizado[[#This Row],[Fecha]]-1,db_Medidores[],8,FALSE),0),0)</f>
        <v>742</v>
      </c>
      <c r="P169" s="28">
        <f ca="1">+db_ConsumoSectorizado[[#This Row],[Consumo.No11]]-db_ConsumoSectorizado[[#This Row],[Consumo.No12]]-db_ConsumoSectorizado[[#This Row],[Consumo.No13]]-db_ConsumoSectorizado[[#This Row],[Consumo.No14]]</f>
        <v>4782</v>
      </c>
      <c r="Q169" s="28">
        <f ca="1">+IF(db_ConsumoSectorizado[[#This Row],[Fecha]]&lt;TODAY(),IFERROR(VLOOKUP(db_ConsumoSectorizado[[#This Row],[Fecha]],db_Medidores[],2,FALSE)-VLOOKUP(db_ConsumoSectorizado[[#This Row],[Fecha]]-1,db_Medidores[],2,FALSE),0),0)</f>
        <v>401.15999999997439</v>
      </c>
      <c r="R169" s="28">
        <f ca="1">+IF(db_ConsumoSectorizado[[#This Row],[Fecha]]&lt;TODAY(),IFERROR(VLOOKUP(db_ConsumoSectorizado[[#This Row],[Fecha]],db_Medidores[],3,FALSE)-VLOOKUP(db_ConsumoSectorizado[[#This Row],[Fecha]]-1,db_Medidores[],3,FALSE),0),0)</f>
        <v>214.11999999999534</v>
      </c>
      <c r="S169" s="28">
        <f ca="1">+db_ConsumoSectorizado[[#This Row],[Consumo.No01]]-db_ConsumoSectorizado[[#This Row],[Consumo.No02]]-db_ConsumoSectorizado[[#This Row],[Consumo.No07]]-db_ConsumoSectorizado[[#This Row],[Consumo.No11]]</f>
        <v>831.39000000413216</v>
      </c>
      <c r="T169" s="28">
        <f>+IFERROR(VLOOKUP(db_ConsumoSectorizado[[#This Row],[Fecha]],db_Vol[],2,FALSE),0)</f>
        <v>0</v>
      </c>
      <c r="U169" s="28">
        <f>+IFERROR(VLOOKUP(db_ConsumoSectorizado[[#This Row],[Fecha]],db_Vol[],3,FALSE),0)</f>
        <v>1125.4922000000001</v>
      </c>
      <c r="V169" s="28" t="b">
        <f>+AND(db_ConsumoSectorizado[[#This Row],[Vol_SACO]]&gt;3000,db_ConsumoSectorizado[[#This Row],[Vol_ENVA]]&gt;3000)</f>
        <v>0</v>
      </c>
      <c r="W169" s="28" t="b">
        <f>+AND(db_ConsumoSectorizado[[#This Row],[Vol_SACO]]&lt;=0,db_ConsumoSectorizado[[#This Row],[Vol_ENVA]]&lt;100)</f>
        <v>0</v>
      </c>
      <c r="X169" s="28" t="b">
        <f>+AND(db_ConsumoSectorizado[[#This Row],[Vol_SACO]]&gt;0,db_ConsumoSectorizado[[#This Row],[Vol_ENVA]]&lt;900)</f>
        <v>0</v>
      </c>
      <c r="Y169" s="28" t="b">
        <f>+AND(db_ConsumoSectorizado[[#This Row],[Vol_SACO]]=0,db_ConsumoSectorizado[[#This Row],[Vol_ENVA]]&gt;3000)</f>
        <v>0</v>
      </c>
    </row>
    <row r="170" spans="1:25" ht="15.75" x14ac:dyDescent="0.25">
      <c r="A170" s="26">
        <v>44362</v>
      </c>
      <c r="B17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16507.679999993677</v>
      </c>
      <c r="C170" s="28">
        <f ca="1">+IF(db_ConsumoSectorizado[[#This Row],[Fecha]]&lt;TODAY(),IFERROR(VLOOKUP(db_ConsumoSectorizado[[#This Row],[Fecha]],db_Medidores[],10,FALSE)-VLOOKUP(db_ConsumoSectorizado[[#This Row],[Fecha]]-1,db_Medidores[],10,FALSE),0),0)</f>
        <v>4627.3900000001304</v>
      </c>
      <c r="D17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70" s="28">
        <f ca="1">+IF(db_ConsumoSectorizado[[#This Row],[Fecha]]&lt;TODAY(),IFERROR(VLOOKUP(db_ConsumoSectorizado[[#This Row],[Fecha]],db_Medidores[],7,FALSE)-VLOOKUP(db_ConsumoSectorizado[[#This Row],[Fecha]]-1,db_Medidores[],7,FALSE),0),0)</f>
        <v>827.31000000005588</v>
      </c>
      <c r="F170" s="28">
        <f ca="1">+IF(db_ConsumoSectorizado[[#This Row],[Fecha]]&lt;TODAY(),IFERROR(VLOOKUP(db_ConsumoSectorizado[[#This Row],[Fecha]],db_Medidores[],17,FALSE)-VLOOKUP(db_ConsumoSectorizado[[#This Row],[Fecha]]-1,db_Medidores[],17,FALSE),0),0)</f>
        <v>1865.640000000014</v>
      </c>
      <c r="G170" s="28">
        <f ca="1">+db_ConsumoSectorizado[[#This Row],[Consumo.No02]]-db_ConsumoSectorizado[[#This Row],[Consumo.No04]]-db_ConsumoSectorizado[[#This Row],[Consumo.No05]]</f>
        <v>1934.4400000000605</v>
      </c>
      <c r="H170" s="28">
        <f ca="1">+db_ConsumoSectorizado[[#This Row],[Consumo.No08]]+db_ConsumoSectorizado[[#This Row],[Consumo.No09]]</f>
        <v>596.80999999998312</v>
      </c>
      <c r="I170" s="28">
        <f ca="1">+IF(db_ConsumoSectorizado[[#This Row],[Fecha]]&lt;TODAY(),IFERROR(VLOOKUP(db_ConsumoSectorizado[[#This Row],[Fecha]],db_Medidores[],9,FALSE)-VLOOKUP(db_ConsumoSectorizado[[#This Row],[Fecha]]-1,db_Medidores[],9,FALSE),0),0)</f>
        <v>114.80000000000291</v>
      </c>
      <c r="J170" s="28">
        <f ca="1">+IF(db_ConsumoSectorizado[[#This Row],[Fecha]]&lt;TODAY(),IFERROR(VLOOKUP(db_ConsumoSectorizado[[#This Row],[Fecha]],db_Medidores[],11,FALSE)-VLOOKUP(db_ConsumoSectorizado[[#This Row],[Fecha]]-1,db_Medidores[],11,FALSE),0),0)</f>
        <v>482.00999999998021</v>
      </c>
      <c r="K170" s="28">
        <f ca="1">+db_ConsumoSectorizado[[#This Row],[Consumo.No07]]-db_ConsumoSectorizado[[#This Row],[Consumo.No08]]-db_ConsumoSectorizado[[#This Row],[Consumo.No09]]</f>
        <v>0</v>
      </c>
      <c r="L170" s="28">
        <f ca="1">+IF(db_ConsumoSectorizado[[#This Row],[Fecha]]&lt;TODAY(),IFERROR(VLOOKUP(db_ConsumoSectorizado[[#This Row],[Fecha]],db_Medidores[],4,FALSE)-VLOOKUP(db_ConsumoSectorizado[[#This Row],[Fecha]]-1,db_Medidores[],4,FALSE),0),0)</f>
        <v>8562</v>
      </c>
      <c r="M170" s="28">
        <f ca="1">+IF(db_ConsumoSectorizado[[#This Row],[Fecha]]&lt;TODAY(),IFERROR(VLOOKUP(db_ConsumoSectorizado[[#This Row],[Fecha]],db_Medidores[],19,FALSE)-VLOOKUP(db_ConsumoSectorizado[[#This Row],[Fecha]]-1,db_Medidores[],19,FALSE),0),0)</f>
        <v>1302</v>
      </c>
      <c r="N170" s="28">
        <f ca="1">+IF(db_ConsumoSectorizado[[#This Row],[Fecha]]&lt;TODAY(),IFERROR(VLOOKUP(db_ConsumoSectorizado[[#This Row],[Fecha]],db_Medidores[],15,FALSE)-VLOOKUP(db_ConsumoSectorizado[[#This Row],[Fecha]]-1,db_Medidores[],15,FALSE),0),0)</f>
        <v>2050</v>
      </c>
      <c r="O170" s="28">
        <f ca="1">+IF(db_ConsumoSectorizado[[#This Row],[Fecha]]&lt;TODAY(),IFERROR(VLOOKUP(db_ConsumoSectorizado[[#This Row],[Fecha]],db_Medidores[],8,FALSE)-VLOOKUP(db_ConsumoSectorizado[[#This Row],[Fecha]]-1,db_Medidores[],8,FALSE),0),0)</f>
        <v>731.19999999995343</v>
      </c>
      <c r="P170" s="28">
        <f ca="1">+db_ConsumoSectorizado[[#This Row],[Consumo.No11]]-db_ConsumoSectorizado[[#This Row],[Consumo.No12]]-db_ConsumoSectorizado[[#This Row],[Consumo.No13]]-db_ConsumoSectorizado[[#This Row],[Consumo.No14]]</f>
        <v>4478.8000000000466</v>
      </c>
      <c r="Q170" s="28">
        <f ca="1">+IF(db_ConsumoSectorizado[[#This Row],[Fecha]]&lt;TODAY(),IFERROR(VLOOKUP(db_ConsumoSectorizado[[#This Row],[Fecha]],db_Medidores[],2,FALSE)-VLOOKUP(db_ConsumoSectorizado[[#This Row],[Fecha]]-1,db_Medidores[],2,FALSE),0),0)</f>
        <v>385.35000000003492</v>
      </c>
      <c r="R170" s="28">
        <f ca="1">+IF(db_ConsumoSectorizado[[#This Row],[Fecha]]&lt;TODAY(),IFERROR(VLOOKUP(db_ConsumoSectorizado[[#This Row],[Fecha]],db_Medidores[],3,FALSE)-VLOOKUP(db_ConsumoSectorizado[[#This Row],[Fecha]]-1,db_Medidores[],3,FALSE),0),0)</f>
        <v>218.97000000000116</v>
      </c>
      <c r="S170" s="28">
        <f ca="1">+db_ConsumoSectorizado[[#This Row],[Consumo.No01]]-db_ConsumoSectorizado[[#This Row],[Consumo.No02]]-db_ConsumoSectorizado[[#This Row],[Consumo.No07]]-db_ConsumoSectorizado[[#This Row],[Consumo.No11]]</f>
        <v>2721.479999993564</v>
      </c>
      <c r="T170" s="28">
        <f>+IFERROR(VLOOKUP(db_ConsumoSectorizado[[#This Row],[Fecha]],db_Vol[],2,FALSE),0)</f>
        <v>0</v>
      </c>
      <c r="U170" s="28">
        <f>+IFERROR(VLOOKUP(db_ConsumoSectorizado[[#This Row],[Fecha]],db_Vol[],3,FALSE),0)</f>
        <v>3799.2608</v>
      </c>
      <c r="V170" s="28" t="b">
        <f>+AND(db_ConsumoSectorizado[[#This Row],[Vol_SACO]]&gt;3000,db_ConsumoSectorizado[[#This Row],[Vol_ENVA]]&gt;3000)</f>
        <v>0</v>
      </c>
      <c r="W170" s="28" t="b">
        <f>+AND(db_ConsumoSectorizado[[#This Row],[Vol_SACO]]&lt;=0,db_ConsumoSectorizado[[#This Row],[Vol_ENVA]]&lt;100)</f>
        <v>0</v>
      </c>
      <c r="X170" s="28" t="b">
        <f>+AND(db_ConsumoSectorizado[[#This Row],[Vol_SACO]]&gt;0,db_ConsumoSectorizado[[#This Row],[Vol_ENVA]]&lt;900)</f>
        <v>0</v>
      </c>
      <c r="Y170" s="28" t="b">
        <f>+AND(db_ConsumoSectorizado[[#This Row],[Vol_SACO]]=0,db_ConsumoSectorizado[[#This Row],[Vol_ENVA]]&gt;3000)</f>
        <v>1</v>
      </c>
    </row>
    <row r="171" spans="1:25" ht="15.75" x14ac:dyDescent="0.25">
      <c r="A171" s="26">
        <v>44363</v>
      </c>
      <c r="B17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16442.960000001418</v>
      </c>
      <c r="C171" s="28">
        <f ca="1">+IF(db_ConsumoSectorizado[[#This Row],[Fecha]]&lt;TODAY(),IFERROR(VLOOKUP(db_ConsumoSectorizado[[#This Row],[Fecha]],db_Medidores[],10,FALSE)-VLOOKUP(db_ConsumoSectorizado[[#This Row],[Fecha]]-1,db_Medidores[],10,FALSE),0),0)</f>
        <v>5580.2399999997579</v>
      </c>
      <c r="D17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71" s="28">
        <f ca="1">+IF(db_ConsumoSectorizado[[#This Row],[Fecha]]&lt;TODAY(),IFERROR(VLOOKUP(db_ConsumoSectorizado[[#This Row],[Fecha]],db_Medidores[],7,FALSE)-VLOOKUP(db_ConsumoSectorizado[[#This Row],[Fecha]]-1,db_Medidores[],7,FALSE),0),0)</f>
        <v>1021.0400000000373</v>
      </c>
      <c r="F171" s="28">
        <f ca="1">+IF(db_ConsumoSectorizado[[#This Row],[Fecha]]&lt;TODAY(),IFERROR(VLOOKUP(db_ConsumoSectorizado[[#This Row],[Fecha]],db_Medidores[],17,FALSE)-VLOOKUP(db_ConsumoSectorizado[[#This Row],[Fecha]]-1,db_Medidores[],17,FALSE),0),0)</f>
        <v>2152.9300000000512</v>
      </c>
      <c r="G171" s="28">
        <f ca="1">+db_ConsumoSectorizado[[#This Row],[Consumo.No02]]-db_ConsumoSectorizado[[#This Row],[Consumo.No04]]-db_ConsumoSectorizado[[#This Row],[Consumo.No05]]</f>
        <v>2406.2699999996694</v>
      </c>
      <c r="H171" s="28">
        <f ca="1">+db_ConsumoSectorizado[[#This Row],[Consumo.No08]]+db_ConsumoSectorizado[[#This Row],[Consumo.No09]]</f>
        <v>966.64999999999418</v>
      </c>
      <c r="I171" s="28">
        <f ca="1">+IF(db_ConsumoSectorizado[[#This Row],[Fecha]]&lt;TODAY(),IFERROR(VLOOKUP(db_ConsumoSectorizado[[#This Row],[Fecha]],db_Medidores[],9,FALSE)-VLOOKUP(db_ConsumoSectorizado[[#This Row],[Fecha]]-1,db_Medidores[],9,FALSE),0),0)</f>
        <v>127.70999999999185</v>
      </c>
      <c r="J171" s="28">
        <f ca="1">+IF(db_ConsumoSectorizado[[#This Row],[Fecha]]&lt;TODAY(),IFERROR(VLOOKUP(db_ConsumoSectorizado[[#This Row],[Fecha]],db_Medidores[],11,FALSE)-VLOOKUP(db_ConsumoSectorizado[[#This Row],[Fecha]]-1,db_Medidores[],11,FALSE),0),0)</f>
        <v>838.94000000000233</v>
      </c>
      <c r="K171" s="28">
        <f ca="1">+db_ConsumoSectorizado[[#This Row],[Consumo.No07]]-db_ConsumoSectorizado[[#This Row],[Consumo.No08]]-db_ConsumoSectorizado[[#This Row],[Consumo.No09]]</f>
        <v>0</v>
      </c>
      <c r="L171" s="28">
        <f ca="1">+IF(db_ConsumoSectorizado[[#This Row],[Fecha]]&lt;TODAY(),IFERROR(VLOOKUP(db_ConsumoSectorizado[[#This Row],[Fecha]],db_Medidores[],4,FALSE)-VLOOKUP(db_ConsumoSectorizado[[#This Row],[Fecha]]-1,db_Medidores[],4,FALSE),0),0)</f>
        <v>8523</v>
      </c>
      <c r="M171" s="28">
        <f ca="1">+IF(db_ConsumoSectorizado[[#This Row],[Fecha]]&lt;TODAY(),IFERROR(VLOOKUP(db_ConsumoSectorizado[[#This Row],[Fecha]],db_Medidores[],19,FALSE)-VLOOKUP(db_ConsumoSectorizado[[#This Row],[Fecha]]-1,db_Medidores[],19,FALSE),0),0)</f>
        <v>1748</v>
      </c>
      <c r="N171" s="28">
        <f ca="1">+IF(db_ConsumoSectorizado[[#This Row],[Fecha]]&lt;TODAY(),IFERROR(VLOOKUP(db_ConsumoSectorizado[[#This Row],[Fecha]],db_Medidores[],15,FALSE)-VLOOKUP(db_ConsumoSectorizado[[#This Row],[Fecha]]-1,db_Medidores[],15,FALSE),0),0)</f>
        <v>2478</v>
      </c>
      <c r="O171" s="28">
        <f ca="1">+IF(db_ConsumoSectorizado[[#This Row],[Fecha]]&lt;TODAY(),IFERROR(VLOOKUP(db_ConsumoSectorizado[[#This Row],[Fecha]],db_Medidores[],8,FALSE)-VLOOKUP(db_ConsumoSectorizado[[#This Row],[Fecha]]-1,db_Medidores[],8,FALSE),0),0)</f>
        <v>744.39999999990687</v>
      </c>
      <c r="P171" s="28">
        <f ca="1">+db_ConsumoSectorizado[[#This Row],[Consumo.No11]]-db_ConsumoSectorizado[[#This Row],[Consumo.No12]]-db_ConsumoSectorizado[[#This Row],[Consumo.No13]]-db_ConsumoSectorizado[[#This Row],[Consumo.No14]]</f>
        <v>3552.6000000000931</v>
      </c>
      <c r="Q171" s="28">
        <f ca="1">+IF(db_ConsumoSectorizado[[#This Row],[Fecha]]&lt;TODAY(),IFERROR(VLOOKUP(db_ConsumoSectorizado[[#This Row],[Fecha]],db_Medidores[],2,FALSE)-VLOOKUP(db_ConsumoSectorizado[[#This Row],[Fecha]]-1,db_Medidores[],2,FALSE),0),0)</f>
        <v>392.40999999997439</v>
      </c>
      <c r="R171" s="28">
        <f ca="1">+IF(db_ConsumoSectorizado[[#This Row],[Fecha]]&lt;TODAY(),IFERROR(VLOOKUP(db_ConsumoSectorizado[[#This Row],[Fecha]],db_Medidores[],3,FALSE)-VLOOKUP(db_ConsumoSectorizado[[#This Row],[Fecha]]-1,db_Medidores[],3,FALSE),0),0)</f>
        <v>228.63000000000466</v>
      </c>
      <c r="S171" s="28">
        <f ca="1">+db_ConsumoSectorizado[[#This Row],[Consumo.No01]]-db_ConsumoSectorizado[[#This Row],[Consumo.No02]]-db_ConsumoSectorizado[[#This Row],[Consumo.No07]]-db_ConsumoSectorizado[[#This Row],[Consumo.No11]]</f>
        <v>1373.0700000016659</v>
      </c>
      <c r="T171" s="28">
        <f>+IFERROR(VLOOKUP(db_ConsumoSectorizado[[#This Row],[Fecha]],db_Vol[],2,FALSE),0)</f>
        <v>0</v>
      </c>
      <c r="U171" s="28">
        <f>+IFERROR(VLOOKUP(db_ConsumoSectorizado[[#This Row],[Fecha]],db_Vol[],3,FALSE),0)</f>
        <v>3666.661399999999</v>
      </c>
      <c r="V171" s="28" t="b">
        <f>+AND(db_ConsumoSectorizado[[#This Row],[Vol_SACO]]&gt;3000,db_ConsumoSectorizado[[#This Row],[Vol_ENVA]]&gt;3000)</f>
        <v>0</v>
      </c>
      <c r="W171" s="28" t="b">
        <f>+AND(db_ConsumoSectorizado[[#This Row],[Vol_SACO]]&lt;=0,db_ConsumoSectorizado[[#This Row],[Vol_ENVA]]&lt;100)</f>
        <v>0</v>
      </c>
      <c r="X171" s="28" t="b">
        <f>+AND(db_ConsumoSectorizado[[#This Row],[Vol_SACO]]&gt;0,db_ConsumoSectorizado[[#This Row],[Vol_ENVA]]&lt;900)</f>
        <v>0</v>
      </c>
      <c r="Y171" s="28" t="b">
        <f>+AND(db_ConsumoSectorizado[[#This Row],[Vol_SACO]]=0,db_ConsumoSectorizado[[#This Row],[Vol_ENVA]]&gt;3000)</f>
        <v>1</v>
      </c>
    </row>
    <row r="172" spans="1:25" ht="15.75" x14ac:dyDescent="0.25">
      <c r="A172" s="26">
        <v>44364</v>
      </c>
      <c r="B17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17952.369999999981</v>
      </c>
      <c r="C172" s="28">
        <f ca="1">+IF(db_ConsumoSectorizado[[#This Row],[Fecha]]&lt;TODAY(),IFERROR(VLOOKUP(db_ConsumoSectorizado[[#This Row],[Fecha]],db_Medidores[],10,FALSE)-VLOOKUP(db_ConsumoSectorizado[[#This Row],[Fecha]]-1,db_Medidores[],10,FALSE),0),0)</f>
        <v>5656.3700000001118</v>
      </c>
      <c r="D17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72" s="28">
        <f ca="1">+IF(db_ConsumoSectorizado[[#This Row],[Fecha]]&lt;TODAY(),IFERROR(VLOOKUP(db_ConsumoSectorizado[[#This Row],[Fecha]],db_Medidores[],7,FALSE)-VLOOKUP(db_ConsumoSectorizado[[#This Row],[Fecha]]-1,db_Medidores[],7,FALSE),0),0)</f>
        <v>1027.4499999999534</v>
      </c>
      <c r="F172" s="28">
        <f ca="1">+IF(db_ConsumoSectorizado[[#This Row],[Fecha]]&lt;TODAY(),IFERROR(VLOOKUP(db_ConsumoSectorizado[[#This Row],[Fecha]],db_Medidores[],17,FALSE)-VLOOKUP(db_ConsumoSectorizado[[#This Row],[Fecha]]-1,db_Medidores[],17,FALSE),0),0)</f>
        <v>2172.1500000000233</v>
      </c>
      <c r="G172" s="28">
        <f ca="1">+db_ConsumoSectorizado[[#This Row],[Consumo.No02]]-db_ConsumoSectorizado[[#This Row],[Consumo.No04]]-db_ConsumoSectorizado[[#This Row],[Consumo.No05]]</f>
        <v>2456.770000000135</v>
      </c>
      <c r="H172" s="28">
        <f ca="1">+db_ConsumoSectorizado[[#This Row],[Consumo.No08]]+db_ConsumoSectorizado[[#This Row],[Consumo.No09]]</f>
        <v>447.66000000000349</v>
      </c>
      <c r="I172" s="28">
        <f ca="1">+IF(db_ConsumoSectorizado[[#This Row],[Fecha]]&lt;TODAY(),IFERROR(VLOOKUP(db_ConsumoSectorizado[[#This Row],[Fecha]],db_Medidores[],9,FALSE)-VLOOKUP(db_ConsumoSectorizado[[#This Row],[Fecha]]-1,db_Medidores[],9,FALSE),0),0)</f>
        <v>90.119999999995343</v>
      </c>
      <c r="J172" s="28">
        <f ca="1">+IF(db_ConsumoSectorizado[[#This Row],[Fecha]]&lt;TODAY(),IFERROR(VLOOKUP(db_ConsumoSectorizado[[#This Row],[Fecha]],db_Medidores[],11,FALSE)-VLOOKUP(db_ConsumoSectorizado[[#This Row],[Fecha]]-1,db_Medidores[],11,FALSE),0),0)</f>
        <v>357.54000000000815</v>
      </c>
      <c r="K172" s="28">
        <f ca="1">+db_ConsumoSectorizado[[#This Row],[Consumo.No07]]-db_ConsumoSectorizado[[#This Row],[Consumo.No08]]-db_ConsumoSectorizado[[#This Row],[Consumo.No09]]</f>
        <v>0</v>
      </c>
      <c r="L172" s="28">
        <f ca="1">+IF(db_ConsumoSectorizado[[#This Row],[Fecha]]&lt;TODAY(),IFERROR(VLOOKUP(db_ConsumoSectorizado[[#This Row],[Fecha]],db_Medidores[],4,FALSE)-VLOOKUP(db_ConsumoSectorizado[[#This Row],[Fecha]]-1,db_Medidores[],4,FALSE),0),0)</f>
        <v>9241</v>
      </c>
      <c r="M172" s="28">
        <f ca="1">+IF(db_ConsumoSectorizado[[#This Row],[Fecha]]&lt;TODAY(),IFERROR(VLOOKUP(db_ConsumoSectorizado[[#This Row],[Fecha]],db_Medidores[],19,FALSE)-VLOOKUP(db_ConsumoSectorizado[[#This Row],[Fecha]]-1,db_Medidores[],19,FALSE),0),0)</f>
        <v>1152</v>
      </c>
      <c r="N172" s="28">
        <f ca="1">+IF(db_ConsumoSectorizado[[#This Row],[Fecha]]&lt;TODAY(),IFERROR(VLOOKUP(db_ConsumoSectorizado[[#This Row],[Fecha]],db_Medidores[],15,FALSE)-VLOOKUP(db_ConsumoSectorizado[[#This Row],[Fecha]]-1,db_Medidores[],15,FALSE),0),0)</f>
        <v>1431</v>
      </c>
      <c r="O172" s="28">
        <f ca="1">+IF(db_ConsumoSectorizado[[#This Row],[Fecha]]&lt;TODAY(),IFERROR(VLOOKUP(db_ConsumoSectorizado[[#This Row],[Fecha]],db_Medidores[],8,FALSE)-VLOOKUP(db_ConsumoSectorizado[[#This Row],[Fecha]]-1,db_Medidores[],8,FALSE),0),0)</f>
        <v>807.60000000009313</v>
      </c>
      <c r="P172" s="28">
        <f ca="1">+db_ConsumoSectorizado[[#This Row],[Consumo.No11]]-db_ConsumoSectorizado[[#This Row],[Consumo.No12]]-db_ConsumoSectorizado[[#This Row],[Consumo.No13]]-db_ConsumoSectorizado[[#This Row],[Consumo.No14]]</f>
        <v>5850.3999999999069</v>
      </c>
      <c r="Q172" s="28">
        <f ca="1">+IF(db_ConsumoSectorizado[[#This Row],[Fecha]]&lt;TODAY(),IFERROR(VLOOKUP(db_ConsumoSectorizado[[#This Row],[Fecha]],db_Medidores[],2,FALSE)-VLOOKUP(db_ConsumoSectorizado[[#This Row],[Fecha]]-1,db_Medidores[],2,FALSE),0),0)</f>
        <v>397.64000000001397</v>
      </c>
      <c r="R172" s="28">
        <f ca="1">+IF(db_ConsumoSectorizado[[#This Row],[Fecha]]&lt;TODAY(),IFERROR(VLOOKUP(db_ConsumoSectorizado[[#This Row],[Fecha]],db_Medidores[],3,FALSE)-VLOOKUP(db_ConsumoSectorizado[[#This Row],[Fecha]]-1,db_Medidores[],3,FALSE),0),0)</f>
        <v>249.99000000000524</v>
      </c>
      <c r="S172" s="28">
        <f ca="1">+db_ConsumoSectorizado[[#This Row],[Consumo.No01]]-db_ConsumoSectorizado[[#This Row],[Consumo.No02]]-db_ConsumoSectorizado[[#This Row],[Consumo.No07]]-db_ConsumoSectorizado[[#This Row],[Consumo.No11]]</f>
        <v>2607.3399999998655</v>
      </c>
      <c r="T172" s="28">
        <f>+IFERROR(VLOOKUP(db_ConsumoSectorizado[[#This Row],[Fecha]],db_Vol[],2,FALSE),0)</f>
        <v>0</v>
      </c>
      <c r="U172" s="28">
        <f>+IFERROR(VLOOKUP(db_ConsumoSectorizado[[#This Row],[Fecha]],db_Vol[],3,FALSE),0)</f>
        <v>4193.8225999999995</v>
      </c>
      <c r="V172" s="28" t="b">
        <f>+AND(db_ConsumoSectorizado[[#This Row],[Vol_SACO]]&gt;3000,db_ConsumoSectorizado[[#This Row],[Vol_ENVA]]&gt;3000)</f>
        <v>0</v>
      </c>
      <c r="W172" s="28" t="b">
        <f>+AND(db_ConsumoSectorizado[[#This Row],[Vol_SACO]]&lt;=0,db_ConsumoSectorizado[[#This Row],[Vol_ENVA]]&lt;100)</f>
        <v>0</v>
      </c>
      <c r="X172" s="28" t="b">
        <f>+AND(db_ConsumoSectorizado[[#This Row],[Vol_SACO]]&gt;0,db_ConsumoSectorizado[[#This Row],[Vol_ENVA]]&lt;900)</f>
        <v>0</v>
      </c>
      <c r="Y172" s="28" t="b">
        <f>+AND(db_ConsumoSectorizado[[#This Row],[Vol_SACO]]=0,db_ConsumoSectorizado[[#This Row],[Vol_ENVA]]&gt;3000)</f>
        <v>1</v>
      </c>
    </row>
    <row r="173" spans="1:25" ht="15.75" x14ac:dyDescent="0.25">
      <c r="A173" s="26">
        <v>44365</v>
      </c>
      <c r="B17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15990.280000000726</v>
      </c>
      <c r="C173" s="28">
        <f ca="1">+IF(db_ConsumoSectorizado[[#This Row],[Fecha]]&lt;TODAY(),IFERROR(VLOOKUP(db_ConsumoSectorizado[[#This Row],[Fecha]],db_Medidores[],10,FALSE)-VLOOKUP(db_ConsumoSectorizado[[#This Row],[Fecha]]-1,db_Medidores[],10,FALSE),0),0)</f>
        <v>5851.6200000001118</v>
      </c>
      <c r="D17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73" s="28">
        <f ca="1">+IF(db_ConsumoSectorizado[[#This Row],[Fecha]]&lt;TODAY(),IFERROR(VLOOKUP(db_ConsumoSectorizado[[#This Row],[Fecha]],db_Medidores[],7,FALSE)-VLOOKUP(db_ConsumoSectorizado[[#This Row],[Fecha]]-1,db_Medidores[],7,FALSE),0),0)</f>
        <v>1059.7700000000186</v>
      </c>
      <c r="F173" s="28">
        <f ca="1">+IF(db_ConsumoSectorizado[[#This Row],[Fecha]]&lt;TODAY(),IFERROR(VLOOKUP(db_ConsumoSectorizado[[#This Row],[Fecha]],db_Medidores[],17,FALSE)-VLOOKUP(db_ConsumoSectorizado[[#This Row],[Fecha]]-1,db_Medidores[],17,FALSE),0),0)</f>
        <v>2280.9399999999441</v>
      </c>
      <c r="G173" s="28">
        <f ca="1">+db_ConsumoSectorizado[[#This Row],[Consumo.No02]]-db_ConsumoSectorizado[[#This Row],[Consumo.No04]]-db_ConsumoSectorizado[[#This Row],[Consumo.No05]]</f>
        <v>2510.910000000149</v>
      </c>
      <c r="H173" s="28">
        <f ca="1">+db_ConsumoSectorizado[[#This Row],[Consumo.No08]]+db_ConsumoSectorizado[[#This Row],[Consumo.No09]]</f>
        <v>646.67999999999302</v>
      </c>
      <c r="I173" s="28">
        <f ca="1">+IF(db_ConsumoSectorizado[[#This Row],[Fecha]]&lt;TODAY(),IFERROR(VLOOKUP(db_ConsumoSectorizado[[#This Row],[Fecha]],db_Medidores[],9,FALSE)-VLOOKUP(db_ConsumoSectorizado[[#This Row],[Fecha]]-1,db_Medidores[],9,FALSE),0),0)</f>
        <v>136.57000000000698</v>
      </c>
      <c r="J173" s="28">
        <f ca="1">+IF(db_ConsumoSectorizado[[#This Row],[Fecha]]&lt;TODAY(),IFERROR(VLOOKUP(db_ConsumoSectorizado[[#This Row],[Fecha]],db_Medidores[],11,FALSE)-VLOOKUP(db_ConsumoSectorizado[[#This Row],[Fecha]]-1,db_Medidores[],11,FALSE),0),0)</f>
        <v>510.10999999998603</v>
      </c>
      <c r="K173" s="28">
        <f ca="1">+db_ConsumoSectorizado[[#This Row],[Consumo.No07]]-db_ConsumoSectorizado[[#This Row],[Consumo.No08]]-db_ConsumoSectorizado[[#This Row],[Consumo.No09]]</f>
        <v>0</v>
      </c>
      <c r="L173" s="28">
        <f ca="1">+IF(db_ConsumoSectorizado[[#This Row],[Fecha]]&lt;TODAY(),IFERROR(VLOOKUP(db_ConsumoSectorizado[[#This Row],[Fecha]],db_Medidores[],4,FALSE)-VLOOKUP(db_ConsumoSectorizado[[#This Row],[Fecha]]-1,db_Medidores[],4,FALSE),0),0)</f>
        <v>7691</v>
      </c>
      <c r="M173" s="28">
        <f ca="1">+IF(db_ConsumoSectorizado[[#This Row],[Fecha]]&lt;TODAY(),IFERROR(VLOOKUP(db_ConsumoSectorizado[[#This Row],[Fecha]],db_Medidores[],19,FALSE)-VLOOKUP(db_ConsumoSectorizado[[#This Row],[Fecha]]-1,db_Medidores[],19,FALSE),0),0)</f>
        <v>1463</v>
      </c>
      <c r="N173" s="28">
        <f ca="1">+IF(db_ConsumoSectorizado[[#This Row],[Fecha]]&lt;TODAY(),IFERROR(VLOOKUP(db_ConsumoSectorizado[[#This Row],[Fecha]],db_Medidores[],15,FALSE)-VLOOKUP(db_ConsumoSectorizado[[#This Row],[Fecha]]-1,db_Medidores[],15,FALSE),0),0)</f>
        <v>1850</v>
      </c>
      <c r="O173" s="28">
        <f ca="1">+IF(db_ConsumoSectorizado[[#This Row],[Fecha]]&lt;TODAY(),IFERROR(VLOOKUP(db_ConsumoSectorizado[[#This Row],[Fecha]],db_Medidores[],8,FALSE)-VLOOKUP(db_ConsumoSectorizado[[#This Row],[Fecha]]-1,db_Medidores[],8,FALSE),0),0)</f>
        <v>769.19999999995343</v>
      </c>
      <c r="P173" s="28">
        <f ca="1">+db_ConsumoSectorizado[[#This Row],[Consumo.No11]]-db_ConsumoSectorizado[[#This Row],[Consumo.No12]]-db_ConsumoSectorizado[[#This Row],[Consumo.No13]]-db_ConsumoSectorizado[[#This Row],[Consumo.No14]]</f>
        <v>3608.8000000000466</v>
      </c>
      <c r="Q173" s="28">
        <f ca="1">+IF(db_ConsumoSectorizado[[#This Row],[Fecha]]&lt;TODAY(),IFERROR(VLOOKUP(db_ConsumoSectorizado[[#This Row],[Fecha]],db_Medidores[],2,FALSE)-VLOOKUP(db_ConsumoSectorizado[[#This Row],[Fecha]]-1,db_Medidores[],2,FALSE),0),0)</f>
        <v>405.4199999999837</v>
      </c>
      <c r="R173" s="28">
        <f ca="1">+IF(db_ConsumoSectorizado[[#This Row],[Fecha]]&lt;TODAY(),IFERROR(VLOOKUP(db_ConsumoSectorizado[[#This Row],[Fecha]],db_Medidores[],3,FALSE)-VLOOKUP(db_ConsumoSectorizado[[#This Row],[Fecha]]-1,db_Medidores[],3,FALSE),0),0)</f>
        <v>236.29999999998836</v>
      </c>
      <c r="S173" s="28">
        <f ca="1">+db_ConsumoSectorizado[[#This Row],[Consumo.No01]]-db_ConsumoSectorizado[[#This Row],[Consumo.No02]]-db_ConsumoSectorizado[[#This Row],[Consumo.No07]]-db_ConsumoSectorizado[[#This Row],[Consumo.No11]]</f>
        <v>1800.9800000006217</v>
      </c>
      <c r="T173" s="28">
        <f>+IFERROR(VLOOKUP(db_ConsumoSectorizado[[#This Row],[Fecha]],db_Vol[],2,FALSE),0)</f>
        <v>0</v>
      </c>
      <c r="U173" s="28">
        <f>+IFERROR(VLOOKUP(db_ConsumoSectorizado[[#This Row],[Fecha]],db_Vol[],3,FALSE),0)</f>
        <v>4003.9475999999991</v>
      </c>
      <c r="V173" s="28" t="b">
        <f>+AND(db_ConsumoSectorizado[[#This Row],[Vol_SACO]]&gt;3000,db_ConsumoSectorizado[[#This Row],[Vol_ENVA]]&gt;3000)</f>
        <v>0</v>
      </c>
      <c r="W173" s="28" t="b">
        <f>+AND(db_ConsumoSectorizado[[#This Row],[Vol_SACO]]&lt;=0,db_ConsumoSectorizado[[#This Row],[Vol_ENVA]]&lt;100)</f>
        <v>0</v>
      </c>
      <c r="X173" s="28" t="b">
        <f>+AND(db_ConsumoSectorizado[[#This Row],[Vol_SACO]]&gt;0,db_ConsumoSectorizado[[#This Row],[Vol_ENVA]]&lt;900)</f>
        <v>0</v>
      </c>
      <c r="Y173" s="28" t="b">
        <f>+AND(db_ConsumoSectorizado[[#This Row],[Vol_SACO]]=0,db_ConsumoSectorizado[[#This Row],[Vol_ENVA]]&gt;3000)</f>
        <v>1</v>
      </c>
    </row>
    <row r="174" spans="1:25" ht="15.75" x14ac:dyDescent="0.25">
      <c r="A174" s="26">
        <v>44366</v>
      </c>
      <c r="B17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7363.6600000048929</v>
      </c>
      <c r="C174" s="28">
        <f ca="1">+IF(db_ConsumoSectorizado[[#This Row],[Fecha]]&lt;TODAY(),IFERROR(VLOOKUP(db_ConsumoSectorizado[[#This Row],[Fecha]],db_Medidores[],10,FALSE)-VLOOKUP(db_ConsumoSectorizado[[#This Row],[Fecha]]-1,db_Medidores[],10,FALSE),0),0)</f>
        <v>1102.8100000000559</v>
      </c>
      <c r="D17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7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7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74" s="28">
        <f ca="1">+db_ConsumoSectorizado[[#This Row],[Consumo.No02]]-db_ConsumoSectorizado[[#This Row],[Consumo.No04]]-db_ConsumoSectorizado[[#This Row],[Consumo.No05]]</f>
        <v>1102.8100000000559</v>
      </c>
      <c r="H174" s="28">
        <f ca="1">+db_ConsumoSectorizado[[#This Row],[Consumo.No08]]+db_ConsumoSectorizado[[#This Row],[Consumo.No09]]</f>
        <v>252.55000000001746</v>
      </c>
      <c r="I174" s="28">
        <f ca="1">+IF(db_ConsumoSectorizado[[#This Row],[Fecha]]&lt;TODAY(),IFERROR(VLOOKUP(db_ConsumoSectorizado[[#This Row],[Fecha]],db_Medidores[],9,FALSE)-VLOOKUP(db_ConsumoSectorizado[[#This Row],[Fecha]]-1,db_Medidores[],9,FALSE),0),0)</f>
        <v>84.100000000005821</v>
      </c>
      <c r="J174" s="28">
        <f ca="1">+IF(db_ConsumoSectorizado[[#This Row],[Fecha]]&lt;TODAY(),IFERROR(VLOOKUP(db_ConsumoSectorizado[[#This Row],[Fecha]],db_Medidores[],11,FALSE)-VLOOKUP(db_ConsumoSectorizado[[#This Row],[Fecha]]-1,db_Medidores[],11,FALSE),0),0)</f>
        <v>168.45000000001164</v>
      </c>
      <c r="K174" s="28">
        <f ca="1">+db_ConsumoSectorizado[[#This Row],[Consumo.No07]]-db_ConsumoSectorizado[[#This Row],[Consumo.No08]]-db_ConsumoSectorizado[[#This Row],[Consumo.No09]]</f>
        <v>0</v>
      </c>
      <c r="L174" s="28">
        <f ca="1">+IF(db_ConsumoSectorizado[[#This Row],[Fecha]]&lt;TODAY(),IFERROR(VLOOKUP(db_ConsumoSectorizado[[#This Row],[Fecha]],db_Medidores[],4,FALSE)-VLOOKUP(db_ConsumoSectorizado[[#This Row],[Fecha]]-1,db_Medidores[],4,FALSE),0),0)</f>
        <v>5499</v>
      </c>
      <c r="M174" s="28">
        <f ca="1">+IF(db_ConsumoSectorizado[[#This Row],[Fecha]]&lt;TODAY(),IFERROR(VLOOKUP(db_ConsumoSectorizado[[#This Row],[Fecha]],db_Medidores[],19,FALSE)-VLOOKUP(db_ConsumoSectorizado[[#This Row],[Fecha]]-1,db_Medidores[],19,FALSE),0),0)</f>
        <v>763</v>
      </c>
      <c r="N174" s="28">
        <f ca="1">+IF(db_ConsumoSectorizado[[#This Row],[Fecha]]&lt;TODAY(),IFERROR(VLOOKUP(db_ConsumoSectorizado[[#This Row],[Fecha]],db_Medidores[],15,FALSE)-VLOOKUP(db_ConsumoSectorizado[[#This Row],[Fecha]]-1,db_Medidores[],15,FALSE),0),0)</f>
        <v>1421</v>
      </c>
      <c r="O174" s="28">
        <f ca="1">+IF(db_ConsumoSectorizado[[#This Row],[Fecha]]&lt;TODAY(),IFERROR(VLOOKUP(db_ConsumoSectorizado[[#This Row],[Fecha]],db_Medidores[],8,FALSE)-VLOOKUP(db_ConsumoSectorizado[[#This Row],[Fecha]]-1,db_Medidores[],8,FALSE),0),0)</f>
        <v>840.80000000004657</v>
      </c>
      <c r="P174" s="28">
        <f ca="1">+db_ConsumoSectorizado[[#This Row],[Consumo.No11]]-db_ConsumoSectorizado[[#This Row],[Consumo.No12]]-db_ConsumoSectorizado[[#This Row],[Consumo.No13]]-db_ConsumoSectorizado[[#This Row],[Consumo.No14]]</f>
        <v>2474.1999999999534</v>
      </c>
      <c r="Q174" s="28">
        <f ca="1">+IF(db_ConsumoSectorizado[[#This Row],[Fecha]]&lt;TODAY(),IFERROR(VLOOKUP(db_ConsumoSectorizado[[#This Row],[Fecha]],db_Medidores[],2,FALSE)-VLOOKUP(db_ConsumoSectorizado[[#This Row],[Fecha]]-1,db_Medidores[],2,FALSE),0),0)</f>
        <v>337.75</v>
      </c>
      <c r="R174" s="28">
        <f ca="1">+IF(db_ConsumoSectorizado[[#This Row],[Fecha]]&lt;TODAY(),IFERROR(VLOOKUP(db_ConsumoSectorizado[[#This Row],[Fecha]],db_Medidores[],3,FALSE)-VLOOKUP(db_ConsumoSectorizado[[#This Row],[Fecha]]-1,db_Medidores[],3,FALSE),0),0)</f>
        <v>122.58999999999651</v>
      </c>
      <c r="S174" s="28">
        <f ca="1">+db_ConsumoSectorizado[[#This Row],[Consumo.No01]]-db_ConsumoSectorizado[[#This Row],[Consumo.No02]]-db_ConsumoSectorizado[[#This Row],[Consumo.No07]]-db_ConsumoSectorizado[[#This Row],[Consumo.No11]]</f>
        <v>509.30000000481959</v>
      </c>
      <c r="T174" s="28">
        <f>+IFERROR(VLOOKUP(db_ConsumoSectorizado[[#This Row],[Fecha]],db_Vol[],2,FALSE),0)</f>
        <v>0</v>
      </c>
      <c r="U174" s="28">
        <f>+IFERROR(VLOOKUP(db_ConsumoSectorizado[[#This Row],[Fecha]],db_Vol[],3,FALSE),0)</f>
        <v>868.01239999999996</v>
      </c>
      <c r="V174" s="28" t="b">
        <f>+AND(db_ConsumoSectorizado[[#This Row],[Vol_SACO]]&gt;3000,db_ConsumoSectorizado[[#This Row],[Vol_ENVA]]&gt;3000)</f>
        <v>0</v>
      </c>
      <c r="W174" s="28" t="b">
        <f>+AND(db_ConsumoSectorizado[[#This Row],[Vol_SACO]]&lt;=0,db_ConsumoSectorizado[[#This Row],[Vol_ENVA]]&lt;100)</f>
        <v>0</v>
      </c>
      <c r="X174" s="28" t="b">
        <f>+AND(db_ConsumoSectorizado[[#This Row],[Vol_SACO]]&gt;0,db_ConsumoSectorizado[[#This Row],[Vol_ENVA]]&lt;900)</f>
        <v>0</v>
      </c>
      <c r="Y174" s="28" t="b">
        <f>+AND(db_ConsumoSectorizado[[#This Row],[Vol_SACO]]=0,db_ConsumoSectorizado[[#This Row],[Vol_ENVA]]&gt;3000)</f>
        <v>0</v>
      </c>
    </row>
    <row r="175" spans="1:25" ht="15.75" x14ac:dyDescent="0.25">
      <c r="A175" s="26">
        <v>44367</v>
      </c>
      <c r="B17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4714.8099999992992</v>
      </c>
      <c r="C175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17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7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7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75" s="28">
        <f ca="1">+db_ConsumoSectorizado[[#This Row],[Consumo.No02]]-db_ConsumoSectorizado[[#This Row],[Consumo.No04]]-db_ConsumoSectorizado[[#This Row],[Consumo.No05]]</f>
        <v>0</v>
      </c>
      <c r="H175" s="28">
        <f ca="1">+db_ConsumoSectorizado[[#This Row],[Consumo.No08]]+db_ConsumoSectorizado[[#This Row],[Consumo.No09]]</f>
        <v>72.819999999992433</v>
      </c>
      <c r="I175" s="28">
        <f ca="1">+IF(db_ConsumoSectorizado[[#This Row],[Fecha]]&lt;TODAY(),IFERROR(VLOOKUP(db_ConsumoSectorizado[[#This Row],[Fecha]],db_Medidores[],9,FALSE)-VLOOKUP(db_ConsumoSectorizado[[#This Row],[Fecha]]-1,db_Medidores[],9,FALSE),0),0)</f>
        <v>51.629999999990105</v>
      </c>
      <c r="J175" s="28">
        <f ca="1">+IF(db_ConsumoSectorizado[[#This Row],[Fecha]]&lt;TODAY(),IFERROR(VLOOKUP(db_ConsumoSectorizado[[#This Row],[Fecha]],db_Medidores[],11,FALSE)-VLOOKUP(db_ConsumoSectorizado[[#This Row],[Fecha]]-1,db_Medidores[],11,FALSE),0),0)</f>
        <v>21.190000000002328</v>
      </c>
      <c r="K175" s="28">
        <f ca="1">+db_ConsumoSectorizado[[#This Row],[Consumo.No07]]-db_ConsumoSectorizado[[#This Row],[Consumo.No08]]-db_ConsumoSectorizado[[#This Row],[Consumo.No09]]</f>
        <v>0</v>
      </c>
      <c r="L175" s="28">
        <f ca="1">+IF(db_ConsumoSectorizado[[#This Row],[Fecha]]&lt;TODAY(),IFERROR(VLOOKUP(db_ConsumoSectorizado[[#This Row],[Fecha]],db_Medidores[],4,FALSE)-VLOOKUP(db_ConsumoSectorizado[[#This Row],[Fecha]]-1,db_Medidores[],4,FALSE),0),0)</f>
        <v>3052</v>
      </c>
      <c r="M175" s="28">
        <f ca="1">+IF(db_ConsumoSectorizado[[#This Row],[Fecha]]&lt;TODAY(),IFERROR(VLOOKUP(db_ConsumoSectorizado[[#This Row],[Fecha]],db_Medidores[],19,FALSE)-VLOOKUP(db_ConsumoSectorizado[[#This Row],[Fecha]]-1,db_Medidores[],19,FALSE),0),0)</f>
        <v>458</v>
      </c>
      <c r="N175" s="28">
        <f ca="1">+IF(db_ConsumoSectorizado[[#This Row],[Fecha]]&lt;TODAY(),IFERROR(VLOOKUP(db_ConsumoSectorizado[[#This Row],[Fecha]],db_Medidores[],15,FALSE)-VLOOKUP(db_ConsumoSectorizado[[#This Row],[Fecha]]-1,db_Medidores[],15,FALSE),0),0)</f>
        <v>733</v>
      </c>
      <c r="O175" s="28">
        <f ca="1">+IF(db_ConsumoSectorizado[[#This Row],[Fecha]]&lt;TODAY(),IFERROR(VLOOKUP(db_ConsumoSectorizado[[#This Row],[Fecha]],db_Medidores[],8,FALSE)-VLOOKUP(db_ConsumoSectorizado[[#This Row],[Fecha]]-1,db_Medidores[],8,FALSE),0),0)</f>
        <v>604.39999999990687</v>
      </c>
      <c r="P175" s="28">
        <f ca="1">+db_ConsumoSectorizado[[#This Row],[Consumo.No11]]-db_ConsumoSectorizado[[#This Row],[Consumo.No12]]-db_ConsumoSectorizado[[#This Row],[Consumo.No13]]-db_ConsumoSectorizado[[#This Row],[Consumo.No14]]</f>
        <v>1256.6000000000931</v>
      </c>
      <c r="Q175" s="28">
        <f ca="1">+IF(db_ConsumoSectorizado[[#This Row],[Fecha]]&lt;TODAY(),IFERROR(VLOOKUP(db_ConsumoSectorizado[[#This Row],[Fecha]],db_Medidores[],2,FALSE)-VLOOKUP(db_ConsumoSectorizado[[#This Row],[Fecha]]-1,db_Medidores[],2,FALSE),0),0)</f>
        <v>237.86999999999534</v>
      </c>
      <c r="R175" s="28">
        <f ca="1">+IF(db_ConsumoSectorizado[[#This Row],[Fecha]]&lt;TODAY(),IFERROR(VLOOKUP(db_ConsumoSectorizado[[#This Row],[Fecha]],db_Medidores[],3,FALSE)-VLOOKUP(db_ConsumoSectorizado[[#This Row],[Fecha]]-1,db_Medidores[],3,FALSE),0),0)</f>
        <v>15.320000000006985</v>
      </c>
      <c r="S175" s="28">
        <f ca="1">+db_ConsumoSectorizado[[#This Row],[Consumo.No01]]-db_ConsumoSectorizado[[#This Row],[Consumo.No02]]-db_ConsumoSectorizado[[#This Row],[Consumo.No07]]-db_ConsumoSectorizado[[#This Row],[Consumo.No11]]</f>
        <v>1589.9899999993067</v>
      </c>
      <c r="T175" s="28">
        <f>+IFERROR(VLOOKUP(db_ConsumoSectorizado[[#This Row],[Fecha]],db_Vol[],2,FALSE),0)</f>
        <v>0</v>
      </c>
      <c r="U175" s="28">
        <f>+IFERROR(VLOOKUP(db_ConsumoSectorizado[[#This Row],[Fecha]],db_Vol[],3,FALSE),0)</f>
        <v>0</v>
      </c>
      <c r="V175" s="28" t="b">
        <f>+AND(db_ConsumoSectorizado[[#This Row],[Vol_SACO]]&gt;3000,db_ConsumoSectorizado[[#This Row],[Vol_ENVA]]&gt;3000)</f>
        <v>0</v>
      </c>
      <c r="W175" s="28" t="b">
        <f>+AND(db_ConsumoSectorizado[[#This Row],[Vol_SACO]]&lt;=0,db_ConsumoSectorizado[[#This Row],[Vol_ENVA]]&lt;100)</f>
        <v>1</v>
      </c>
      <c r="X175" s="28" t="b">
        <f>+AND(db_ConsumoSectorizado[[#This Row],[Vol_SACO]]&gt;0,db_ConsumoSectorizado[[#This Row],[Vol_ENVA]]&lt;900)</f>
        <v>0</v>
      </c>
      <c r="Y175" s="28" t="b">
        <f>+AND(db_ConsumoSectorizado[[#This Row],[Vol_SACO]]=0,db_ConsumoSectorizado[[#This Row],[Vol_ENVA]]&gt;3000)</f>
        <v>0</v>
      </c>
    </row>
    <row r="176" spans="1:25" ht="15.75" x14ac:dyDescent="0.25">
      <c r="A176" s="26">
        <v>44368</v>
      </c>
      <c r="B17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3627.4699999985751</v>
      </c>
      <c r="C176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17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7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7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76" s="28">
        <f ca="1">+db_ConsumoSectorizado[[#This Row],[Consumo.No02]]-db_ConsumoSectorizado[[#This Row],[Consumo.No04]]-db_ConsumoSectorizado[[#This Row],[Consumo.No05]]</f>
        <v>0</v>
      </c>
      <c r="H176" s="28">
        <f ca="1">+db_ConsumoSectorizado[[#This Row],[Consumo.No08]]+db_ConsumoSectorizado[[#This Row],[Consumo.No09]]</f>
        <v>72.639999999999418</v>
      </c>
      <c r="I176" s="28">
        <f ca="1">+IF(db_ConsumoSectorizado[[#This Row],[Fecha]]&lt;TODAY(),IFERROR(VLOOKUP(db_ConsumoSectorizado[[#This Row],[Fecha]],db_Medidores[],9,FALSE)-VLOOKUP(db_ConsumoSectorizado[[#This Row],[Fecha]]-1,db_Medidores[],9,FALSE),0),0)</f>
        <v>47.139999999999418</v>
      </c>
      <c r="J176" s="28">
        <f ca="1">+IF(db_ConsumoSectorizado[[#This Row],[Fecha]]&lt;TODAY(),IFERROR(VLOOKUP(db_ConsumoSectorizado[[#This Row],[Fecha]],db_Medidores[],11,FALSE)-VLOOKUP(db_ConsumoSectorizado[[#This Row],[Fecha]]-1,db_Medidores[],11,FALSE),0),0)</f>
        <v>25.5</v>
      </c>
      <c r="K176" s="28">
        <f ca="1">+db_ConsumoSectorizado[[#This Row],[Consumo.No07]]-db_ConsumoSectorizado[[#This Row],[Consumo.No08]]-db_ConsumoSectorizado[[#This Row],[Consumo.No09]]</f>
        <v>0</v>
      </c>
      <c r="L176" s="28">
        <f ca="1">+IF(db_ConsumoSectorizado[[#This Row],[Fecha]]&lt;TODAY(),IFERROR(VLOOKUP(db_ConsumoSectorizado[[#This Row],[Fecha]],db_Medidores[],4,FALSE)-VLOOKUP(db_ConsumoSectorizado[[#This Row],[Fecha]]-1,db_Medidores[],4,FALSE),0),0)</f>
        <v>2641</v>
      </c>
      <c r="M176" s="28">
        <f ca="1">+IF(db_ConsumoSectorizado[[#This Row],[Fecha]]&lt;TODAY(),IFERROR(VLOOKUP(db_ConsumoSectorizado[[#This Row],[Fecha]],db_Medidores[],19,FALSE)-VLOOKUP(db_ConsumoSectorizado[[#This Row],[Fecha]]-1,db_Medidores[],19,FALSE),0),0)</f>
        <v>705</v>
      </c>
      <c r="N176" s="28">
        <f ca="1">+IF(db_ConsumoSectorizado[[#This Row],[Fecha]]&lt;TODAY(),IFERROR(VLOOKUP(db_ConsumoSectorizado[[#This Row],[Fecha]],db_Medidores[],15,FALSE)-VLOOKUP(db_ConsumoSectorizado[[#This Row],[Fecha]]-1,db_Medidores[],15,FALSE),0),0)</f>
        <v>158</v>
      </c>
      <c r="O176" s="28">
        <f ca="1">+IF(db_ConsumoSectorizado[[#This Row],[Fecha]]&lt;TODAY(),IFERROR(VLOOKUP(db_ConsumoSectorizado[[#This Row],[Fecha]],db_Medidores[],8,FALSE)-VLOOKUP(db_ConsumoSectorizado[[#This Row],[Fecha]]-1,db_Medidores[],8,FALSE),0),0)</f>
        <v>801.19999999995343</v>
      </c>
      <c r="P176" s="28">
        <f ca="1">+db_ConsumoSectorizado[[#This Row],[Consumo.No11]]-db_ConsumoSectorizado[[#This Row],[Consumo.No12]]-db_ConsumoSectorizado[[#This Row],[Consumo.No13]]-db_ConsumoSectorizado[[#This Row],[Consumo.No14]]</f>
        <v>976.80000000004657</v>
      </c>
      <c r="Q176" s="28">
        <f ca="1">+IF(db_ConsumoSectorizado[[#This Row],[Fecha]]&lt;TODAY(),IFERROR(VLOOKUP(db_ConsumoSectorizado[[#This Row],[Fecha]],db_Medidores[],2,FALSE)-VLOOKUP(db_ConsumoSectorizado[[#This Row],[Fecha]]-1,db_Medidores[],2,FALSE),0),0)</f>
        <v>283.45000000001164</v>
      </c>
      <c r="R176" s="28">
        <f ca="1">+IF(db_ConsumoSectorizado[[#This Row],[Fecha]]&lt;TODAY(),IFERROR(VLOOKUP(db_ConsumoSectorizado[[#This Row],[Fecha]],db_Medidores[],3,FALSE)-VLOOKUP(db_ConsumoSectorizado[[#This Row],[Fecha]]-1,db_Medidores[],3,FALSE),0),0)</f>
        <v>25.080000000016298</v>
      </c>
      <c r="S176" s="28">
        <f ca="1">+db_ConsumoSectorizado[[#This Row],[Consumo.No01]]-db_ConsumoSectorizado[[#This Row],[Consumo.No02]]-db_ConsumoSectorizado[[#This Row],[Consumo.No07]]-db_ConsumoSectorizado[[#This Row],[Consumo.No11]]</f>
        <v>913.82999999857566</v>
      </c>
      <c r="T176" s="28">
        <f>+IFERROR(VLOOKUP(db_ConsumoSectorizado[[#This Row],[Fecha]],db_Vol[],2,FALSE),0)</f>
        <v>0</v>
      </c>
      <c r="U176" s="28">
        <f>+IFERROR(VLOOKUP(db_ConsumoSectorizado[[#This Row],[Fecha]],db_Vol[],3,FALSE),0)</f>
        <v>0</v>
      </c>
      <c r="V176" s="28" t="b">
        <f>+AND(db_ConsumoSectorizado[[#This Row],[Vol_SACO]]&gt;3000,db_ConsumoSectorizado[[#This Row],[Vol_ENVA]]&gt;3000)</f>
        <v>0</v>
      </c>
      <c r="W176" s="28" t="b">
        <f>+AND(db_ConsumoSectorizado[[#This Row],[Vol_SACO]]&lt;=0,db_ConsumoSectorizado[[#This Row],[Vol_ENVA]]&lt;100)</f>
        <v>1</v>
      </c>
      <c r="X176" s="28" t="b">
        <f>+AND(db_ConsumoSectorizado[[#This Row],[Vol_SACO]]&gt;0,db_ConsumoSectorizado[[#This Row],[Vol_ENVA]]&lt;900)</f>
        <v>0</v>
      </c>
      <c r="Y176" s="28" t="b">
        <f>+AND(db_ConsumoSectorizado[[#This Row],[Vol_SACO]]=0,db_ConsumoSectorizado[[#This Row],[Vol_ENVA]]&gt;3000)</f>
        <v>0</v>
      </c>
    </row>
    <row r="177" spans="1:25" ht="15.75" x14ac:dyDescent="0.25">
      <c r="A177" s="26">
        <v>44369</v>
      </c>
      <c r="B17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3835.8299999944284</v>
      </c>
      <c r="C177" s="28">
        <f ca="1">+IF(db_ConsumoSectorizado[[#This Row],[Fecha]]&lt;TODAY(),IFERROR(VLOOKUP(db_ConsumoSectorizado[[#This Row],[Fecha]],db_Medidores[],10,FALSE)-VLOOKUP(db_ConsumoSectorizado[[#This Row],[Fecha]]-1,db_Medidores[],10,FALSE),0),0)</f>
        <v>13.939999999944121</v>
      </c>
      <c r="D17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7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7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77" s="28">
        <f ca="1">+db_ConsumoSectorizado[[#This Row],[Consumo.No02]]-db_ConsumoSectorizado[[#This Row],[Consumo.No04]]-db_ConsumoSectorizado[[#This Row],[Consumo.No05]]</f>
        <v>13.939999999944121</v>
      </c>
      <c r="H177" s="28">
        <f ca="1">+db_ConsumoSectorizado[[#This Row],[Consumo.No08]]+db_ConsumoSectorizado[[#This Row],[Consumo.No09]]</f>
        <v>154.92000000001281</v>
      </c>
      <c r="I177" s="28">
        <f ca="1">+IF(db_ConsumoSectorizado[[#This Row],[Fecha]]&lt;TODAY(),IFERROR(VLOOKUP(db_ConsumoSectorizado[[#This Row],[Fecha]],db_Medidores[],9,FALSE)-VLOOKUP(db_ConsumoSectorizado[[#This Row],[Fecha]]-1,db_Medidores[],9,FALSE),0),0)</f>
        <v>136.38000000000466</v>
      </c>
      <c r="J177" s="28">
        <f ca="1">+IF(db_ConsumoSectorizado[[#This Row],[Fecha]]&lt;TODAY(),IFERROR(VLOOKUP(db_ConsumoSectorizado[[#This Row],[Fecha]],db_Medidores[],11,FALSE)-VLOOKUP(db_ConsumoSectorizado[[#This Row],[Fecha]]-1,db_Medidores[],11,FALSE),0),0)</f>
        <v>18.540000000008149</v>
      </c>
      <c r="K177" s="28">
        <f ca="1">+db_ConsumoSectorizado[[#This Row],[Consumo.No07]]-db_ConsumoSectorizado[[#This Row],[Consumo.No08]]-db_ConsumoSectorizado[[#This Row],[Consumo.No09]]</f>
        <v>0</v>
      </c>
      <c r="L177" s="28">
        <f ca="1">+IF(db_ConsumoSectorizado[[#This Row],[Fecha]]&lt;TODAY(),IFERROR(VLOOKUP(db_ConsumoSectorizado[[#This Row],[Fecha]],db_Medidores[],4,FALSE)-VLOOKUP(db_ConsumoSectorizado[[#This Row],[Fecha]]-1,db_Medidores[],4,FALSE),0),0)</f>
        <v>2585</v>
      </c>
      <c r="M177" s="28">
        <f ca="1">+IF(db_ConsumoSectorizado[[#This Row],[Fecha]]&lt;TODAY(),IFERROR(VLOOKUP(db_ConsumoSectorizado[[#This Row],[Fecha]],db_Medidores[],19,FALSE)-VLOOKUP(db_ConsumoSectorizado[[#This Row],[Fecha]]-1,db_Medidores[],19,FALSE),0),0)</f>
        <v>740</v>
      </c>
      <c r="N177" s="28">
        <f ca="1">+IF(db_ConsumoSectorizado[[#This Row],[Fecha]]&lt;TODAY(),IFERROR(VLOOKUP(db_ConsumoSectorizado[[#This Row],[Fecha]],db_Medidores[],15,FALSE)-VLOOKUP(db_ConsumoSectorizado[[#This Row],[Fecha]]-1,db_Medidores[],15,FALSE),0),0)</f>
        <v>123</v>
      </c>
      <c r="O177" s="28">
        <f ca="1">+IF(db_ConsumoSectorizado[[#This Row],[Fecha]]&lt;TODAY(),IFERROR(VLOOKUP(db_ConsumoSectorizado[[#This Row],[Fecha]],db_Medidores[],8,FALSE)-VLOOKUP(db_ConsumoSectorizado[[#This Row],[Fecha]]-1,db_Medidores[],8,FALSE),0),0)</f>
        <v>554.80000000004657</v>
      </c>
      <c r="P177" s="28">
        <f ca="1">+db_ConsumoSectorizado[[#This Row],[Consumo.No11]]-db_ConsumoSectorizado[[#This Row],[Consumo.No12]]-db_ConsumoSectorizado[[#This Row],[Consumo.No13]]-db_ConsumoSectorizado[[#This Row],[Consumo.No14]]</f>
        <v>1167.1999999999534</v>
      </c>
      <c r="Q177" s="28">
        <f ca="1">+IF(db_ConsumoSectorizado[[#This Row],[Fecha]]&lt;TODAY(),IFERROR(VLOOKUP(db_ConsumoSectorizado[[#This Row],[Fecha]],db_Medidores[],2,FALSE)-VLOOKUP(db_ConsumoSectorizado[[#This Row],[Fecha]]-1,db_Medidores[],2,FALSE),0),0)</f>
        <v>368.19000000000233</v>
      </c>
      <c r="R177" s="28">
        <f ca="1">+IF(db_ConsumoSectorizado[[#This Row],[Fecha]]&lt;TODAY(),IFERROR(VLOOKUP(db_ConsumoSectorizado[[#This Row],[Fecha]],db_Medidores[],3,FALSE)-VLOOKUP(db_ConsumoSectorizado[[#This Row],[Fecha]]-1,db_Medidores[],3,FALSE),0),0)</f>
        <v>139.97999999998137</v>
      </c>
      <c r="S177" s="28">
        <f ca="1">+db_ConsumoSectorizado[[#This Row],[Consumo.No01]]-db_ConsumoSectorizado[[#This Row],[Consumo.No02]]-db_ConsumoSectorizado[[#This Row],[Consumo.No07]]-db_ConsumoSectorizado[[#This Row],[Consumo.No11]]</f>
        <v>1081.9699999944714</v>
      </c>
      <c r="T177" s="28">
        <f>+IFERROR(VLOOKUP(db_ConsumoSectorizado[[#This Row],[Fecha]],db_Vol[],2,FALSE),0)</f>
        <v>0</v>
      </c>
      <c r="U177" s="28">
        <f>+IFERROR(VLOOKUP(db_ConsumoSectorizado[[#This Row],[Fecha]],db_Vol[],3,FALSE),0)</f>
        <v>0</v>
      </c>
      <c r="V177" s="28" t="b">
        <f>+AND(db_ConsumoSectorizado[[#This Row],[Vol_SACO]]&gt;3000,db_ConsumoSectorizado[[#This Row],[Vol_ENVA]]&gt;3000)</f>
        <v>0</v>
      </c>
      <c r="W177" s="28" t="b">
        <f>+AND(db_ConsumoSectorizado[[#This Row],[Vol_SACO]]&lt;=0,db_ConsumoSectorizado[[#This Row],[Vol_ENVA]]&lt;100)</f>
        <v>1</v>
      </c>
      <c r="X177" s="28" t="b">
        <f>+AND(db_ConsumoSectorizado[[#This Row],[Vol_SACO]]&gt;0,db_ConsumoSectorizado[[#This Row],[Vol_ENVA]]&lt;900)</f>
        <v>0</v>
      </c>
      <c r="Y177" s="28" t="b">
        <f>+AND(db_ConsumoSectorizado[[#This Row],[Vol_SACO]]=0,db_ConsumoSectorizado[[#This Row],[Vol_ENVA]]&gt;3000)</f>
        <v>0</v>
      </c>
    </row>
    <row r="178" spans="1:25" ht="15.75" x14ac:dyDescent="0.25">
      <c r="A178" s="26">
        <v>44370</v>
      </c>
      <c r="B17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8066.1300000090851</v>
      </c>
      <c r="C178" s="28">
        <f ca="1">+IF(db_ConsumoSectorizado[[#This Row],[Fecha]]&lt;TODAY(),IFERROR(VLOOKUP(db_ConsumoSectorizado[[#This Row],[Fecha]],db_Medidores[],10,FALSE)-VLOOKUP(db_ConsumoSectorizado[[#This Row],[Fecha]]-1,db_Medidores[],10,FALSE),0),0)</f>
        <v>13.089999999850988</v>
      </c>
      <c r="D17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7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7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78" s="28">
        <f ca="1">+db_ConsumoSectorizado[[#This Row],[Consumo.No02]]-db_ConsumoSectorizado[[#This Row],[Consumo.No04]]-db_ConsumoSectorizado[[#This Row],[Consumo.No05]]</f>
        <v>13.089999999850988</v>
      </c>
      <c r="H178" s="28">
        <f ca="1">+db_ConsumoSectorizado[[#This Row],[Consumo.No08]]+db_ConsumoSectorizado[[#This Row],[Consumo.No09]]</f>
        <v>292.42999999999302</v>
      </c>
      <c r="I178" s="28">
        <f ca="1">+IF(db_ConsumoSectorizado[[#This Row],[Fecha]]&lt;TODAY(),IFERROR(VLOOKUP(db_ConsumoSectorizado[[#This Row],[Fecha]],db_Medidores[],9,FALSE)-VLOOKUP(db_ConsumoSectorizado[[#This Row],[Fecha]]-1,db_Medidores[],9,FALSE),0),0)</f>
        <v>266.77999999999884</v>
      </c>
      <c r="J178" s="28">
        <f ca="1">+IF(db_ConsumoSectorizado[[#This Row],[Fecha]]&lt;TODAY(),IFERROR(VLOOKUP(db_ConsumoSectorizado[[#This Row],[Fecha]],db_Medidores[],11,FALSE)-VLOOKUP(db_ConsumoSectorizado[[#This Row],[Fecha]]-1,db_Medidores[],11,FALSE),0),0)</f>
        <v>25.649999999994179</v>
      </c>
      <c r="K178" s="28">
        <f ca="1">+db_ConsumoSectorizado[[#This Row],[Consumo.No07]]-db_ConsumoSectorizado[[#This Row],[Consumo.No08]]-db_ConsumoSectorizado[[#This Row],[Consumo.No09]]</f>
        <v>0</v>
      </c>
      <c r="L178" s="28">
        <f ca="1">+IF(db_ConsumoSectorizado[[#This Row],[Fecha]]&lt;TODAY(),IFERROR(VLOOKUP(db_ConsumoSectorizado[[#This Row],[Fecha]],db_Medidores[],4,FALSE)-VLOOKUP(db_ConsumoSectorizado[[#This Row],[Fecha]]-1,db_Medidores[],4,FALSE),0),0)</f>
        <v>5674</v>
      </c>
      <c r="M178" s="28">
        <f ca="1">+IF(db_ConsumoSectorizado[[#This Row],[Fecha]]&lt;TODAY(),IFERROR(VLOOKUP(db_ConsumoSectorizado[[#This Row],[Fecha]],db_Medidores[],19,FALSE)-VLOOKUP(db_ConsumoSectorizado[[#This Row],[Fecha]]-1,db_Medidores[],19,FALSE),0),0)</f>
        <v>1034</v>
      </c>
      <c r="N178" s="28">
        <f ca="1">+IF(db_ConsumoSectorizado[[#This Row],[Fecha]]&lt;TODAY(),IFERROR(VLOOKUP(db_ConsumoSectorizado[[#This Row],[Fecha]],db_Medidores[],15,FALSE)-VLOOKUP(db_ConsumoSectorizado[[#This Row],[Fecha]]-1,db_Medidores[],15,FALSE),0),0)</f>
        <v>1073</v>
      </c>
      <c r="O178" s="28">
        <f ca="1">+IF(db_ConsumoSectorizado[[#This Row],[Fecha]]&lt;TODAY(),IFERROR(VLOOKUP(db_ConsumoSectorizado[[#This Row],[Fecha]],db_Medidores[],8,FALSE)-VLOOKUP(db_ConsumoSectorizado[[#This Row],[Fecha]]-1,db_Medidores[],8,FALSE),0),0)</f>
        <v>774.60000000009313</v>
      </c>
      <c r="P178" s="28">
        <f ca="1">+db_ConsumoSectorizado[[#This Row],[Consumo.No11]]-db_ConsumoSectorizado[[#This Row],[Consumo.No12]]-db_ConsumoSectorizado[[#This Row],[Consumo.No13]]-db_ConsumoSectorizado[[#This Row],[Consumo.No14]]</f>
        <v>2792.3999999999069</v>
      </c>
      <c r="Q178" s="28">
        <f ca="1">+IF(db_ConsumoSectorizado[[#This Row],[Fecha]]&lt;TODAY(),IFERROR(VLOOKUP(db_ConsumoSectorizado[[#This Row],[Fecha]],db_Medidores[],2,FALSE)-VLOOKUP(db_ConsumoSectorizado[[#This Row],[Fecha]]-1,db_Medidores[],2,FALSE),0),0)</f>
        <v>401.75</v>
      </c>
      <c r="R178" s="28">
        <f ca="1">+IF(db_ConsumoSectorizado[[#This Row],[Fecha]]&lt;TODAY(),IFERROR(VLOOKUP(db_ConsumoSectorizado[[#This Row],[Fecha]],db_Medidores[],3,FALSE)-VLOOKUP(db_ConsumoSectorizado[[#This Row],[Fecha]]-1,db_Medidores[],3,FALSE),0),0)</f>
        <v>148.11999999999534</v>
      </c>
      <c r="S178" s="28">
        <f ca="1">+db_ConsumoSectorizado[[#This Row],[Consumo.No01]]-db_ConsumoSectorizado[[#This Row],[Consumo.No02]]-db_ConsumoSectorizado[[#This Row],[Consumo.No07]]-db_ConsumoSectorizado[[#This Row],[Consumo.No11]]</f>
        <v>2086.610000009241</v>
      </c>
      <c r="T178" s="28">
        <f>+IFERROR(VLOOKUP(db_ConsumoSectorizado[[#This Row],[Fecha]],db_Vol[],2,FALSE),0)</f>
        <v>3186</v>
      </c>
      <c r="U178" s="28">
        <f>+IFERROR(VLOOKUP(db_ConsumoSectorizado[[#This Row],[Fecha]],db_Vol[],3,FALSE),0)</f>
        <v>0</v>
      </c>
      <c r="V178" s="28" t="b">
        <f>+AND(db_ConsumoSectorizado[[#This Row],[Vol_SACO]]&gt;3000,db_ConsumoSectorizado[[#This Row],[Vol_ENVA]]&gt;3000)</f>
        <v>0</v>
      </c>
      <c r="W178" s="28" t="b">
        <f>+AND(db_ConsumoSectorizado[[#This Row],[Vol_SACO]]&lt;=0,db_ConsumoSectorizado[[#This Row],[Vol_ENVA]]&lt;100)</f>
        <v>0</v>
      </c>
      <c r="X178" s="28" t="b">
        <f>+AND(db_ConsumoSectorizado[[#This Row],[Vol_SACO]]&gt;0,db_ConsumoSectorizado[[#This Row],[Vol_ENVA]]&lt;900)</f>
        <v>1</v>
      </c>
      <c r="Y178" s="28" t="b">
        <f>+AND(db_ConsumoSectorizado[[#This Row],[Vol_SACO]]=0,db_ConsumoSectorizado[[#This Row],[Vol_ENVA]]&gt;3000)</f>
        <v>0</v>
      </c>
    </row>
    <row r="179" spans="1:25" ht="15.75" x14ac:dyDescent="0.25">
      <c r="A179" s="26">
        <v>44371</v>
      </c>
      <c r="B17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8106.0299999887939</v>
      </c>
      <c r="C179" s="28">
        <f ca="1">+IF(db_ConsumoSectorizado[[#This Row],[Fecha]]&lt;TODAY(),IFERROR(VLOOKUP(db_ConsumoSectorizado[[#This Row],[Fecha]],db_Medidores[],10,FALSE)-VLOOKUP(db_ConsumoSectorizado[[#This Row],[Fecha]]-1,db_Medidores[],10,FALSE),0),0)</f>
        <v>81.290000000037253</v>
      </c>
      <c r="D17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7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7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79" s="28">
        <f ca="1">+db_ConsumoSectorizado[[#This Row],[Consumo.No02]]-db_ConsumoSectorizado[[#This Row],[Consumo.No04]]-db_ConsumoSectorizado[[#This Row],[Consumo.No05]]</f>
        <v>81.290000000037253</v>
      </c>
      <c r="H179" s="28">
        <f ca="1">+db_ConsumoSectorizado[[#This Row],[Consumo.No08]]+db_ConsumoSectorizado[[#This Row],[Consumo.No09]]</f>
        <v>285.05999999999767</v>
      </c>
      <c r="I179" s="28">
        <f ca="1">+IF(db_ConsumoSectorizado[[#This Row],[Fecha]]&lt;TODAY(),IFERROR(VLOOKUP(db_ConsumoSectorizado[[#This Row],[Fecha]],db_Medidores[],9,FALSE)-VLOOKUP(db_ConsumoSectorizado[[#This Row],[Fecha]]-1,db_Medidores[],9,FALSE),0),0)</f>
        <v>271.94000000000233</v>
      </c>
      <c r="J179" s="28">
        <f ca="1">+IF(db_ConsumoSectorizado[[#This Row],[Fecha]]&lt;TODAY(),IFERROR(VLOOKUP(db_ConsumoSectorizado[[#This Row],[Fecha]],db_Medidores[],11,FALSE)-VLOOKUP(db_ConsumoSectorizado[[#This Row],[Fecha]]-1,db_Medidores[],11,FALSE),0),0)</f>
        <v>13.119999999995343</v>
      </c>
      <c r="K179" s="28">
        <f ca="1">+db_ConsumoSectorizado[[#This Row],[Consumo.No07]]-db_ConsumoSectorizado[[#This Row],[Consumo.No08]]-db_ConsumoSectorizado[[#This Row],[Consumo.No09]]</f>
        <v>0</v>
      </c>
      <c r="L179" s="28">
        <f ca="1">+IF(db_ConsumoSectorizado[[#This Row],[Fecha]]&lt;TODAY(),IFERROR(VLOOKUP(db_ConsumoSectorizado[[#This Row],[Fecha]],db_Medidores[],4,FALSE)-VLOOKUP(db_ConsumoSectorizado[[#This Row],[Fecha]]-1,db_Medidores[],4,FALSE),0),0)</f>
        <v>6932</v>
      </c>
      <c r="M179" s="28">
        <f ca="1">+IF(db_ConsumoSectorizado[[#This Row],[Fecha]]&lt;TODAY(),IFERROR(VLOOKUP(db_ConsumoSectorizado[[#This Row],[Fecha]],db_Medidores[],19,FALSE)-VLOOKUP(db_ConsumoSectorizado[[#This Row],[Fecha]]-1,db_Medidores[],19,FALSE),0),0)</f>
        <v>1104</v>
      </c>
      <c r="N179" s="28">
        <f ca="1">+IF(db_ConsumoSectorizado[[#This Row],[Fecha]]&lt;TODAY(),IFERROR(VLOOKUP(db_ConsumoSectorizado[[#This Row],[Fecha]],db_Medidores[],15,FALSE)-VLOOKUP(db_ConsumoSectorizado[[#This Row],[Fecha]]-1,db_Medidores[],15,FALSE),0),0)</f>
        <v>539</v>
      </c>
      <c r="O179" s="28">
        <f ca="1">+IF(db_ConsumoSectorizado[[#This Row],[Fecha]]&lt;TODAY(),IFERROR(VLOOKUP(db_ConsumoSectorizado[[#This Row],[Fecha]],db_Medidores[],8,FALSE)-VLOOKUP(db_ConsumoSectorizado[[#This Row],[Fecha]]-1,db_Medidores[],8,FALSE),0),0)</f>
        <v>982</v>
      </c>
      <c r="P179" s="28">
        <f ca="1">+db_ConsumoSectorizado[[#This Row],[Consumo.No11]]-db_ConsumoSectorizado[[#This Row],[Consumo.No12]]-db_ConsumoSectorizado[[#This Row],[Consumo.No13]]-db_ConsumoSectorizado[[#This Row],[Consumo.No14]]</f>
        <v>4307</v>
      </c>
      <c r="Q179" s="28">
        <f ca="1">+IF(db_ConsumoSectorizado[[#This Row],[Fecha]]&lt;TODAY(),IFERROR(VLOOKUP(db_ConsumoSectorizado[[#This Row],[Fecha]],db_Medidores[],2,FALSE)-VLOOKUP(db_ConsumoSectorizado[[#This Row],[Fecha]]-1,db_Medidores[],2,FALSE),0),0)</f>
        <v>457.52000000001863</v>
      </c>
      <c r="R179" s="28">
        <f ca="1">+IF(db_ConsumoSectorizado[[#This Row],[Fecha]]&lt;TODAY(),IFERROR(VLOOKUP(db_ConsumoSectorizado[[#This Row],[Fecha]],db_Medidores[],3,FALSE)-VLOOKUP(db_ConsumoSectorizado[[#This Row],[Fecha]]-1,db_Medidores[],3,FALSE),0),0)</f>
        <v>124.45000000001164</v>
      </c>
      <c r="S179" s="28">
        <f ca="1">+db_ConsumoSectorizado[[#This Row],[Consumo.No01]]-db_ConsumoSectorizado[[#This Row],[Consumo.No02]]-db_ConsumoSectorizado[[#This Row],[Consumo.No07]]-db_ConsumoSectorizado[[#This Row],[Consumo.No11]]</f>
        <v>807.67999998875894</v>
      </c>
      <c r="T179" s="28">
        <f>+IFERROR(VLOOKUP(db_ConsumoSectorizado[[#This Row],[Fecha]],db_Vol[],2,FALSE),0)</f>
        <v>458</v>
      </c>
      <c r="U179" s="28">
        <f>+IFERROR(VLOOKUP(db_ConsumoSectorizado[[#This Row],[Fecha]],db_Vol[],3,FALSE),0)</f>
        <v>0</v>
      </c>
      <c r="V179" s="28" t="b">
        <f>+AND(db_ConsumoSectorizado[[#This Row],[Vol_SACO]]&gt;3000,db_ConsumoSectorizado[[#This Row],[Vol_ENVA]]&gt;3000)</f>
        <v>0</v>
      </c>
      <c r="W179" s="28" t="b">
        <f>+AND(db_ConsumoSectorizado[[#This Row],[Vol_SACO]]&lt;=0,db_ConsumoSectorizado[[#This Row],[Vol_ENVA]]&lt;100)</f>
        <v>0</v>
      </c>
      <c r="X179" s="28" t="b">
        <f>+AND(db_ConsumoSectorizado[[#This Row],[Vol_SACO]]&gt;0,db_ConsumoSectorizado[[#This Row],[Vol_ENVA]]&lt;900)</f>
        <v>1</v>
      </c>
      <c r="Y179" s="28" t="b">
        <f>+AND(db_ConsumoSectorizado[[#This Row],[Vol_SACO]]=0,db_ConsumoSectorizado[[#This Row],[Vol_ENVA]]&gt;3000)</f>
        <v>0</v>
      </c>
    </row>
    <row r="180" spans="1:25" ht="15.75" x14ac:dyDescent="0.25">
      <c r="A180" s="26">
        <v>44372</v>
      </c>
      <c r="B18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9410.9400000111782</v>
      </c>
      <c r="C180" s="28">
        <f ca="1">+IF(db_ConsumoSectorizado[[#This Row],[Fecha]]&lt;TODAY(),IFERROR(VLOOKUP(db_ConsumoSectorizado[[#This Row],[Fecha]],db_Medidores[],10,FALSE)-VLOOKUP(db_ConsumoSectorizado[[#This Row],[Fecha]]-1,db_Medidores[],10,FALSE),0),0)</f>
        <v>29.490000000223517</v>
      </c>
      <c r="D18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80" s="28">
        <f ca="1">+IF(db_ConsumoSectorizado[[#This Row],[Fecha]]&lt;TODAY(),IFERROR(VLOOKUP(db_ConsumoSectorizado[[#This Row],[Fecha]],db_Medidores[],7,FALSE)-VLOOKUP(db_ConsumoSectorizado[[#This Row],[Fecha]]-1,db_Medidores[],7,FALSE),0),0)</f>
        <v>174.53000000002794</v>
      </c>
      <c r="F18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80" s="28">
        <f ca="1">+db_ConsumoSectorizado[[#This Row],[Consumo.No02]]-db_ConsumoSectorizado[[#This Row],[Consumo.No04]]-db_ConsumoSectorizado[[#This Row],[Consumo.No05]]</f>
        <v>-145.03999999980442</v>
      </c>
      <c r="H180" s="28">
        <f ca="1">+db_ConsumoSectorizado[[#This Row],[Consumo.No08]]+db_ConsumoSectorizado[[#This Row],[Consumo.No09]]</f>
        <v>225.13000000000466</v>
      </c>
      <c r="I180" s="28">
        <f ca="1">+IF(db_ConsumoSectorizado[[#This Row],[Fecha]]&lt;TODAY(),IFERROR(VLOOKUP(db_ConsumoSectorizado[[#This Row],[Fecha]],db_Medidores[],9,FALSE)-VLOOKUP(db_ConsumoSectorizado[[#This Row],[Fecha]]-1,db_Medidores[],9,FALSE),0),0)</f>
        <v>210.75</v>
      </c>
      <c r="J180" s="28">
        <f ca="1">+IF(db_ConsumoSectorizado[[#This Row],[Fecha]]&lt;TODAY(),IFERROR(VLOOKUP(db_ConsumoSectorizado[[#This Row],[Fecha]],db_Medidores[],11,FALSE)-VLOOKUP(db_ConsumoSectorizado[[#This Row],[Fecha]]-1,db_Medidores[],11,FALSE),0),0)</f>
        <v>14.380000000004657</v>
      </c>
      <c r="K180" s="28">
        <f ca="1">+db_ConsumoSectorizado[[#This Row],[Consumo.No07]]-db_ConsumoSectorizado[[#This Row],[Consumo.No08]]-db_ConsumoSectorizado[[#This Row],[Consumo.No09]]</f>
        <v>0</v>
      </c>
      <c r="L180" s="28">
        <f ca="1">+IF(db_ConsumoSectorizado[[#This Row],[Fecha]]&lt;TODAY(),IFERROR(VLOOKUP(db_ConsumoSectorizado[[#This Row],[Fecha]],db_Medidores[],4,FALSE)-VLOOKUP(db_ConsumoSectorizado[[#This Row],[Fecha]]-1,db_Medidores[],4,FALSE),0),0)</f>
        <v>6292</v>
      </c>
      <c r="M180" s="28">
        <f ca="1">+IF(db_ConsumoSectorizado[[#This Row],[Fecha]]&lt;TODAY(),IFERROR(VLOOKUP(db_ConsumoSectorizado[[#This Row],[Fecha]],db_Medidores[],19,FALSE)-VLOOKUP(db_ConsumoSectorizado[[#This Row],[Fecha]]-1,db_Medidores[],19,FALSE),0),0)</f>
        <v>688</v>
      </c>
      <c r="N180" s="28">
        <f ca="1">+IF(db_ConsumoSectorizado[[#This Row],[Fecha]]&lt;TODAY(),IFERROR(VLOOKUP(db_ConsumoSectorizado[[#This Row],[Fecha]],db_Medidores[],15,FALSE)-VLOOKUP(db_ConsumoSectorizado[[#This Row],[Fecha]]-1,db_Medidores[],15,FALSE),0),0)</f>
        <v>1099</v>
      </c>
      <c r="O180" s="28">
        <f ca="1">+IF(db_ConsumoSectorizado[[#This Row],[Fecha]]&lt;TODAY(),IFERROR(VLOOKUP(db_ConsumoSectorizado[[#This Row],[Fecha]],db_Medidores[],8,FALSE)-VLOOKUP(db_ConsumoSectorizado[[#This Row],[Fecha]]-1,db_Medidores[],8,FALSE),0),0)</f>
        <v>588.5999999998603</v>
      </c>
      <c r="P180" s="28">
        <f ca="1">+db_ConsumoSectorizado[[#This Row],[Consumo.No11]]-db_ConsumoSectorizado[[#This Row],[Consumo.No12]]-db_ConsumoSectorizado[[#This Row],[Consumo.No13]]-db_ConsumoSectorizado[[#This Row],[Consumo.No14]]</f>
        <v>3916.4000000001397</v>
      </c>
      <c r="Q180" s="28">
        <f ca="1">+IF(db_ConsumoSectorizado[[#This Row],[Fecha]]&lt;TODAY(),IFERROR(VLOOKUP(db_ConsumoSectorizado[[#This Row],[Fecha]],db_Medidores[],2,FALSE)-VLOOKUP(db_ConsumoSectorizado[[#This Row],[Fecha]]-1,db_Medidores[],2,FALSE),0),0)</f>
        <v>337.5</v>
      </c>
      <c r="R180" s="28">
        <f ca="1">+IF(db_ConsumoSectorizado[[#This Row],[Fecha]]&lt;TODAY(),IFERROR(VLOOKUP(db_ConsumoSectorizado[[#This Row],[Fecha]],db_Medidores[],3,FALSE)-VLOOKUP(db_ConsumoSectorizado[[#This Row],[Fecha]]-1,db_Medidores[],3,FALSE),0),0)</f>
        <v>163.55999999999767</v>
      </c>
      <c r="S180" s="28">
        <f ca="1">+db_ConsumoSectorizado[[#This Row],[Consumo.No01]]-db_ConsumoSectorizado[[#This Row],[Consumo.No02]]-db_ConsumoSectorizado[[#This Row],[Consumo.No07]]-db_ConsumoSectorizado[[#This Row],[Consumo.No11]]</f>
        <v>2864.32000001095</v>
      </c>
      <c r="T180" s="28">
        <f>+IFERROR(VLOOKUP(db_ConsumoSectorizado[[#This Row],[Fecha]],db_Vol[],2,FALSE),0)</f>
        <v>1604</v>
      </c>
      <c r="U180" s="28">
        <f>+IFERROR(VLOOKUP(db_ConsumoSectorizado[[#This Row],[Fecha]],db_Vol[],3,FALSE),0)</f>
        <v>0</v>
      </c>
      <c r="V180" s="28" t="b">
        <f>+AND(db_ConsumoSectorizado[[#This Row],[Vol_SACO]]&gt;3000,db_ConsumoSectorizado[[#This Row],[Vol_ENVA]]&gt;3000)</f>
        <v>0</v>
      </c>
      <c r="W180" s="28" t="b">
        <f>+AND(db_ConsumoSectorizado[[#This Row],[Vol_SACO]]&lt;=0,db_ConsumoSectorizado[[#This Row],[Vol_ENVA]]&lt;100)</f>
        <v>0</v>
      </c>
      <c r="X180" s="28" t="b">
        <f>+AND(db_ConsumoSectorizado[[#This Row],[Vol_SACO]]&gt;0,db_ConsumoSectorizado[[#This Row],[Vol_ENVA]]&lt;900)</f>
        <v>1</v>
      </c>
      <c r="Y180" s="28" t="b">
        <f>+AND(db_ConsumoSectorizado[[#This Row],[Vol_SACO]]=0,db_ConsumoSectorizado[[#This Row],[Vol_ENVA]]&gt;3000)</f>
        <v>0</v>
      </c>
    </row>
    <row r="181" spans="1:25" ht="15.75" x14ac:dyDescent="0.25">
      <c r="A181" s="26">
        <v>44373</v>
      </c>
      <c r="B18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8721.2200000021257</v>
      </c>
      <c r="C181" s="28">
        <f ca="1">+IF(db_ConsumoSectorizado[[#This Row],[Fecha]]&lt;TODAY(),IFERROR(VLOOKUP(db_ConsumoSectorizado[[#This Row],[Fecha]],db_Medidores[],10,FALSE)-VLOOKUP(db_ConsumoSectorizado[[#This Row],[Fecha]]-1,db_Medidores[],10,FALSE),0),0)</f>
        <v>53.259999999776483</v>
      </c>
      <c r="D18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81" s="28">
        <f ca="1">+IF(db_ConsumoSectorizado[[#This Row],[Fecha]]&lt;TODAY(),IFERROR(VLOOKUP(db_ConsumoSectorizado[[#This Row],[Fecha]],db_Medidores[],7,FALSE)-VLOOKUP(db_ConsumoSectorizado[[#This Row],[Fecha]]-1,db_Medidores[],7,FALSE),0),0)</f>
        <v>5.5400000000372529</v>
      </c>
      <c r="F18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81" s="28">
        <f ca="1">+db_ConsumoSectorizado[[#This Row],[Consumo.No02]]-db_ConsumoSectorizado[[#This Row],[Consumo.No04]]-db_ConsumoSectorizado[[#This Row],[Consumo.No05]]</f>
        <v>47.71999999973923</v>
      </c>
      <c r="H181" s="28">
        <f ca="1">+db_ConsumoSectorizado[[#This Row],[Consumo.No08]]+db_ConsumoSectorizado[[#This Row],[Consumo.No09]]</f>
        <v>548.94999999998254</v>
      </c>
      <c r="I181" s="28">
        <f ca="1">+IF(db_ConsumoSectorizado[[#This Row],[Fecha]]&lt;TODAY(),IFERROR(VLOOKUP(db_ConsumoSectorizado[[#This Row],[Fecha]],db_Medidores[],9,FALSE)-VLOOKUP(db_ConsumoSectorizado[[#This Row],[Fecha]]-1,db_Medidores[],9,FALSE),0),0)</f>
        <v>114.77999999999884</v>
      </c>
      <c r="J181" s="28">
        <f ca="1">+IF(db_ConsumoSectorizado[[#This Row],[Fecha]]&lt;TODAY(),IFERROR(VLOOKUP(db_ConsumoSectorizado[[#This Row],[Fecha]],db_Medidores[],11,FALSE)-VLOOKUP(db_ConsumoSectorizado[[#This Row],[Fecha]]-1,db_Medidores[],11,FALSE),0),0)</f>
        <v>434.1699999999837</v>
      </c>
      <c r="K181" s="28">
        <f ca="1">+db_ConsumoSectorizado[[#This Row],[Consumo.No07]]-db_ConsumoSectorizado[[#This Row],[Consumo.No08]]-db_ConsumoSectorizado[[#This Row],[Consumo.No09]]</f>
        <v>0</v>
      </c>
      <c r="L181" s="28">
        <f ca="1">+IF(db_ConsumoSectorizado[[#This Row],[Fecha]]&lt;TODAY(),IFERROR(VLOOKUP(db_ConsumoSectorizado[[#This Row],[Fecha]],db_Medidores[],4,FALSE)-VLOOKUP(db_ConsumoSectorizado[[#This Row],[Fecha]]-1,db_Medidores[],4,FALSE),0),0)</f>
        <v>7398</v>
      </c>
      <c r="M181" s="28">
        <f ca="1">+IF(db_ConsumoSectorizado[[#This Row],[Fecha]]&lt;TODAY(),IFERROR(VLOOKUP(db_ConsumoSectorizado[[#This Row],[Fecha]],db_Medidores[],19,FALSE)-VLOOKUP(db_ConsumoSectorizado[[#This Row],[Fecha]]-1,db_Medidores[],19,FALSE),0),0)</f>
        <v>814</v>
      </c>
      <c r="N181" s="28">
        <f ca="1">+IF(db_ConsumoSectorizado[[#This Row],[Fecha]]&lt;TODAY(),IFERROR(VLOOKUP(db_ConsumoSectorizado[[#This Row],[Fecha]],db_Medidores[],15,FALSE)-VLOOKUP(db_ConsumoSectorizado[[#This Row],[Fecha]]-1,db_Medidores[],15,FALSE),0),0)</f>
        <v>1744</v>
      </c>
      <c r="O181" s="28">
        <f ca="1">+IF(db_ConsumoSectorizado[[#This Row],[Fecha]]&lt;TODAY(),IFERROR(VLOOKUP(db_ConsumoSectorizado[[#This Row],[Fecha]],db_Medidores[],8,FALSE)-VLOOKUP(db_ConsumoSectorizado[[#This Row],[Fecha]]-1,db_Medidores[],8,FALSE),0),0)</f>
        <v>768.80000000004657</v>
      </c>
      <c r="P181" s="28">
        <f ca="1">+db_ConsumoSectorizado[[#This Row],[Consumo.No11]]-db_ConsumoSectorizado[[#This Row],[Consumo.No12]]-db_ConsumoSectorizado[[#This Row],[Consumo.No13]]-db_ConsumoSectorizado[[#This Row],[Consumo.No14]]</f>
        <v>4071.1999999999534</v>
      </c>
      <c r="Q181" s="28">
        <f ca="1">+IF(db_ConsumoSectorizado[[#This Row],[Fecha]]&lt;TODAY(),IFERROR(VLOOKUP(db_ConsumoSectorizado[[#This Row],[Fecha]],db_Medidores[],2,FALSE)-VLOOKUP(db_ConsumoSectorizado[[#This Row],[Fecha]]-1,db_Medidores[],2,FALSE),0),0)</f>
        <v>309.34999999997672</v>
      </c>
      <c r="R181" s="28">
        <f ca="1">+IF(db_ConsumoSectorizado[[#This Row],[Fecha]]&lt;TODAY(),IFERROR(VLOOKUP(db_ConsumoSectorizado[[#This Row],[Fecha]],db_Medidores[],3,FALSE)-VLOOKUP(db_ConsumoSectorizado[[#This Row],[Fecha]]-1,db_Medidores[],3,FALSE),0),0)</f>
        <v>65.429999999993015</v>
      </c>
      <c r="S181" s="28">
        <f ca="1">+db_ConsumoSectorizado[[#This Row],[Consumo.No01]]-db_ConsumoSectorizado[[#This Row],[Consumo.No02]]-db_ConsumoSectorizado[[#This Row],[Consumo.No07]]-db_ConsumoSectorizado[[#This Row],[Consumo.No11]]</f>
        <v>721.01000000236672</v>
      </c>
      <c r="T181" s="28">
        <f>+IFERROR(VLOOKUP(db_ConsumoSectorizado[[#This Row],[Fecha]],db_Vol[],2,FALSE),0)</f>
        <v>0</v>
      </c>
      <c r="U181" s="28">
        <f>+IFERROR(VLOOKUP(db_ConsumoSectorizado[[#This Row],[Fecha]],db_Vol[],3,FALSE),0)</f>
        <v>0</v>
      </c>
      <c r="V181" s="28" t="b">
        <f>+AND(db_ConsumoSectorizado[[#This Row],[Vol_SACO]]&gt;3000,db_ConsumoSectorizado[[#This Row],[Vol_ENVA]]&gt;3000)</f>
        <v>0</v>
      </c>
      <c r="W181" s="28" t="b">
        <f>+AND(db_ConsumoSectorizado[[#This Row],[Vol_SACO]]&lt;=0,db_ConsumoSectorizado[[#This Row],[Vol_ENVA]]&lt;100)</f>
        <v>1</v>
      </c>
      <c r="X181" s="28" t="b">
        <f>+AND(db_ConsumoSectorizado[[#This Row],[Vol_SACO]]&gt;0,db_ConsumoSectorizado[[#This Row],[Vol_ENVA]]&lt;900)</f>
        <v>0</v>
      </c>
      <c r="Y181" s="28" t="b">
        <f>+AND(db_ConsumoSectorizado[[#This Row],[Vol_SACO]]=0,db_ConsumoSectorizado[[#This Row],[Vol_ENVA]]&gt;3000)</f>
        <v>0</v>
      </c>
    </row>
    <row r="182" spans="1:25" ht="15.75" x14ac:dyDescent="0.25">
      <c r="A182" s="26">
        <v>44374</v>
      </c>
      <c r="B18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7422.119999985327</v>
      </c>
      <c r="C182" s="28">
        <f ca="1">+IF(db_ConsumoSectorizado[[#This Row],[Fecha]]&lt;TODAY(),IFERROR(VLOOKUP(db_ConsumoSectorizado[[#This Row],[Fecha]],db_Medidores[],10,FALSE)-VLOOKUP(db_ConsumoSectorizado[[#This Row],[Fecha]]-1,db_Medidores[],10,FALSE),0),0)</f>
        <v>1.0000000242143869E-2</v>
      </c>
      <c r="D18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82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8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82" s="28">
        <f ca="1">+db_ConsumoSectorizado[[#This Row],[Consumo.No02]]-db_ConsumoSectorizado[[#This Row],[Consumo.No04]]-db_ConsumoSectorizado[[#This Row],[Consumo.No05]]</f>
        <v>1.0000000242143869E-2</v>
      </c>
      <c r="H182" s="28">
        <f ca="1">+db_ConsumoSectorizado[[#This Row],[Consumo.No08]]+db_ConsumoSectorizado[[#This Row],[Consumo.No09]]</f>
        <v>69.910000000003492</v>
      </c>
      <c r="I182" s="28">
        <f ca="1">+IF(db_ConsumoSectorizado[[#This Row],[Fecha]]&lt;TODAY(),IFERROR(VLOOKUP(db_ConsumoSectorizado[[#This Row],[Fecha]],db_Medidores[],9,FALSE)-VLOOKUP(db_ConsumoSectorizado[[#This Row],[Fecha]]-1,db_Medidores[],9,FALSE),0),0)</f>
        <v>6.1000000000058208</v>
      </c>
      <c r="J182" s="28">
        <f ca="1">+IF(db_ConsumoSectorizado[[#This Row],[Fecha]]&lt;TODAY(),IFERROR(VLOOKUP(db_ConsumoSectorizado[[#This Row],[Fecha]],db_Medidores[],11,FALSE)-VLOOKUP(db_ConsumoSectorizado[[#This Row],[Fecha]]-1,db_Medidores[],11,FALSE),0),0)</f>
        <v>63.809999999997672</v>
      </c>
      <c r="K182" s="28">
        <f ca="1">+db_ConsumoSectorizado[[#This Row],[Consumo.No07]]-db_ConsumoSectorizado[[#This Row],[Consumo.No08]]-db_ConsumoSectorizado[[#This Row],[Consumo.No09]]</f>
        <v>0</v>
      </c>
      <c r="L182" s="28">
        <f ca="1">+IF(db_ConsumoSectorizado[[#This Row],[Fecha]]&lt;TODAY(),IFERROR(VLOOKUP(db_ConsumoSectorizado[[#This Row],[Fecha]],db_Medidores[],4,FALSE)-VLOOKUP(db_ConsumoSectorizado[[#This Row],[Fecha]]-1,db_Medidores[],4,FALSE),0),0)</f>
        <v>6393</v>
      </c>
      <c r="M182" s="28">
        <f ca="1">+IF(db_ConsumoSectorizado[[#This Row],[Fecha]]&lt;TODAY(),IFERROR(VLOOKUP(db_ConsumoSectorizado[[#This Row],[Fecha]],db_Medidores[],19,FALSE)-VLOOKUP(db_ConsumoSectorizado[[#This Row],[Fecha]]-1,db_Medidores[],19,FALSE),0),0)</f>
        <v>671</v>
      </c>
      <c r="N182" s="28">
        <f ca="1">+IF(db_ConsumoSectorizado[[#This Row],[Fecha]]&lt;TODAY(),IFERROR(VLOOKUP(db_ConsumoSectorizado[[#This Row],[Fecha]],db_Medidores[],15,FALSE)-VLOOKUP(db_ConsumoSectorizado[[#This Row],[Fecha]]-1,db_Medidores[],15,FALSE),0),0)</f>
        <v>1170</v>
      </c>
      <c r="O182" s="28">
        <f ca="1">+IF(db_ConsumoSectorizado[[#This Row],[Fecha]]&lt;TODAY(),IFERROR(VLOOKUP(db_ConsumoSectorizado[[#This Row],[Fecha]],db_Medidores[],8,FALSE)-VLOOKUP(db_ConsumoSectorizado[[#This Row],[Fecha]]-1,db_Medidores[],8,FALSE),0),0)</f>
        <v>809.60000000009313</v>
      </c>
      <c r="P182" s="28">
        <f ca="1">+db_ConsumoSectorizado[[#This Row],[Consumo.No11]]-db_ConsumoSectorizado[[#This Row],[Consumo.No12]]-db_ConsumoSectorizado[[#This Row],[Consumo.No13]]-db_ConsumoSectorizado[[#This Row],[Consumo.No14]]</f>
        <v>3742.3999999999069</v>
      </c>
      <c r="Q182" s="28">
        <f ca="1">+IF(db_ConsumoSectorizado[[#This Row],[Fecha]]&lt;TODAY(),IFERROR(VLOOKUP(db_ConsumoSectorizado[[#This Row],[Fecha]],db_Medidores[],2,FALSE)-VLOOKUP(db_ConsumoSectorizado[[#This Row],[Fecha]]-1,db_Medidores[],2,FALSE),0),0)</f>
        <v>280.69000000000233</v>
      </c>
      <c r="R182" s="28">
        <f ca="1">+IF(db_ConsumoSectorizado[[#This Row],[Fecha]]&lt;TODAY(),IFERROR(VLOOKUP(db_ConsumoSectorizado[[#This Row],[Fecha]],db_Medidores[],3,FALSE)-VLOOKUP(db_ConsumoSectorizado[[#This Row],[Fecha]]-1,db_Medidores[],3,FALSE),0),0)</f>
        <v>25.190000000002328</v>
      </c>
      <c r="S182" s="28">
        <f ca="1">+db_ConsumoSectorizado[[#This Row],[Consumo.No01]]-db_ConsumoSectorizado[[#This Row],[Consumo.No02]]-db_ConsumoSectorizado[[#This Row],[Consumo.No07]]-db_ConsumoSectorizado[[#This Row],[Consumo.No11]]</f>
        <v>959.19999998508138</v>
      </c>
      <c r="T182" s="28">
        <f>+IFERROR(VLOOKUP(db_ConsumoSectorizado[[#This Row],[Fecha]],db_Vol[],2,FALSE),0)</f>
        <v>0</v>
      </c>
      <c r="U182" s="28">
        <f>+IFERROR(VLOOKUP(db_ConsumoSectorizado[[#This Row],[Fecha]],db_Vol[],3,FALSE),0)</f>
        <v>0</v>
      </c>
      <c r="V182" s="28" t="b">
        <f>+AND(db_ConsumoSectorizado[[#This Row],[Vol_SACO]]&gt;3000,db_ConsumoSectorizado[[#This Row],[Vol_ENVA]]&gt;3000)</f>
        <v>0</v>
      </c>
      <c r="W182" s="28" t="b">
        <f>+AND(db_ConsumoSectorizado[[#This Row],[Vol_SACO]]&lt;=0,db_ConsumoSectorizado[[#This Row],[Vol_ENVA]]&lt;100)</f>
        <v>1</v>
      </c>
      <c r="X182" s="28" t="b">
        <f>+AND(db_ConsumoSectorizado[[#This Row],[Vol_SACO]]&gt;0,db_ConsumoSectorizado[[#This Row],[Vol_ENVA]]&lt;900)</f>
        <v>0</v>
      </c>
      <c r="Y182" s="28" t="b">
        <f>+AND(db_ConsumoSectorizado[[#This Row],[Vol_SACO]]=0,db_ConsumoSectorizado[[#This Row],[Vol_ENVA]]&gt;3000)</f>
        <v>0</v>
      </c>
    </row>
    <row r="183" spans="1:25" ht="15.75" x14ac:dyDescent="0.25">
      <c r="A183" s="26">
        <v>44375</v>
      </c>
      <c r="B18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11743.819999998581</v>
      </c>
      <c r="C183" s="28">
        <f ca="1">+IF(db_ConsumoSectorizado[[#This Row],[Fecha]]&lt;TODAY(),IFERROR(VLOOKUP(db_ConsumoSectorizado[[#This Row],[Fecha]],db_Medidores[],10,FALSE)-VLOOKUP(db_ConsumoSectorizado[[#This Row],[Fecha]]-1,db_Medidores[],10,FALSE),0),0)</f>
        <v>1910.1699999999255</v>
      </c>
      <c r="D18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83" s="28">
        <f ca="1">+IF(db_ConsumoSectorizado[[#This Row],[Fecha]]&lt;TODAY(),IFERROR(VLOOKUP(db_ConsumoSectorizado[[#This Row],[Fecha]],db_Medidores[],7,FALSE)-VLOOKUP(db_ConsumoSectorizado[[#This Row],[Fecha]]-1,db_Medidores[],7,FALSE),0),0)</f>
        <v>403.22999999998137</v>
      </c>
      <c r="F183" s="28">
        <f ca="1">+IF(db_ConsumoSectorizado[[#This Row],[Fecha]]&lt;TODAY(),IFERROR(VLOOKUP(db_ConsumoSectorizado[[#This Row],[Fecha]],db_Medidores[],17,FALSE)-VLOOKUP(db_ConsumoSectorizado[[#This Row],[Fecha]]-1,db_Medidores[],17,FALSE),0),0)</f>
        <v>1105.4200000000419</v>
      </c>
      <c r="G183" s="28">
        <f ca="1">+db_ConsumoSectorizado[[#This Row],[Consumo.No02]]-db_ConsumoSectorizado[[#This Row],[Consumo.No04]]-db_ConsumoSectorizado[[#This Row],[Consumo.No05]]</f>
        <v>401.51999999990221</v>
      </c>
      <c r="H183" s="28">
        <f ca="1">+db_ConsumoSectorizado[[#This Row],[Consumo.No08]]+db_ConsumoSectorizado[[#This Row],[Consumo.No09]]</f>
        <v>581.1299999999901</v>
      </c>
      <c r="I183" s="28">
        <f ca="1">+IF(db_ConsumoSectorizado[[#This Row],[Fecha]]&lt;TODAY(),IFERROR(VLOOKUP(db_ConsumoSectorizado[[#This Row],[Fecha]],db_Medidores[],9,FALSE)-VLOOKUP(db_ConsumoSectorizado[[#This Row],[Fecha]]-1,db_Medidores[],9,FALSE),0),0)</f>
        <v>188.09999999999127</v>
      </c>
      <c r="J183" s="28">
        <f ca="1">+IF(db_ConsumoSectorizado[[#This Row],[Fecha]]&lt;TODAY(),IFERROR(VLOOKUP(db_ConsumoSectorizado[[#This Row],[Fecha]],db_Medidores[],11,FALSE)-VLOOKUP(db_ConsumoSectorizado[[#This Row],[Fecha]]-1,db_Medidores[],11,FALSE),0),0)</f>
        <v>393.02999999999884</v>
      </c>
      <c r="K183" s="28">
        <f ca="1">+db_ConsumoSectorizado[[#This Row],[Consumo.No07]]-db_ConsumoSectorizado[[#This Row],[Consumo.No08]]-db_ConsumoSectorizado[[#This Row],[Consumo.No09]]</f>
        <v>0</v>
      </c>
      <c r="L183" s="28">
        <f ca="1">+IF(db_ConsumoSectorizado[[#This Row],[Fecha]]&lt;TODAY(),IFERROR(VLOOKUP(db_ConsumoSectorizado[[#This Row],[Fecha]],db_Medidores[],4,FALSE)-VLOOKUP(db_ConsumoSectorizado[[#This Row],[Fecha]]-1,db_Medidores[],4,FALSE),0),0)</f>
        <v>8074</v>
      </c>
      <c r="M183" s="28">
        <f ca="1">+IF(db_ConsumoSectorizado[[#This Row],[Fecha]]&lt;TODAY(),IFERROR(VLOOKUP(db_ConsumoSectorizado[[#This Row],[Fecha]],db_Medidores[],19,FALSE)-VLOOKUP(db_ConsumoSectorizado[[#This Row],[Fecha]]-1,db_Medidores[],19,FALSE),0),0)</f>
        <v>921</v>
      </c>
      <c r="N183" s="28">
        <f ca="1">+IF(db_ConsumoSectorizado[[#This Row],[Fecha]]&lt;TODAY(),IFERROR(VLOOKUP(db_ConsumoSectorizado[[#This Row],[Fecha]],db_Medidores[],15,FALSE)-VLOOKUP(db_ConsumoSectorizado[[#This Row],[Fecha]]-1,db_Medidores[],15,FALSE),0),0)</f>
        <v>2084</v>
      </c>
      <c r="O183" s="28">
        <f ca="1">+IF(db_ConsumoSectorizado[[#This Row],[Fecha]]&lt;TODAY(),IFERROR(VLOOKUP(db_ConsumoSectorizado[[#This Row],[Fecha]],db_Medidores[],8,FALSE)-VLOOKUP(db_ConsumoSectorizado[[#This Row],[Fecha]]-1,db_Medidores[],8,FALSE),0),0)</f>
        <v>753.80000000004657</v>
      </c>
      <c r="P183" s="28">
        <f ca="1">+db_ConsumoSectorizado[[#This Row],[Consumo.No11]]-db_ConsumoSectorizado[[#This Row],[Consumo.No12]]-db_ConsumoSectorizado[[#This Row],[Consumo.No13]]-db_ConsumoSectorizado[[#This Row],[Consumo.No14]]</f>
        <v>4315.1999999999534</v>
      </c>
      <c r="Q183" s="28">
        <f ca="1">+IF(db_ConsumoSectorizado[[#This Row],[Fecha]]&lt;TODAY(),IFERROR(VLOOKUP(db_ConsumoSectorizado[[#This Row],[Fecha]],db_Medidores[],2,FALSE)-VLOOKUP(db_ConsumoSectorizado[[#This Row],[Fecha]]-1,db_Medidores[],2,FALSE),0),0)</f>
        <v>378.89000000001397</v>
      </c>
      <c r="R183" s="28">
        <f ca="1">+IF(db_ConsumoSectorizado[[#This Row],[Fecha]]&lt;TODAY(),IFERROR(VLOOKUP(db_ConsumoSectorizado[[#This Row],[Fecha]],db_Medidores[],3,FALSE)-VLOOKUP(db_ConsumoSectorizado[[#This Row],[Fecha]]-1,db_Medidores[],3,FALSE),0),0)</f>
        <v>213.29000000000815</v>
      </c>
      <c r="S183" s="28">
        <f ca="1">+db_ConsumoSectorizado[[#This Row],[Consumo.No01]]-db_ConsumoSectorizado[[#This Row],[Consumo.No02]]-db_ConsumoSectorizado[[#This Row],[Consumo.No07]]-db_ConsumoSectorizado[[#This Row],[Consumo.No11]]</f>
        <v>1178.5199999986653</v>
      </c>
      <c r="T183" s="28">
        <f>+IFERROR(VLOOKUP(db_ConsumoSectorizado[[#This Row],[Fecha]],db_Vol[],2,FALSE),0)</f>
        <v>0</v>
      </c>
      <c r="U183" s="28">
        <f>+IFERROR(VLOOKUP(db_ConsumoSectorizado[[#This Row],[Fecha]],db_Vol[],3,FALSE),0)</f>
        <v>216.29939999999999</v>
      </c>
      <c r="V183" s="28" t="b">
        <f>+AND(db_ConsumoSectorizado[[#This Row],[Vol_SACO]]&gt;3000,db_ConsumoSectorizado[[#This Row],[Vol_ENVA]]&gt;3000)</f>
        <v>0</v>
      </c>
      <c r="W183" s="28" t="b">
        <f>+AND(db_ConsumoSectorizado[[#This Row],[Vol_SACO]]&lt;=0,db_ConsumoSectorizado[[#This Row],[Vol_ENVA]]&lt;100)</f>
        <v>0</v>
      </c>
      <c r="X183" s="28" t="b">
        <f>+AND(db_ConsumoSectorizado[[#This Row],[Vol_SACO]]&gt;0,db_ConsumoSectorizado[[#This Row],[Vol_ENVA]]&lt;900)</f>
        <v>0</v>
      </c>
      <c r="Y183" s="28" t="b">
        <f>+AND(db_ConsumoSectorizado[[#This Row],[Vol_SACO]]=0,db_ConsumoSectorizado[[#This Row],[Vol_ENVA]]&gt;3000)</f>
        <v>0</v>
      </c>
    </row>
    <row r="184" spans="1:25" ht="15.75" x14ac:dyDescent="0.25">
      <c r="A184" s="26">
        <v>44376</v>
      </c>
      <c r="B18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16567.600000013277</v>
      </c>
      <c r="C184" s="28">
        <f ca="1">+IF(db_ConsumoSectorizado[[#This Row],[Fecha]]&lt;TODAY(),IFERROR(VLOOKUP(db_ConsumoSectorizado[[#This Row],[Fecha]],db_Medidores[],10,FALSE)-VLOOKUP(db_ConsumoSectorizado[[#This Row],[Fecha]]-1,db_Medidores[],10,FALSE),0),0)</f>
        <v>5283.6699999999255</v>
      </c>
      <c r="D18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84" s="28">
        <f ca="1">+IF(db_ConsumoSectorizado[[#This Row],[Fecha]]&lt;TODAY(),IFERROR(VLOOKUP(db_ConsumoSectorizado[[#This Row],[Fecha]],db_Medidores[],7,FALSE)-VLOOKUP(db_ConsumoSectorizado[[#This Row],[Fecha]]-1,db_Medidores[],7,FALSE),0),0)</f>
        <v>981.41999999992549</v>
      </c>
      <c r="F184" s="28">
        <f ca="1">+IF(db_ConsumoSectorizado[[#This Row],[Fecha]]&lt;TODAY(),IFERROR(VLOOKUP(db_ConsumoSectorizado[[#This Row],[Fecha]],db_Medidores[],17,FALSE)-VLOOKUP(db_ConsumoSectorizado[[#This Row],[Fecha]]-1,db_Medidores[],17,FALSE),0),0)</f>
        <v>2264.3699999999953</v>
      </c>
      <c r="G184" s="28">
        <f ca="1">+db_ConsumoSectorizado[[#This Row],[Consumo.No02]]-db_ConsumoSectorizado[[#This Row],[Consumo.No04]]-db_ConsumoSectorizado[[#This Row],[Consumo.No05]]</f>
        <v>2037.8800000000047</v>
      </c>
      <c r="H184" s="28">
        <f ca="1">+db_ConsumoSectorizado[[#This Row],[Consumo.No08]]+db_ConsumoSectorizado[[#This Row],[Consumo.No09]]</f>
        <v>631.60000000000582</v>
      </c>
      <c r="I184" s="28">
        <f ca="1">+IF(db_ConsumoSectorizado[[#This Row],[Fecha]]&lt;TODAY(),IFERROR(VLOOKUP(db_ConsumoSectorizado[[#This Row],[Fecha]],db_Medidores[],9,FALSE)-VLOOKUP(db_ConsumoSectorizado[[#This Row],[Fecha]]-1,db_Medidores[],9,FALSE),0),0)</f>
        <v>123.22000000000116</v>
      </c>
      <c r="J184" s="28">
        <f ca="1">+IF(db_ConsumoSectorizado[[#This Row],[Fecha]]&lt;TODAY(),IFERROR(VLOOKUP(db_ConsumoSectorizado[[#This Row],[Fecha]],db_Medidores[],11,FALSE)-VLOOKUP(db_ConsumoSectorizado[[#This Row],[Fecha]]-1,db_Medidores[],11,FALSE),0),0)</f>
        <v>508.38000000000466</v>
      </c>
      <c r="K184" s="28">
        <f ca="1">+db_ConsumoSectorizado[[#This Row],[Consumo.No07]]-db_ConsumoSectorizado[[#This Row],[Consumo.No08]]-db_ConsumoSectorizado[[#This Row],[Consumo.No09]]</f>
        <v>0</v>
      </c>
      <c r="L184" s="28">
        <f ca="1">+IF(db_ConsumoSectorizado[[#This Row],[Fecha]]&lt;TODAY(),IFERROR(VLOOKUP(db_ConsumoSectorizado[[#This Row],[Fecha]],db_Medidores[],4,FALSE)-VLOOKUP(db_ConsumoSectorizado[[#This Row],[Fecha]]-1,db_Medidores[],4,FALSE),0),0)</f>
        <v>8598</v>
      </c>
      <c r="M184" s="28">
        <f ca="1">+IF(db_ConsumoSectorizado[[#This Row],[Fecha]]&lt;TODAY(),IFERROR(VLOOKUP(db_ConsumoSectorizado[[#This Row],[Fecha]],db_Medidores[],19,FALSE)-VLOOKUP(db_ConsumoSectorizado[[#This Row],[Fecha]]-1,db_Medidores[],19,FALSE),0),0)</f>
        <v>1269</v>
      </c>
      <c r="N184" s="28">
        <f ca="1">+IF(db_ConsumoSectorizado[[#This Row],[Fecha]]&lt;TODAY(),IFERROR(VLOOKUP(db_ConsumoSectorizado[[#This Row],[Fecha]],db_Medidores[],15,FALSE)-VLOOKUP(db_ConsumoSectorizado[[#This Row],[Fecha]]-1,db_Medidores[],15,FALSE),0),0)</f>
        <v>1921</v>
      </c>
      <c r="O184" s="28">
        <f ca="1">+IF(db_ConsumoSectorizado[[#This Row],[Fecha]]&lt;TODAY(),IFERROR(VLOOKUP(db_ConsumoSectorizado[[#This Row],[Fecha]],db_Medidores[],8,FALSE)-VLOOKUP(db_ConsumoSectorizado[[#This Row],[Fecha]]-1,db_Medidores[],8,FALSE),0),0)</f>
        <v>702.5999999998603</v>
      </c>
      <c r="P184" s="28">
        <f ca="1">+db_ConsumoSectorizado[[#This Row],[Consumo.No11]]-db_ConsumoSectorizado[[#This Row],[Consumo.No12]]-db_ConsumoSectorizado[[#This Row],[Consumo.No13]]-db_ConsumoSectorizado[[#This Row],[Consumo.No14]]</f>
        <v>4705.4000000001397</v>
      </c>
      <c r="Q184" s="28">
        <f ca="1">+IF(db_ConsumoSectorizado[[#This Row],[Fecha]]&lt;TODAY(),IFERROR(VLOOKUP(db_ConsumoSectorizado[[#This Row],[Fecha]],db_Medidores[],2,FALSE)-VLOOKUP(db_ConsumoSectorizado[[#This Row],[Fecha]]-1,db_Medidores[],2,FALSE),0),0)</f>
        <v>385.5</v>
      </c>
      <c r="R184" s="28">
        <f ca="1">+IF(db_ConsumoSectorizado[[#This Row],[Fecha]]&lt;TODAY(),IFERROR(VLOOKUP(db_ConsumoSectorizado[[#This Row],[Fecha]],db_Medidores[],3,FALSE)-VLOOKUP(db_ConsumoSectorizado[[#This Row],[Fecha]]-1,db_Medidores[],3,FALSE),0),0)</f>
        <v>254.89999999999418</v>
      </c>
      <c r="S184" s="28">
        <f ca="1">+db_ConsumoSectorizado[[#This Row],[Consumo.No01]]-db_ConsumoSectorizado[[#This Row],[Consumo.No02]]-db_ConsumoSectorizado[[#This Row],[Consumo.No07]]-db_ConsumoSectorizado[[#This Row],[Consumo.No11]]</f>
        <v>2054.3300000133459</v>
      </c>
      <c r="T184" s="28">
        <f>+IFERROR(VLOOKUP(db_ConsumoSectorizado[[#This Row],[Fecha]],db_Vol[],2,FALSE),0)</f>
        <v>0</v>
      </c>
      <c r="U184" s="28">
        <f>+IFERROR(VLOOKUP(db_ConsumoSectorizado[[#This Row],[Fecha]],db_Vol[],3,FALSE),0)</f>
        <v>3578.9933999999994</v>
      </c>
      <c r="V184" s="28" t="b">
        <f>+AND(db_ConsumoSectorizado[[#This Row],[Vol_SACO]]&gt;3000,db_ConsumoSectorizado[[#This Row],[Vol_ENVA]]&gt;3000)</f>
        <v>0</v>
      </c>
      <c r="W184" s="28" t="b">
        <f>+AND(db_ConsumoSectorizado[[#This Row],[Vol_SACO]]&lt;=0,db_ConsumoSectorizado[[#This Row],[Vol_ENVA]]&lt;100)</f>
        <v>0</v>
      </c>
      <c r="X184" s="28" t="b">
        <f>+AND(db_ConsumoSectorizado[[#This Row],[Vol_SACO]]&gt;0,db_ConsumoSectorizado[[#This Row],[Vol_ENVA]]&lt;900)</f>
        <v>0</v>
      </c>
      <c r="Y184" s="28" t="b">
        <f>+AND(db_ConsumoSectorizado[[#This Row],[Vol_SACO]]=0,db_ConsumoSectorizado[[#This Row],[Vol_ENVA]]&gt;3000)</f>
        <v>1</v>
      </c>
    </row>
    <row r="185" spans="1:25" ht="15.75" x14ac:dyDescent="0.25">
      <c r="A185" s="26">
        <v>44377</v>
      </c>
      <c r="B18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19511.010000000679</v>
      </c>
      <c r="C185" s="28">
        <f ca="1">+IF(db_ConsumoSectorizado[[#This Row],[Fecha]]&lt;TODAY(),IFERROR(VLOOKUP(db_ConsumoSectorizado[[#This Row],[Fecha]],db_Medidores[],10,FALSE)-VLOOKUP(db_ConsumoSectorizado[[#This Row],[Fecha]]-1,db_Medidores[],10,FALSE),0),0)</f>
        <v>6151.5499999998137</v>
      </c>
      <c r="D18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85" s="28">
        <f ca="1">+IF(db_ConsumoSectorizado[[#This Row],[Fecha]]&lt;TODAY(),IFERROR(VLOOKUP(db_ConsumoSectorizado[[#This Row],[Fecha]],db_Medidores[],7,FALSE)-VLOOKUP(db_ConsumoSectorizado[[#This Row],[Fecha]]-1,db_Medidores[],7,FALSE),0),0)</f>
        <v>1148.8100000000559</v>
      </c>
      <c r="F185" s="28">
        <f ca="1">+IF(db_ConsumoSectorizado[[#This Row],[Fecha]]&lt;TODAY(),IFERROR(VLOOKUP(db_ConsumoSectorizado[[#This Row],[Fecha]],db_Medidores[],17,FALSE)-VLOOKUP(db_ConsumoSectorizado[[#This Row],[Fecha]]-1,db_Medidores[],17,FALSE),0),0)</f>
        <v>2323.2900000000373</v>
      </c>
      <c r="G185" s="28">
        <f ca="1">+db_ConsumoSectorizado[[#This Row],[Consumo.No02]]-db_ConsumoSectorizado[[#This Row],[Consumo.No04]]-db_ConsumoSectorizado[[#This Row],[Consumo.No05]]</f>
        <v>2679.4499999997206</v>
      </c>
      <c r="H185" s="28">
        <f ca="1">+db_ConsumoSectorizado[[#This Row],[Consumo.No08]]+db_ConsumoSectorizado[[#This Row],[Consumo.No09]]</f>
        <v>771.07000000000698</v>
      </c>
      <c r="I185" s="28">
        <f ca="1">+IF(db_ConsumoSectorizado[[#This Row],[Fecha]]&lt;TODAY(),IFERROR(VLOOKUP(db_ConsumoSectorizado[[#This Row],[Fecha]],db_Medidores[],9,FALSE)-VLOOKUP(db_ConsumoSectorizado[[#This Row],[Fecha]]-1,db_Medidores[],9,FALSE),0),0)</f>
        <v>202.11999999999534</v>
      </c>
      <c r="J185" s="28">
        <f ca="1">+IF(db_ConsumoSectorizado[[#This Row],[Fecha]]&lt;TODAY(),IFERROR(VLOOKUP(db_ConsumoSectorizado[[#This Row],[Fecha]],db_Medidores[],11,FALSE)-VLOOKUP(db_ConsumoSectorizado[[#This Row],[Fecha]]-1,db_Medidores[],11,FALSE),0),0)</f>
        <v>568.95000000001164</v>
      </c>
      <c r="K185" s="28">
        <f ca="1">+db_ConsumoSectorizado[[#This Row],[Consumo.No07]]-db_ConsumoSectorizado[[#This Row],[Consumo.No08]]-db_ConsumoSectorizado[[#This Row],[Consumo.No09]]</f>
        <v>0</v>
      </c>
      <c r="L185" s="28">
        <f ca="1">+IF(db_ConsumoSectorizado[[#This Row],[Fecha]]&lt;TODAY(),IFERROR(VLOOKUP(db_ConsumoSectorizado[[#This Row],[Fecha]],db_Medidores[],4,FALSE)-VLOOKUP(db_ConsumoSectorizado[[#This Row],[Fecha]]-1,db_Medidores[],4,FALSE),0),0)</f>
        <v>10143</v>
      </c>
      <c r="M185" s="28">
        <f ca="1">+IF(db_ConsumoSectorizado[[#This Row],[Fecha]]&lt;TODAY(),IFERROR(VLOOKUP(db_ConsumoSectorizado[[#This Row],[Fecha]],db_Medidores[],19,FALSE)-VLOOKUP(db_ConsumoSectorizado[[#This Row],[Fecha]]-1,db_Medidores[],19,FALSE),0),0)</f>
        <v>1513</v>
      </c>
      <c r="N185" s="28">
        <f ca="1">+IF(db_ConsumoSectorizado[[#This Row],[Fecha]]&lt;TODAY(),IFERROR(VLOOKUP(db_ConsumoSectorizado[[#This Row],[Fecha]],db_Medidores[],15,FALSE)-VLOOKUP(db_ConsumoSectorizado[[#This Row],[Fecha]]-1,db_Medidores[],15,FALSE),0),0)</f>
        <v>2343</v>
      </c>
      <c r="O185" s="28">
        <f ca="1">+IF(db_ConsumoSectorizado[[#This Row],[Fecha]]&lt;TODAY(),IFERROR(VLOOKUP(db_ConsumoSectorizado[[#This Row],[Fecha]],db_Medidores[],8,FALSE)-VLOOKUP(db_ConsumoSectorizado[[#This Row],[Fecha]]-1,db_Medidores[],8,FALSE),0),0)</f>
        <v>800</v>
      </c>
      <c r="P185" s="28">
        <f ca="1">+db_ConsumoSectorizado[[#This Row],[Consumo.No11]]-db_ConsumoSectorizado[[#This Row],[Consumo.No12]]-db_ConsumoSectorizado[[#This Row],[Consumo.No13]]-db_ConsumoSectorizado[[#This Row],[Consumo.No14]]</f>
        <v>5487</v>
      </c>
      <c r="Q185" s="28">
        <f ca="1">+IF(db_ConsumoSectorizado[[#This Row],[Fecha]]&lt;TODAY(),IFERROR(VLOOKUP(db_ConsumoSectorizado[[#This Row],[Fecha]],db_Medidores[],2,FALSE)-VLOOKUP(db_ConsumoSectorizado[[#This Row],[Fecha]]-1,db_Medidores[],2,FALSE),0),0)</f>
        <v>438.8300000000163</v>
      </c>
      <c r="R185" s="28">
        <f ca="1">+IF(db_ConsumoSectorizado[[#This Row],[Fecha]]&lt;TODAY(),IFERROR(VLOOKUP(db_ConsumoSectorizado[[#This Row],[Fecha]],db_Medidores[],3,FALSE)-VLOOKUP(db_ConsumoSectorizado[[#This Row],[Fecha]]-1,db_Medidores[],3,FALSE),0),0)</f>
        <v>282.16000000000349</v>
      </c>
      <c r="S185" s="28">
        <f ca="1">+db_ConsumoSectorizado[[#This Row],[Consumo.No01]]-db_ConsumoSectorizado[[#This Row],[Consumo.No02]]-db_ConsumoSectorizado[[#This Row],[Consumo.No07]]-db_ConsumoSectorizado[[#This Row],[Consumo.No11]]</f>
        <v>2445.390000000858</v>
      </c>
      <c r="T185" s="28">
        <f>+IFERROR(VLOOKUP(db_ConsumoSectorizado[[#This Row],[Fecha]],db_Vol[],2,FALSE),0)</f>
        <v>0</v>
      </c>
      <c r="U185" s="28">
        <f>+IFERROR(VLOOKUP(db_ConsumoSectorizado[[#This Row],[Fecha]],db_Vol[],3,FALSE),0)</f>
        <v>4250.0007999999989</v>
      </c>
      <c r="V185" s="28" t="b">
        <f>+AND(db_ConsumoSectorizado[[#This Row],[Vol_SACO]]&gt;3000,db_ConsumoSectorizado[[#This Row],[Vol_ENVA]]&gt;3000)</f>
        <v>0</v>
      </c>
      <c r="W185" s="28" t="b">
        <f>+AND(db_ConsumoSectorizado[[#This Row],[Vol_SACO]]&lt;=0,db_ConsumoSectorizado[[#This Row],[Vol_ENVA]]&lt;100)</f>
        <v>0</v>
      </c>
      <c r="X185" s="28" t="b">
        <f>+AND(db_ConsumoSectorizado[[#This Row],[Vol_SACO]]&gt;0,db_ConsumoSectorizado[[#This Row],[Vol_ENVA]]&lt;900)</f>
        <v>0</v>
      </c>
      <c r="Y185" s="28" t="b">
        <f>+AND(db_ConsumoSectorizado[[#This Row],[Vol_SACO]]=0,db_ConsumoSectorizado[[#This Row],[Vol_ENVA]]&gt;3000)</f>
        <v>1</v>
      </c>
    </row>
    <row r="186" spans="1:25" ht="15.75" x14ac:dyDescent="0.25">
      <c r="A186" s="26">
        <v>44378</v>
      </c>
      <c r="B18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16484.779999995837</v>
      </c>
      <c r="C186" s="28">
        <f ca="1">+IF(db_ConsumoSectorizado[[#This Row],[Fecha]]&lt;TODAY(),IFERROR(VLOOKUP(db_ConsumoSectorizado[[#This Row],[Fecha]],db_Medidores[],10,FALSE)-VLOOKUP(db_ConsumoSectorizado[[#This Row],[Fecha]]-1,db_Medidores[],10,FALSE),0),0)</f>
        <v>5985.7700000000186</v>
      </c>
      <c r="D18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86" s="28">
        <f ca="1">+IF(db_ConsumoSectorizado[[#This Row],[Fecha]]&lt;TODAY(),IFERROR(VLOOKUP(db_ConsumoSectorizado[[#This Row],[Fecha]],db_Medidores[],7,FALSE)-VLOOKUP(db_ConsumoSectorizado[[#This Row],[Fecha]]-1,db_Medidores[],7,FALSE),0),0)</f>
        <v>1105.8999999999069</v>
      </c>
      <c r="F186" s="28">
        <f ca="1">+IF(db_ConsumoSectorizado[[#This Row],[Fecha]]&lt;TODAY(),IFERROR(VLOOKUP(db_ConsumoSectorizado[[#This Row],[Fecha]],db_Medidores[],17,FALSE)-VLOOKUP(db_ConsumoSectorizado[[#This Row],[Fecha]]-1,db_Medidores[],17,FALSE),0),0)</f>
        <v>2318.1399999998976</v>
      </c>
      <c r="G186" s="28">
        <f ca="1">+db_ConsumoSectorizado[[#This Row],[Consumo.No02]]-db_ConsumoSectorizado[[#This Row],[Consumo.No04]]-db_ConsumoSectorizado[[#This Row],[Consumo.No05]]</f>
        <v>2561.7300000002142</v>
      </c>
      <c r="H186" s="28">
        <f ca="1">+db_ConsumoSectorizado[[#This Row],[Consumo.No08]]+db_ConsumoSectorizado[[#This Row],[Consumo.No09]]</f>
        <v>784.94000000000233</v>
      </c>
      <c r="I186" s="28">
        <f ca="1">+IF(db_ConsumoSectorizado[[#This Row],[Fecha]]&lt;TODAY(),IFERROR(VLOOKUP(db_ConsumoSectorizado[[#This Row],[Fecha]],db_Medidores[],9,FALSE)-VLOOKUP(db_ConsumoSectorizado[[#This Row],[Fecha]]-1,db_Medidores[],9,FALSE),0),0)</f>
        <v>327.41000000000349</v>
      </c>
      <c r="J186" s="28">
        <f ca="1">+IF(db_ConsumoSectorizado[[#This Row],[Fecha]]&lt;TODAY(),IFERROR(VLOOKUP(db_ConsumoSectorizado[[#This Row],[Fecha]],db_Medidores[],11,FALSE)-VLOOKUP(db_ConsumoSectorizado[[#This Row],[Fecha]]-1,db_Medidores[],11,FALSE),0),0)</f>
        <v>457.52999999999884</v>
      </c>
      <c r="K186" s="28">
        <f ca="1">+db_ConsumoSectorizado[[#This Row],[Consumo.No07]]-db_ConsumoSectorizado[[#This Row],[Consumo.No08]]-db_ConsumoSectorizado[[#This Row],[Consumo.No09]]</f>
        <v>0</v>
      </c>
      <c r="L186" s="28">
        <f ca="1">+IF(db_ConsumoSectorizado[[#This Row],[Fecha]]&lt;TODAY(),IFERROR(VLOOKUP(db_ConsumoSectorizado[[#This Row],[Fecha]],db_Medidores[],4,FALSE)-VLOOKUP(db_ConsumoSectorizado[[#This Row],[Fecha]]-1,db_Medidores[],4,FALSE),0),0)</f>
        <v>10513</v>
      </c>
      <c r="M186" s="28">
        <f ca="1">+IF(db_ConsumoSectorizado[[#This Row],[Fecha]]&lt;TODAY(),IFERROR(VLOOKUP(db_ConsumoSectorizado[[#This Row],[Fecha]],db_Medidores[],19,FALSE)-VLOOKUP(db_ConsumoSectorizado[[#This Row],[Fecha]]-1,db_Medidores[],19,FALSE),0),0)</f>
        <v>1913</v>
      </c>
      <c r="N186" s="28">
        <f ca="1">+IF(db_ConsumoSectorizado[[#This Row],[Fecha]]&lt;TODAY(),IFERROR(VLOOKUP(db_ConsumoSectorizado[[#This Row],[Fecha]],db_Medidores[],15,FALSE)-VLOOKUP(db_ConsumoSectorizado[[#This Row],[Fecha]]-1,db_Medidores[],15,FALSE),0),0)</f>
        <v>2429</v>
      </c>
      <c r="O186" s="28">
        <f ca="1">+IF(db_ConsumoSectorizado[[#This Row],[Fecha]]&lt;TODAY(),IFERROR(VLOOKUP(db_ConsumoSectorizado[[#This Row],[Fecha]],db_Medidores[],8,FALSE)-VLOOKUP(db_ConsumoSectorizado[[#This Row],[Fecha]]-1,db_Medidores[],8,FALSE),0),0)</f>
        <v>794</v>
      </c>
      <c r="P186" s="28">
        <f ca="1">+db_ConsumoSectorizado[[#This Row],[Consumo.No11]]-db_ConsumoSectorizado[[#This Row],[Consumo.No12]]-db_ConsumoSectorizado[[#This Row],[Consumo.No13]]-db_ConsumoSectorizado[[#This Row],[Consumo.No14]]</f>
        <v>5377</v>
      </c>
      <c r="Q186" s="28">
        <f ca="1">+IF(db_ConsumoSectorizado[[#This Row],[Fecha]]&lt;TODAY(),IFERROR(VLOOKUP(db_ConsumoSectorizado[[#This Row],[Fecha]],db_Medidores[],2,FALSE)-VLOOKUP(db_ConsumoSectorizado[[#This Row],[Fecha]]-1,db_Medidores[],2,FALSE),0),0)</f>
        <v>456.52999999996973</v>
      </c>
      <c r="R186" s="28">
        <f ca="1">+IF(db_ConsumoSectorizado[[#This Row],[Fecha]]&lt;TODAY(),IFERROR(VLOOKUP(db_ConsumoSectorizado[[#This Row],[Fecha]],db_Medidores[],3,FALSE)-VLOOKUP(db_ConsumoSectorizado[[#This Row],[Fecha]]-1,db_Medidores[],3,FALSE),0),0)</f>
        <v>266.69000000000233</v>
      </c>
      <c r="S186" s="28">
        <f ca="1">+db_ConsumoSectorizado[[#This Row],[Consumo.No01]]-db_ConsumoSectorizado[[#This Row],[Consumo.No02]]-db_ConsumoSectorizado[[#This Row],[Consumo.No07]]-db_ConsumoSectorizado[[#This Row],[Consumo.No11]]</f>
        <v>-798.93000000418397</v>
      </c>
      <c r="T186" s="28">
        <f>+IFERROR(VLOOKUP(db_ConsumoSectorizado[[#This Row],[Fecha]],db_Vol[],2,FALSE),0)</f>
        <v>3183</v>
      </c>
      <c r="U186" s="28">
        <f>+IFERROR(VLOOKUP(db_ConsumoSectorizado[[#This Row],[Fecha]],db_Vol[],3,FALSE),0)</f>
        <v>3766.0721999999996</v>
      </c>
      <c r="V186" s="28" t="b">
        <f>+AND(db_ConsumoSectorizado[[#This Row],[Vol_SACO]]&gt;3000,db_ConsumoSectorizado[[#This Row],[Vol_ENVA]]&gt;3000)</f>
        <v>1</v>
      </c>
      <c r="W186" s="28" t="b">
        <f>+AND(db_ConsumoSectorizado[[#This Row],[Vol_SACO]]&lt;=0,db_ConsumoSectorizado[[#This Row],[Vol_ENVA]]&lt;100)</f>
        <v>0</v>
      </c>
      <c r="X186" s="28" t="b">
        <f>+AND(db_ConsumoSectorizado[[#This Row],[Vol_SACO]]&gt;0,db_ConsumoSectorizado[[#This Row],[Vol_ENVA]]&lt;900)</f>
        <v>0</v>
      </c>
      <c r="Y186" s="28" t="b">
        <f>+AND(db_ConsumoSectorizado[[#This Row],[Vol_SACO]]=0,db_ConsumoSectorizado[[#This Row],[Vol_ENVA]]&gt;3000)</f>
        <v>0</v>
      </c>
    </row>
    <row r="187" spans="1:25" ht="15.75" x14ac:dyDescent="0.25">
      <c r="A187" s="26">
        <v>44379</v>
      </c>
      <c r="B18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18046.7300000049</v>
      </c>
      <c r="C187" s="28">
        <f ca="1">+IF(db_ConsumoSectorizado[[#This Row],[Fecha]]&lt;TODAY(),IFERROR(VLOOKUP(db_ConsumoSectorizado[[#This Row],[Fecha]],db_Medidores[],10,FALSE)-VLOOKUP(db_ConsumoSectorizado[[#This Row],[Fecha]]-1,db_Medidores[],10,FALSE),0),0)</f>
        <v>4288.2000000001863</v>
      </c>
      <c r="D18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87" s="28">
        <f ca="1">+IF(db_ConsumoSectorizado[[#This Row],[Fecha]]&lt;TODAY(),IFERROR(VLOOKUP(db_ConsumoSectorizado[[#This Row],[Fecha]],db_Medidores[],7,FALSE)-VLOOKUP(db_ConsumoSectorizado[[#This Row],[Fecha]]-1,db_Medidores[],7,FALSE),0),0)</f>
        <v>759.84000000008382</v>
      </c>
      <c r="F187" s="28">
        <f ca="1">+IF(db_ConsumoSectorizado[[#This Row],[Fecha]]&lt;TODAY(),IFERROR(VLOOKUP(db_ConsumoSectorizado[[#This Row],[Fecha]],db_Medidores[],17,FALSE)-VLOOKUP(db_ConsumoSectorizado[[#This Row],[Fecha]]-1,db_Medidores[],17,FALSE),0),0)</f>
        <v>1859.0300000000279</v>
      </c>
      <c r="G187" s="28">
        <f ca="1">+db_ConsumoSectorizado[[#This Row],[Consumo.No02]]-db_ConsumoSectorizado[[#This Row],[Consumo.No04]]-db_ConsumoSectorizado[[#This Row],[Consumo.No05]]</f>
        <v>1669.3300000000745</v>
      </c>
      <c r="H187" s="28">
        <f ca="1">+db_ConsumoSectorizado[[#This Row],[Consumo.No08]]+db_ConsumoSectorizado[[#This Row],[Consumo.No09]]</f>
        <v>581.52000000000407</v>
      </c>
      <c r="I187" s="28">
        <f ca="1">+IF(db_ConsumoSectorizado[[#This Row],[Fecha]]&lt;TODAY(),IFERROR(VLOOKUP(db_ConsumoSectorizado[[#This Row],[Fecha]],db_Medidores[],9,FALSE)-VLOOKUP(db_ConsumoSectorizado[[#This Row],[Fecha]]-1,db_Medidores[],9,FALSE),0),0)</f>
        <v>223.2100000000064</v>
      </c>
      <c r="J187" s="28">
        <f ca="1">+IF(db_ConsumoSectorizado[[#This Row],[Fecha]]&lt;TODAY(),IFERROR(VLOOKUP(db_ConsumoSectorizado[[#This Row],[Fecha]],db_Medidores[],11,FALSE)-VLOOKUP(db_ConsumoSectorizado[[#This Row],[Fecha]]-1,db_Medidores[],11,FALSE),0),0)</f>
        <v>358.30999999999767</v>
      </c>
      <c r="K187" s="28">
        <f ca="1">+db_ConsumoSectorizado[[#This Row],[Consumo.No07]]-db_ConsumoSectorizado[[#This Row],[Consumo.No08]]-db_ConsumoSectorizado[[#This Row],[Consumo.No09]]</f>
        <v>0</v>
      </c>
      <c r="L187" s="28">
        <f ca="1">+IF(db_ConsumoSectorizado[[#This Row],[Fecha]]&lt;TODAY(),IFERROR(VLOOKUP(db_ConsumoSectorizado[[#This Row],[Fecha]],db_Medidores[],4,FALSE)-VLOOKUP(db_ConsumoSectorizado[[#This Row],[Fecha]]-1,db_Medidores[],4,FALSE),0),0)</f>
        <v>7775</v>
      </c>
      <c r="M187" s="28">
        <f ca="1">+IF(db_ConsumoSectorizado[[#This Row],[Fecha]]&lt;TODAY(),IFERROR(VLOOKUP(db_ConsumoSectorizado[[#This Row],[Fecha]],db_Medidores[],19,FALSE)-VLOOKUP(db_ConsumoSectorizado[[#This Row],[Fecha]]-1,db_Medidores[],19,FALSE),0),0)</f>
        <v>1496</v>
      </c>
      <c r="N187" s="28">
        <f ca="1">+IF(db_ConsumoSectorizado[[#This Row],[Fecha]]&lt;TODAY(),IFERROR(VLOOKUP(db_ConsumoSectorizado[[#This Row],[Fecha]],db_Medidores[],15,FALSE)-VLOOKUP(db_ConsumoSectorizado[[#This Row],[Fecha]]-1,db_Medidores[],15,FALSE),0),0)</f>
        <v>1573</v>
      </c>
      <c r="O187" s="28">
        <f ca="1">+IF(db_ConsumoSectorizado[[#This Row],[Fecha]]&lt;TODAY(),IFERROR(VLOOKUP(db_ConsumoSectorizado[[#This Row],[Fecha]],db_Medidores[],8,FALSE)-VLOOKUP(db_ConsumoSectorizado[[#This Row],[Fecha]]-1,db_Medidores[],8,FALSE),0),0)</f>
        <v>629.19999999995343</v>
      </c>
      <c r="P187" s="28">
        <f ca="1">+db_ConsumoSectorizado[[#This Row],[Consumo.No11]]-db_ConsumoSectorizado[[#This Row],[Consumo.No12]]-db_ConsumoSectorizado[[#This Row],[Consumo.No13]]-db_ConsumoSectorizado[[#This Row],[Consumo.No14]]</f>
        <v>4076.8000000000466</v>
      </c>
      <c r="Q187" s="28">
        <f ca="1">+IF(db_ConsumoSectorizado[[#This Row],[Fecha]]&lt;TODAY(),IFERROR(VLOOKUP(db_ConsumoSectorizado[[#This Row],[Fecha]],db_Medidores[],2,FALSE)-VLOOKUP(db_ConsumoSectorizado[[#This Row],[Fecha]]-1,db_Medidores[],2,FALSE),0),0)</f>
        <v>367.79999999998836</v>
      </c>
      <c r="R187" s="28">
        <f ca="1">+IF(db_ConsumoSectorizado[[#This Row],[Fecha]]&lt;TODAY(),IFERROR(VLOOKUP(db_ConsumoSectorizado[[#This Row],[Fecha]],db_Medidores[],3,FALSE)-VLOOKUP(db_ConsumoSectorizado[[#This Row],[Fecha]]-1,db_Medidores[],3,FALSE),0),0)</f>
        <v>209.47000000000116</v>
      </c>
      <c r="S187" s="28">
        <f ca="1">+db_ConsumoSectorizado[[#This Row],[Consumo.No01]]-db_ConsumoSectorizado[[#This Row],[Consumo.No02]]-db_ConsumoSectorizado[[#This Row],[Consumo.No07]]-db_ConsumoSectorizado[[#This Row],[Consumo.No11]]</f>
        <v>5402.0100000047096</v>
      </c>
      <c r="T187" s="28">
        <f>+IFERROR(VLOOKUP(db_ConsumoSectorizado[[#This Row],[Fecha]],db_Vol[],2,FALSE),0)</f>
        <v>3642</v>
      </c>
      <c r="U187" s="28">
        <f>+IFERROR(VLOOKUP(db_ConsumoSectorizado[[#This Row],[Fecha]],db_Vol[],3,FALSE),0)</f>
        <v>2678.5673999999995</v>
      </c>
      <c r="V187" s="28" t="b">
        <f>+AND(db_ConsumoSectorizado[[#This Row],[Vol_SACO]]&gt;3000,db_ConsumoSectorizado[[#This Row],[Vol_ENVA]]&gt;3000)</f>
        <v>0</v>
      </c>
      <c r="W187" s="28" t="b">
        <f>+AND(db_ConsumoSectorizado[[#This Row],[Vol_SACO]]&lt;=0,db_ConsumoSectorizado[[#This Row],[Vol_ENVA]]&lt;100)</f>
        <v>0</v>
      </c>
      <c r="X187" s="28" t="b">
        <f>+AND(db_ConsumoSectorizado[[#This Row],[Vol_SACO]]&gt;0,db_ConsumoSectorizado[[#This Row],[Vol_ENVA]]&lt;900)</f>
        <v>0</v>
      </c>
      <c r="Y187" s="28" t="b">
        <f>+AND(db_ConsumoSectorizado[[#This Row],[Vol_SACO]]=0,db_ConsumoSectorizado[[#This Row],[Vol_ENVA]]&gt;3000)</f>
        <v>0</v>
      </c>
    </row>
    <row r="188" spans="1:25" ht="15.75" x14ac:dyDescent="0.25">
      <c r="A188" s="26">
        <v>44380</v>
      </c>
      <c r="B18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13698.069999986008</v>
      </c>
      <c r="C188" s="28">
        <f ca="1">+IF(db_ConsumoSectorizado[[#This Row],[Fecha]]&lt;TODAY(),IFERROR(VLOOKUP(db_ConsumoSectorizado[[#This Row],[Fecha]],db_Medidores[],10,FALSE)-VLOOKUP(db_ConsumoSectorizado[[#This Row],[Fecha]]-1,db_Medidores[],10,FALSE),0),0)</f>
        <v>2647.4799999999814</v>
      </c>
      <c r="D18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88" s="28">
        <f ca="1">+IF(db_ConsumoSectorizado[[#This Row],[Fecha]]&lt;TODAY(),IFERROR(VLOOKUP(db_ConsumoSectorizado[[#This Row],[Fecha]],db_Medidores[],7,FALSE)-VLOOKUP(db_ConsumoSectorizado[[#This Row],[Fecha]]-1,db_Medidores[],7,FALSE),0),0)</f>
        <v>360.67999999993481</v>
      </c>
      <c r="F188" s="28">
        <f ca="1">+IF(db_ConsumoSectorizado[[#This Row],[Fecha]]&lt;TODAY(),IFERROR(VLOOKUP(db_ConsumoSectorizado[[#This Row],[Fecha]],db_Medidores[],17,FALSE)-VLOOKUP(db_ConsumoSectorizado[[#This Row],[Fecha]]-1,db_Medidores[],17,FALSE),0),0)</f>
        <v>1404.4500000000698</v>
      </c>
      <c r="G188" s="28">
        <f ca="1">+db_ConsumoSectorizado[[#This Row],[Consumo.No02]]-db_ConsumoSectorizado[[#This Row],[Consumo.No04]]-db_ConsumoSectorizado[[#This Row],[Consumo.No05]]</f>
        <v>882.34999999997672</v>
      </c>
      <c r="H188" s="28">
        <f ca="1">+db_ConsumoSectorizado[[#This Row],[Consumo.No08]]+db_ConsumoSectorizado[[#This Row],[Consumo.No09]]</f>
        <v>280.41999999999825</v>
      </c>
      <c r="I188" s="28">
        <f ca="1">+IF(db_ConsumoSectorizado[[#This Row],[Fecha]]&lt;TODAY(),IFERROR(VLOOKUP(db_ConsumoSectorizado[[#This Row],[Fecha]],db_Medidores[],9,FALSE)-VLOOKUP(db_ConsumoSectorizado[[#This Row],[Fecha]]-1,db_Medidores[],9,FALSE),0),0)</f>
        <v>86.479999999995925</v>
      </c>
      <c r="J188" s="28">
        <f ca="1">+IF(db_ConsumoSectorizado[[#This Row],[Fecha]]&lt;TODAY(),IFERROR(VLOOKUP(db_ConsumoSectorizado[[#This Row],[Fecha]],db_Medidores[],11,FALSE)-VLOOKUP(db_ConsumoSectorizado[[#This Row],[Fecha]]-1,db_Medidores[],11,FALSE),0),0)</f>
        <v>193.94000000000233</v>
      </c>
      <c r="K188" s="28">
        <f ca="1">+db_ConsumoSectorizado[[#This Row],[Consumo.No07]]-db_ConsumoSectorizado[[#This Row],[Consumo.No08]]-db_ConsumoSectorizado[[#This Row],[Consumo.No09]]</f>
        <v>0</v>
      </c>
      <c r="L188" s="28">
        <f ca="1">+IF(db_ConsumoSectorizado[[#This Row],[Fecha]]&lt;TODAY(),IFERROR(VLOOKUP(db_ConsumoSectorizado[[#This Row],[Fecha]],db_Medidores[],4,FALSE)-VLOOKUP(db_ConsumoSectorizado[[#This Row],[Fecha]]-1,db_Medidores[],4,FALSE),0),0)</f>
        <v>9360</v>
      </c>
      <c r="M188" s="28">
        <f ca="1">+IF(db_ConsumoSectorizado[[#This Row],[Fecha]]&lt;TODAY(),IFERROR(VLOOKUP(db_ConsumoSectorizado[[#This Row],[Fecha]],db_Medidores[],19,FALSE)-VLOOKUP(db_ConsumoSectorizado[[#This Row],[Fecha]]-1,db_Medidores[],19,FALSE),0),0)</f>
        <v>1136</v>
      </c>
      <c r="N188" s="28">
        <f ca="1">+IF(db_ConsumoSectorizado[[#This Row],[Fecha]]&lt;TODAY(),IFERROR(VLOOKUP(db_ConsumoSectorizado[[#This Row],[Fecha]],db_Medidores[],15,FALSE)-VLOOKUP(db_ConsumoSectorizado[[#This Row],[Fecha]]-1,db_Medidores[],15,FALSE),0),0)</f>
        <v>1418</v>
      </c>
      <c r="O188" s="28">
        <f ca="1">+IF(db_ConsumoSectorizado[[#This Row],[Fecha]]&lt;TODAY(),IFERROR(VLOOKUP(db_ConsumoSectorizado[[#This Row],[Fecha]],db_Medidores[],8,FALSE)-VLOOKUP(db_ConsumoSectorizado[[#This Row],[Fecha]]-1,db_Medidores[],8,FALSE),0),0)</f>
        <v>827.20000000018626</v>
      </c>
      <c r="P188" s="28">
        <f ca="1">+db_ConsumoSectorizado[[#This Row],[Consumo.No11]]-db_ConsumoSectorizado[[#This Row],[Consumo.No12]]-db_ConsumoSectorizado[[#This Row],[Consumo.No13]]-db_ConsumoSectorizado[[#This Row],[Consumo.No14]]</f>
        <v>5978.7999999998137</v>
      </c>
      <c r="Q188" s="28">
        <f ca="1">+IF(db_ConsumoSectorizado[[#This Row],[Fecha]]&lt;TODAY(),IFERROR(VLOOKUP(db_ConsumoSectorizado[[#This Row],[Fecha]],db_Medidores[],2,FALSE)-VLOOKUP(db_ConsumoSectorizado[[#This Row],[Fecha]]-1,db_Medidores[],2,FALSE),0),0)</f>
        <v>344.15000000002328</v>
      </c>
      <c r="R188" s="28">
        <f ca="1">+IF(db_ConsumoSectorizado[[#This Row],[Fecha]]&lt;TODAY(),IFERROR(VLOOKUP(db_ConsumoSectorizado[[#This Row],[Fecha]],db_Medidores[],3,FALSE)-VLOOKUP(db_ConsumoSectorizado[[#This Row],[Fecha]]-1,db_Medidores[],3,FALSE),0),0)</f>
        <v>117.77999999999884</v>
      </c>
      <c r="S188" s="28">
        <f ca="1">+db_ConsumoSectorizado[[#This Row],[Consumo.No01]]-db_ConsumoSectorizado[[#This Row],[Consumo.No02]]-db_ConsumoSectorizado[[#This Row],[Consumo.No07]]-db_ConsumoSectorizado[[#This Row],[Consumo.No11]]</f>
        <v>1410.1699999860284</v>
      </c>
      <c r="T188" s="28">
        <f>+IFERROR(VLOOKUP(db_ConsumoSectorizado[[#This Row],[Fecha]],db_Vol[],2,FALSE),0)</f>
        <v>0</v>
      </c>
      <c r="U188" s="28">
        <f>+IFERROR(VLOOKUP(db_ConsumoSectorizado[[#This Row],[Fecha]],db_Vol[],3,FALSE),0)</f>
        <v>1202.7628</v>
      </c>
      <c r="V188" s="28" t="b">
        <f>+AND(db_ConsumoSectorizado[[#This Row],[Vol_SACO]]&gt;3000,db_ConsumoSectorizado[[#This Row],[Vol_ENVA]]&gt;3000)</f>
        <v>0</v>
      </c>
      <c r="W188" s="28" t="b">
        <f>+AND(db_ConsumoSectorizado[[#This Row],[Vol_SACO]]&lt;=0,db_ConsumoSectorizado[[#This Row],[Vol_ENVA]]&lt;100)</f>
        <v>0</v>
      </c>
      <c r="X188" s="28" t="b">
        <f>+AND(db_ConsumoSectorizado[[#This Row],[Vol_SACO]]&gt;0,db_ConsumoSectorizado[[#This Row],[Vol_ENVA]]&lt;900)</f>
        <v>0</v>
      </c>
      <c r="Y188" s="28" t="b">
        <f>+AND(db_ConsumoSectorizado[[#This Row],[Vol_SACO]]=0,db_ConsumoSectorizado[[#This Row],[Vol_ENVA]]&gt;3000)</f>
        <v>0</v>
      </c>
    </row>
    <row r="189" spans="1:25" ht="15.75" x14ac:dyDescent="0.25">
      <c r="A189" s="26">
        <v>44381</v>
      </c>
      <c r="B18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8212.9400000070164</v>
      </c>
      <c r="C189" s="28">
        <f ca="1">+IF(db_ConsumoSectorizado[[#This Row],[Fecha]]&lt;TODAY(),IFERROR(VLOOKUP(db_ConsumoSectorizado[[#This Row],[Fecha]],db_Medidores[],10,FALSE)-VLOOKUP(db_ConsumoSectorizado[[#This Row],[Fecha]]-1,db_Medidores[],10,FALSE),0),0)</f>
        <v>11.810000000055879</v>
      </c>
      <c r="D18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89" s="28">
        <f ca="1">+IF(db_ConsumoSectorizado[[#This Row],[Fecha]]&lt;TODAY(),IFERROR(VLOOKUP(db_ConsumoSectorizado[[#This Row],[Fecha]],db_Medidores[],7,FALSE)-VLOOKUP(db_ConsumoSectorizado[[#This Row],[Fecha]]-1,db_Medidores[],7,FALSE),0),0)</f>
        <v>1.0000000009313226E-2</v>
      </c>
      <c r="F18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89" s="28">
        <f ca="1">+db_ConsumoSectorizado[[#This Row],[Consumo.No02]]-db_ConsumoSectorizado[[#This Row],[Consumo.No04]]-db_ConsumoSectorizado[[#This Row],[Consumo.No05]]</f>
        <v>11.800000000046566</v>
      </c>
      <c r="H189" s="28">
        <f ca="1">+db_ConsumoSectorizado[[#This Row],[Consumo.No08]]+db_ConsumoSectorizado[[#This Row],[Consumo.No09]]</f>
        <v>151.86000000001513</v>
      </c>
      <c r="I189" s="28">
        <f ca="1">+IF(db_ConsumoSectorizado[[#This Row],[Fecha]]&lt;TODAY(),IFERROR(VLOOKUP(db_ConsumoSectorizado[[#This Row],[Fecha]],db_Medidores[],9,FALSE)-VLOOKUP(db_ConsumoSectorizado[[#This Row],[Fecha]]-1,db_Medidores[],9,FALSE),0),0)</f>
        <v>76.600000000005821</v>
      </c>
      <c r="J189" s="28">
        <f ca="1">+IF(db_ConsumoSectorizado[[#This Row],[Fecha]]&lt;TODAY(),IFERROR(VLOOKUP(db_ConsumoSectorizado[[#This Row],[Fecha]],db_Medidores[],11,FALSE)-VLOOKUP(db_ConsumoSectorizado[[#This Row],[Fecha]]-1,db_Medidores[],11,FALSE),0),0)</f>
        <v>75.260000000009313</v>
      </c>
      <c r="K189" s="28">
        <f ca="1">+db_ConsumoSectorizado[[#This Row],[Consumo.No07]]-db_ConsumoSectorizado[[#This Row],[Consumo.No08]]-db_ConsumoSectorizado[[#This Row],[Consumo.No09]]</f>
        <v>0</v>
      </c>
      <c r="L189" s="28">
        <f ca="1">+IF(db_ConsumoSectorizado[[#This Row],[Fecha]]&lt;TODAY(),IFERROR(VLOOKUP(db_ConsumoSectorizado[[#This Row],[Fecha]],db_Medidores[],4,FALSE)-VLOOKUP(db_ConsumoSectorizado[[#This Row],[Fecha]]-1,db_Medidores[],4,FALSE),0),0)</f>
        <v>7300</v>
      </c>
      <c r="M189" s="28">
        <f ca="1">+IF(db_ConsumoSectorizado[[#This Row],[Fecha]]&lt;TODAY(),IFERROR(VLOOKUP(db_ConsumoSectorizado[[#This Row],[Fecha]],db_Medidores[],19,FALSE)-VLOOKUP(db_ConsumoSectorizado[[#This Row],[Fecha]]-1,db_Medidores[],19,FALSE),0),0)</f>
        <v>670</v>
      </c>
      <c r="N189" s="28">
        <f ca="1">+IF(db_ConsumoSectorizado[[#This Row],[Fecha]]&lt;TODAY(),IFERROR(VLOOKUP(db_ConsumoSectorizado[[#This Row],[Fecha]],db_Medidores[],15,FALSE)-VLOOKUP(db_ConsumoSectorizado[[#This Row],[Fecha]]-1,db_Medidores[],15,FALSE),0),0)</f>
        <v>2054</v>
      </c>
      <c r="O189" s="28">
        <f ca="1">+IF(db_ConsumoSectorizado[[#This Row],[Fecha]]&lt;TODAY(),IFERROR(VLOOKUP(db_ConsumoSectorizado[[#This Row],[Fecha]],db_Medidores[],8,FALSE)-VLOOKUP(db_ConsumoSectorizado[[#This Row],[Fecha]]-1,db_Medidores[],8,FALSE),0),0)</f>
        <v>711.19999999995343</v>
      </c>
      <c r="P189" s="28">
        <f ca="1">+db_ConsumoSectorizado[[#This Row],[Consumo.No11]]-db_ConsumoSectorizado[[#This Row],[Consumo.No12]]-db_ConsumoSectorizado[[#This Row],[Consumo.No13]]-db_ConsumoSectorizado[[#This Row],[Consumo.No14]]</f>
        <v>3864.8000000000466</v>
      </c>
      <c r="Q189" s="28">
        <f ca="1">+IF(db_ConsumoSectorizado[[#This Row],[Fecha]]&lt;TODAY(),IFERROR(VLOOKUP(db_ConsumoSectorizado[[#This Row],[Fecha]],db_Medidores[],2,FALSE)-VLOOKUP(db_ConsumoSectorizado[[#This Row],[Fecha]]-1,db_Medidores[],2,FALSE),0),0)</f>
        <v>270.5899999999674</v>
      </c>
      <c r="R189" s="28">
        <f ca="1">+IF(db_ConsumoSectorizado[[#This Row],[Fecha]]&lt;TODAY(),IFERROR(VLOOKUP(db_ConsumoSectorizado[[#This Row],[Fecha]],db_Medidores[],3,FALSE)-VLOOKUP(db_ConsumoSectorizado[[#This Row],[Fecha]]-1,db_Medidores[],3,FALSE),0),0)</f>
        <v>36.470000000001164</v>
      </c>
      <c r="S189" s="28">
        <f ca="1">+db_ConsumoSectorizado[[#This Row],[Consumo.No01]]-db_ConsumoSectorizado[[#This Row],[Consumo.No02]]-db_ConsumoSectorizado[[#This Row],[Consumo.No07]]-db_ConsumoSectorizado[[#This Row],[Consumo.No11]]</f>
        <v>749.27000000694534</v>
      </c>
      <c r="T189" s="28">
        <f>+IFERROR(VLOOKUP(db_ConsumoSectorizado[[#This Row],[Fecha]],db_Vol[],2,FALSE),0)</f>
        <v>0</v>
      </c>
      <c r="U189" s="28">
        <f>+IFERROR(VLOOKUP(db_ConsumoSectorizado[[#This Row],[Fecha]],db_Vol[],3,FALSE),0)</f>
        <v>0</v>
      </c>
      <c r="V189" s="28" t="b">
        <f>+AND(db_ConsumoSectorizado[[#This Row],[Vol_SACO]]&gt;3000,db_ConsumoSectorizado[[#This Row],[Vol_ENVA]]&gt;3000)</f>
        <v>0</v>
      </c>
      <c r="W189" s="28" t="b">
        <f>+AND(db_ConsumoSectorizado[[#This Row],[Vol_SACO]]&lt;=0,db_ConsumoSectorizado[[#This Row],[Vol_ENVA]]&lt;100)</f>
        <v>1</v>
      </c>
      <c r="X189" s="28" t="b">
        <f>+AND(db_ConsumoSectorizado[[#This Row],[Vol_SACO]]&gt;0,db_ConsumoSectorizado[[#This Row],[Vol_ENVA]]&lt;900)</f>
        <v>0</v>
      </c>
      <c r="Y189" s="28" t="b">
        <f>+AND(db_ConsumoSectorizado[[#This Row],[Vol_SACO]]=0,db_ConsumoSectorizado[[#This Row],[Vol_ENVA]]&gt;3000)</f>
        <v>0</v>
      </c>
    </row>
    <row r="190" spans="1:25" ht="15.75" x14ac:dyDescent="0.25">
      <c r="A190" s="26">
        <v>44382</v>
      </c>
      <c r="B19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9515.4900000055495</v>
      </c>
      <c r="C190" s="28">
        <f ca="1">+IF(db_ConsumoSectorizado[[#This Row],[Fecha]]&lt;TODAY(),IFERROR(VLOOKUP(db_ConsumoSectorizado[[#This Row],[Fecha]],db_Medidores[],10,FALSE)-VLOOKUP(db_ConsumoSectorizado[[#This Row],[Fecha]]-1,db_Medidores[],10,FALSE),0),0)</f>
        <v>30.580000000074506</v>
      </c>
      <c r="D19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9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9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90" s="28">
        <f ca="1">+db_ConsumoSectorizado[[#This Row],[Consumo.No02]]-db_ConsumoSectorizado[[#This Row],[Consumo.No04]]-db_ConsumoSectorizado[[#This Row],[Consumo.No05]]</f>
        <v>30.580000000074506</v>
      </c>
      <c r="H190" s="28">
        <f ca="1">+db_ConsumoSectorizado[[#This Row],[Consumo.No08]]+db_ConsumoSectorizado[[#This Row],[Consumo.No09]]</f>
        <v>324.43999999998778</v>
      </c>
      <c r="I190" s="28">
        <f ca="1">+IF(db_ConsumoSectorizado[[#This Row],[Fecha]]&lt;TODAY(),IFERROR(VLOOKUP(db_ConsumoSectorizado[[#This Row],[Fecha]],db_Medidores[],9,FALSE)-VLOOKUP(db_ConsumoSectorizado[[#This Row],[Fecha]]-1,db_Medidores[],9,FALSE),0),0)</f>
        <v>201.97999999999593</v>
      </c>
      <c r="J190" s="28">
        <f ca="1">+IF(db_ConsumoSectorizado[[#This Row],[Fecha]]&lt;TODAY(),IFERROR(VLOOKUP(db_ConsumoSectorizado[[#This Row],[Fecha]],db_Medidores[],11,FALSE)-VLOOKUP(db_ConsumoSectorizado[[#This Row],[Fecha]]-1,db_Medidores[],11,FALSE),0),0)</f>
        <v>122.45999999999185</v>
      </c>
      <c r="K190" s="28">
        <f ca="1">+db_ConsumoSectorizado[[#This Row],[Consumo.No07]]-db_ConsumoSectorizado[[#This Row],[Consumo.No08]]-db_ConsumoSectorizado[[#This Row],[Consumo.No09]]</f>
        <v>0</v>
      </c>
      <c r="L190" s="28">
        <f ca="1">+IF(db_ConsumoSectorizado[[#This Row],[Fecha]]&lt;TODAY(),IFERROR(VLOOKUP(db_ConsumoSectorizado[[#This Row],[Fecha]],db_Medidores[],4,FALSE)-VLOOKUP(db_ConsumoSectorizado[[#This Row],[Fecha]]-1,db_Medidores[],4,FALSE),0),0)</f>
        <v>6068</v>
      </c>
      <c r="M190" s="28">
        <f ca="1">+IF(db_ConsumoSectorizado[[#This Row],[Fecha]]&lt;TODAY(),IFERROR(VLOOKUP(db_ConsumoSectorizado[[#This Row],[Fecha]],db_Medidores[],19,FALSE)-VLOOKUP(db_ConsumoSectorizado[[#This Row],[Fecha]]-1,db_Medidores[],19,FALSE),0),0)</f>
        <v>803</v>
      </c>
      <c r="N190" s="28">
        <f ca="1">+IF(db_ConsumoSectorizado[[#This Row],[Fecha]]&lt;TODAY(),IFERROR(VLOOKUP(db_ConsumoSectorizado[[#This Row],[Fecha]],db_Medidores[],15,FALSE)-VLOOKUP(db_ConsumoSectorizado[[#This Row],[Fecha]]-1,db_Medidores[],15,FALSE),0),0)</f>
        <v>1280</v>
      </c>
      <c r="O190" s="28">
        <f ca="1">+IF(db_ConsumoSectorizado[[#This Row],[Fecha]]&lt;TODAY(),IFERROR(VLOOKUP(db_ConsumoSectorizado[[#This Row],[Fecha]],db_Medidores[],8,FALSE)-VLOOKUP(db_ConsumoSectorizado[[#This Row],[Fecha]]-1,db_Medidores[],8,FALSE),0),0)</f>
        <v>584</v>
      </c>
      <c r="P190" s="28">
        <f ca="1">+db_ConsumoSectorizado[[#This Row],[Consumo.No11]]-db_ConsumoSectorizado[[#This Row],[Consumo.No12]]-db_ConsumoSectorizado[[#This Row],[Consumo.No13]]-db_ConsumoSectorizado[[#This Row],[Consumo.No14]]</f>
        <v>3401</v>
      </c>
      <c r="Q190" s="28">
        <f ca="1">+IF(db_ConsumoSectorizado[[#This Row],[Fecha]]&lt;TODAY(),IFERROR(VLOOKUP(db_ConsumoSectorizado[[#This Row],[Fecha]],db_Medidores[],2,FALSE)-VLOOKUP(db_ConsumoSectorizado[[#This Row],[Fecha]]-1,db_Medidores[],2,FALSE),0),0)</f>
        <v>381.48000000003958</v>
      </c>
      <c r="R190" s="28">
        <f ca="1">+IF(db_ConsumoSectorizado[[#This Row],[Fecha]]&lt;TODAY(),IFERROR(VLOOKUP(db_ConsumoSectorizado[[#This Row],[Fecha]],db_Medidores[],3,FALSE)-VLOOKUP(db_ConsumoSectorizado[[#This Row],[Fecha]]-1,db_Medidores[],3,FALSE),0),0)</f>
        <v>159.02999999999884</v>
      </c>
      <c r="S190" s="28">
        <f ca="1">+db_ConsumoSectorizado[[#This Row],[Consumo.No01]]-db_ConsumoSectorizado[[#This Row],[Consumo.No02]]-db_ConsumoSectorizado[[#This Row],[Consumo.No07]]-db_ConsumoSectorizado[[#This Row],[Consumo.No11]]</f>
        <v>3092.4700000054872</v>
      </c>
      <c r="T190" s="28">
        <f>+IFERROR(VLOOKUP(db_ConsumoSectorizado[[#This Row],[Fecha]],db_Vol[],2,FALSE),0)</f>
        <v>2266</v>
      </c>
      <c r="U190" s="28">
        <f>+IFERROR(VLOOKUP(db_ConsumoSectorizado[[#This Row],[Fecha]],db_Vol[],3,FALSE),0)</f>
        <v>0</v>
      </c>
      <c r="V190" s="28" t="b">
        <f>+AND(db_ConsumoSectorizado[[#This Row],[Vol_SACO]]&gt;3000,db_ConsumoSectorizado[[#This Row],[Vol_ENVA]]&gt;3000)</f>
        <v>0</v>
      </c>
      <c r="W190" s="28" t="b">
        <f>+AND(db_ConsumoSectorizado[[#This Row],[Vol_SACO]]&lt;=0,db_ConsumoSectorizado[[#This Row],[Vol_ENVA]]&lt;100)</f>
        <v>0</v>
      </c>
      <c r="X190" s="28" t="b">
        <f>+AND(db_ConsumoSectorizado[[#This Row],[Vol_SACO]]&gt;0,db_ConsumoSectorizado[[#This Row],[Vol_ENVA]]&lt;900)</f>
        <v>1</v>
      </c>
      <c r="Y190" s="28" t="b">
        <f>+AND(db_ConsumoSectorizado[[#This Row],[Vol_SACO]]=0,db_ConsumoSectorizado[[#This Row],[Vol_ENVA]]&gt;3000)</f>
        <v>0</v>
      </c>
    </row>
    <row r="191" spans="1:25" ht="15.75" x14ac:dyDescent="0.25">
      <c r="A191" s="26">
        <v>44383</v>
      </c>
      <c r="B19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9763.8299999867741</v>
      </c>
      <c r="C191" s="28">
        <f ca="1">+IF(db_ConsumoSectorizado[[#This Row],[Fecha]]&lt;TODAY(),IFERROR(VLOOKUP(db_ConsumoSectorizado[[#This Row],[Fecha]],db_Medidores[],10,FALSE)-VLOOKUP(db_ConsumoSectorizado[[#This Row],[Fecha]]-1,db_Medidores[],10,FALSE),0),0)</f>
        <v>38.90999999968335</v>
      </c>
      <c r="D19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9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9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91" s="28">
        <f ca="1">+db_ConsumoSectorizado[[#This Row],[Consumo.No02]]-db_ConsumoSectorizado[[#This Row],[Consumo.No04]]-db_ConsumoSectorizado[[#This Row],[Consumo.No05]]</f>
        <v>38.90999999968335</v>
      </c>
      <c r="H191" s="28">
        <f ca="1">+db_ConsumoSectorizado[[#This Row],[Consumo.No08]]+db_ConsumoSectorizado[[#This Row],[Consumo.No09]]</f>
        <v>493.34000000001106</v>
      </c>
      <c r="I191" s="28">
        <f ca="1">+IF(db_ConsumoSectorizado[[#This Row],[Fecha]]&lt;TODAY(),IFERROR(VLOOKUP(db_ConsumoSectorizado[[#This Row],[Fecha]],db_Medidores[],9,FALSE)-VLOOKUP(db_ConsumoSectorizado[[#This Row],[Fecha]]-1,db_Medidores[],9,FALSE),0),0)</f>
        <v>370.55000000000291</v>
      </c>
      <c r="J191" s="28">
        <f ca="1">+IF(db_ConsumoSectorizado[[#This Row],[Fecha]]&lt;TODAY(),IFERROR(VLOOKUP(db_ConsumoSectorizado[[#This Row],[Fecha]],db_Medidores[],11,FALSE)-VLOOKUP(db_ConsumoSectorizado[[#This Row],[Fecha]]-1,db_Medidores[],11,FALSE),0),0)</f>
        <v>122.79000000000815</v>
      </c>
      <c r="K191" s="28">
        <f ca="1">+db_ConsumoSectorizado[[#This Row],[Consumo.No07]]-db_ConsumoSectorizado[[#This Row],[Consumo.No08]]-db_ConsumoSectorizado[[#This Row],[Consumo.No09]]</f>
        <v>0</v>
      </c>
      <c r="L191" s="28">
        <f ca="1">+IF(db_ConsumoSectorizado[[#This Row],[Fecha]]&lt;TODAY(),IFERROR(VLOOKUP(db_ConsumoSectorizado[[#This Row],[Fecha]],db_Medidores[],4,FALSE)-VLOOKUP(db_ConsumoSectorizado[[#This Row],[Fecha]]-1,db_Medidores[],4,FALSE),0),0)</f>
        <v>8309</v>
      </c>
      <c r="M191" s="28">
        <f ca="1">+IF(db_ConsumoSectorizado[[#This Row],[Fecha]]&lt;TODAY(),IFERROR(VLOOKUP(db_ConsumoSectorizado[[#This Row],[Fecha]],db_Medidores[],19,FALSE)-VLOOKUP(db_ConsumoSectorizado[[#This Row],[Fecha]]-1,db_Medidores[],19,FALSE),0),0)</f>
        <v>1271</v>
      </c>
      <c r="N191" s="28">
        <f ca="1">+IF(db_ConsumoSectorizado[[#This Row],[Fecha]]&lt;TODAY(),IFERROR(VLOOKUP(db_ConsumoSectorizado[[#This Row],[Fecha]],db_Medidores[],15,FALSE)-VLOOKUP(db_ConsumoSectorizado[[#This Row],[Fecha]]-1,db_Medidores[],15,FALSE),0),0)</f>
        <v>1527</v>
      </c>
      <c r="O191" s="28">
        <f ca="1">+IF(db_ConsumoSectorizado[[#This Row],[Fecha]]&lt;TODAY(),IFERROR(VLOOKUP(db_ConsumoSectorizado[[#This Row],[Fecha]],db_Medidores[],8,FALSE)-VLOOKUP(db_ConsumoSectorizado[[#This Row],[Fecha]]-1,db_Medidores[],8,FALSE),0),0)</f>
        <v>845.5999999998603</v>
      </c>
      <c r="P191" s="28">
        <f ca="1">+db_ConsumoSectorizado[[#This Row],[Consumo.No11]]-db_ConsumoSectorizado[[#This Row],[Consumo.No12]]-db_ConsumoSectorizado[[#This Row],[Consumo.No13]]-db_ConsumoSectorizado[[#This Row],[Consumo.No14]]</f>
        <v>4665.4000000001397</v>
      </c>
      <c r="Q191" s="28">
        <f ca="1">+IF(db_ConsumoSectorizado[[#This Row],[Fecha]]&lt;TODAY(),IFERROR(VLOOKUP(db_ConsumoSectorizado[[#This Row],[Fecha]],db_Medidores[],2,FALSE)-VLOOKUP(db_ConsumoSectorizado[[#This Row],[Fecha]]-1,db_Medidores[],2,FALSE),0),0)</f>
        <v>498.82999999995809</v>
      </c>
      <c r="R191" s="28">
        <f ca="1">+IF(db_ConsumoSectorizado[[#This Row],[Fecha]]&lt;TODAY(),IFERROR(VLOOKUP(db_ConsumoSectorizado[[#This Row],[Fecha]],db_Medidores[],3,FALSE)-VLOOKUP(db_ConsumoSectorizado[[#This Row],[Fecha]]-1,db_Medidores[],3,FALSE),0),0)</f>
        <v>129.33999999999651</v>
      </c>
      <c r="S191" s="28">
        <f ca="1">+db_ConsumoSectorizado[[#This Row],[Consumo.No01]]-db_ConsumoSectorizado[[#This Row],[Consumo.No02]]-db_ConsumoSectorizado[[#This Row],[Consumo.No07]]-db_ConsumoSectorizado[[#This Row],[Consumo.No11]]</f>
        <v>922.57999998707965</v>
      </c>
      <c r="T191" s="28">
        <f>+IFERROR(VLOOKUP(db_ConsumoSectorizado[[#This Row],[Fecha]],db_Vol[],2,FALSE),0)</f>
        <v>3633</v>
      </c>
      <c r="U191" s="28">
        <f>+IFERROR(VLOOKUP(db_ConsumoSectorizado[[#This Row],[Fecha]],db_Vol[],3,FALSE),0)</f>
        <v>0</v>
      </c>
      <c r="V191" s="28" t="b">
        <f>+AND(db_ConsumoSectorizado[[#This Row],[Vol_SACO]]&gt;3000,db_ConsumoSectorizado[[#This Row],[Vol_ENVA]]&gt;3000)</f>
        <v>0</v>
      </c>
      <c r="W191" s="28" t="b">
        <f>+AND(db_ConsumoSectorizado[[#This Row],[Vol_SACO]]&lt;=0,db_ConsumoSectorizado[[#This Row],[Vol_ENVA]]&lt;100)</f>
        <v>0</v>
      </c>
      <c r="X191" s="28" t="b">
        <f>+AND(db_ConsumoSectorizado[[#This Row],[Vol_SACO]]&gt;0,db_ConsumoSectorizado[[#This Row],[Vol_ENVA]]&lt;900)</f>
        <v>1</v>
      </c>
      <c r="Y191" s="28" t="b">
        <f>+AND(db_ConsumoSectorizado[[#This Row],[Vol_SACO]]=0,db_ConsumoSectorizado[[#This Row],[Vol_ENVA]]&gt;3000)</f>
        <v>0</v>
      </c>
    </row>
    <row r="192" spans="1:25" ht="15.75" x14ac:dyDescent="0.25">
      <c r="A192" s="26">
        <v>44384</v>
      </c>
      <c r="B19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10854.660000004893</v>
      </c>
      <c r="C192" s="28">
        <f ca="1">+IF(db_ConsumoSectorizado[[#This Row],[Fecha]]&lt;TODAY(),IFERROR(VLOOKUP(db_ConsumoSectorizado[[#This Row],[Fecha]],db_Medidores[],10,FALSE)-VLOOKUP(db_ConsumoSectorizado[[#This Row],[Fecha]]-1,db_Medidores[],10,FALSE),0),0)</f>
        <v>19.129999999888241</v>
      </c>
      <c r="D19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92" s="28">
        <f ca="1">+IF(db_ConsumoSectorizado[[#This Row],[Fecha]]&lt;TODAY(),IFERROR(VLOOKUP(db_ConsumoSectorizado[[#This Row],[Fecha]],db_Medidores[],7,FALSE)-VLOOKUP(db_ConsumoSectorizado[[#This Row],[Fecha]]-1,db_Medidores[],7,FALSE),0),0)</f>
        <v>2.9100000001490116</v>
      </c>
      <c r="F19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92" s="28">
        <f ca="1">+db_ConsumoSectorizado[[#This Row],[Consumo.No02]]-db_ConsumoSectorizado[[#This Row],[Consumo.No04]]-db_ConsumoSectorizado[[#This Row],[Consumo.No05]]</f>
        <v>16.21999999973923</v>
      </c>
      <c r="H192" s="28">
        <f ca="1">+db_ConsumoSectorizado[[#This Row],[Consumo.No08]]+db_ConsumoSectorizado[[#This Row],[Consumo.No09]]</f>
        <v>362.43999999998778</v>
      </c>
      <c r="I192" s="28">
        <f ca="1">+IF(db_ConsumoSectorizado[[#This Row],[Fecha]]&lt;TODAY(),IFERROR(VLOOKUP(db_ConsumoSectorizado[[#This Row],[Fecha]],db_Medidores[],9,FALSE)-VLOOKUP(db_ConsumoSectorizado[[#This Row],[Fecha]]-1,db_Medidores[],9,FALSE),0),0)</f>
        <v>263.19999999999709</v>
      </c>
      <c r="J192" s="28">
        <f ca="1">+IF(db_ConsumoSectorizado[[#This Row],[Fecha]]&lt;TODAY(),IFERROR(VLOOKUP(db_ConsumoSectorizado[[#This Row],[Fecha]],db_Medidores[],11,FALSE)-VLOOKUP(db_ConsumoSectorizado[[#This Row],[Fecha]]-1,db_Medidores[],11,FALSE),0),0)</f>
        <v>99.239999999990687</v>
      </c>
      <c r="K192" s="28">
        <f ca="1">+db_ConsumoSectorizado[[#This Row],[Consumo.No07]]-db_ConsumoSectorizado[[#This Row],[Consumo.No08]]-db_ConsumoSectorizado[[#This Row],[Consumo.No09]]</f>
        <v>0</v>
      </c>
      <c r="L192" s="28">
        <f ca="1">+IF(db_ConsumoSectorizado[[#This Row],[Fecha]]&lt;TODAY(),IFERROR(VLOOKUP(db_ConsumoSectorizado[[#This Row],[Fecha]],db_Medidores[],4,FALSE)-VLOOKUP(db_ConsumoSectorizado[[#This Row],[Fecha]]-1,db_Medidores[],4,FALSE),0),0)</f>
        <v>6306</v>
      </c>
      <c r="M192" s="28">
        <f ca="1">+IF(db_ConsumoSectorizado[[#This Row],[Fecha]]&lt;TODAY(),IFERROR(VLOOKUP(db_ConsumoSectorizado[[#This Row],[Fecha]],db_Medidores[],19,FALSE)-VLOOKUP(db_ConsumoSectorizado[[#This Row],[Fecha]]-1,db_Medidores[],19,FALSE),0),0)</f>
        <v>862</v>
      </c>
      <c r="N192" s="28">
        <f ca="1">+IF(db_ConsumoSectorizado[[#This Row],[Fecha]]&lt;TODAY(),IFERROR(VLOOKUP(db_ConsumoSectorizado[[#This Row],[Fecha]],db_Medidores[],15,FALSE)-VLOOKUP(db_ConsumoSectorizado[[#This Row],[Fecha]]-1,db_Medidores[],15,FALSE),0),0)</f>
        <v>1202</v>
      </c>
      <c r="O192" s="28">
        <f ca="1">+IF(db_ConsumoSectorizado[[#This Row],[Fecha]]&lt;TODAY(),IFERROR(VLOOKUP(db_ConsumoSectorizado[[#This Row],[Fecha]],db_Medidores[],8,FALSE)-VLOOKUP(db_ConsumoSectorizado[[#This Row],[Fecha]]-1,db_Medidores[],8,FALSE),0),0)</f>
        <v>590.4000000001397</v>
      </c>
      <c r="P192" s="28">
        <f ca="1">+db_ConsumoSectorizado[[#This Row],[Consumo.No11]]-db_ConsumoSectorizado[[#This Row],[Consumo.No12]]-db_ConsumoSectorizado[[#This Row],[Consumo.No13]]-db_ConsumoSectorizado[[#This Row],[Consumo.No14]]</f>
        <v>3651.5999999998603</v>
      </c>
      <c r="Q192" s="28">
        <f ca="1">+IF(db_ConsumoSectorizado[[#This Row],[Fecha]]&lt;TODAY(),IFERROR(VLOOKUP(db_ConsumoSectorizado[[#This Row],[Fecha]],db_Medidores[],2,FALSE)-VLOOKUP(db_ConsumoSectorizado[[#This Row],[Fecha]]-1,db_Medidores[],2,FALSE),0),0)</f>
        <v>417.94000000000233</v>
      </c>
      <c r="R192" s="28">
        <f ca="1">+IF(db_ConsumoSectorizado[[#This Row],[Fecha]]&lt;TODAY(),IFERROR(VLOOKUP(db_ConsumoSectorizado[[#This Row],[Fecha]],db_Medidores[],3,FALSE)-VLOOKUP(db_ConsumoSectorizado[[#This Row],[Fecha]]-1,db_Medidores[],3,FALSE),0),0)</f>
        <v>151.39999999999418</v>
      </c>
      <c r="S192" s="28">
        <f ca="1">+db_ConsumoSectorizado[[#This Row],[Consumo.No01]]-db_ConsumoSectorizado[[#This Row],[Consumo.No02]]-db_ConsumoSectorizado[[#This Row],[Consumo.No07]]-db_ConsumoSectorizado[[#This Row],[Consumo.No11]]</f>
        <v>4167.0900000050169</v>
      </c>
      <c r="T192" s="28">
        <f>+IFERROR(VLOOKUP(db_ConsumoSectorizado[[#This Row],[Fecha]],db_Vol[],2,FALSE),0)</f>
        <v>3635</v>
      </c>
      <c r="U192" s="28">
        <f>+IFERROR(VLOOKUP(db_ConsumoSectorizado[[#This Row],[Fecha]],db_Vol[],3,FALSE),0)</f>
        <v>0</v>
      </c>
      <c r="V192" s="28" t="b">
        <f>+AND(db_ConsumoSectorizado[[#This Row],[Vol_SACO]]&gt;3000,db_ConsumoSectorizado[[#This Row],[Vol_ENVA]]&gt;3000)</f>
        <v>0</v>
      </c>
      <c r="W192" s="28" t="b">
        <f>+AND(db_ConsumoSectorizado[[#This Row],[Vol_SACO]]&lt;=0,db_ConsumoSectorizado[[#This Row],[Vol_ENVA]]&lt;100)</f>
        <v>0</v>
      </c>
      <c r="X192" s="28" t="b">
        <f>+AND(db_ConsumoSectorizado[[#This Row],[Vol_SACO]]&gt;0,db_ConsumoSectorizado[[#This Row],[Vol_ENVA]]&lt;900)</f>
        <v>1</v>
      </c>
      <c r="Y192" s="28" t="b">
        <f>+AND(db_ConsumoSectorizado[[#This Row],[Vol_SACO]]=0,db_ConsumoSectorizado[[#This Row],[Vol_ENVA]]&gt;3000)</f>
        <v>0</v>
      </c>
    </row>
    <row r="193" spans="1:25" ht="15.75" x14ac:dyDescent="0.25">
      <c r="A193" s="26">
        <v>44385</v>
      </c>
      <c r="B19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11744.150000008318</v>
      </c>
      <c r="C193" s="28">
        <f ca="1">+IF(db_ConsumoSectorizado[[#This Row],[Fecha]]&lt;TODAY(),IFERROR(VLOOKUP(db_ConsumoSectorizado[[#This Row],[Fecha]],db_Medidores[],10,FALSE)-VLOOKUP(db_ConsumoSectorizado[[#This Row],[Fecha]]-1,db_Medidores[],10,FALSE),0),0)</f>
        <v>34.110000000335276</v>
      </c>
      <c r="D19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93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93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93" s="28">
        <f ca="1">+db_ConsumoSectorizado[[#This Row],[Consumo.No02]]-db_ConsumoSectorizado[[#This Row],[Consumo.No04]]-db_ConsumoSectorizado[[#This Row],[Consumo.No05]]</f>
        <v>34.110000000335276</v>
      </c>
      <c r="H193" s="28">
        <f ca="1">+db_ConsumoSectorizado[[#This Row],[Consumo.No08]]+db_ConsumoSectorizado[[#This Row],[Consumo.No09]]</f>
        <v>354.52000000000407</v>
      </c>
      <c r="I193" s="28">
        <f ca="1">+IF(db_ConsumoSectorizado[[#This Row],[Fecha]]&lt;TODAY(),IFERROR(VLOOKUP(db_ConsumoSectorizado[[#This Row],[Fecha]],db_Medidores[],9,FALSE)-VLOOKUP(db_ConsumoSectorizado[[#This Row],[Fecha]]-1,db_Medidores[],9,FALSE),0),0)</f>
        <v>252.41999999999825</v>
      </c>
      <c r="J193" s="28">
        <f ca="1">+IF(db_ConsumoSectorizado[[#This Row],[Fecha]]&lt;TODAY(),IFERROR(VLOOKUP(db_ConsumoSectorizado[[#This Row],[Fecha]],db_Medidores[],11,FALSE)-VLOOKUP(db_ConsumoSectorizado[[#This Row],[Fecha]]-1,db_Medidores[],11,FALSE),0),0)</f>
        <v>102.10000000000582</v>
      </c>
      <c r="K193" s="28">
        <f ca="1">+db_ConsumoSectorizado[[#This Row],[Consumo.No07]]-db_ConsumoSectorizado[[#This Row],[Consumo.No08]]-db_ConsumoSectorizado[[#This Row],[Consumo.No09]]</f>
        <v>0</v>
      </c>
      <c r="L193" s="28">
        <f ca="1">+IF(db_ConsumoSectorizado[[#This Row],[Fecha]]&lt;TODAY(),IFERROR(VLOOKUP(db_ConsumoSectorizado[[#This Row],[Fecha]],db_Medidores[],4,FALSE)-VLOOKUP(db_ConsumoSectorizado[[#This Row],[Fecha]]-1,db_Medidores[],4,FALSE),0),0)</f>
        <v>8799</v>
      </c>
      <c r="M193" s="28">
        <f ca="1">+IF(db_ConsumoSectorizado[[#This Row],[Fecha]]&lt;TODAY(),IFERROR(VLOOKUP(db_ConsumoSectorizado[[#This Row],[Fecha]],db_Medidores[],19,FALSE)-VLOOKUP(db_ConsumoSectorizado[[#This Row],[Fecha]]-1,db_Medidores[],19,FALSE),0),0)</f>
        <v>1075</v>
      </c>
      <c r="N193" s="28">
        <f ca="1">+IF(db_ConsumoSectorizado[[#This Row],[Fecha]]&lt;TODAY(),IFERROR(VLOOKUP(db_ConsumoSectorizado[[#This Row],[Fecha]],db_Medidores[],15,FALSE)-VLOOKUP(db_ConsumoSectorizado[[#This Row],[Fecha]]-1,db_Medidores[],15,FALSE),0),0)</f>
        <v>1654</v>
      </c>
      <c r="O193" s="28">
        <f ca="1">+IF(db_ConsumoSectorizado[[#This Row],[Fecha]]&lt;TODAY(),IFERROR(VLOOKUP(db_ConsumoSectorizado[[#This Row],[Fecha]],db_Medidores[],8,FALSE)-VLOOKUP(db_ConsumoSectorizado[[#This Row],[Fecha]]-1,db_Medidores[],8,FALSE),0),0)</f>
        <v>731.5999999998603</v>
      </c>
      <c r="P193" s="28">
        <f ca="1">+db_ConsumoSectorizado[[#This Row],[Consumo.No11]]-db_ConsumoSectorizado[[#This Row],[Consumo.No12]]-db_ConsumoSectorizado[[#This Row],[Consumo.No13]]-db_ConsumoSectorizado[[#This Row],[Consumo.No14]]</f>
        <v>5338.4000000001397</v>
      </c>
      <c r="Q193" s="28">
        <f ca="1">+IF(db_ConsumoSectorizado[[#This Row],[Fecha]]&lt;TODAY(),IFERROR(VLOOKUP(db_ConsumoSectorizado[[#This Row],[Fecha]],db_Medidores[],2,FALSE)-VLOOKUP(db_ConsumoSectorizado[[#This Row],[Fecha]]-1,db_Medidores[],2,FALSE),0),0)</f>
        <v>481.12000000005355</v>
      </c>
      <c r="R193" s="28">
        <f ca="1">+IF(db_ConsumoSectorizado[[#This Row],[Fecha]]&lt;TODAY(),IFERROR(VLOOKUP(db_ConsumoSectorizado[[#This Row],[Fecha]],db_Medidores[],3,FALSE)-VLOOKUP(db_ConsumoSectorizado[[#This Row],[Fecha]]-1,db_Medidores[],3,FALSE),0),0)</f>
        <v>158.73000000001048</v>
      </c>
      <c r="S193" s="28">
        <f ca="1">+db_ConsumoSectorizado[[#This Row],[Consumo.No01]]-db_ConsumoSectorizado[[#This Row],[Consumo.No02]]-db_ConsumoSectorizado[[#This Row],[Consumo.No07]]-db_ConsumoSectorizado[[#This Row],[Consumo.No11]]</f>
        <v>2556.5200000079785</v>
      </c>
      <c r="T193" s="28">
        <f>+IFERROR(VLOOKUP(db_ConsumoSectorizado[[#This Row],[Fecha]],db_Vol[],2,FALSE),0)</f>
        <v>3192</v>
      </c>
      <c r="U193" s="28">
        <f>+IFERROR(VLOOKUP(db_ConsumoSectorizado[[#This Row],[Fecha]],db_Vol[],3,FALSE),0)</f>
        <v>0</v>
      </c>
      <c r="V193" s="28" t="b">
        <f>+AND(db_ConsumoSectorizado[[#This Row],[Vol_SACO]]&gt;3000,db_ConsumoSectorizado[[#This Row],[Vol_ENVA]]&gt;3000)</f>
        <v>0</v>
      </c>
      <c r="W193" s="28" t="b">
        <f>+AND(db_ConsumoSectorizado[[#This Row],[Vol_SACO]]&lt;=0,db_ConsumoSectorizado[[#This Row],[Vol_ENVA]]&lt;100)</f>
        <v>0</v>
      </c>
      <c r="X193" s="28" t="b">
        <f>+AND(db_ConsumoSectorizado[[#This Row],[Vol_SACO]]&gt;0,db_ConsumoSectorizado[[#This Row],[Vol_ENVA]]&lt;900)</f>
        <v>1</v>
      </c>
      <c r="Y193" s="28" t="b">
        <f>+AND(db_ConsumoSectorizado[[#This Row],[Vol_SACO]]=0,db_ConsumoSectorizado[[#This Row],[Vol_ENVA]]&gt;3000)</f>
        <v>0</v>
      </c>
    </row>
    <row r="194" spans="1:25" ht="15.75" x14ac:dyDescent="0.25">
      <c r="A194" s="26">
        <v>44386</v>
      </c>
      <c r="B19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11750.80999998888</v>
      </c>
      <c r="C194" s="28">
        <f ca="1">+IF(db_ConsumoSectorizado[[#This Row],[Fecha]]&lt;TODAY(),IFERROR(VLOOKUP(db_ConsumoSectorizado[[#This Row],[Fecha]],db_Medidores[],10,FALSE)-VLOOKUP(db_ConsumoSectorizado[[#This Row],[Fecha]]-1,db_Medidores[],10,FALSE),0),0)</f>
        <v>132.85000000009313</v>
      </c>
      <c r="D194" s="28">
        <f ca="1">+IF(db_ConsumoSectorizado[[#This Row],[Fecha]]&lt;TODAY(),IFERROR(VLOOKUP(db_ConsumoSectorizado[[#This Row],[Fecha]],db_Medidores[],6,FALSE)-VLOOKUP(db_ConsumoSectorizado[[#This Row],[Fecha]]-1,db_Medidores[],6,FALSE),0),0)</f>
        <v>1.0000000009313226E-2</v>
      </c>
      <c r="E19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9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94" s="28">
        <f ca="1">+db_ConsumoSectorizado[[#This Row],[Consumo.No02]]-db_ConsumoSectorizado[[#This Row],[Consumo.No04]]-db_ConsumoSectorizado[[#This Row],[Consumo.No05]]</f>
        <v>132.85000000009313</v>
      </c>
      <c r="H194" s="28">
        <f ca="1">+db_ConsumoSectorizado[[#This Row],[Consumo.No08]]+db_ConsumoSectorizado[[#This Row],[Consumo.No09]]</f>
        <v>387.74000000000524</v>
      </c>
      <c r="I194" s="28">
        <f ca="1">+IF(db_ConsumoSectorizado[[#This Row],[Fecha]]&lt;TODAY(),IFERROR(VLOOKUP(db_ConsumoSectorizado[[#This Row],[Fecha]],db_Medidores[],9,FALSE)-VLOOKUP(db_ConsumoSectorizado[[#This Row],[Fecha]]-1,db_Medidores[],9,FALSE),0),0)</f>
        <v>258.08000000000175</v>
      </c>
      <c r="J194" s="28">
        <f ca="1">+IF(db_ConsumoSectorizado[[#This Row],[Fecha]]&lt;TODAY(),IFERROR(VLOOKUP(db_ConsumoSectorizado[[#This Row],[Fecha]],db_Medidores[],11,FALSE)-VLOOKUP(db_ConsumoSectorizado[[#This Row],[Fecha]]-1,db_Medidores[],11,FALSE),0),0)</f>
        <v>129.66000000000349</v>
      </c>
      <c r="K194" s="28">
        <f ca="1">+db_ConsumoSectorizado[[#This Row],[Consumo.No07]]-db_ConsumoSectorizado[[#This Row],[Consumo.No08]]-db_ConsumoSectorizado[[#This Row],[Consumo.No09]]</f>
        <v>0</v>
      </c>
      <c r="L194" s="28">
        <f ca="1">+IF(db_ConsumoSectorizado[[#This Row],[Fecha]]&lt;TODAY(),IFERROR(VLOOKUP(db_ConsumoSectorizado[[#This Row],[Fecha]],db_Medidores[],4,FALSE)-VLOOKUP(db_ConsumoSectorizado[[#This Row],[Fecha]]-1,db_Medidores[],4,FALSE),0),0)</f>
        <v>9287</v>
      </c>
      <c r="M194" s="28">
        <f ca="1">+IF(db_ConsumoSectorizado[[#This Row],[Fecha]]&lt;TODAY(),IFERROR(VLOOKUP(db_ConsumoSectorizado[[#This Row],[Fecha]],db_Medidores[],19,FALSE)-VLOOKUP(db_ConsumoSectorizado[[#This Row],[Fecha]]-1,db_Medidores[],19,FALSE),0),0)</f>
        <v>1140</v>
      </c>
      <c r="N194" s="28">
        <f ca="1">+IF(db_ConsumoSectorizado[[#This Row],[Fecha]]&lt;TODAY(),IFERROR(VLOOKUP(db_ConsumoSectorizado[[#This Row],[Fecha]],db_Medidores[],15,FALSE)-VLOOKUP(db_ConsumoSectorizado[[#This Row],[Fecha]]-1,db_Medidores[],15,FALSE),0),0)</f>
        <v>2954</v>
      </c>
      <c r="O194" s="28">
        <f ca="1">+IF(db_ConsumoSectorizado[[#This Row],[Fecha]]&lt;TODAY(),IFERROR(VLOOKUP(db_ConsumoSectorizado[[#This Row],[Fecha]],db_Medidores[],8,FALSE)-VLOOKUP(db_ConsumoSectorizado[[#This Row],[Fecha]]-1,db_Medidores[],8,FALSE),0),0)</f>
        <v>677.20000000018626</v>
      </c>
      <c r="P194" s="28">
        <f ca="1">+db_ConsumoSectorizado[[#This Row],[Consumo.No11]]-db_ConsumoSectorizado[[#This Row],[Consumo.No12]]-db_ConsumoSectorizado[[#This Row],[Consumo.No13]]-db_ConsumoSectorizado[[#This Row],[Consumo.No14]]</f>
        <v>4515.7999999998137</v>
      </c>
      <c r="Q194" s="28">
        <f ca="1">+IF(db_ConsumoSectorizado[[#This Row],[Fecha]]&lt;TODAY(),IFERROR(VLOOKUP(db_ConsumoSectorizado[[#This Row],[Fecha]],db_Medidores[],2,FALSE)-VLOOKUP(db_ConsumoSectorizado[[#This Row],[Fecha]]-1,db_Medidores[],2,FALSE),0),0)</f>
        <v>432.43999999994412</v>
      </c>
      <c r="R194" s="28">
        <f ca="1">+IF(db_ConsumoSectorizado[[#This Row],[Fecha]]&lt;TODAY(),IFERROR(VLOOKUP(db_ConsumoSectorizado[[#This Row],[Fecha]],db_Medidores[],3,FALSE)-VLOOKUP(db_ConsumoSectorizado[[#This Row],[Fecha]]-1,db_Medidores[],3,FALSE),0),0)</f>
        <v>104.75</v>
      </c>
      <c r="S194" s="28">
        <f ca="1">+db_ConsumoSectorizado[[#This Row],[Consumo.No01]]-db_ConsumoSectorizado[[#This Row],[Consumo.No02]]-db_ConsumoSectorizado[[#This Row],[Consumo.No07]]-db_ConsumoSectorizado[[#This Row],[Consumo.No11]]</f>
        <v>1943.2199999887816</v>
      </c>
      <c r="T194" s="28">
        <f>+IFERROR(VLOOKUP(db_ConsumoSectorizado[[#This Row],[Fecha]],db_Vol[],2,FALSE),0)</f>
        <v>3199</v>
      </c>
      <c r="U194" s="28">
        <f>+IFERROR(VLOOKUP(db_ConsumoSectorizado[[#This Row],[Fecha]],db_Vol[],3,FALSE),0)</f>
        <v>0</v>
      </c>
      <c r="V194" s="28" t="b">
        <f>+AND(db_ConsumoSectorizado[[#This Row],[Vol_SACO]]&gt;3000,db_ConsumoSectorizado[[#This Row],[Vol_ENVA]]&gt;3000)</f>
        <v>0</v>
      </c>
      <c r="W194" s="28" t="b">
        <f>+AND(db_ConsumoSectorizado[[#This Row],[Vol_SACO]]&lt;=0,db_ConsumoSectorizado[[#This Row],[Vol_ENVA]]&lt;100)</f>
        <v>0</v>
      </c>
      <c r="X194" s="28" t="b">
        <f>+AND(db_ConsumoSectorizado[[#This Row],[Vol_SACO]]&gt;0,db_ConsumoSectorizado[[#This Row],[Vol_ENVA]]&lt;900)</f>
        <v>1</v>
      </c>
      <c r="Y194" s="28" t="b">
        <f>+AND(db_ConsumoSectorizado[[#This Row],[Vol_SACO]]=0,db_ConsumoSectorizado[[#This Row],[Vol_ENVA]]&gt;3000)</f>
        <v>0</v>
      </c>
    </row>
    <row r="195" spans="1:25" ht="15.75" x14ac:dyDescent="0.25">
      <c r="A195" s="26">
        <v>44387</v>
      </c>
      <c r="B19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9263.6800000090443</v>
      </c>
      <c r="C195" s="28">
        <f ca="1">+IF(db_ConsumoSectorizado[[#This Row],[Fecha]]&lt;TODAY(),IFERROR(VLOOKUP(db_ConsumoSectorizado[[#This Row],[Fecha]],db_Medidores[],10,FALSE)-VLOOKUP(db_ConsumoSectorizado[[#This Row],[Fecha]]-1,db_Medidores[],10,FALSE),0),0)</f>
        <v>47.389999999664724</v>
      </c>
      <c r="D19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9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9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95" s="28">
        <f ca="1">+db_ConsumoSectorizado[[#This Row],[Consumo.No02]]-db_ConsumoSectorizado[[#This Row],[Consumo.No04]]-db_ConsumoSectorizado[[#This Row],[Consumo.No05]]</f>
        <v>47.389999999664724</v>
      </c>
      <c r="H195" s="28">
        <f ca="1">+db_ConsumoSectorizado[[#This Row],[Consumo.No08]]+db_ConsumoSectorizado[[#This Row],[Consumo.No09]]</f>
        <v>202.31999999997788</v>
      </c>
      <c r="I195" s="28">
        <f ca="1">+IF(db_ConsumoSectorizado[[#This Row],[Fecha]]&lt;TODAY(),IFERROR(VLOOKUP(db_ConsumoSectorizado[[#This Row],[Fecha]],db_Medidores[],9,FALSE)-VLOOKUP(db_ConsumoSectorizado[[#This Row],[Fecha]]-1,db_Medidores[],9,FALSE),0),0)</f>
        <v>92.869999999995343</v>
      </c>
      <c r="J195" s="28">
        <f ca="1">+IF(db_ConsumoSectorizado[[#This Row],[Fecha]]&lt;TODAY(),IFERROR(VLOOKUP(db_ConsumoSectorizado[[#This Row],[Fecha]],db_Medidores[],11,FALSE)-VLOOKUP(db_ConsumoSectorizado[[#This Row],[Fecha]]-1,db_Medidores[],11,FALSE),0),0)</f>
        <v>109.44999999998254</v>
      </c>
      <c r="K195" s="28">
        <f ca="1">+db_ConsumoSectorizado[[#This Row],[Consumo.No07]]-db_ConsumoSectorizado[[#This Row],[Consumo.No08]]-db_ConsumoSectorizado[[#This Row],[Consumo.No09]]</f>
        <v>0</v>
      </c>
      <c r="L195" s="28">
        <f ca="1">+IF(db_ConsumoSectorizado[[#This Row],[Fecha]]&lt;TODAY(),IFERROR(VLOOKUP(db_ConsumoSectorizado[[#This Row],[Fecha]],db_Medidores[],4,FALSE)-VLOOKUP(db_ConsumoSectorizado[[#This Row],[Fecha]]-1,db_Medidores[],4,FALSE),0),0)</f>
        <v>9974</v>
      </c>
      <c r="M195" s="28">
        <f ca="1">+IF(db_ConsumoSectorizado[[#This Row],[Fecha]]&lt;TODAY(),IFERROR(VLOOKUP(db_ConsumoSectorizado[[#This Row],[Fecha]],db_Medidores[],19,FALSE)-VLOOKUP(db_ConsumoSectorizado[[#This Row],[Fecha]]-1,db_Medidores[],19,FALSE),0),0)</f>
        <v>922</v>
      </c>
      <c r="N195" s="28">
        <f ca="1">+IF(db_ConsumoSectorizado[[#This Row],[Fecha]]&lt;TODAY(),IFERROR(VLOOKUP(db_ConsumoSectorizado[[#This Row],[Fecha]],db_Medidores[],15,FALSE)-VLOOKUP(db_ConsumoSectorizado[[#This Row],[Fecha]]-1,db_Medidores[],15,FALSE),0),0)</f>
        <v>3143</v>
      </c>
      <c r="O195" s="28">
        <f ca="1">+IF(db_ConsumoSectorizado[[#This Row],[Fecha]]&lt;TODAY(),IFERROR(VLOOKUP(db_ConsumoSectorizado[[#This Row],[Fecha]],db_Medidores[],8,FALSE)-VLOOKUP(db_ConsumoSectorizado[[#This Row],[Fecha]]-1,db_Medidores[],8,FALSE),0),0)</f>
        <v>900</v>
      </c>
      <c r="P195" s="28">
        <f ca="1">+db_ConsumoSectorizado[[#This Row],[Consumo.No11]]-db_ConsumoSectorizado[[#This Row],[Consumo.No12]]-db_ConsumoSectorizado[[#This Row],[Consumo.No13]]-db_ConsumoSectorizado[[#This Row],[Consumo.No14]]</f>
        <v>5009</v>
      </c>
      <c r="Q195" s="28">
        <f ca="1">+IF(db_ConsumoSectorizado[[#This Row],[Fecha]]&lt;TODAY(),IFERROR(VLOOKUP(db_ConsumoSectorizado[[#This Row],[Fecha]],db_Medidores[],2,FALSE)-VLOOKUP(db_ConsumoSectorizado[[#This Row],[Fecha]]-1,db_Medidores[],2,FALSE),0),0)</f>
        <v>366.30000000004657</v>
      </c>
      <c r="R195" s="28">
        <f ca="1">+IF(db_ConsumoSectorizado[[#This Row],[Fecha]]&lt;TODAY(),IFERROR(VLOOKUP(db_ConsumoSectorizado[[#This Row],[Fecha]],db_Medidores[],3,FALSE)-VLOOKUP(db_ConsumoSectorizado[[#This Row],[Fecha]]-1,db_Medidores[],3,FALSE),0),0)</f>
        <v>186.01999999998952</v>
      </c>
      <c r="S195" s="28">
        <f ca="1">+db_ConsumoSectorizado[[#This Row],[Consumo.No01]]-db_ConsumoSectorizado[[#This Row],[Consumo.No02]]-db_ConsumoSectorizado[[#This Row],[Consumo.No07]]-db_ConsumoSectorizado[[#This Row],[Consumo.No11]]</f>
        <v>-960.0299999905983</v>
      </c>
      <c r="T195" s="28">
        <f>+IFERROR(VLOOKUP(db_ConsumoSectorizado[[#This Row],[Fecha]],db_Vol[],2,FALSE),0)</f>
        <v>0</v>
      </c>
      <c r="U195" s="28">
        <f>+IFERROR(VLOOKUP(db_ConsumoSectorizado[[#This Row],[Fecha]],db_Vol[],3,FALSE),0)</f>
        <v>0</v>
      </c>
      <c r="V195" s="28" t="b">
        <f>+AND(db_ConsumoSectorizado[[#This Row],[Vol_SACO]]&gt;3000,db_ConsumoSectorizado[[#This Row],[Vol_ENVA]]&gt;3000)</f>
        <v>0</v>
      </c>
      <c r="W195" s="28" t="b">
        <f>+AND(db_ConsumoSectorizado[[#This Row],[Vol_SACO]]&lt;=0,db_ConsumoSectorizado[[#This Row],[Vol_ENVA]]&lt;100)</f>
        <v>1</v>
      </c>
      <c r="X195" s="28" t="b">
        <f>+AND(db_ConsumoSectorizado[[#This Row],[Vol_SACO]]&gt;0,db_ConsumoSectorizado[[#This Row],[Vol_ENVA]]&lt;900)</f>
        <v>0</v>
      </c>
      <c r="Y195" s="28" t="b">
        <f>+AND(db_ConsumoSectorizado[[#This Row],[Vol_SACO]]=0,db_ConsumoSectorizado[[#This Row],[Vol_ENVA]]&gt;3000)</f>
        <v>0</v>
      </c>
    </row>
    <row r="196" spans="1:25" ht="15.75" x14ac:dyDescent="0.25">
      <c r="A196" s="26">
        <v>44388</v>
      </c>
      <c r="B19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8162.1800000020885</v>
      </c>
      <c r="C196" s="28">
        <f ca="1">+IF(db_ConsumoSectorizado[[#This Row],[Fecha]]&lt;TODAY(),IFERROR(VLOOKUP(db_ConsumoSectorizado[[#This Row],[Fecha]],db_Medidores[],10,FALSE)-VLOOKUP(db_ConsumoSectorizado[[#This Row],[Fecha]]-1,db_Medidores[],10,FALSE),0),0)</f>
        <v>7.5500000002793968</v>
      </c>
      <c r="D19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9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19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196" s="28">
        <f ca="1">+db_ConsumoSectorizado[[#This Row],[Consumo.No02]]-db_ConsumoSectorizado[[#This Row],[Consumo.No04]]-db_ConsumoSectorizado[[#This Row],[Consumo.No05]]</f>
        <v>7.5500000002793968</v>
      </c>
      <c r="H196" s="28">
        <f ca="1">+db_ConsumoSectorizado[[#This Row],[Consumo.No08]]+db_ConsumoSectorizado[[#This Row],[Consumo.No09]]</f>
        <v>95.610000000015134</v>
      </c>
      <c r="I196" s="28">
        <f ca="1">+IF(db_ConsumoSectorizado[[#This Row],[Fecha]]&lt;TODAY(),IFERROR(VLOOKUP(db_ConsumoSectorizado[[#This Row],[Fecha]],db_Medidores[],9,FALSE)-VLOOKUP(db_ConsumoSectorizado[[#This Row],[Fecha]]-1,db_Medidores[],9,FALSE),0),0)</f>
        <v>45.529999999998836</v>
      </c>
      <c r="J196" s="28">
        <f ca="1">+IF(db_ConsumoSectorizado[[#This Row],[Fecha]]&lt;TODAY(),IFERROR(VLOOKUP(db_ConsumoSectorizado[[#This Row],[Fecha]],db_Medidores[],11,FALSE)-VLOOKUP(db_ConsumoSectorizado[[#This Row],[Fecha]]-1,db_Medidores[],11,FALSE),0),0)</f>
        <v>50.080000000016298</v>
      </c>
      <c r="K196" s="28">
        <f ca="1">+db_ConsumoSectorizado[[#This Row],[Consumo.No07]]-db_ConsumoSectorizado[[#This Row],[Consumo.No08]]-db_ConsumoSectorizado[[#This Row],[Consumo.No09]]</f>
        <v>0</v>
      </c>
      <c r="L196" s="28">
        <f ca="1">+IF(db_ConsumoSectorizado[[#This Row],[Fecha]]&lt;TODAY(),IFERROR(VLOOKUP(db_ConsumoSectorizado[[#This Row],[Fecha]],db_Medidores[],4,FALSE)-VLOOKUP(db_ConsumoSectorizado[[#This Row],[Fecha]]-1,db_Medidores[],4,FALSE),0),0)</f>
        <v>5111</v>
      </c>
      <c r="M196" s="28">
        <f ca="1">+IF(db_ConsumoSectorizado[[#This Row],[Fecha]]&lt;TODAY(),IFERROR(VLOOKUP(db_ConsumoSectorizado[[#This Row],[Fecha]],db_Medidores[],19,FALSE)-VLOOKUP(db_ConsumoSectorizado[[#This Row],[Fecha]]-1,db_Medidores[],19,FALSE),0),0)</f>
        <v>524</v>
      </c>
      <c r="N196" s="28">
        <f ca="1">+IF(db_ConsumoSectorizado[[#This Row],[Fecha]]&lt;TODAY(),IFERROR(VLOOKUP(db_ConsumoSectorizado[[#This Row],[Fecha]],db_Medidores[],15,FALSE)-VLOOKUP(db_ConsumoSectorizado[[#This Row],[Fecha]]-1,db_Medidores[],15,FALSE),0),0)</f>
        <v>1006</v>
      </c>
      <c r="O196" s="28">
        <f ca="1">+IF(db_ConsumoSectorizado[[#This Row],[Fecha]]&lt;TODAY(),IFERROR(VLOOKUP(db_ConsumoSectorizado[[#This Row],[Fecha]],db_Medidores[],8,FALSE)-VLOOKUP(db_ConsumoSectorizado[[#This Row],[Fecha]]-1,db_Medidores[],8,FALSE),0),0)</f>
        <v>553.5999999998603</v>
      </c>
      <c r="P196" s="28">
        <f ca="1">+db_ConsumoSectorizado[[#This Row],[Consumo.No11]]-db_ConsumoSectorizado[[#This Row],[Consumo.No12]]-db_ConsumoSectorizado[[#This Row],[Consumo.No13]]-db_ConsumoSectorizado[[#This Row],[Consumo.No14]]</f>
        <v>3027.4000000001397</v>
      </c>
      <c r="Q196" s="28">
        <f ca="1">+IF(db_ConsumoSectorizado[[#This Row],[Fecha]]&lt;TODAY(),IFERROR(VLOOKUP(db_ConsumoSectorizado[[#This Row],[Fecha]],db_Medidores[],2,FALSE)-VLOOKUP(db_ConsumoSectorizado[[#This Row],[Fecha]]-1,db_Medidores[],2,FALSE),0),0)</f>
        <v>213.61999999999534</v>
      </c>
      <c r="R196" s="28">
        <f ca="1">+IF(db_ConsumoSectorizado[[#This Row],[Fecha]]&lt;TODAY(),IFERROR(VLOOKUP(db_ConsumoSectorizado[[#This Row],[Fecha]],db_Medidores[],3,FALSE)-VLOOKUP(db_ConsumoSectorizado[[#This Row],[Fecha]]-1,db_Medidores[],3,FALSE),0),0)</f>
        <v>120.20000000001164</v>
      </c>
      <c r="S196" s="28">
        <f ca="1">+db_ConsumoSectorizado[[#This Row],[Consumo.No01]]-db_ConsumoSectorizado[[#This Row],[Consumo.No02]]-db_ConsumoSectorizado[[#This Row],[Consumo.No07]]-db_ConsumoSectorizado[[#This Row],[Consumo.No11]]</f>
        <v>2948.020000001794</v>
      </c>
      <c r="T196" s="28">
        <f>+IFERROR(VLOOKUP(db_ConsumoSectorizado[[#This Row],[Fecha]],db_Vol[],2,FALSE),0)</f>
        <v>0</v>
      </c>
      <c r="U196" s="28">
        <f>+IFERROR(VLOOKUP(db_ConsumoSectorizado[[#This Row],[Fecha]],db_Vol[],3,FALSE),0)</f>
        <v>0</v>
      </c>
      <c r="V196" s="28" t="b">
        <f>+AND(db_ConsumoSectorizado[[#This Row],[Vol_SACO]]&gt;3000,db_ConsumoSectorizado[[#This Row],[Vol_ENVA]]&gt;3000)</f>
        <v>0</v>
      </c>
      <c r="W196" s="28" t="b">
        <f>+AND(db_ConsumoSectorizado[[#This Row],[Vol_SACO]]&lt;=0,db_ConsumoSectorizado[[#This Row],[Vol_ENVA]]&lt;100)</f>
        <v>1</v>
      </c>
      <c r="X196" s="28" t="b">
        <f>+AND(db_ConsumoSectorizado[[#This Row],[Vol_SACO]]&gt;0,db_ConsumoSectorizado[[#This Row],[Vol_ENVA]]&lt;900)</f>
        <v>0</v>
      </c>
      <c r="Y196" s="28" t="b">
        <f>+AND(db_ConsumoSectorizado[[#This Row],[Vol_SACO]]=0,db_ConsumoSectorizado[[#This Row],[Vol_ENVA]]&gt;3000)</f>
        <v>0</v>
      </c>
    </row>
    <row r="197" spans="1:25" ht="15.75" x14ac:dyDescent="0.25">
      <c r="A197" s="26">
        <v>44389</v>
      </c>
      <c r="B19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12822.499999993714</v>
      </c>
      <c r="C197" s="28">
        <f ca="1">+IF(db_ConsumoSectorizado[[#This Row],[Fecha]]&lt;TODAY(),IFERROR(VLOOKUP(db_ConsumoSectorizado[[#This Row],[Fecha]],db_Medidores[],10,FALSE)-VLOOKUP(db_ConsumoSectorizado[[#This Row],[Fecha]]-1,db_Medidores[],10,FALSE),0),0)</f>
        <v>1659.5600000000559</v>
      </c>
      <c r="D197" s="28">
        <f ca="1">+IF(db_ConsumoSectorizado[[#This Row],[Fecha]]&lt;TODAY(),IFERROR(VLOOKUP(db_ConsumoSectorizado[[#This Row],[Fecha]],db_Medidores[],6,FALSE)-VLOOKUP(db_ConsumoSectorizado[[#This Row],[Fecha]]-1,db_Medidores[],6,FALSE),0),0)</f>
        <v>245.64000000001397</v>
      </c>
      <c r="E197" s="28">
        <f ca="1">+IF(db_ConsumoSectorizado[[#This Row],[Fecha]]&lt;TODAY(),IFERROR(VLOOKUP(db_ConsumoSectorizado[[#This Row],[Fecha]],db_Medidores[],7,FALSE)-VLOOKUP(db_ConsumoSectorizado[[#This Row],[Fecha]]-1,db_Medidores[],7,FALSE),0),0)</f>
        <v>345.76000000000931</v>
      </c>
      <c r="F197" s="28">
        <f ca="1">+IF(db_ConsumoSectorizado[[#This Row],[Fecha]]&lt;TODAY(),IFERROR(VLOOKUP(db_ConsumoSectorizado[[#This Row],[Fecha]],db_Medidores[],17,FALSE)-VLOOKUP(db_ConsumoSectorizado[[#This Row],[Fecha]]-1,db_Medidores[],17,FALSE),0),0)</f>
        <v>752.76999999990221</v>
      </c>
      <c r="G197" s="28">
        <f ca="1">+db_ConsumoSectorizado[[#This Row],[Consumo.No02]]-db_ConsumoSectorizado[[#This Row],[Consumo.No04]]-db_ConsumoSectorizado[[#This Row],[Consumo.No05]]</f>
        <v>561.03000000014435</v>
      </c>
      <c r="H197" s="28">
        <f ca="1">+db_ConsumoSectorizado[[#This Row],[Consumo.No08]]+db_ConsumoSectorizado[[#This Row],[Consumo.No09]]</f>
        <v>657.67999999997846</v>
      </c>
      <c r="I197" s="28">
        <f ca="1">+IF(db_ConsumoSectorizado[[#This Row],[Fecha]]&lt;TODAY(),IFERROR(VLOOKUP(db_ConsumoSectorizado[[#This Row],[Fecha]],db_Medidores[],9,FALSE)-VLOOKUP(db_ConsumoSectorizado[[#This Row],[Fecha]]-1,db_Medidores[],9,FALSE),0),0)</f>
        <v>235.66999999999825</v>
      </c>
      <c r="J197" s="28">
        <f ca="1">+IF(db_ConsumoSectorizado[[#This Row],[Fecha]]&lt;TODAY(),IFERROR(VLOOKUP(db_ConsumoSectorizado[[#This Row],[Fecha]],db_Medidores[],11,FALSE)-VLOOKUP(db_ConsumoSectorizado[[#This Row],[Fecha]]-1,db_Medidores[],11,FALSE),0),0)</f>
        <v>422.00999999998021</v>
      </c>
      <c r="K197" s="28">
        <f ca="1">+db_ConsumoSectorizado[[#This Row],[Consumo.No07]]-db_ConsumoSectorizado[[#This Row],[Consumo.No08]]-db_ConsumoSectorizado[[#This Row],[Consumo.No09]]</f>
        <v>0</v>
      </c>
      <c r="L197" s="28">
        <f ca="1">+IF(db_ConsumoSectorizado[[#This Row],[Fecha]]&lt;TODAY(),IFERROR(VLOOKUP(db_ConsumoSectorizado[[#This Row],[Fecha]],db_Medidores[],4,FALSE)-VLOOKUP(db_ConsumoSectorizado[[#This Row],[Fecha]]-1,db_Medidores[],4,FALSE),0),0)</f>
        <v>8349</v>
      </c>
      <c r="M197" s="28">
        <f ca="1">+IF(db_ConsumoSectorizado[[#This Row],[Fecha]]&lt;TODAY(),IFERROR(VLOOKUP(db_ConsumoSectorizado[[#This Row],[Fecha]],db_Medidores[],19,FALSE)-VLOOKUP(db_ConsumoSectorizado[[#This Row],[Fecha]]-1,db_Medidores[],19,FALSE),0),0)</f>
        <v>1185</v>
      </c>
      <c r="N197" s="28">
        <f ca="1">+IF(db_ConsumoSectorizado[[#This Row],[Fecha]]&lt;TODAY(),IFERROR(VLOOKUP(db_ConsumoSectorizado[[#This Row],[Fecha]],db_Medidores[],15,FALSE)-VLOOKUP(db_ConsumoSectorizado[[#This Row],[Fecha]]-1,db_Medidores[],15,FALSE),0),0)</f>
        <v>1018</v>
      </c>
      <c r="O197" s="28">
        <f ca="1">+IF(db_ConsumoSectorizado[[#This Row],[Fecha]]&lt;TODAY(),IFERROR(VLOOKUP(db_ConsumoSectorizado[[#This Row],[Fecha]],db_Medidores[],8,FALSE)-VLOOKUP(db_ConsumoSectorizado[[#This Row],[Fecha]]-1,db_Medidores[],8,FALSE),0),0)</f>
        <v>793.19999999995343</v>
      </c>
      <c r="P197" s="28">
        <f ca="1">+db_ConsumoSectorizado[[#This Row],[Consumo.No11]]-db_ConsumoSectorizado[[#This Row],[Consumo.No12]]-db_ConsumoSectorizado[[#This Row],[Consumo.No13]]-db_ConsumoSectorizado[[#This Row],[Consumo.No14]]</f>
        <v>5352.8000000000466</v>
      </c>
      <c r="Q197" s="28">
        <f ca="1">+IF(db_ConsumoSectorizado[[#This Row],[Fecha]]&lt;TODAY(),IFERROR(VLOOKUP(db_ConsumoSectorizado[[#This Row],[Fecha]],db_Medidores[],2,FALSE)-VLOOKUP(db_ConsumoSectorizado[[#This Row],[Fecha]]-1,db_Medidores[],2,FALSE),0),0)</f>
        <v>443.5</v>
      </c>
      <c r="R197" s="28">
        <f ca="1">+IF(db_ConsumoSectorizado[[#This Row],[Fecha]]&lt;TODAY(),IFERROR(VLOOKUP(db_ConsumoSectorizado[[#This Row],[Fecha]],db_Medidores[],3,FALSE)-VLOOKUP(db_ConsumoSectorizado[[#This Row],[Fecha]]-1,db_Medidores[],3,FALSE),0),0)</f>
        <v>246</v>
      </c>
      <c r="S197" s="28">
        <f ca="1">+db_ConsumoSectorizado[[#This Row],[Consumo.No01]]-db_ConsumoSectorizado[[#This Row],[Consumo.No02]]-db_ConsumoSectorizado[[#This Row],[Consumo.No07]]-db_ConsumoSectorizado[[#This Row],[Consumo.No11]]</f>
        <v>2156.2599999936792</v>
      </c>
      <c r="T197" s="28">
        <f>+IFERROR(VLOOKUP(db_ConsumoSectorizado[[#This Row],[Fecha]],db_Vol[],2,FALSE),0)</f>
        <v>1622</v>
      </c>
      <c r="U197" s="28">
        <f>+IFERROR(VLOOKUP(db_ConsumoSectorizado[[#This Row],[Fecha]],db_Vol[],3,FALSE),0)</f>
        <v>200.81180000000001</v>
      </c>
      <c r="V197" s="28" t="b">
        <f>+AND(db_ConsumoSectorizado[[#This Row],[Vol_SACO]]&gt;3000,db_ConsumoSectorizado[[#This Row],[Vol_ENVA]]&gt;3000)</f>
        <v>0</v>
      </c>
      <c r="W197" s="28" t="b">
        <f>+AND(db_ConsumoSectorizado[[#This Row],[Vol_SACO]]&lt;=0,db_ConsumoSectorizado[[#This Row],[Vol_ENVA]]&lt;100)</f>
        <v>0</v>
      </c>
      <c r="X197" s="28" t="b">
        <f>+AND(db_ConsumoSectorizado[[#This Row],[Vol_SACO]]&gt;0,db_ConsumoSectorizado[[#This Row],[Vol_ENVA]]&lt;900)</f>
        <v>1</v>
      </c>
      <c r="Y197" s="28" t="b">
        <f>+AND(db_ConsumoSectorizado[[#This Row],[Vol_SACO]]=0,db_ConsumoSectorizado[[#This Row],[Vol_ENVA]]&gt;3000)</f>
        <v>0</v>
      </c>
    </row>
    <row r="198" spans="1:25" ht="15.75" x14ac:dyDescent="0.25">
      <c r="A198" s="26">
        <v>44390</v>
      </c>
      <c r="B19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18505.479999991891</v>
      </c>
      <c r="C198" s="28">
        <f ca="1">+IF(db_ConsumoSectorizado[[#This Row],[Fecha]]&lt;TODAY(),IFERROR(VLOOKUP(db_ConsumoSectorizado[[#This Row],[Fecha]],db_Medidores[],10,FALSE)-VLOOKUP(db_ConsumoSectorizado[[#This Row],[Fecha]]-1,db_Medidores[],10,FALSE),0),0)</f>
        <v>5143.8899999996647</v>
      </c>
      <c r="D19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98" s="28">
        <f ca="1">+IF(db_ConsumoSectorizado[[#This Row],[Fecha]]&lt;TODAY(),IFERROR(VLOOKUP(db_ConsumoSectorizado[[#This Row],[Fecha]],db_Medidores[],7,FALSE)-VLOOKUP(db_ConsumoSectorizado[[#This Row],[Fecha]]-1,db_Medidores[],7,FALSE),0),0)</f>
        <v>945.05999999982305</v>
      </c>
      <c r="F198" s="28">
        <f ca="1">+IF(db_ConsumoSectorizado[[#This Row],[Fecha]]&lt;TODAY(),IFERROR(VLOOKUP(db_ConsumoSectorizado[[#This Row],[Fecha]],db_Medidores[],17,FALSE)-VLOOKUP(db_ConsumoSectorizado[[#This Row],[Fecha]]-1,db_Medidores[],17,FALSE),0),0)</f>
        <v>2015.3600000001024</v>
      </c>
      <c r="G198" s="28">
        <f ca="1">+db_ConsumoSectorizado[[#This Row],[Consumo.No02]]-db_ConsumoSectorizado[[#This Row],[Consumo.No04]]-db_ConsumoSectorizado[[#This Row],[Consumo.No05]]</f>
        <v>2183.4699999997392</v>
      </c>
      <c r="H198" s="28">
        <f ca="1">+db_ConsumoSectorizado[[#This Row],[Consumo.No08]]+db_ConsumoSectorizado[[#This Row],[Consumo.No09]]</f>
        <v>303.62000000002445</v>
      </c>
      <c r="I198" s="28">
        <f ca="1">+IF(db_ConsumoSectorizado[[#This Row],[Fecha]]&lt;TODAY(),IFERROR(VLOOKUP(db_ConsumoSectorizado[[#This Row],[Fecha]],db_Medidores[],9,FALSE)-VLOOKUP(db_ConsumoSectorizado[[#This Row],[Fecha]]-1,db_Medidores[],9,FALSE),0),0)</f>
        <v>283.91000000000349</v>
      </c>
      <c r="J198" s="28">
        <f ca="1">+IF(db_ConsumoSectorizado[[#This Row],[Fecha]]&lt;TODAY(),IFERROR(VLOOKUP(db_ConsumoSectorizado[[#This Row],[Fecha]],db_Medidores[],11,FALSE)-VLOOKUP(db_ConsumoSectorizado[[#This Row],[Fecha]]-1,db_Medidores[],11,FALSE),0),0)</f>
        <v>19.710000000020955</v>
      </c>
      <c r="K198" s="28">
        <f ca="1">+db_ConsumoSectorizado[[#This Row],[Consumo.No07]]-db_ConsumoSectorizado[[#This Row],[Consumo.No08]]-db_ConsumoSectorizado[[#This Row],[Consumo.No09]]</f>
        <v>0</v>
      </c>
      <c r="L198" s="28">
        <f ca="1">+IF(db_ConsumoSectorizado[[#This Row],[Fecha]]&lt;TODAY(),IFERROR(VLOOKUP(db_ConsumoSectorizado[[#This Row],[Fecha]],db_Medidores[],4,FALSE)-VLOOKUP(db_ConsumoSectorizado[[#This Row],[Fecha]]-1,db_Medidores[],4,FALSE),0),0)</f>
        <v>8580</v>
      </c>
      <c r="M198" s="28">
        <f ca="1">+IF(db_ConsumoSectorizado[[#This Row],[Fecha]]&lt;TODAY(),IFERROR(VLOOKUP(db_ConsumoSectorizado[[#This Row],[Fecha]],db_Medidores[],19,FALSE)-VLOOKUP(db_ConsumoSectorizado[[#This Row],[Fecha]]-1,db_Medidores[],19,FALSE),0),0)</f>
        <v>1513</v>
      </c>
      <c r="N198" s="28">
        <f ca="1">+IF(db_ConsumoSectorizado[[#This Row],[Fecha]]&lt;TODAY(),IFERROR(VLOOKUP(db_ConsumoSectorizado[[#This Row],[Fecha]],db_Medidores[],15,FALSE)-VLOOKUP(db_ConsumoSectorizado[[#This Row],[Fecha]]-1,db_Medidores[],15,FALSE),0),0)</f>
        <v>1797</v>
      </c>
      <c r="O198" s="28">
        <f ca="1">+IF(db_ConsumoSectorizado[[#This Row],[Fecha]]&lt;TODAY(),IFERROR(VLOOKUP(db_ConsumoSectorizado[[#This Row],[Fecha]],db_Medidores[],8,FALSE)-VLOOKUP(db_ConsumoSectorizado[[#This Row],[Fecha]]-1,db_Medidores[],8,FALSE),0),0)</f>
        <v>695.20000000018626</v>
      </c>
      <c r="P198" s="28">
        <f ca="1">+db_ConsumoSectorizado[[#This Row],[Consumo.No11]]-db_ConsumoSectorizado[[#This Row],[Consumo.No12]]-db_ConsumoSectorizado[[#This Row],[Consumo.No13]]-db_ConsumoSectorizado[[#This Row],[Consumo.No14]]</f>
        <v>4574.7999999998137</v>
      </c>
      <c r="Q198" s="28">
        <f ca="1">+IF(db_ConsumoSectorizado[[#This Row],[Fecha]]&lt;TODAY(),IFERROR(VLOOKUP(db_ConsumoSectorizado[[#This Row],[Fecha]],db_Medidores[],2,FALSE)-VLOOKUP(db_ConsumoSectorizado[[#This Row],[Fecha]]-1,db_Medidores[],2,FALSE),0),0)</f>
        <v>399.45999999996275</v>
      </c>
      <c r="R198" s="28">
        <f ca="1">+IF(db_ConsumoSectorizado[[#This Row],[Fecha]]&lt;TODAY(),IFERROR(VLOOKUP(db_ConsumoSectorizado[[#This Row],[Fecha]],db_Medidores[],3,FALSE)-VLOOKUP(db_ConsumoSectorizado[[#This Row],[Fecha]]-1,db_Medidores[],3,FALSE),0),0)</f>
        <v>255.05999999999767</v>
      </c>
      <c r="S198" s="28">
        <f ca="1">+db_ConsumoSectorizado[[#This Row],[Consumo.No01]]-db_ConsumoSectorizado[[#This Row],[Consumo.No02]]-db_ConsumoSectorizado[[#This Row],[Consumo.No07]]-db_ConsumoSectorizado[[#This Row],[Consumo.No11]]</f>
        <v>4477.9699999922013</v>
      </c>
      <c r="T198" s="28">
        <f>+IFERROR(VLOOKUP(db_ConsumoSectorizado[[#This Row],[Fecha]],db_Vol[],2,FALSE),0)</f>
        <v>2995</v>
      </c>
      <c r="U198" s="28">
        <f>+IFERROR(VLOOKUP(db_ConsumoSectorizado[[#This Row],[Fecha]],db_Vol[],3,FALSE),0)</f>
        <v>3405.7777999999989</v>
      </c>
      <c r="V198" s="28" t="b">
        <f>+AND(db_ConsumoSectorizado[[#This Row],[Vol_SACO]]&gt;3000,db_ConsumoSectorizado[[#This Row],[Vol_ENVA]]&gt;3000)</f>
        <v>0</v>
      </c>
      <c r="W198" s="28" t="b">
        <f>+AND(db_ConsumoSectorizado[[#This Row],[Vol_SACO]]&lt;=0,db_ConsumoSectorizado[[#This Row],[Vol_ENVA]]&lt;100)</f>
        <v>0</v>
      </c>
      <c r="X198" s="28" t="b">
        <f>+AND(db_ConsumoSectorizado[[#This Row],[Vol_SACO]]&gt;0,db_ConsumoSectorizado[[#This Row],[Vol_ENVA]]&lt;900)</f>
        <v>0</v>
      </c>
      <c r="Y198" s="28" t="b">
        <f>+AND(db_ConsumoSectorizado[[#This Row],[Vol_SACO]]=0,db_ConsumoSectorizado[[#This Row],[Vol_ENVA]]&gt;3000)</f>
        <v>0</v>
      </c>
    </row>
    <row r="199" spans="1:25" ht="15.75" x14ac:dyDescent="0.25">
      <c r="A199" s="26">
        <v>44391</v>
      </c>
      <c r="B19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18376.079999991809</v>
      </c>
      <c r="C199" s="28">
        <f ca="1">+IF(db_ConsumoSectorizado[[#This Row],[Fecha]]&lt;TODAY(),IFERROR(VLOOKUP(db_ConsumoSectorizado[[#This Row],[Fecha]],db_Medidores[],10,FALSE)-VLOOKUP(db_ConsumoSectorizado[[#This Row],[Fecha]]-1,db_Medidores[],10,FALSE),0),0)</f>
        <v>5651.9399999999441</v>
      </c>
      <c r="D19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199" s="28">
        <f ca="1">+IF(db_ConsumoSectorizado[[#This Row],[Fecha]]&lt;TODAY(),IFERROR(VLOOKUP(db_ConsumoSectorizado[[#This Row],[Fecha]],db_Medidores[],7,FALSE)-VLOOKUP(db_ConsumoSectorizado[[#This Row],[Fecha]]-1,db_Medidores[],7,FALSE),0),0)</f>
        <v>1033.4800000002142</v>
      </c>
      <c r="F199" s="28">
        <f ca="1">+IF(db_ConsumoSectorizado[[#This Row],[Fecha]]&lt;TODAY(),IFERROR(VLOOKUP(db_ConsumoSectorizado[[#This Row],[Fecha]],db_Medidores[],17,FALSE)-VLOOKUP(db_ConsumoSectorizado[[#This Row],[Fecha]]-1,db_Medidores[],17,FALSE),0),0)</f>
        <v>2247.9899999999907</v>
      </c>
      <c r="G199" s="28">
        <f ca="1">+db_ConsumoSectorizado[[#This Row],[Consumo.No02]]-db_ConsumoSectorizado[[#This Row],[Consumo.No04]]-db_ConsumoSectorizado[[#This Row],[Consumo.No05]]</f>
        <v>2370.4699999997392</v>
      </c>
      <c r="H199" s="28">
        <f ca="1">+db_ConsumoSectorizado[[#This Row],[Consumo.No08]]+db_ConsumoSectorizado[[#This Row],[Consumo.No09]]</f>
        <v>1285.9999999999854</v>
      </c>
      <c r="I199" s="28">
        <f ca="1">+IF(db_ConsumoSectorizado[[#This Row],[Fecha]]&lt;TODAY(),IFERROR(VLOOKUP(db_ConsumoSectorizado[[#This Row],[Fecha]],db_Medidores[],9,FALSE)-VLOOKUP(db_ConsumoSectorizado[[#This Row],[Fecha]]-1,db_Medidores[],9,FALSE),0),0)</f>
        <v>316.43000000000757</v>
      </c>
      <c r="J199" s="28">
        <f ca="1">+IF(db_ConsumoSectorizado[[#This Row],[Fecha]]&lt;TODAY(),IFERROR(VLOOKUP(db_ConsumoSectorizado[[#This Row],[Fecha]],db_Medidores[],11,FALSE)-VLOOKUP(db_ConsumoSectorizado[[#This Row],[Fecha]]-1,db_Medidores[],11,FALSE),0),0)</f>
        <v>969.56999999997788</v>
      </c>
      <c r="K199" s="28">
        <f ca="1">+db_ConsumoSectorizado[[#This Row],[Consumo.No07]]-db_ConsumoSectorizado[[#This Row],[Consumo.No08]]-db_ConsumoSectorizado[[#This Row],[Consumo.No09]]</f>
        <v>0</v>
      </c>
      <c r="L199" s="28">
        <f ca="1">+IF(db_ConsumoSectorizado[[#This Row],[Fecha]]&lt;TODAY(),IFERROR(VLOOKUP(db_ConsumoSectorizado[[#This Row],[Fecha]],db_Medidores[],4,FALSE)-VLOOKUP(db_ConsumoSectorizado[[#This Row],[Fecha]]-1,db_Medidores[],4,FALSE),0),0)</f>
        <v>11797</v>
      </c>
      <c r="M199" s="28">
        <f ca="1">+IF(db_ConsumoSectorizado[[#This Row],[Fecha]]&lt;TODAY(),IFERROR(VLOOKUP(db_ConsumoSectorizado[[#This Row],[Fecha]],db_Medidores[],19,FALSE)-VLOOKUP(db_ConsumoSectorizado[[#This Row],[Fecha]]-1,db_Medidores[],19,FALSE),0),0)</f>
        <v>2006</v>
      </c>
      <c r="N199" s="28">
        <f ca="1">+IF(db_ConsumoSectorizado[[#This Row],[Fecha]]&lt;TODAY(),IFERROR(VLOOKUP(db_ConsumoSectorizado[[#This Row],[Fecha]],db_Medidores[],15,FALSE)-VLOOKUP(db_ConsumoSectorizado[[#This Row],[Fecha]]-1,db_Medidores[],15,FALSE),0),0)</f>
        <v>3071</v>
      </c>
      <c r="O199" s="28">
        <f ca="1">+IF(db_ConsumoSectorizado[[#This Row],[Fecha]]&lt;TODAY(),IFERROR(VLOOKUP(db_ConsumoSectorizado[[#This Row],[Fecha]],db_Medidores[],8,FALSE)-VLOOKUP(db_ConsumoSectorizado[[#This Row],[Fecha]]-1,db_Medidores[],8,FALSE),0),0)</f>
        <v>837.5999999998603</v>
      </c>
      <c r="P199" s="28">
        <f ca="1">+db_ConsumoSectorizado[[#This Row],[Consumo.No11]]-db_ConsumoSectorizado[[#This Row],[Consumo.No12]]-db_ConsumoSectorizado[[#This Row],[Consumo.No13]]-db_ConsumoSectorizado[[#This Row],[Consumo.No14]]</f>
        <v>5882.4000000001397</v>
      </c>
      <c r="Q199" s="28">
        <f ca="1">+IF(db_ConsumoSectorizado[[#This Row],[Fecha]]&lt;TODAY(),IFERROR(VLOOKUP(db_ConsumoSectorizado[[#This Row],[Fecha]],db_Medidores[],2,FALSE)-VLOOKUP(db_ConsumoSectorizado[[#This Row],[Fecha]]-1,db_Medidores[],2,FALSE),0),0)</f>
        <v>466.49000000004889</v>
      </c>
      <c r="R199" s="28">
        <f ca="1">+IF(db_ConsumoSectorizado[[#This Row],[Fecha]]&lt;TODAY(),IFERROR(VLOOKUP(db_ConsumoSectorizado[[#This Row],[Fecha]],db_Medidores[],3,FALSE)-VLOOKUP(db_ConsumoSectorizado[[#This Row],[Fecha]]-1,db_Medidores[],3,FALSE),0),0)</f>
        <v>317.42999999999302</v>
      </c>
      <c r="S199" s="28">
        <f ca="1">+db_ConsumoSectorizado[[#This Row],[Consumo.No01]]-db_ConsumoSectorizado[[#This Row],[Consumo.No02]]-db_ConsumoSectorizado[[#This Row],[Consumo.No07]]-db_ConsumoSectorizado[[#This Row],[Consumo.No11]]</f>
        <v>-358.86000000812055</v>
      </c>
      <c r="T199" s="28">
        <f>+IFERROR(VLOOKUP(db_ConsumoSectorizado[[#This Row],[Fecha]],db_Vol[],2,FALSE),0)</f>
        <v>3645</v>
      </c>
      <c r="U199" s="28">
        <f>+IFERROR(VLOOKUP(db_ConsumoSectorizado[[#This Row],[Fecha]],db_Vol[],3,FALSE),0)</f>
        <v>3978.2919999999999</v>
      </c>
      <c r="V199" s="28" t="b">
        <f>+AND(db_ConsumoSectorizado[[#This Row],[Vol_SACO]]&gt;3000,db_ConsumoSectorizado[[#This Row],[Vol_ENVA]]&gt;3000)</f>
        <v>1</v>
      </c>
      <c r="W199" s="28" t="b">
        <f>+AND(db_ConsumoSectorizado[[#This Row],[Vol_SACO]]&lt;=0,db_ConsumoSectorizado[[#This Row],[Vol_ENVA]]&lt;100)</f>
        <v>0</v>
      </c>
      <c r="X199" s="28" t="b">
        <f>+AND(db_ConsumoSectorizado[[#This Row],[Vol_SACO]]&gt;0,db_ConsumoSectorizado[[#This Row],[Vol_ENVA]]&lt;900)</f>
        <v>0</v>
      </c>
      <c r="Y199" s="28" t="b">
        <f>+AND(db_ConsumoSectorizado[[#This Row],[Vol_SACO]]=0,db_ConsumoSectorizado[[#This Row],[Vol_ENVA]]&gt;3000)</f>
        <v>0</v>
      </c>
    </row>
    <row r="200" spans="1:25" ht="15.75" x14ac:dyDescent="0.25">
      <c r="A200" s="26">
        <v>44392</v>
      </c>
      <c r="B20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18525.770000009332</v>
      </c>
      <c r="C200" s="28">
        <f ca="1">+IF(db_ConsumoSectorizado[[#This Row],[Fecha]]&lt;TODAY(),IFERROR(VLOOKUP(db_ConsumoSectorizado[[#This Row],[Fecha]],db_Medidores[],10,FALSE)-VLOOKUP(db_ConsumoSectorizado[[#This Row],[Fecha]]-1,db_Medidores[],10,FALSE),0),0)</f>
        <v>4509.5</v>
      </c>
      <c r="D20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0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0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00" s="28">
        <f ca="1">+db_ConsumoSectorizado[[#This Row],[Consumo.No02]]-db_ConsumoSectorizado[[#This Row],[Consumo.No04]]-db_ConsumoSectorizado[[#This Row],[Consumo.No05]]</f>
        <v>4509.5</v>
      </c>
      <c r="H200" s="28">
        <f ca="1">+db_ConsumoSectorizado[[#This Row],[Consumo.No08]]+db_ConsumoSectorizado[[#This Row],[Consumo.No09]]</f>
        <v>524.95999999999185</v>
      </c>
      <c r="I200" s="28">
        <f ca="1">+IF(db_ConsumoSectorizado[[#This Row],[Fecha]]&lt;TODAY(),IFERROR(VLOOKUP(db_ConsumoSectorizado[[#This Row],[Fecha]],db_Medidores[],9,FALSE)-VLOOKUP(db_ConsumoSectorizado[[#This Row],[Fecha]]-1,db_Medidores[],9,FALSE),0),0)</f>
        <v>190.92999999999302</v>
      </c>
      <c r="J200" s="28">
        <f ca="1">+IF(db_ConsumoSectorizado[[#This Row],[Fecha]]&lt;TODAY(),IFERROR(VLOOKUP(db_ConsumoSectorizado[[#This Row],[Fecha]],db_Medidores[],11,FALSE)-VLOOKUP(db_ConsumoSectorizado[[#This Row],[Fecha]]-1,db_Medidores[],11,FALSE),0),0)</f>
        <v>334.02999999999884</v>
      </c>
      <c r="K200" s="28">
        <f ca="1">+db_ConsumoSectorizado[[#This Row],[Consumo.No07]]-db_ConsumoSectorizado[[#This Row],[Consumo.No08]]-db_ConsumoSectorizado[[#This Row],[Consumo.No09]]</f>
        <v>0</v>
      </c>
      <c r="L200" s="28">
        <f ca="1">+IF(db_ConsumoSectorizado[[#This Row],[Fecha]]&lt;TODAY(),IFERROR(VLOOKUP(db_ConsumoSectorizado[[#This Row],[Fecha]],db_Medidores[],4,FALSE)-VLOOKUP(db_ConsumoSectorizado[[#This Row],[Fecha]]-1,db_Medidores[],4,FALSE),0),0)</f>
        <v>8701</v>
      </c>
      <c r="M200" s="28">
        <f ca="1">+IF(db_ConsumoSectorizado[[#This Row],[Fecha]]&lt;TODAY(),IFERROR(VLOOKUP(db_ConsumoSectorizado[[#This Row],[Fecha]],db_Medidores[],19,FALSE)-VLOOKUP(db_ConsumoSectorizado[[#This Row],[Fecha]]-1,db_Medidores[],19,FALSE),0),0)</f>
        <v>1370</v>
      </c>
      <c r="N200" s="28">
        <f ca="1">+IF(db_ConsumoSectorizado[[#This Row],[Fecha]]&lt;TODAY(),IFERROR(VLOOKUP(db_ConsumoSectorizado[[#This Row],[Fecha]],db_Medidores[],15,FALSE)-VLOOKUP(db_ConsumoSectorizado[[#This Row],[Fecha]]-1,db_Medidores[],15,FALSE),0),0)</f>
        <v>2231</v>
      </c>
      <c r="O200" s="28">
        <f ca="1">+IF(db_ConsumoSectorizado[[#This Row],[Fecha]]&lt;TODAY(),IFERROR(VLOOKUP(db_ConsumoSectorizado[[#This Row],[Fecha]],db_Medidores[],8,FALSE)-VLOOKUP(db_ConsumoSectorizado[[#This Row],[Fecha]]-1,db_Medidores[],8,FALSE),0),0)</f>
        <v>635</v>
      </c>
      <c r="P200" s="28">
        <f ca="1">+db_ConsumoSectorizado[[#This Row],[Consumo.No11]]-db_ConsumoSectorizado[[#This Row],[Consumo.No12]]-db_ConsumoSectorizado[[#This Row],[Consumo.No13]]-db_ConsumoSectorizado[[#This Row],[Consumo.No14]]</f>
        <v>4465</v>
      </c>
      <c r="Q200" s="28">
        <f ca="1">+IF(db_ConsumoSectorizado[[#This Row],[Fecha]]&lt;TODAY(),IFERROR(VLOOKUP(db_ConsumoSectorizado[[#This Row],[Fecha]],db_Medidores[],2,FALSE)-VLOOKUP(db_ConsumoSectorizado[[#This Row],[Fecha]]-1,db_Medidores[],2,FALSE),0),0)</f>
        <v>408.46999999997206</v>
      </c>
      <c r="R200" s="28">
        <f ca="1">+IF(db_ConsumoSectorizado[[#This Row],[Fecha]]&lt;TODAY(),IFERROR(VLOOKUP(db_ConsumoSectorizado[[#This Row],[Fecha]],db_Medidores[],3,FALSE)-VLOOKUP(db_ConsumoSectorizado[[#This Row],[Fecha]]-1,db_Medidores[],3,FALSE),0),0)</f>
        <v>225.76000000000931</v>
      </c>
      <c r="S200" s="28">
        <f ca="1">+db_ConsumoSectorizado[[#This Row],[Consumo.No01]]-db_ConsumoSectorizado[[#This Row],[Consumo.No02]]-db_ConsumoSectorizado[[#This Row],[Consumo.No07]]-db_ConsumoSectorizado[[#This Row],[Consumo.No11]]</f>
        <v>4790.31000000934</v>
      </c>
      <c r="T200" s="28">
        <f>+IFERROR(VLOOKUP(db_ConsumoSectorizado[[#This Row],[Fecha]],db_Vol[],2,FALSE),0)</f>
        <v>1837</v>
      </c>
      <c r="U200" s="28">
        <f>+IFERROR(VLOOKUP(db_ConsumoSectorizado[[#This Row],[Fecha]],db_Vol[],3,FALSE),0)</f>
        <v>2963.8232000000007</v>
      </c>
      <c r="V200" s="28" t="b">
        <f>+AND(db_ConsumoSectorizado[[#This Row],[Vol_SACO]]&gt;3000,db_ConsumoSectorizado[[#This Row],[Vol_ENVA]]&gt;3000)</f>
        <v>0</v>
      </c>
      <c r="W200" s="28" t="b">
        <f>+AND(db_ConsumoSectorizado[[#This Row],[Vol_SACO]]&lt;=0,db_ConsumoSectorizado[[#This Row],[Vol_ENVA]]&lt;100)</f>
        <v>0</v>
      </c>
      <c r="X200" s="28" t="b">
        <f>+AND(db_ConsumoSectorizado[[#This Row],[Vol_SACO]]&gt;0,db_ConsumoSectorizado[[#This Row],[Vol_ENVA]]&lt;900)</f>
        <v>0</v>
      </c>
      <c r="Y200" s="28" t="b">
        <f>+AND(db_ConsumoSectorizado[[#This Row],[Vol_SACO]]=0,db_ConsumoSectorizado[[#This Row],[Vol_ENVA]]&gt;3000)</f>
        <v>0</v>
      </c>
    </row>
    <row r="201" spans="1:25" ht="15.75" x14ac:dyDescent="0.25">
      <c r="A201" s="26">
        <v>44393</v>
      </c>
      <c r="B20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8244.5600000014238</v>
      </c>
      <c r="C201" s="28">
        <f ca="1">+IF(db_ConsumoSectorizado[[#This Row],[Fecha]]&lt;TODAY(),IFERROR(VLOOKUP(db_ConsumoSectorizado[[#This Row],[Fecha]],db_Medidores[],10,FALSE)-VLOOKUP(db_ConsumoSectorizado[[#This Row],[Fecha]]-1,db_Medidores[],10,FALSE),0),0)</f>
        <v>39.570000000298023</v>
      </c>
      <c r="D20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0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0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01" s="28">
        <f ca="1">+db_ConsumoSectorizado[[#This Row],[Consumo.No02]]-db_ConsumoSectorizado[[#This Row],[Consumo.No04]]-db_ConsumoSectorizado[[#This Row],[Consumo.No05]]</f>
        <v>39.570000000298023</v>
      </c>
      <c r="H201" s="28">
        <f ca="1">+db_ConsumoSectorizado[[#This Row],[Consumo.No08]]+db_ConsumoSectorizado[[#This Row],[Consumo.No09]]</f>
        <v>354.19000000003143</v>
      </c>
      <c r="I201" s="28">
        <f ca="1">+IF(db_ConsumoSectorizado[[#This Row],[Fecha]]&lt;TODAY(),IFERROR(VLOOKUP(db_ConsumoSectorizado[[#This Row],[Fecha]],db_Medidores[],9,FALSE)-VLOOKUP(db_ConsumoSectorizado[[#This Row],[Fecha]]-1,db_Medidores[],9,FALSE),0),0)</f>
        <v>57.070000000006985</v>
      </c>
      <c r="J201" s="28">
        <f ca="1">+IF(db_ConsumoSectorizado[[#This Row],[Fecha]]&lt;TODAY(),IFERROR(VLOOKUP(db_ConsumoSectorizado[[#This Row],[Fecha]],db_Medidores[],11,FALSE)-VLOOKUP(db_ConsumoSectorizado[[#This Row],[Fecha]]-1,db_Medidores[],11,FALSE),0),0)</f>
        <v>297.12000000002445</v>
      </c>
      <c r="K201" s="28">
        <f ca="1">+db_ConsumoSectorizado[[#This Row],[Consumo.No07]]-db_ConsumoSectorizado[[#This Row],[Consumo.No08]]-db_ConsumoSectorizado[[#This Row],[Consumo.No09]]</f>
        <v>0</v>
      </c>
      <c r="L201" s="28">
        <f ca="1">+IF(db_ConsumoSectorizado[[#This Row],[Fecha]]&lt;TODAY(),IFERROR(VLOOKUP(db_ConsumoSectorizado[[#This Row],[Fecha]],db_Medidores[],4,FALSE)-VLOOKUP(db_ConsumoSectorizado[[#This Row],[Fecha]]-1,db_Medidores[],4,FALSE),0),0)</f>
        <v>7229</v>
      </c>
      <c r="M201" s="28">
        <f ca="1">+IF(db_ConsumoSectorizado[[#This Row],[Fecha]]&lt;TODAY(),IFERROR(VLOOKUP(db_ConsumoSectorizado[[#This Row],[Fecha]],db_Medidores[],19,FALSE)-VLOOKUP(db_ConsumoSectorizado[[#This Row],[Fecha]]-1,db_Medidores[],19,FALSE),0),0)</f>
        <v>651</v>
      </c>
      <c r="N201" s="28">
        <f ca="1">+IF(db_ConsumoSectorizado[[#This Row],[Fecha]]&lt;TODAY(),IFERROR(VLOOKUP(db_ConsumoSectorizado[[#This Row],[Fecha]],db_Medidores[],15,FALSE)-VLOOKUP(db_ConsumoSectorizado[[#This Row],[Fecha]]-1,db_Medidores[],15,FALSE),0),0)</f>
        <v>2182</v>
      </c>
      <c r="O201" s="28">
        <f ca="1">+IF(db_ConsumoSectorizado[[#This Row],[Fecha]]&lt;TODAY(),IFERROR(VLOOKUP(db_ConsumoSectorizado[[#This Row],[Fecha]],db_Medidores[],8,FALSE)-VLOOKUP(db_ConsumoSectorizado[[#This Row],[Fecha]]-1,db_Medidores[],8,FALSE),0),0)</f>
        <v>699.60000000009313</v>
      </c>
      <c r="P201" s="28">
        <f ca="1">+db_ConsumoSectorizado[[#This Row],[Consumo.No11]]-db_ConsumoSectorizado[[#This Row],[Consumo.No12]]-db_ConsumoSectorizado[[#This Row],[Consumo.No13]]-db_ConsumoSectorizado[[#This Row],[Consumo.No14]]</f>
        <v>3696.3999999999069</v>
      </c>
      <c r="Q201" s="28">
        <f ca="1">+IF(db_ConsumoSectorizado[[#This Row],[Fecha]]&lt;TODAY(),IFERROR(VLOOKUP(db_ConsumoSectorizado[[#This Row],[Fecha]],db_Medidores[],2,FALSE)-VLOOKUP(db_ConsumoSectorizado[[#This Row],[Fecha]]-1,db_Medidores[],2,FALSE),0),0)</f>
        <v>356.15999999997439</v>
      </c>
      <c r="R201" s="28">
        <f ca="1">+IF(db_ConsumoSectorizado[[#This Row],[Fecha]]&lt;TODAY(),IFERROR(VLOOKUP(db_ConsumoSectorizado[[#This Row],[Fecha]],db_Medidores[],3,FALSE)-VLOOKUP(db_ConsumoSectorizado[[#This Row],[Fecha]]-1,db_Medidores[],3,FALSE),0),0)</f>
        <v>63.279999999998836</v>
      </c>
      <c r="S201" s="28">
        <f ca="1">+db_ConsumoSectorizado[[#This Row],[Consumo.No01]]-db_ConsumoSectorizado[[#This Row],[Consumo.No02]]-db_ConsumoSectorizado[[#This Row],[Consumo.No07]]-db_ConsumoSectorizado[[#This Row],[Consumo.No11]]</f>
        <v>621.8000000010943</v>
      </c>
      <c r="T201" s="28">
        <f>+IFERROR(VLOOKUP(db_ConsumoSectorizado[[#This Row],[Fecha]],db_Vol[],2,FALSE),0)</f>
        <v>0</v>
      </c>
      <c r="U201" s="28">
        <f>+IFERROR(VLOOKUP(db_ConsumoSectorizado[[#This Row],[Fecha]],db_Vol[],3,FALSE),0)</f>
        <v>0</v>
      </c>
      <c r="V201" s="28" t="b">
        <f>+AND(db_ConsumoSectorizado[[#This Row],[Vol_SACO]]&gt;3000,db_ConsumoSectorizado[[#This Row],[Vol_ENVA]]&gt;3000)</f>
        <v>0</v>
      </c>
      <c r="W201" s="28" t="b">
        <f>+AND(db_ConsumoSectorizado[[#This Row],[Vol_SACO]]&lt;=0,db_ConsumoSectorizado[[#This Row],[Vol_ENVA]]&lt;100)</f>
        <v>1</v>
      </c>
      <c r="X201" s="28" t="b">
        <f>+AND(db_ConsumoSectorizado[[#This Row],[Vol_SACO]]&gt;0,db_ConsumoSectorizado[[#This Row],[Vol_ENVA]]&lt;900)</f>
        <v>0</v>
      </c>
      <c r="Y201" s="28" t="b">
        <f>+AND(db_ConsumoSectorizado[[#This Row],[Vol_SACO]]=0,db_ConsumoSectorizado[[#This Row],[Vol_ENVA]]&gt;3000)</f>
        <v>0</v>
      </c>
    </row>
    <row r="202" spans="1:25" ht="15.75" x14ac:dyDescent="0.25">
      <c r="A202" s="26">
        <v>44394</v>
      </c>
      <c r="B20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9750.3800000097835</v>
      </c>
      <c r="C202" s="28">
        <f ca="1">+IF(db_ConsumoSectorizado[[#This Row],[Fecha]]&lt;TODAY(),IFERROR(VLOOKUP(db_ConsumoSectorizado[[#This Row],[Fecha]],db_Medidores[],10,FALSE)-VLOOKUP(db_ConsumoSectorizado[[#This Row],[Fecha]]-1,db_Medidores[],10,FALSE),0),0)</f>
        <v>38.5</v>
      </c>
      <c r="D20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02" s="28">
        <f ca="1">+IF(db_ConsumoSectorizado[[#This Row],[Fecha]]&lt;TODAY(),IFERROR(VLOOKUP(db_ConsumoSectorizado[[#This Row],[Fecha]],db_Medidores[],7,FALSE)-VLOOKUP(db_ConsumoSectorizado[[#This Row],[Fecha]]-1,db_Medidores[],7,FALSE),0),0)</f>
        <v>783.58999999985099</v>
      </c>
      <c r="F20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02" s="28">
        <f ca="1">+db_ConsumoSectorizado[[#This Row],[Consumo.No02]]-db_ConsumoSectorizado[[#This Row],[Consumo.No04]]-db_ConsumoSectorizado[[#This Row],[Consumo.No05]]</f>
        <v>-745.08999999985099</v>
      </c>
      <c r="H202" s="28">
        <f ca="1">+db_ConsumoSectorizado[[#This Row],[Consumo.No08]]+db_ConsumoSectorizado[[#This Row],[Consumo.No09]]</f>
        <v>239.22999999998137</v>
      </c>
      <c r="I202" s="28">
        <f ca="1">+IF(db_ConsumoSectorizado[[#This Row],[Fecha]]&lt;TODAY(),IFERROR(VLOOKUP(db_ConsumoSectorizado[[#This Row],[Fecha]],db_Medidores[],9,FALSE)-VLOOKUP(db_ConsumoSectorizado[[#This Row],[Fecha]]-1,db_Medidores[],9,FALSE),0),0)</f>
        <v>74.779999999998836</v>
      </c>
      <c r="J202" s="28">
        <f ca="1">+IF(db_ConsumoSectorizado[[#This Row],[Fecha]]&lt;TODAY(),IFERROR(VLOOKUP(db_ConsumoSectorizado[[#This Row],[Fecha]],db_Medidores[],11,FALSE)-VLOOKUP(db_ConsumoSectorizado[[#This Row],[Fecha]]-1,db_Medidores[],11,FALSE),0),0)</f>
        <v>164.44999999998254</v>
      </c>
      <c r="K202" s="28">
        <f ca="1">+db_ConsumoSectorizado[[#This Row],[Consumo.No07]]-db_ConsumoSectorizado[[#This Row],[Consumo.No08]]-db_ConsumoSectorizado[[#This Row],[Consumo.No09]]</f>
        <v>0</v>
      </c>
      <c r="L202" s="28">
        <f ca="1">+IF(db_ConsumoSectorizado[[#This Row],[Fecha]]&lt;TODAY(),IFERROR(VLOOKUP(db_ConsumoSectorizado[[#This Row],[Fecha]],db_Medidores[],4,FALSE)-VLOOKUP(db_ConsumoSectorizado[[#This Row],[Fecha]]-1,db_Medidores[],4,FALSE),0),0)</f>
        <v>8548</v>
      </c>
      <c r="M202" s="28">
        <f ca="1">+IF(db_ConsumoSectorizado[[#This Row],[Fecha]]&lt;TODAY(),IFERROR(VLOOKUP(db_ConsumoSectorizado[[#This Row],[Fecha]],db_Medidores[],19,FALSE)-VLOOKUP(db_ConsumoSectorizado[[#This Row],[Fecha]]-1,db_Medidores[],19,FALSE),0),0)</f>
        <v>647</v>
      </c>
      <c r="N202" s="28">
        <f ca="1">+IF(db_ConsumoSectorizado[[#This Row],[Fecha]]&lt;TODAY(),IFERROR(VLOOKUP(db_ConsumoSectorizado[[#This Row],[Fecha]],db_Medidores[],15,FALSE)-VLOOKUP(db_ConsumoSectorizado[[#This Row],[Fecha]]-1,db_Medidores[],15,FALSE),0),0)</f>
        <v>2689</v>
      </c>
      <c r="O202" s="28">
        <f ca="1">+IF(db_ConsumoSectorizado[[#This Row],[Fecha]]&lt;TODAY(),IFERROR(VLOOKUP(db_ConsumoSectorizado[[#This Row],[Fecha]],db_Medidores[],8,FALSE)-VLOOKUP(db_ConsumoSectorizado[[#This Row],[Fecha]]-1,db_Medidores[],8,FALSE),0),0)</f>
        <v>751.39999999990687</v>
      </c>
      <c r="P202" s="28">
        <f ca="1">+db_ConsumoSectorizado[[#This Row],[Consumo.No11]]-db_ConsumoSectorizado[[#This Row],[Consumo.No12]]-db_ConsumoSectorizado[[#This Row],[Consumo.No13]]-db_ConsumoSectorizado[[#This Row],[Consumo.No14]]</f>
        <v>4460.6000000000931</v>
      </c>
      <c r="Q202" s="28">
        <f ca="1">+IF(db_ConsumoSectorizado[[#This Row],[Fecha]]&lt;TODAY(),IFERROR(VLOOKUP(db_ConsumoSectorizado[[#This Row],[Fecha]],db_Medidores[],2,FALSE)-VLOOKUP(db_ConsumoSectorizado[[#This Row],[Fecha]]-1,db_Medidores[],2,FALSE),0),0)</f>
        <v>350.95000000001164</v>
      </c>
      <c r="R202" s="28">
        <f ca="1">+IF(db_ConsumoSectorizado[[#This Row],[Fecha]]&lt;TODAY(),IFERROR(VLOOKUP(db_ConsumoSectorizado[[#This Row],[Fecha]],db_Medidores[],3,FALSE)-VLOOKUP(db_ConsumoSectorizado[[#This Row],[Fecha]]-1,db_Medidores[],3,FALSE),0),0)</f>
        <v>146.6699999999837</v>
      </c>
      <c r="S202" s="28">
        <f ca="1">+db_ConsumoSectorizado[[#This Row],[Consumo.No01]]-db_ConsumoSectorizado[[#This Row],[Consumo.No02]]-db_ConsumoSectorizado[[#This Row],[Consumo.No07]]-db_ConsumoSectorizado[[#This Row],[Consumo.No11]]</f>
        <v>924.65000000980217</v>
      </c>
      <c r="T202" s="28">
        <f>+IFERROR(VLOOKUP(db_ConsumoSectorizado[[#This Row],[Fecha]],db_Vol[],2,FALSE),0)</f>
        <v>0</v>
      </c>
      <c r="U202" s="28">
        <f>+IFERROR(VLOOKUP(db_ConsumoSectorizado[[#This Row],[Fecha]],db_Vol[],3,FALSE),0)</f>
        <v>0</v>
      </c>
      <c r="V202" s="28" t="b">
        <f>+AND(db_ConsumoSectorizado[[#This Row],[Vol_SACO]]&gt;3000,db_ConsumoSectorizado[[#This Row],[Vol_ENVA]]&gt;3000)</f>
        <v>0</v>
      </c>
      <c r="W202" s="28" t="b">
        <f>+AND(db_ConsumoSectorizado[[#This Row],[Vol_SACO]]&lt;=0,db_ConsumoSectorizado[[#This Row],[Vol_ENVA]]&lt;100)</f>
        <v>1</v>
      </c>
      <c r="X202" s="28" t="b">
        <f>+AND(db_ConsumoSectorizado[[#This Row],[Vol_SACO]]&gt;0,db_ConsumoSectorizado[[#This Row],[Vol_ENVA]]&lt;900)</f>
        <v>0</v>
      </c>
      <c r="Y202" s="28" t="b">
        <f>+AND(db_ConsumoSectorizado[[#This Row],[Vol_SACO]]=0,db_ConsumoSectorizado[[#This Row],[Vol_ENVA]]&gt;3000)</f>
        <v>0</v>
      </c>
    </row>
    <row r="203" spans="1:25" ht="15.75" x14ac:dyDescent="0.25">
      <c r="A203" s="26">
        <v>44395</v>
      </c>
      <c r="B20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8250.5100000013481</v>
      </c>
      <c r="C203" s="28">
        <f ca="1">+IF(db_ConsumoSectorizado[[#This Row],[Fecha]]&lt;TODAY(),IFERROR(VLOOKUP(db_ConsumoSectorizado[[#This Row],[Fecha]],db_Medidores[],10,FALSE)-VLOOKUP(db_ConsumoSectorizado[[#This Row],[Fecha]]-1,db_Medidores[],10,FALSE),0),0)</f>
        <v>8.6599999996833503</v>
      </c>
      <c r="D20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03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03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03" s="28">
        <f ca="1">+db_ConsumoSectorizado[[#This Row],[Consumo.No02]]-db_ConsumoSectorizado[[#This Row],[Consumo.No04]]-db_ConsumoSectorizado[[#This Row],[Consumo.No05]]</f>
        <v>8.6599999996833503</v>
      </c>
      <c r="H203" s="28">
        <f ca="1">+db_ConsumoSectorizado[[#This Row],[Consumo.No08]]+db_ConsumoSectorizado[[#This Row],[Consumo.No09]]</f>
        <v>327.05999999998312</v>
      </c>
      <c r="I203" s="28">
        <f ca="1">+IF(db_ConsumoSectorizado[[#This Row],[Fecha]]&lt;TODAY(),IFERROR(VLOOKUP(db_ConsumoSectorizado[[#This Row],[Fecha]],db_Medidores[],9,FALSE)-VLOOKUP(db_ConsumoSectorizado[[#This Row],[Fecha]]-1,db_Medidores[],9,FALSE),0),0)</f>
        <v>85.379999999990105</v>
      </c>
      <c r="J203" s="28">
        <f ca="1">+IF(db_ConsumoSectorizado[[#This Row],[Fecha]]&lt;TODAY(),IFERROR(VLOOKUP(db_ConsumoSectorizado[[#This Row],[Fecha]],db_Medidores[],11,FALSE)-VLOOKUP(db_ConsumoSectorizado[[#This Row],[Fecha]]-1,db_Medidores[],11,FALSE),0),0)</f>
        <v>241.67999999999302</v>
      </c>
      <c r="K203" s="28">
        <f ca="1">+db_ConsumoSectorizado[[#This Row],[Consumo.No07]]-db_ConsumoSectorizado[[#This Row],[Consumo.No08]]-db_ConsumoSectorizado[[#This Row],[Consumo.No09]]</f>
        <v>0</v>
      </c>
      <c r="L203" s="28">
        <f ca="1">+IF(db_ConsumoSectorizado[[#This Row],[Fecha]]&lt;TODAY(),IFERROR(VLOOKUP(db_ConsumoSectorizado[[#This Row],[Fecha]],db_Medidores[],4,FALSE)-VLOOKUP(db_ConsumoSectorizado[[#This Row],[Fecha]]-1,db_Medidores[],4,FALSE),0),0)</f>
        <v>7190</v>
      </c>
      <c r="M203" s="28">
        <f ca="1">+IF(db_ConsumoSectorizado[[#This Row],[Fecha]]&lt;TODAY(),IFERROR(VLOOKUP(db_ConsumoSectorizado[[#This Row],[Fecha]],db_Medidores[],19,FALSE)-VLOOKUP(db_ConsumoSectorizado[[#This Row],[Fecha]]-1,db_Medidores[],19,FALSE),0),0)</f>
        <v>711</v>
      </c>
      <c r="N203" s="28">
        <f ca="1">+IF(db_ConsumoSectorizado[[#This Row],[Fecha]]&lt;TODAY(),IFERROR(VLOOKUP(db_ConsumoSectorizado[[#This Row],[Fecha]],db_Medidores[],15,FALSE)-VLOOKUP(db_ConsumoSectorizado[[#This Row],[Fecha]]-1,db_Medidores[],15,FALSE),0),0)</f>
        <v>2247</v>
      </c>
      <c r="O203" s="28">
        <f ca="1">+IF(db_ConsumoSectorizado[[#This Row],[Fecha]]&lt;TODAY(),IFERROR(VLOOKUP(db_ConsumoSectorizado[[#This Row],[Fecha]],db_Medidores[],8,FALSE)-VLOOKUP(db_ConsumoSectorizado[[#This Row],[Fecha]]-1,db_Medidores[],8,FALSE),0),0)</f>
        <v>734</v>
      </c>
      <c r="P203" s="28">
        <f ca="1">+db_ConsumoSectorizado[[#This Row],[Consumo.No11]]-db_ConsumoSectorizado[[#This Row],[Consumo.No12]]-db_ConsumoSectorizado[[#This Row],[Consumo.No13]]-db_ConsumoSectorizado[[#This Row],[Consumo.No14]]</f>
        <v>3498</v>
      </c>
      <c r="Q203" s="28">
        <f ca="1">+IF(db_ConsumoSectorizado[[#This Row],[Fecha]]&lt;TODAY(),IFERROR(VLOOKUP(db_ConsumoSectorizado[[#This Row],[Fecha]],db_Medidores[],2,FALSE)-VLOOKUP(db_ConsumoSectorizado[[#This Row],[Fecha]]-1,db_Medidores[],2,FALSE),0),0)</f>
        <v>331.4100000000326</v>
      </c>
      <c r="R203" s="28">
        <f ca="1">+IF(db_ConsumoSectorizado[[#This Row],[Fecha]]&lt;TODAY(),IFERROR(VLOOKUP(db_ConsumoSectorizado[[#This Row],[Fecha]],db_Medidores[],3,FALSE)-VLOOKUP(db_ConsumoSectorizado[[#This Row],[Fecha]]-1,db_Medidores[],3,FALSE),0),0)</f>
        <v>82.080000000016298</v>
      </c>
      <c r="S203" s="28">
        <f ca="1">+db_ConsumoSectorizado[[#This Row],[Consumo.No01]]-db_ConsumoSectorizado[[#This Row],[Consumo.No02]]-db_ConsumoSectorizado[[#This Row],[Consumo.No07]]-db_ConsumoSectorizado[[#This Row],[Consumo.No11]]</f>
        <v>724.79000000168162</v>
      </c>
      <c r="T203" s="28">
        <f>+IFERROR(VLOOKUP(db_ConsumoSectorizado[[#This Row],[Fecha]],db_Vol[],2,FALSE),0)</f>
        <v>0</v>
      </c>
      <c r="U203" s="28">
        <f>+IFERROR(VLOOKUP(db_ConsumoSectorizado[[#This Row],[Fecha]],db_Vol[],3,FALSE),0)</f>
        <v>0</v>
      </c>
      <c r="V203" s="28" t="b">
        <f>+AND(db_ConsumoSectorizado[[#This Row],[Vol_SACO]]&gt;3000,db_ConsumoSectorizado[[#This Row],[Vol_ENVA]]&gt;3000)</f>
        <v>0</v>
      </c>
      <c r="W203" s="28" t="b">
        <f>+AND(db_ConsumoSectorizado[[#This Row],[Vol_SACO]]&lt;=0,db_ConsumoSectorizado[[#This Row],[Vol_ENVA]]&lt;100)</f>
        <v>1</v>
      </c>
      <c r="X203" s="28" t="b">
        <f>+AND(db_ConsumoSectorizado[[#This Row],[Vol_SACO]]&gt;0,db_ConsumoSectorizado[[#This Row],[Vol_ENVA]]&lt;900)</f>
        <v>0</v>
      </c>
      <c r="Y203" s="28" t="b">
        <f>+AND(db_ConsumoSectorizado[[#This Row],[Vol_SACO]]=0,db_ConsumoSectorizado[[#This Row],[Vol_ENVA]]&gt;3000)</f>
        <v>0</v>
      </c>
    </row>
    <row r="204" spans="1:25" ht="15.75" x14ac:dyDescent="0.25">
      <c r="A204" s="26">
        <v>44396</v>
      </c>
      <c r="B20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10561.879999993718</v>
      </c>
      <c r="C204" s="28">
        <f ca="1">+IF(db_ConsumoSectorizado[[#This Row],[Fecha]]&lt;TODAY(),IFERROR(VLOOKUP(db_ConsumoSectorizado[[#This Row],[Fecha]],db_Medidores[],10,FALSE)-VLOOKUP(db_ConsumoSectorizado[[#This Row],[Fecha]]-1,db_Medidores[],10,FALSE),0),0)</f>
        <v>1432.7200000002049</v>
      </c>
      <c r="D20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04" s="28">
        <f ca="1">+IF(db_ConsumoSectorizado[[#This Row],[Fecha]]&lt;TODAY(),IFERROR(VLOOKUP(db_ConsumoSectorizado[[#This Row],[Fecha]],db_Medidores[],7,FALSE)-VLOOKUP(db_ConsumoSectorizado[[#This Row],[Fecha]]-1,db_Medidores[],7,FALSE),0),0)</f>
        <v>284.60000000009313</v>
      </c>
      <c r="F204" s="28">
        <f ca="1">+IF(db_ConsumoSectorizado[[#This Row],[Fecha]]&lt;TODAY(),IFERROR(VLOOKUP(db_ConsumoSectorizado[[#This Row],[Fecha]],db_Medidores[],17,FALSE)-VLOOKUP(db_ConsumoSectorizado[[#This Row],[Fecha]]-1,db_Medidores[],17,FALSE),0),0)</f>
        <v>2479.1499999999069</v>
      </c>
      <c r="G204" s="28">
        <f ca="1">+db_ConsumoSectorizado[[#This Row],[Consumo.No02]]-db_ConsumoSectorizado[[#This Row],[Consumo.No04]]-db_ConsumoSectorizado[[#This Row],[Consumo.No05]]</f>
        <v>-1331.0299999997951</v>
      </c>
      <c r="H204" s="28">
        <f ca="1">+db_ConsumoSectorizado[[#This Row],[Consumo.No08]]+db_ConsumoSectorizado[[#This Row],[Consumo.No09]]</f>
        <v>919.69000000001688</v>
      </c>
      <c r="I204" s="28">
        <f ca="1">+IF(db_ConsumoSectorizado[[#This Row],[Fecha]]&lt;TODAY(),IFERROR(VLOOKUP(db_ConsumoSectorizado[[#This Row],[Fecha]],db_Medidores[],9,FALSE)-VLOOKUP(db_ConsumoSectorizado[[#This Row],[Fecha]]-1,db_Medidores[],9,FALSE),0),0)</f>
        <v>152.49000000000524</v>
      </c>
      <c r="J204" s="28">
        <f ca="1">+IF(db_ConsumoSectorizado[[#This Row],[Fecha]]&lt;TODAY(),IFERROR(VLOOKUP(db_ConsumoSectorizado[[#This Row],[Fecha]],db_Medidores[],11,FALSE)-VLOOKUP(db_ConsumoSectorizado[[#This Row],[Fecha]]-1,db_Medidores[],11,FALSE),0),0)</f>
        <v>767.20000000001164</v>
      </c>
      <c r="K204" s="28">
        <f ca="1">+db_ConsumoSectorizado[[#This Row],[Consumo.No07]]-db_ConsumoSectorizado[[#This Row],[Consumo.No08]]-db_ConsumoSectorizado[[#This Row],[Consumo.No09]]</f>
        <v>0</v>
      </c>
      <c r="L204" s="28">
        <f ca="1">+IF(db_ConsumoSectorizado[[#This Row],[Fecha]]&lt;TODAY(),IFERROR(VLOOKUP(db_ConsumoSectorizado[[#This Row],[Fecha]],db_Medidores[],4,FALSE)-VLOOKUP(db_ConsumoSectorizado[[#This Row],[Fecha]]-1,db_Medidores[],4,FALSE),0),0)</f>
        <v>7235</v>
      </c>
      <c r="M204" s="28">
        <f ca="1">+IF(db_ConsumoSectorizado[[#This Row],[Fecha]]&lt;TODAY(),IFERROR(VLOOKUP(db_ConsumoSectorizado[[#This Row],[Fecha]],db_Medidores[],19,FALSE)-VLOOKUP(db_ConsumoSectorizado[[#This Row],[Fecha]]-1,db_Medidores[],19,FALSE),0),0)</f>
        <v>939</v>
      </c>
      <c r="N204" s="28">
        <f ca="1">+IF(db_ConsumoSectorizado[[#This Row],[Fecha]]&lt;TODAY(),IFERROR(VLOOKUP(db_ConsumoSectorizado[[#This Row],[Fecha]],db_Medidores[],15,FALSE)-VLOOKUP(db_ConsumoSectorizado[[#This Row],[Fecha]]-1,db_Medidores[],15,FALSE),0),0)</f>
        <v>1641</v>
      </c>
      <c r="O204" s="28">
        <f ca="1">+IF(db_ConsumoSectorizado[[#This Row],[Fecha]]&lt;TODAY(),IFERROR(VLOOKUP(db_ConsumoSectorizado[[#This Row],[Fecha]],db_Medidores[],8,FALSE)-VLOOKUP(db_ConsumoSectorizado[[#This Row],[Fecha]]-1,db_Medidores[],8,FALSE),0),0)</f>
        <v>612.80000000004657</v>
      </c>
      <c r="P204" s="28">
        <f ca="1">+db_ConsumoSectorizado[[#This Row],[Consumo.No11]]-db_ConsumoSectorizado[[#This Row],[Consumo.No12]]-db_ConsumoSectorizado[[#This Row],[Consumo.No13]]-db_ConsumoSectorizado[[#This Row],[Consumo.No14]]</f>
        <v>4042.1999999999534</v>
      </c>
      <c r="Q204" s="28">
        <f ca="1">+IF(db_ConsumoSectorizado[[#This Row],[Fecha]]&lt;TODAY(),IFERROR(VLOOKUP(db_ConsumoSectorizado[[#This Row],[Fecha]],db_Medidores[],2,FALSE)-VLOOKUP(db_ConsumoSectorizado[[#This Row],[Fecha]]-1,db_Medidores[],2,FALSE),0),0)</f>
        <v>363.05999999999767</v>
      </c>
      <c r="R204" s="28">
        <f ca="1">+IF(db_ConsumoSectorizado[[#This Row],[Fecha]]&lt;TODAY(),IFERROR(VLOOKUP(db_ConsumoSectorizado[[#This Row],[Fecha]],db_Medidores[],3,FALSE)-VLOOKUP(db_ConsumoSectorizado[[#This Row],[Fecha]]-1,db_Medidores[],3,FALSE),0),0)</f>
        <v>187.05999999999767</v>
      </c>
      <c r="S204" s="28">
        <f ca="1">+db_ConsumoSectorizado[[#This Row],[Consumo.No01]]-db_ConsumoSectorizado[[#This Row],[Consumo.No02]]-db_ConsumoSectorizado[[#This Row],[Consumo.No07]]-db_ConsumoSectorizado[[#This Row],[Consumo.No11]]</f>
        <v>974.46999999349646</v>
      </c>
      <c r="T204" s="28">
        <f>+IFERROR(VLOOKUP(db_ConsumoSectorizado[[#This Row],[Fecha]],db_Vol[],2,FALSE),0)</f>
        <v>2267</v>
      </c>
      <c r="U204" s="28">
        <f>+IFERROR(VLOOKUP(db_ConsumoSectorizado[[#This Row],[Fecha]],db_Vol[],3,FALSE),0)</f>
        <v>826.36079999999993</v>
      </c>
      <c r="V204" s="28" t="b">
        <f>+AND(db_ConsumoSectorizado[[#This Row],[Vol_SACO]]&gt;3000,db_ConsumoSectorizado[[#This Row],[Vol_ENVA]]&gt;3000)</f>
        <v>0</v>
      </c>
      <c r="W204" s="28" t="b">
        <f>+AND(db_ConsumoSectorizado[[#This Row],[Vol_SACO]]&lt;=0,db_ConsumoSectorizado[[#This Row],[Vol_ENVA]]&lt;100)</f>
        <v>0</v>
      </c>
      <c r="X204" s="28" t="b">
        <f>+AND(db_ConsumoSectorizado[[#This Row],[Vol_SACO]]&gt;0,db_ConsumoSectorizado[[#This Row],[Vol_ENVA]]&lt;900)</f>
        <v>1</v>
      </c>
      <c r="Y204" s="28" t="b">
        <f>+AND(db_ConsumoSectorizado[[#This Row],[Vol_SACO]]=0,db_ConsumoSectorizado[[#This Row],[Vol_ENVA]]&gt;3000)</f>
        <v>0</v>
      </c>
    </row>
    <row r="205" spans="1:25" ht="15.75" x14ac:dyDescent="0.25">
      <c r="A205" s="26">
        <v>44397</v>
      </c>
      <c r="B20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22306.360000006302</v>
      </c>
      <c r="C205" s="28">
        <f ca="1">+IF(db_ConsumoSectorizado[[#This Row],[Fecha]]&lt;TODAY(),IFERROR(VLOOKUP(db_ConsumoSectorizado[[#This Row],[Fecha]],db_Medidores[],10,FALSE)-VLOOKUP(db_ConsumoSectorizado[[#This Row],[Fecha]]-1,db_Medidores[],10,FALSE),0),0)</f>
        <v>5925.3199999998324</v>
      </c>
      <c r="D20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05" s="28">
        <f ca="1">+IF(db_ConsumoSectorizado[[#This Row],[Fecha]]&lt;TODAY(),IFERROR(VLOOKUP(db_ConsumoSectorizado[[#This Row],[Fecha]],db_Medidores[],7,FALSE)-VLOOKUP(db_ConsumoSectorizado[[#This Row],[Fecha]]-1,db_Medidores[],7,FALSE),0),0)</f>
        <v>989.06000000005588</v>
      </c>
      <c r="F205" s="28">
        <f ca="1">+IF(db_ConsumoSectorizado[[#This Row],[Fecha]]&lt;TODAY(),IFERROR(VLOOKUP(db_ConsumoSectorizado[[#This Row],[Fecha]],db_Medidores[],17,FALSE)-VLOOKUP(db_ConsumoSectorizado[[#This Row],[Fecha]]-1,db_Medidores[],17,FALSE),0),0)</f>
        <v>2640.1800000000512</v>
      </c>
      <c r="G205" s="28">
        <f ca="1">+db_ConsumoSectorizado[[#This Row],[Consumo.No02]]-db_ConsumoSectorizado[[#This Row],[Consumo.No04]]-db_ConsumoSectorizado[[#This Row],[Consumo.No05]]</f>
        <v>2296.0799999997253</v>
      </c>
      <c r="H205" s="28">
        <f ca="1">+db_ConsumoSectorizado[[#This Row],[Consumo.No08]]+db_ConsumoSectorizado[[#This Row],[Consumo.No09]]</f>
        <v>932.92999999999302</v>
      </c>
      <c r="I205" s="28">
        <f ca="1">+IF(db_ConsumoSectorizado[[#This Row],[Fecha]]&lt;TODAY(),IFERROR(VLOOKUP(db_ConsumoSectorizado[[#This Row],[Fecha]],db_Medidores[],9,FALSE)-VLOOKUP(db_ConsumoSectorizado[[#This Row],[Fecha]]-1,db_Medidores[],9,FALSE),0),0)</f>
        <v>329.47000000000116</v>
      </c>
      <c r="J205" s="28">
        <f ca="1">+IF(db_ConsumoSectorizado[[#This Row],[Fecha]]&lt;TODAY(),IFERROR(VLOOKUP(db_ConsumoSectorizado[[#This Row],[Fecha]],db_Medidores[],11,FALSE)-VLOOKUP(db_ConsumoSectorizado[[#This Row],[Fecha]]-1,db_Medidores[],11,FALSE),0),0)</f>
        <v>603.45999999999185</v>
      </c>
      <c r="K205" s="28">
        <f ca="1">+db_ConsumoSectorizado[[#This Row],[Consumo.No07]]-db_ConsumoSectorizado[[#This Row],[Consumo.No08]]-db_ConsumoSectorizado[[#This Row],[Consumo.No09]]</f>
        <v>0</v>
      </c>
      <c r="L205" s="28">
        <f ca="1">+IF(db_ConsumoSectorizado[[#This Row],[Fecha]]&lt;TODAY(),IFERROR(VLOOKUP(db_ConsumoSectorizado[[#This Row],[Fecha]],db_Medidores[],4,FALSE)-VLOOKUP(db_ConsumoSectorizado[[#This Row],[Fecha]]-1,db_Medidores[],4,FALSE),0),0)</f>
        <v>11583</v>
      </c>
      <c r="M205" s="28">
        <f ca="1">+IF(db_ConsumoSectorizado[[#This Row],[Fecha]]&lt;TODAY(),IFERROR(VLOOKUP(db_ConsumoSectorizado[[#This Row],[Fecha]],db_Medidores[],19,FALSE)-VLOOKUP(db_ConsumoSectorizado[[#This Row],[Fecha]]-1,db_Medidores[],19,FALSE),0),0)</f>
        <v>1962</v>
      </c>
      <c r="N205" s="28">
        <f ca="1">+IF(db_ConsumoSectorizado[[#This Row],[Fecha]]&lt;TODAY(),IFERROR(VLOOKUP(db_ConsumoSectorizado[[#This Row],[Fecha]],db_Medidores[],15,FALSE)-VLOOKUP(db_ConsumoSectorizado[[#This Row],[Fecha]]-1,db_Medidores[],15,FALSE),0),0)</f>
        <v>8603</v>
      </c>
      <c r="O205" s="28">
        <f ca="1">+IF(db_ConsumoSectorizado[[#This Row],[Fecha]]&lt;TODAY(),IFERROR(VLOOKUP(db_ConsumoSectorizado[[#This Row],[Fecha]],db_Medidores[],8,FALSE)-VLOOKUP(db_ConsumoSectorizado[[#This Row],[Fecha]]-1,db_Medidores[],8,FALSE),0),0)</f>
        <v>881.19999999995343</v>
      </c>
      <c r="P205" s="28">
        <f ca="1">+db_ConsumoSectorizado[[#This Row],[Consumo.No11]]-db_ConsumoSectorizado[[#This Row],[Consumo.No12]]-db_ConsumoSectorizado[[#This Row],[Consumo.No13]]-db_ConsumoSectorizado[[#This Row],[Consumo.No14]]</f>
        <v>136.80000000004657</v>
      </c>
      <c r="Q205" s="28">
        <f ca="1">+IF(db_ConsumoSectorizado[[#This Row],[Fecha]]&lt;TODAY(),IFERROR(VLOOKUP(db_ConsumoSectorizado[[#This Row],[Fecha]],db_Medidores[],2,FALSE)-VLOOKUP(db_ConsumoSectorizado[[#This Row],[Fecha]]-1,db_Medidores[],2,FALSE),0),0)</f>
        <v>474.10999999998603</v>
      </c>
      <c r="R205" s="28">
        <f ca="1">+IF(db_ConsumoSectorizado[[#This Row],[Fecha]]&lt;TODAY(),IFERROR(VLOOKUP(db_ConsumoSectorizado[[#This Row],[Fecha]],db_Medidores[],3,FALSE)-VLOOKUP(db_ConsumoSectorizado[[#This Row],[Fecha]]-1,db_Medidores[],3,FALSE),0),0)</f>
        <v>307.52999999999884</v>
      </c>
      <c r="S205" s="28">
        <f ca="1">+db_ConsumoSectorizado[[#This Row],[Consumo.No01]]-db_ConsumoSectorizado[[#This Row],[Consumo.No02]]-db_ConsumoSectorizado[[#This Row],[Consumo.No07]]-db_ConsumoSectorizado[[#This Row],[Consumo.No11]]</f>
        <v>3865.1100000064762</v>
      </c>
      <c r="T205" s="28">
        <f>+IFERROR(VLOOKUP(db_ConsumoSectorizado[[#This Row],[Fecha]],db_Vol[],2,FALSE),0)</f>
        <v>3184</v>
      </c>
      <c r="U205" s="28">
        <f>+IFERROR(VLOOKUP(db_ConsumoSectorizado[[#This Row],[Fecha]],db_Vol[],3,FALSE),0)</f>
        <v>2379.6777999999995</v>
      </c>
      <c r="V205" s="28" t="b">
        <f>+AND(db_ConsumoSectorizado[[#This Row],[Vol_SACO]]&gt;3000,db_ConsumoSectorizado[[#This Row],[Vol_ENVA]]&gt;3000)</f>
        <v>0</v>
      </c>
      <c r="W205" s="28" t="b">
        <f>+AND(db_ConsumoSectorizado[[#This Row],[Vol_SACO]]&lt;=0,db_ConsumoSectorizado[[#This Row],[Vol_ENVA]]&lt;100)</f>
        <v>0</v>
      </c>
      <c r="X205" s="28" t="b">
        <f>+AND(db_ConsumoSectorizado[[#This Row],[Vol_SACO]]&gt;0,db_ConsumoSectorizado[[#This Row],[Vol_ENVA]]&lt;900)</f>
        <v>0</v>
      </c>
      <c r="Y205" s="28" t="b">
        <f>+AND(db_ConsumoSectorizado[[#This Row],[Vol_SACO]]=0,db_ConsumoSectorizado[[#This Row],[Vol_ENVA]]&gt;3000)</f>
        <v>0</v>
      </c>
    </row>
    <row r="206" spans="1:25" ht="15.75" x14ac:dyDescent="0.25">
      <c r="A206" s="26">
        <v>44398</v>
      </c>
      <c r="B20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17602.749999991589</v>
      </c>
      <c r="C206" s="28">
        <f ca="1">+IF(db_ConsumoSectorizado[[#This Row],[Fecha]]&lt;TODAY(),IFERROR(VLOOKUP(db_ConsumoSectorizado[[#This Row],[Fecha]],db_Medidores[],10,FALSE)-VLOOKUP(db_ConsumoSectorizado[[#This Row],[Fecha]]-1,db_Medidores[],10,FALSE),0),0)</f>
        <v>5097.2900000000373</v>
      </c>
      <c r="D206" s="28">
        <f ca="1">+IF(db_ConsumoSectorizado[[#This Row],[Fecha]]&lt;TODAY(),IFERROR(VLOOKUP(db_ConsumoSectorizado[[#This Row],[Fecha]],db_Medidores[],6,FALSE)-VLOOKUP(db_ConsumoSectorizado[[#This Row],[Fecha]]-1,db_Medidores[],6,FALSE),0),0)</f>
        <v>4717.2700000000186</v>
      </c>
      <c r="E206" s="28">
        <f ca="1">+IF(db_ConsumoSectorizado[[#This Row],[Fecha]]&lt;TODAY(),IFERROR(VLOOKUP(db_ConsumoSectorizado[[#This Row],[Fecha]],db_Medidores[],7,FALSE)-VLOOKUP(db_ConsumoSectorizado[[#This Row],[Fecha]]-1,db_Medidores[],7,FALSE),0),0)</f>
        <v>892.88999999989755</v>
      </c>
      <c r="F206" s="28">
        <f ca="1">+IF(db_ConsumoSectorizado[[#This Row],[Fecha]]&lt;TODAY(),IFERROR(VLOOKUP(db_ConsumoSectorizado[[#This Row],[Fecha]],db_Medidores[],17,FALSE)-VLOOKUP(db_ConsumoSectorizado[[#This Row],[Fecha]]-1,db_Medidores[],17,FALSE),0),0)</f>
        <v>2037.3299999999581</v>
      </c>
      <c r="G206" s="28">
        <f ca="1">+db_ConsumoSectorizado[[#This Row],[Consumo.No02]]-db_ConsumoSectorizado[[#This Row],[Consumo.No04]]-db_ConsumoSectorizado[[#This Row],[Consumo.No05]]</f>
        <v>2167.0700000001816</v>
      </c>
      <c r="H206" s="28">
        <f ca="1">+db_ConsumoSectorizado[[#This Row],[Consumo.No08]]+db_ConsumoSectorizado[[#This Row],[Consumo.No09]]</f>
        <v>653.21000000002095</v>
      </c>
      <c r="I206" s="28">
        <f ca="1">+IF(db_ConsumoSectorizado[[#This Row],[Fecha]]&lt;TODAY(),IFERROR(VLOOKUP(db_ConsumoSectorizado[[#This Row],[Fecha]],db_Medidores[],9,FALSE)-VLOOKUP(db_ConsumoSectorizado[[#This Row],[Fecha]]-1,db_Medidores[],9,FALSE),0),0)</f>
        <v>258.19000000000233</v>
      </c>
      <c r="J206" s="28">
        <f ca="1">+IF(db_ConsumoSectorizado[[#This Row],[Fecha]]&lt;TODAY(),IFERROR(VLOOKUP(db_ConsumoSectorizado[[#This Row],[Fecha]],db_Medidores[],11,FALSE)-VLOOKUP(db_ConsumoSectorizado[[#This Row],[Fecha]]-1,db_Medidores[],11,FALSE),0),0)</f>
        <v>395.02000000001863</v>
      </c>
      <c r="K206" s="28">
        <f ca="1">+db_ConsumoSectorizado[[#This Row],[Consumo.No07]]-db_ConsumoSectorizado[[#This Row],[Consumo.No08]]-db_ConsumoSectorizado[[#This Row],[Consumo.No09]]</f>
        <v>0</v>
      </c>
      <c r="L206" s="28">
        <f ca="1">+IF(db_ConsumoSectorizado[[#This Row],[Fecha]]&lt;TODAY(),IFERROR(VLOOKUP(db_ConsumoSectorizado[[#This Row],[Fecha]],db_Medidores[],4,FALSE)-VLOOKUP(db_ConsumoSectorizado[[#This Row],[Fecha]]-1,db_Medidores[],4,FALSE),0),0)</f>
        <v>9103</v>
      </c>
      <c r="M206" s="28">
        <f ca="1">+IF(db_ConsumoSectorizado[[#This Row],[Fecha]]&lt;TODAY(),IFERROR(VLOOKUP(db_ConsumoSectorizado[[#This Row],[Fecha]],db_Medidores[],19,FALSE)-VLOOKUP(db_ConsumoSectorizado[[#This Row],[Fecha]]-1,db_Medidores[],19,FALSE),0),0)</f>
        <v>1537</v>
      </c>
      <c r="N206" s="28">
        <f ca="1">+IF(db_ConsumoSectorizado[[#This Row],[Fecha]]&lt;TODAY(),IFERROR(VLOOKUP(db_ConsumoSectorizado[[#This Row],[Fecha]],db_Medidores[],15,FALSE)-VLOOKUP(db_ConsumoSectorizado[[#This Row],[Fecha]]-1,db_Medidores[],15,FALSE),0),0)</f>
        <v>6020</v>
      </c>
      <c r="O206" s="28">
        <f ca="1">+IF(db_ConsumoSectorizado[[#This Row],[Fecha]]&lt;TODAY(),IFERROR(VLOOKUP(db_ConsumoSectorizado[[#This Row],[Fecha]],db_Medidores[],8,FALSE)-VLOOKUP(db_ConsumoSectorizado[[#This Row],[Fecha]]-1,db_Medidores[],8,FALSE),0),0)</f>
        <v>655.19999999995343</v>
      </c>
      <c r="P206" s="28">
        <f ca="1">+db_ConsumoSectorizado[[#This Row],[Consumo.No11]]-db_ConsumoSectorizado[[#This Row],[Consumo.No12]]-db_ConsumoSectorizado[[#This Row],[Consumo.No13]]-db_ConsumoSectorizado[[#This Row],[Consumo.No14]]</f>
        <v>890.80000000004657</v>
      </c>
      <c r="Q206" s="28">
        <f ca="1">+IF(db_ConsumoSectorizado[[#This Row],[Fecha]]&lt;TODAY(),IFERROR(VLOOKUP(db_ConsumoSectorizado[[#This Row],[Fecha]],db_Medidores[],2,FALSE)-VLOOKUP(db_ConsumoSectorizado[[#This Row],[Fecha]]-1,db_Medidores[],2,FALSE),0),0)</f>
        <v>391.78000000002794</v>
      </c>
      <c r="R206" s="28">
        <f ca="1">+IF(db_ConsumoSectorizado[[#This Row],[Fecha]]&lt;TODAY(),IFERROR(VLOOKUP(db_ConsumoSectorizado[[#This Row],[Fecha]],db_Medidores[],3,FALSE)-VLOOKUP(db_ConsumoSectorizado[[#This Row],[Fecha]]-1,db_Medidores[],3,FALSE),0),0)</f>
        <v>221.47000000000116</v>
      </c>
      <c r="S206" s="28">
        <f ca="1">+db_ConsumoSectorizado[[#This Row],[Consumo.No01]]-db_ConsumoSectorizado[[#This Row],[Consumo.No02]]-db_ConsumoSectorizado[[#This Row],[Consumo.No07]]-db_ConsumoSectorizado[[#This Row],[Consumo.No11]]</f>
        <v>2749.2499999915308</v>
      </c>
      <c r="T206" s="28">
        <f>+IFERROR(VLOOKUP(db_ConsumoSectorizado[[#This Row],[Fecha]],db_Vol[],2,FALSE),0)</f>
        <v>3638</v>
      </c>
      <c r="U206" s="28">
        <f>+IFERROR(VLOOKUP(db_ConsumoSectorizado[[#This Row],[Fecha]],db_Vol[],3,FALSE),0)</f>
        <v>3700.3708000000001</v>
      </c>
      <c r="V206" s="28" t="b">
        <f>+AND(db_ConsumoSectorizado[[#This Row],[Vol_SACO]]&gt;3000,db_ConsumoSectorizado[[#This Row],[Vol_ENVA]]&gt;3000)</f>
        <v>1</v>
      </c>
      <c r="W206" s="28" t="b">
        <f>+AND(db_ConsumoSectorizado[[#This Row],[Vol_SACO]]&lt;=0,db_ConsumoSectorizado[[#This Row],[Vol_ENVA]]&lt;100)</f>
        <v>0</v>
      </c>
      <c r="X206" s="28" t="b">
        <f>+AND(db_ConsumoSectorizado[[#This Row],[Vol_SACO]]&gt;0,db_ConsumoSectorizado[[#This Row],[Vol_ENVA]]&lt;900)</f>
        <v>0</v>
      </c>
      <c r="Y206" s="28" t="b">
        <f>+AND(db_ConsumoSectorizado[[#This Row],[Vol_SACO]]=0,db_ConsumoSectorizado[[#This Row],[Vol_ENVA]]&gt;3000)</f>
        <v>0</v>
      </c>
    </row>
    <row r="207" spans="1:25" ht="15.75" x14ac:dyDescent="0.25">
      <c r="A207" s="26">
        <v>44399</v>
      </c>
      <c r="B20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22132.370000009803</v>
      </c>
      <c r="C207" s="28">
        <f ca="1">+IF(db_ConsumoSectorizado[[#This Row],[Fecha]]&lt;TODAY(),IFERROR(VLOOKUP(db_ConsumoSectorizado[[#This Row],[Fecha]],db_Medidores[],10,FALSE)-VLOOKUP(db_ConsumoSectorizado[[#This Row],[Fecha]]-1,db_Medidores[],10,FALSE),0),0)</f>
        <v>5193.2800000002608</v>
      </c>
      <c r="D207" s="28">
        <f ca="1">+IF(db_ConsumoSectorizado[[#This Row],[Fecha]]&lt;TODAY(),IFERROR(VLOOKUP(db_ConsumoSectorizado[[#This Row],[Fecha]],db_Medidores[],6,FALSE)-VLOOKUP(db_ConsumoSectorizado[[#This Row],[Fecha]]-1,db_Medidores[],6,FALSE),0),0)</f>
        <v>959.36999999999534</v>
      </c>
      <c r="E207" s="28">
        <f ca="1">+IF(db_ConsumoSectorizado[[#This Row],[Fecha]]&lt;TODAY(),IFERROR(VLOOKUP(db_ConsumoSectorizado[[#This Row],[Fecha]],db_Medidores[],7,FALSE)-VLOOKUP(db_ConsumoSectorizado[[#This Row],[Fecha]]-1,db_Medidores[],7,FALSE),0),0)</f>
        <v>892.69999999995343</v>
      </c>
      <c r="F207" s="28">
        <f ca="1">+IF(db_ConsumoSectorizado[[#This Row],[Fecha]]&lt;TODAY(),IFERROR(VLOOKUP(db_ConsumoSectorizado[[#This Row],[Fecha]],db_Medidores[],17,FALSE)-VLOOKUP(db_ConsumoSectorizado[[#This Row],[Fecha]]-1,db_Medidores[],17,FALSE),0),0)</f>
        <v>2192.6600000000326</v>
      </c>
      <c r="G207" s="28">
        <f ca="1">+db_ConsumoSectorizado[[#This Row],[Consumo.No02]]-db_ConsumoSectorizado[[#This Row],[Consumo.No04]]-db_ConsumoSectorizado[[#This Row],[Consumo.No05]]</f>
        <v>2107.9200000002747</v>
      </c>
      <c r="H207" s="28">
        <f ca="1">+db_ConsumoSectorizado[[#This Row],[Consumo.No08]]+db_ConsumoSectorizado[[#This Row],[Consumo.No09]]</f>
        <v>606.09999999999127</v>
      </c>
      <c r="I207" s="28">
        <f ca="1">+IF(db_ConsumoSectorizado[[#This Row],[Fecha]]&lt;TODAY(),IFERROR(VLOOKUP(db_ConsumoSectorizado[[#This Row],[Fecha]],db_Medidores[],9,FALSE)-VLOOKUP(db_ConsumoSectorizado[[#This Row],[Fecha]]-1,db_Medidores[],9,FALSE),0),0)</f>
        <v>605.72999999999593</v>
      </c>
      <c r="J207" s="28">
        <f ca="1">+IF(db_ConsumoSectorizado[[#This Row],[Fecha]]&lt;TODAY(),IFERROR(VLOOKUP(db_ConsumoSectorizado[[#This Row],[Fecha]],db_Medidores[],11,FALSE)-VLOOKUP(db_ConsumoSectorizado[[#This Row],[Fecha]]-1,db_Medidores[],11,FALSE),0),0)</f>
        <v>0.36999999999534339</v>
      </c>
      <c r="K207" s="28">
        <f ca="1">+db_ConsumoSectorizado[[#This Row],[Consumo.No07]]-db_ConsumoSectorizado[[#This Row],[Consumo.No08]]-db_ConsumoSectorizado[[#This Row],[Consumo.No09]]</f>
        <v>0</v>
      </c>
      <c r="L207" s="28">
        <f ca="1">+IF(db_ConsumoSectorizado[[#This Row],[Fecha]]&lt;TODAY(),IFERROR(VLOOKUP(db_ConsumoSectorizado[[#This Row],[Fecha]],db_Medidores[],4,FALSE)-VLOOKUP(db_ConsumoSectorizado[[#This Row],[Fecha]]-1,db_Medidores[],4,FALSE),0),0)</f>
        <v>12171</v>
      </c>
      <c r="M207" s="28">
        <f ca="1">+IF(db_ConsumoSectorizado[[#This Row],[Fecha]]&lt;TODAY(),IFERROR(VLOOKUP(db_ConsumoSectorizado[[#This Row],[Fecha]],db_Medidores[],19,FALSE)-VLOOKUP(db_ConsumoSectorizado[[#This Row],[Fecha]]-1,db_Medidores[],19,FALSE),0),0)</f>
        <v>1796</v>
      </c>
      <c r="N207" s="28">
        <f ca="1">+IF(db_ConsumoSectorizado[[#This Row],[Fecha]]&lt;TODAY(),IFERROR(VLOOKUP(db_ConsumoSectorizado[[#This Row],[Fecha]],db_Medidores[],15,FALSE)-VLOOKUP(db_ConsumoSectorizado[[#This Row],[Fecha]]-1,db_Medidores[],15,FALSE),0),0)</f>
        <v>3027</v>
      </c>
      <c r="O207" s="28">
        <f ca="1">+IF(db_ConsumoSectorizado[[#This Row],[Fecha]]&lt;TODAY(),IFERROR(VLOOKUP(db_ConsumoSectorizado[[#This Row],[Fecha]],db_Medidores[],8,FALSE)-VLOOKUP(db_ConsumoSectorizado[[#This Row],[Fecha]]-1,db_Medidores[],8,FALSE),0),0)</f>
        <v>788.80000000004657</v>
      </c>
      <c r="P207" s="28">
        <f ca="1">+db_ConsumoSectorizado[[#This Row],[Consumo.No11]]-db_ConsumoSectorizado[[#This Row],[Consumo.No12]]-db_ConsumoSectorizado[[#This Row],[Consumo.No13]]-db_ConsumoSectorizado[[#This Row],[Consumo.No14]]</f>
        <v>6559.1999999999534</v>
      </c>
      <c r="Q207" s="28">
        <f ca="1">+IF(db_ConsumoSectorizado[[#This Row],[Fecha]]&lt;TODAY(),IFERROR(VLOOKUP(db_ConsumoSectorizado[[#This Row],[Fecha]],db_Medidores[],2,FALSE)-VLOOKUP(db_ConsumoSectorizado[[#This Row],[Fecha]]-1,db_Medidores[],2,FALSE),0),0)</f>
        <v>470.3399999999674</v>
      </c>
      <c r="R207" s="28">
        <f ca="1">+IF(db_ConsumoSectorizado[[#This Row],[Fecha]]&lt;TODAY(),IFERROR(VLOOKUP(db_ConsumoSectorizado[[#This Row],[Fecha]],db_Medidores[],3,FALSE)-VLOOKUP(db_ConsumoSectorizado[[#This Row],[Fecha]]-1,db_Medidores[],3,FALSE),0),0)</f>
        <v>245.29000000000815</v>
      </c>
      <c r="S207" s="28">
        <f ca="1">+db_ConsumoSectorizado[[#This Row],[Consumo.No01]]-db_ConsumoSectorizado[[#This Row],[Consumo.No02]]-db_ConsumoSectorizado[[#This Row],[Consumo.No07]]-db_ConsumoSectorizado[[#This Row],[Consumo.No11]]</f>
        <v>4161.9900000095513</v>
      </c>
      <c r="T207" s="28">
        <f>+IFERROR(VLOOKUP(db_ConsumoSectorizado[[#This Row],[Fecha]],db_Vol[],2,FALSE),0)</f>
        <v>3634</v>
      </c>
      <c r="U207" s="28">
        <f>+IFERROR(VLOOKUP(db_ConsumoSectorizado[[#This Row],[Fecha]],db_Vol[],3,FALSE),0)</f>
        <v>2996.8319999999999</v>
      </c>
      <c r="V207" s="28" t="b">
        <f>+AND(db_ConsumoSectorizado[[#This Row],[Vol_SACO]]&gt;3000,db_ConsumoSectorizado[[#This Row],[Vol_ENVA]]&gt;3000)</f>
        <v>0</v>
      </c>
      <c r="W207" s="28" t="b">
        <f>+AND(db_ConsumoSectorizado[[#This Row],[Vol_SACO]]&lt;=0,db_ConsumoSectorizado[[#This Row],[Vol_ENVA]]&lt;100)</f>
        <v>0</v>
      </c>
      <c r="X207" s="28" t="b">
        <f>+AND(db_ConsumoSectorizado[[#This Row],[Vol_SACO]]&gt;0,db_ConsumoSectorizado[[#This Row],[Vol_ENVA]]&lt;900)</f>
        <v>0</v>
      </c>
      <c r="Y207" s="28" t="b">
        <f>+AND(db_ConsumoSectorizado[[#This Row],[Vol_SACO]]=0,db_ConsumoSectorizado[[#This Row],[Vol_ENVA]]&gt;3000)</f>
        <v>0</v>
      </c>
    </row>
    <row r="208" spans="1:25" ht="15.75" x14ac:dyDescent="0.25">
      <c r="A208" s="26">
        <v>44400</v>
      </c>
      <c r="B20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19960.919999991631</v>
      </c>
      <c r="C208" s="28">
        <f ca="1">+IF(db_ConsumoSectorizado[[#This Row],[Fecha]]&lt;TODAY(),IFERROR(VLOOKUP(db_ConsumoSectorizado[[#This Row],[Fecha]],db_Medidores[],10,FALSE)-VLOOKUP(db_ConsumoSectorizado[[#This Row],[Fecha]]-1,db_Medidores[],10,FALSE),0),0)</f>
        <v>5533.3199999998324</v>
      </c>
      <c r="D208" s="28">
        <f ca="1">+IF(db_ConsumoSectorizado[[#This Row],[Fecha]]&lt;TODAY(),IFERROR(VLOOKUP(db_ConsumoSectorizado[[#This Row],[Fecha]],db_Medidores[],6,FALSE)-VLOOKUP(db_ConsumoSectorizado[[#This Row],[Fecha]]-1,db_Medidores[],6,FALSE),0),0)</f>
        <v>797.73999999999069</v>
      </c>
      <c r="E208" s="28">
        <f ca="1">+IF(db_ConsumoSectorizado[[#This Row],[Fecha]]&lt;TODAY(),IFERROR(VLOOKUP(db_ConsumoSectorizado[[#This Row],[Fecha]],db_Medidores[],7,FALSE)-VLOOKUP(db_ConsumoSectorizado[[#This Row],[Fecha]]-1,db_Medidores[],7,FALSE),0),0)</f>
        <v>942.42999999993481</v>
      </c>
      <c r="F208" s="28">
        <f ca="1">+IF(db_ConsumoSectorizado[[#This Row],[Fecha]]&lt;TODAY(),IFERROR(VLOOKUP(db_ConsumoSectorizado[[#This Row],[Fecha]],db_Medidores[],17,FALSE)-VLOOKUP(db_ConsumoSectorizado[[#This Row],[Fecha]]-1,db_Medidores[],17,FALSE),0),0)</f>
        <v>2310.0799999999581</v>
      </c>
      <c r="G208" s="28">
        <f ca="1">+db_ConsumoSectorizado[[#This Row],[Consumo.No02]]-db_ConsumoSectorizado[[#This Row],[Consumo.No04]]-db_ConsumoSectorizado[[#This Row],[Consumo.No05]]</f>
        <v>2280.8099999999395</v>
      </c>
      <c r="H208" s="28">
        <f ca="1">+db_ConsumoSectorizado[[#This Row],[Consumo.No08]]+db_ConsumoSectorizado[[#This Row],[Consumo.No09]]</f>
        <v>43.850000000005821</v>
      </c>
      <c r="I208" s="28">
        <f ca="1">+IF(db_ConsumoSectorizado[[#This Row],[Fecha]]&lt;TODAY(),IFERROR(VLOOKUP(db_ConsumoSectorizado[[#This Row],[Fecha]],db_Medidores[],9,FALSE)-VLOOKUP(db_ConsumoSectorizado[[#This Row],[Fecha]]-1,db_Medidores[],9,FALSE),0),0)</f>
        <v>40.059999999997672</v>
      </c>
      <c r="J208" s="28">
        <f ca="1">+IF(db_ConsumoSectorizado[[#This Row],[Fecha]]&lt;TODAY(),IFERROR(VLOOKUP(db_ConsumoSectorizado[[#This Row],[Fecha]],db_Medidores[],11,FALSE)-VLOOKUP(db_ConsumoSectorizado[[#This Row],[Fecha]]-1,db_Medidores[],11,FALSE),0),0)</f>
        <v>3.7900000000081491</v>
      </c>
      <c r="K208" s="28">
        <f ca="1">+db_ConsumoSectorizado[[#This Row],[Consumo.No07]]-db_ConsumoSectorizado[[#This Row],[Consumo.No08]]-db_ConsumoSectorizado[[#This Row],[Consumo.No09]]</f>
        <v>0</v>
      </c>
      <c r="L208" s="28">
        <f ca="1">+IF(db_ConsumoSectorizado[[#This Row],[Fecha]]&lt;TODAY(),IFERROR(VLOOKUP(db_ConsumoSectorizado[[#This Row],[Fecha]],db_Medidores[],4,FALSE)-VLOOKUP(db_ConsumoSectorizado[[#This Row],[Fecha]]-1,db_Medidores[],4,FALSE),0),0)</f>
        <v>11277</v>
      </c>
      <c r="M208" s="28">
        <f ca="1">+IF(db_ConsumoSectorizado[[#This Row],[Fecha]]&lt;TODAY(),IFERROR(VLOOKUP(db_ConsumoSectorizado[[#This Row],[Fecha]],db_Medidores[],19,FALSE)-VLOOKUP(db_ConsumoSectorizado[[#This Row],[Fecha]]-1,db_Medidores[],19,FALSE),0),0)</f>
        <v>1556</v>
      </c>
      <c r="N208" s="28">
        <f ca="1">+IF(db_ConsumoSectorizado[[#This Row],[Fecha]]&lt;TODAY(),IFERROR(VLOOKUP(db_ConsumoSectorizado[[#This Row],[Fecha]],db_Medidores[],15,FALSE)-VLOOKUP(db_ConsumoSectorizado[[#This Row],[Fecha]]-1,db_Medidores[],15,FALSE),0),0)</f>
        <v>2034</v>
      </c>
      <c r="O208" s="28">
        <f ca="1">+IF(db_ConsumoSectorizado[[#This Row],[Fecha]]&lt;TODAY(),IFERROR(VLOOKUP(db_ConsumoSectorizado[[#This Row],[Fecha]],db_Medidores[],8,FALSE)-VLOOKUP(db_ConsumoSectorizado[[#This Row],[Fecha]]-1,db_Medidores[],8,FALSE),0),0)</f>
        <v>716.80000000004657</v>
      </c>
      <c r="P208" s="28">
        <f ca="1">+db_ConsumoSectorizado[[#This Row],[Consumo.No11]]-db_ConsumoSectorizado[[#This Row],[Consumo.No12]]-db_ConsumoSectorizado[[#This Row],[Consumo.No13]]-db_ConsumoSectorizado[[#This Row],[Consumo.No14]]</f>
        <v>6970.1999999999534</v>
      </c>
      <c r="Q208" s="28">
        <f ca="1">+IF(db_ConsumoSectorizado[[#This Row],[Fecha]]&lt;TODAY(),IFERROR(VLOOKUP(db_ConsumoSectorizado[[#This Row],[Fecha]],db_Medidores[],2,FALSE)-VLOOKUP(db_ConsumoSectorizado[[#This Row],[Fecha]]-1,db_Medidores[],2,FALSE),0),0)</f>
        <v>433.4199999999837</v>
      </c>
      <c r="R208" s="28">
        <f ca="1">+IF(db_ConsumoSectorizado[[#This Row],[Fecha]]&lt;TODAY(),IFERROR(VLOOKUP(db_ConsumoSectorizado[[#This Row],[Fecha]],db_Medidores[],3,FALSE)-VLOOKUP(db_ConsumoSectorizado[[#This Row],[Fecha]]-1,db_Medidores[],3,FALSE),0),0)</f>
        <v>221.66000000000349</v>
      </c>
      <c r="S208" s="28">
        <f ca="1">+db_ConsumoSectorizado[[#This Row],[Consumo.No01]]-db_ConsumoSectorizado[[#This Row],[Consumo.No02]]-db_ConsumoSectorizado[[#This Row],[Consumo.No07]]-db_ConsumoSectorizado[[#This Row],[Consumo.No11]]</f>
        <v>3106.7499999917927</v>
      </c>
      <c r="T208" s="28">
        <f>+IFERROR(VLOOKUP(db_ConsumoSectorizado[[#This Row],[Fecha]],db_Vol[],2,FALSE),0)</f>
        <v>1830</v>
      </c>
      <c r="U208" s="28">
        <f>+IFERROR(VLOOKUP(db_ConsumoSectorizado[[#This Row],[Fecha]],db_Vol[],3,FALSE),0)</f>
        <v>3063.7796000000008</v>
      </c>
      <c r="V208" s="28" t="b">
        <f>+AND(db_ConsumoSectorizado[[#This Row],[Vol_SACO]]&gt;3000,db_ConsumoSectorizado[[#This Row],[Vol_ENVA]]&gt;3000)</f>
        <v>0</v>
      </c>
      <c r="W208" s="28" t="b">
        <f>+AND(db_ConsumoSectorizado[[#This Row],[Vol_SACO]]&lt;=0,db_ConsumoSectorizado[[#This Row],[Vol_ENVA]]&lt;100)</f>
        <v>0</v>
      </c>
      <c r="X208" s="28" t="b">
        <f>+AND(db_ConsumoSectorizado[[#This Row],[Vol_SACO]]&gt;0,db_ConsumoSectorizado[[#This Row],[Vol_ENVA]]&lt;900)</f>
        <v>0</v>
      </c>
      <c r="Y208" s="28" t="b">
        <f>+AND(db_ConsumoSectorizado[[#This Row],[Vol_SACO]]=0,db_ConsumoSectorizado[[#This Row],[Vol_ENVA]]&gt;3000)</f>
        <v>0</v>
      </c>
    </row>
    <row r="209" spans="1:25" ht="15.75" x14ac:dyDescent="0.25">
      <c r="A209" s="26">
        <v>44401</v>
      </c>
      <c r="B20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15999.699999998586</v>
      </c>
      <c r="C209" s="28">
        <f ca="1">+IF(db_ConsumoSectorizado[[#This Row],[Fecha]]&lt;TODAY(),IFERROR(VLOOKUP(db_ConsumoSectorizado[[#This Row],[Fecha]],db_Medidores[],10,FALSE)-VLOOKUP(db_ConsumoSectorizado[[#This Row],[Fecha]]-1,db_Medidores[],10,FALSE),0),0)</f>
        <v>4727.6899999999441</v>
      </c>
      <c r="D209" s="28">
        <f ca="1">+IF(db_ConsumoSectorizado[[#This Row],[Fecha]]&lt;TODAY(),IFERROR(VLOOKUP(db_ConsumoSectorizado[[#This Row],[Fecha]],db_Medidores[],6,FALSE)-VLOOKUP(db_ConsumoSectorizado[[#This Row],[Fecha]]-1,db_Medidores[],6,FALSE),0),0)</f>
        <v>773.3399999999674</v>
      </c>
      <c r="E209" s="28">
        <f ca="1">+IF(db_ConsumoSectorizado[[#This Row],[Fecha]]&lt;TODAY(),IFERROR(VLOOKUP(db_ConsumoSectorizado[[#This Row],[Fecha]],db_Medidores[],7,FALSE)-VLOOKUP(db_ConsumoSectorizado[[#This Row],[Fecha]]-1,db_Medidores[],7,FALSE),0),0)</f>
        <v>794.07000000006519</v>
      </c>
      <c r="F209" s="28">
        <f ca="1">+IF(db_ConsumoSectorizado[[#This Row],[Fecha]]&lt;TODAY(),IFERROR(VLOOKUP(db_ConsumoSectorizado[[#This Row],[Fecha]],db_Medidores[],17,FALSE)-VLOOKUP(db_ConsumoSectorizado[[#This Row],[Fecha]]-1,db_Medidores[],17,FALSE),0),0)</f>
        <v>1976.6199999999953</v>
      </c>
      <c r="G209" s="28">
        <f ca="1">+db_ConsumoSectorizado[[#This Row],[Consumo.No02]]-db_ConsumoSectorizado[[#This Row],[Consumo.No04]]-db_ConsumoSectorizado[[#This Row],[Consumo.No05]]</f>
        <v>1956.9999999998836</v>
      </c>
      <c r="H209" s="28">
        <f ca="1">+db_ConsumoSectorizado[[#This Row],[Consumo.No08]]+db_ConsumoSectorizado[[#This Row],[Consumo.No09]]</f>
        <v>9.4400000000023283</v>
      </c>
      <c r="I209" s="28">
        <f ca="1">+IF(db_ConsumoSectorizado[[#This Row],[Fecha]]&lt;TODAY(),IFERROR(VLOOKUP(db_ConsumoSectorizado[[#This Row],[Fecha]],db_Medidores[],9,FALSE)-VLOOKUP(db_ConsumoSectorizado[[#This Row],[Fecha]]-1,db_Medidores[],9,FALSE),0),0)</f>
        <v>9.4400000000023283</v>
      </c>
      <c r="J209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09" s="28">
        <f ca="1">+db_ConsumoSectorizado[[#This Row],[Consumo.No07]]-db_ConsumoSectorizado[[#This Row],[Consumo.No08]]-db_ConsumoSectorizado[[#This Row],[Consumo.No09]]</f>
        <v>0</v>
      </c>
      <c r="L209" s="28">
        <f ca="1">+IF(db_ConsumoSectorizado[[#This Row],[Fecha]]&lt;TODAY(),IFERROR(VLOOKUP(db_ConsumoSectorizado[[#This Row],[Fecha]],db_Medidores[],4,FALSE)-VLOOKUP(db_ConsumoSectorizado[[#This Row],[Fecha]]-1,db_Medidores[],4,FALSE),0),0)</f>
        <v>9138</v>
      </c>
      <c r="M209" s="28">
        <f ca="1">+IF(db_ConsumoSectorizado[[#This Row],[Fecha]]&lt;TODAY(),IFERROR(VLOOKUP(db_ConsumoSectorizado[[#This Row],[Fecha]],db_Medidores[],19,FALSE)-VLOOKUP(db_ConsumoSectorizado[[#This Row],[Fecha]]-1,db_Medidores[],19,FALSE),0),0)</f>
        <v>1259</v>
      </c>
      <c r="N209" s="28">
        <f ca="1">+IF(db_ConsumoSectorizado[[#This Row],[Fecha]]&lt;TODAY(),IFERROR(VLOOKUP(db_ConsumoSectorizado[[#This Row],[Fecha]],db_Medidores[],15,FALSE)-VLOOKUP(db_ConsumoSectorizado[[#This Row],[Fecha]]-1,db_Medidores[],15,FALSE),0),0)</f>
        <v>21</v>
      </c>
      <c r="O209" s="28">
        <f ca="1">+IF(db_ConsumoSectorizado[[#This Row],[Fecha]]&lt;TODAY(),IFERROR(VLOOKUP(db_ConsumoSectorizado[[#This Row],[Fecha]],db_Medidores[],8,FALSE)-VLOOKUP(db_ConsumoSectorizado[[#This Row],[Fecha]]-1,db_Medidores[],8,FALSE),0),0)</f>
        <v>695.60000000009313</v>
      </c>
      <c r="P209" s="28">
        <f ca="1">+db_ConsumoSectorizado[[#This Row],[Consumo.No11]]-db_ConsumoSectorizado[[#This Row],[Consumo.No12]]-db_ConsumoSectorizado[[#This Row],[Consumo.No13]]-db_ConsumoSectorizado[[#This Row],[Consumo.No14]]</f>
        <v>7162.3999999999069</v>
      </c>
      <c r="Q209" s="28">
        <f ca="1">+IF(db_ConsumoSectorizado[[#This Row],[Fecha]]&lt;TODAY(),IFERROR(VLOOKUP(db_ConsumoSectorizado[[#This Row],[Fecha]],db_Medidores[],2,FALSE)-VLOOKUP(db_ConsumoSectorizado[[#This Row],[Fecha]]-1,db_Medidores[],2,FALSE),0),0)</f>
        <v>342.11000000004424</v>
      </c>
      <c r="R209" s="28">
        <f ca="1">+IF(db_ConsumoSectorizado[[#This Row],[Fecha]]&lt;TODAY(),IFERROR(VLOOKUP(db_ConsumoSectorizado[[#This Row],[Fecha]],db_Medidores[],3,FALSE)-VLOOKUP(db_ConsumoSectorizado[[#This Row],[Fecha]]-1,db_Medidores[],3,FALSE),0),0)</f>
        <v>194.18999999997322</v>
      </c>
      <c r="S209" s="28">
        <f ca="1">+db_ConsumoSectorizado[[#This Row],[Consumo.No01]]-db_ConsumoSectorizado[[#This Row],[Consumo.No02]]-db_ConsumoSectorizado[[#This Row],[Consumo.No07]]-db_ConsumoSectorizado[[#This Row],[Consumo.No11]]</f>
        <v>2124.5699999986391</v>
      </c>
      <c r="T209" s="28">
        <f>+IFERROR(VLOOKUP(db_ConsumoSectorizado[[#This Row],[Fecha]],db_Vol[],2,FALSE),0)</f>
        <v>0</v>
      </c>
      <c r="U209" s="28">
        <f>+IFERROR(VLOOKUP(db_ConsumoSectorizado[[#This Row],[Fecha]],db_Vol[],3,FALSE),0)</f>
        <v>2760.6244000000002</v>
      </c>
      <c r="V209" s="28" t="b">
        <f>+AND(db_ConsumoSectorizado[[#This Row],[Vol_SACO]]&gt;3000,db_ConsumoSectorizado[[#This Row],[Vol_ENVA]]&gt;3000)</f>
        <v>0</v>
      </c>
      <c r="W209" s="28" t="b">
        <f>+AND(db_ConsumoSectorizado[[#This Row],[Vol_SACO]]&lt;=0,db_ConsumoSectorizado[[#This Row],[Vol_ENVA]]&lt;100)</f>
        <v>0</v>
      </c>
      <c r="X209" s="28" t="b">
        <f>+AND(db_ConsumoSectorizado[[#This Row],[Vol_SACO]]&gt;0,db_ConsumoSectorizado[[#This Row],[Vol_ENVA]]&lt;900)</f>
        <v>0</v>
      </c>
      <c r="Y209" s="28" t="b">
        <f>+AND(db_ConsumoSectorizado[[#This Row],[Vol_SACO]]=0,db_ConsumoSectorizado[[#This Row],[Vol_ENVA]]&gt;3000)</f>
        <v>0</v>
      </c>
    </row>
    <row r="210" spans="1:25" ht="15.75" x14ac:dyDescent="0.25">
      <c r="A210" s="26">
        <v>44402</v>
      </c>
      <c r="B21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9179.3400000028196</v>
      </c>
      <c r="C210" s="28">
        <f ca="1">+IF(db_ConsumoSectorizado[[#This Row],[Fecha]]&lt;TODAY(),IFERROR(VLOOKUP(db_ConsumoSectorizado[[#This Row],[Fecha]],db_Medidores[],10,FALSE)-VLOOKUP(db_ConsumoSectorizado[[#This Row],[Fecha]]-1,db_Medidores[],10,FALSE),0),0)</f>
        <v>83.890000000130385</v>
      </c>
      <c r="D210" s="28">
        <f ca="1">+IF(db_ConsumoSectorizado[[#This Row],[Fecha]]&lt;TODAY(),IFERROR(VLOOKUP(db_ConsumoSectorizado[[#This Row],[Fecha]],db_Medidores[],6,FALSE)-VLOOKUP(db_ConsumoSectorizado[[#This Row],[Fecha]]-1,db_Medidores[],6,FALSE),0),0)</f>
        <v>29.959999999962747</v>
      </c>
      <c r="E210" s="28">
        <f ca="1">+IF(db_ConsumoSectorizado[[#This Row],[Fecha]]&lt;TODAY(),IFERROR(VLOOKUP(db_ConsumoSectorizado[[#This Row],[Fecha]],db_Medidores[],7,FALSE)-VLOOKUP(db_ConsumoSectorizado[[#This Row],[Fecha]]-1,db_Medidores[],7,FALSE),0),0)</f>
        <v>8.6200000001117587</v>
      </c>
      <c r="F210" s="28">
        <f ca="1">+IF(db_ConsumoSectorizado[[#This Row],[Fecha]]&lt;TODAY(),IFERROR(VLOOKUP(db_ConsumoSectorizado[[#This Row],[Fecha]],db_Medidores[],17,FALSE)-VLOOKUP(db_ConsumoSectorizado[[#This Row],[Fecha]]-1,db_Medidores[],17,FALSE),0),0)</f>
        <v>2.0000000018626451E-2</v>
      </c>
      <c r="G210" s="28">
        <f ca="1">+db_ConsumoSectorizado[[#This Row],[Consumo.No02]]-db_ConsumoSectorizado[[#This Row],[Consumo.No04]]-db_ConsumoSectorizado[[#This Row],[Consumo.No05]]</f>
        <v>75.25</v>
      </c>
      <c r="H210" s="28">
        <f ca="1">+db_ConsumoSectorizado[[#This Row],[Consumo.No08]]+db_ConsumoSectorizado[[#This Row],[Consumo.No09]]</f>
        <v>320.00999999999476</v>
      </c>
      <c r="I210" s="28">
        <f ca="1">+IF(db_ConsumoSectorizado[[#This Row],[Fecha]]&lt;TODAY(),IFERROR(VLOOKUP(db_ConsumoSectorizado[[#This Row],[Fecha]],db_Medidores[],9,FALSE)-VLOOKUP(db_ConsumoSectorizado[[#This Row],[Fecha]]-1,db_Medidores[],9,FALSE),0),0)</f>
        <v>103.93000000000757</v>
      </c>
      <c r="J210" s="28">
        <f ca="1">+IF(db_ConsumoSectorizado[[#This Row],[Fecha]]&lt;TODAY(),IFERROR(VLOOKUP(db_ConsumoSectorizado[[#This Row],[Fecha]],db_Medidores[],11,FALSE)-VLOOKUP(db_ConsumoSectorizado[[#This Row],[Fecha]]-1,db_Medidores[],11,FALSE),0),0)</f>
        <v>216.07999999998719</v>
      </c>
      <c r="K210" s="28">
        <f ca="1">+db_ConsumoSectorizado[[#This Row],[Consumo.No07]]-db_ConsumoSectorizado[[#This Row],[Consumo.No08]]-db_ConsumoSectorizado[[#This Row],[Consumo.No09]]</f>
        <v>0</v>
      </c>
      <c r="L210" s="28">
        <f ca="1">+IF(db_ConsumoSectorizado[[#This Row],[Fecha]]&lt;TODAY(),IFERROR(VLOOKUP(db_ConsumoSectorizado[[#This Row],[Fecha]],db_Medidores[],4,FALSE)-VLOOKUP(db_ConsumoSectorizado[[#This Row],[Fecha]]-1,db_Medidores[],4,FALSE),0),0)</f>
        <v>8453</v>
      </c>
      <c r="M210" s="28">
        <f ca="1">+IF(db_ConsumoSectorizado[[#This Row],[Fecha]]&lt;TODAY(),IFERROR(VLOOKUP(db_ConsumoSectorizado[[#This Row],[Fecha]],db_Medidores[],19,FALSE)-VLOOKUP(db_ConsumoSectorizado[[#This Row],[Fecha]]-1,db_Medidores[],19,FALSE),0),0)</f>
        <v>720</v>
      </c>
      <c r="N210" s="28">
        <f ca="1">+IF(db_ConsumoSectorizado[[#This Row],[Fecha]]&lt;TODAY(),IFERROR(VLOOKUP(db_ConsumoSectorizado[[#This Row],[Fecha]],db_Medidores[],15,FALSE)-VLOOKUP(db_ConsumoSectorizado[[#This Row],[Fecha]]-1,db_Medidores[],15,FALSE),0),0)</f>
        <v>5191</v>
      </c>
      <c r="O210" s="28">
        <f ca="1">+IF(db_ConsumoSectorizado[[#This Row],[Fecha]]&lt;TODAY(),IFERROR(VLOOKUP(db_ConsumoSectorizado[[#This Row],[Fecha]],db_Medidores[],8,FALSE)-VLOOKUP(db_ConsumoSectorizado[[#This Row],[Fecha]]-1,db_Medidores[],8,FALSE),0),0)</f>
        <v>799.19999999995343</v>
      </c>
      <c r="P210" s="28">
        <f ca="1">+db_ConsumoSectorizado[[#This Row],[Consumo.No11]]-db_ConsumoSectorizado[[#This Row],[Consumo.No12]]-db_ConsumoSectorizado[[#This Row],[Consumo.No13]]-db_ConsumoSectorizado[[#This Row],[Consumo.No14]]</f>
        <v>1742.8000000000466</v>
      </c>
      <c r="Q210" s="28">
        <f ca="1">+IF(db_ConsumoSectorizado[[#This Row],[Fecha]]&lt;TODAY(),IFERROR(VLOOKUP(db_ConsumoSectorizado[[#This Row],[Fecha]],db_Medidores[],2,FALSE)-VLOOKUP(db_ConsumoSectorizado[[#This Row],[Fecha]]-1,db_Medidores[],2,FALSE),0),0)</f>
        <v>287.45999999996275</v>
      </c>
      <c r="R210" s="28">
        <f ca="1">+IF(db_ConsumoSectorizado[[#This Row],[Fecha]]&lt;TODAY(),IFERROR(VLOOKUP(db_ConsumoSectorizado[[#This Row],[Fecha]],db_Medidores[],3,FALSE)-VLOOKUP(db_ConsumoSectorizado[[#This Row],[Fecha]]-1,db_Medidores[],3,FALSE),0),0)</f>
        <v>61.200000000011642</v>
      </c>
      <c r="S210" s="28">
        <f ca="1">+db_ConsumoSectorizado[[#This Row],[Consumo.No01]]-db_ConsumoSectorizado[[#This Row],[Consumo.No02]]-db_ConsumoSectorizado[[#This Row],[Consumo.No07]]-db_ConsumoSectorizado[[#This Row],[Consumo.No11]]</f>
        <v>322.44000000269443</v>
      </c>
      <c r="T210" s="28">
        <f>+IFERROR(VLOOKUP(db_ConsumoSectorizado[[#This Row],[Fecha]],db_Vol[],2,FALSE),0)</f>
        <v>0</v>
      </c>
      <c r="U210" s="28">
        <f>+IFERROR(VLOOKUP(db_ConsumoSectorizado[[#This Row],[Fecha]],db_Vol[],3,FALSE),0)</f>
        <v>0</v>
      </c>
      <c r="V210" s="28" t="b">
        <f>+AND(db_ConsumoSectorizado[[#This Row],[Vol_SACO]]&gt;3000,db_ConsumoSectorizado[[#This Row],[Vol_ENVA]]&gt;3000)</f>
        <v>0</v>
      </c>
      <c r="W210" s="28" t="b">
        <f>+AND(db_ConsumoSectorizado[[#This Row],[Vol_SACO]]&lt;=0,db_ConsumoSectorizado[[#This Row],[Vol_ENVA]]&lt;100)</f>
        <v>1</v>
      </c>
      <c r="X210" s="28" t="b">
        <f>+AND(db_ConsumoSectorizado[[#This Row],[Vol_SACO]]&gt;0,db_ConsumoSectorizado[[#This Row],[Vol_ENVA]]&lt;900)</f>
        <v>0</v>
      </c>
      <c r="Y210" s="28" t="b">
        <f>+AND(db_ConsumoSectorizado[[#This Row],[Vol_SACO]]=0,db_ConsumoSectorizado[[#This Row],[Vol_ENVA]]&gt;3000)</f>
        <v>0</v>
      </c>
    </row>
    <row r="211" spans="1:25" ht="15.75" x14ac:dyDescent="0.25">
      <c r="A211" s="26">
        <v>44403</v>
      </c>
      <c r="B21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14529.769999994431</v>
      </c>
      <c r="C211" s="28">
        <f ca="1">+IF(db_ConsumoSectorizado[[#This Row],[Fecha]]&lt;TODAY(),IFERROR(VLOOKUP(db_ConsumoSectorizado[[#This Row],[Fecha]],db_Medidores[],10,FALSE)-VLOOKUP(db_ConsumoSectorizado[[#This Row],[Fecha]]-1,db_Medidores[],10,FALSE),0),0)</f>
        <v>4957.7900000000373</v>
      </c>
      <c r="D211" s="28">
        <f ca="1">+IF(db_ConsumoSectorizado[[#This Row],[Fecha]]&lt;TODAY(),IFERROR(VLOOKUP(db_ConsumoSectorizado[[#This Row],[Fecha]],db_Medidores[],6,FALSE)-VLOOKUP(db_ConsumoSectorizado[[#This Row],[Fecha]]-1,db_Medidores[],6,FALSE),0),0)</f>
        <v>770.25</v>
      </c>
      <c r="E211" s="28">
        <f ca="1">+IF(db_ConsumoSectorizado[[#This Row],[Fecha]]&lt;TODAY(),IFERROR(VLOOKUP(db_ConsumoSectorizado[[#This Row],[Fecha]],db_Medidores[],7,FALSE)-VLOOKUP(db_ConsumoSectorizado[[#This Row],[Fecha]]-1,db_Medidores[],7,FALSE),0),0)</f>
        <v>750.78000000002794</v>
      </c>
      <c r="F211" s="28">
        <f ca="1">+IF(db_ConsumoSectorizado[[#This Row],[Fecha]]&lt;TODAY(),IFERROR(VLOOKUP(db_ConsumoSectorizado[[#This Row],[Fecha]],db_Medidores[],17,FALSE)-VLOOKUP(db_ConsumoSectorizado[[#This Row],[Fecha]]-1,db_Medidores[],17,FALSE),0),0)</f>
        <v>1584.7600000000093</v>
      </c>
      <c r="G211" s="28">
        <f ca="1">+db_ConsumoSectorizado[[#This Row],[Consumo.No02]]-db_ConsumoSectorizado[[#This Row],[Consumo.No04]]-db_ConsumoSectorizado[[#This Row],[Consumo.No05]]</f>
        <v>2622.25</v>
      </c>
      <c r="H211" s="28">
        <f ca="1">+db_ConsumoSectorizado[[#This Row],[Consumo.No08]]+db_ConsumoSectorizado[[#This Row],[Consumo.No09]]</f>
        <v>696.55999999998312</v>
      </c>
      <c r="I211" s="28">
        <f ca="1">+IF(db_ConsumoSectorizado[[#This Row],[Fecha]]&lt;TODAY(),IFERROR(VLOOKUP(db_ConsumoSectorizado[[#This Row],[Fecha]],db_Medidores[],9,FALSE)-VLOOKUP(db_ConsumoSectorizado[[#This Row],[Fecha]]-1,db_Medidores[],9,FALSE),0),0)</f>
        <v>156.69999999999709</v>
      </c>
      <c r="J211" s="28">
        <f ca="1">+IF(db_ConsumoSectorizado[[#This Row],[Fecha]]&lt;TODAY(),IFERROR(VLOOKUP(db_ConsumoSectorizado[[#This Row],[Fecha]],db_Medidores[],11,FALSE)-VLOOKUP(db_ConsumoSectorizado[[#This Row],[Fecha]]-1,db_Medidores[],11,FALSE),0),0)</f>
        <v>539.85999999998603</v>
      </c>
      <c r="K211" s="28">
        <f ca="1">+db_ConsumoSectorizado[[#This Row],[Consumo.No07]]-db_ConsumoSectorizado[[#This Row],[Consumo.No08]]-db_ConsumoSectorizado[[#This Row],[Consumo.No09]]</f>
        <v>0</v>
      </c>
      <c r="L211" s="28">
        <f ca="1">+IF(db_ConsumoSectorizado[[#This Row],[Fecha]]&lt;TODAY(),IFERROR(VLOOKUP(db_ConsumoSectorizado[[#This Row],[Fecha]],db_Medidores[],4,FALSE)-VLOOKUP(db_ConsumoSectorizado[[#This Row],[Fecha]]-1,db_Medidores[],4,FALSE),0),0)</f>
        <v>9037</v>
      </c>
      <c r="M211" s="28">
        <f ca="1">+IF(db_ConsumoSectorizado[[#This Row],[Fecha]]&lt;TODAY(),IFERROR(VLOOKUP(db_ConsumoSectorizado[[#This Row],[Fecha]],db_Medidores[],19,FALSE)-VLOOKUP(db_ConsumoSectorizado[[#This Row],[Fecha]]-1,db_Medidores[],19,FALSE),0),0)</f>
        <v>1180</v>
      </c>
      <c r="N211" s="28">
        <f ca="1">+IF(db_ConsumoSectorizado[[#This Row],[Fecha]]&lt;TODAY(),IFERROR(VLOOKUP(db_ConsumoSectorizado[[#This Row],[Fecha]],db_Medidores[],15,FALSE)-VLOOKUP(db_ConsumoSectorizado[[#This Row],[Fecha]]-1,db_Medidores[],15,FALSE),0),0)</f>
        <v>1661</v>
      </c>
      <c r="O211" s="28">
        <f ca="1">+IF(db_ConsumoSectorizado[[#This Row],[Fecha]]&lt;TODAY(),IFERROR(VLOOKUP(db_ConsumoSectorizado[[#This Row],[Fecha]],db_Medidores[],8,FALSE)-VLOOKUP(db_ConsumoSectorizado[[#This Row],[Fecha]]-1,db_Medidores[],8,FALSE),0),0)</f>
        <v>738</v>
      </c>
      <c r="P211" s="28">
        <f ca="1">+db_ConsumoSectorizado[[#This Row],[Consumo.No11]]-db_ConsumoSectorizado[[#This Row],[Consumo.No12]]-db_ConsumoSectorizado[[#This Row],[Consumo.No13]]-db_ConsumoSectorizado[[#This Row],[Consumo.No14]]</f>
        <v>5458</v>
      </c>
      <c r="Q211" s="28">
        <f ca="1">+IF(db_ConsumoSectorizado[[#This Row],[Fecha]]&lt;TODAY(),IFERROR(VLOOKUP(db_ConsumoSectorizado[[#This Row],[Fecha]],db_Medidores[],2,FALSE)-VLOOKUP(db_ConsumoSectorizado[[#This Row],[Fecha]]-1,db_Medidores[],2,FALSE),0),0)</f>
        <v>395.79999999998836</v>
      </c>
      <c r="R211" s="28">
        <f ca="1">+IF(db_ConsumoSectorizado[[#This Row],[Fecha]]&lt;TODAY(),IFERROR(VLOOKUP(db_ConsumoSectorizado[[#This Row],[Fecha]],db_Medidores[],3,FALSE)-VLOOKUP(db_ConsumoSectorizado[[#This Row],[Fecha]]-1,db_Medidores[],3,FALSE),0),0)</f>
        <v>218.42999999999302</v>
      </c>
      <c r="S211" s="28">
        <f ca="1">+db_ConsumoSectorizado[[#This Row],[Consumo.No01]]-db_ConsumoSectorizado[[#This Row],[Consumo.No02]]-db_ConsumoSectorizado[[#This Row],[Consumo.No07]]-db_ConsumoSectorizado[[#This Row],[Consumo.No11]]</f>
        <v>-161.58000000558968</v>
      </c>
      <c r="T211" s="28">
        <f>+IFERROR(VLOOKUP(db_ConsumoSectorizado[[#This Row],[Fecha]],db_Vol[],2,FALSE),0)</f>
        <v>0</v>
      </c>
      <c r="U211" s="28">
        <f>+IFERROR(VLOOKUP(db_ConsumoSectorizado[[#This Row],[Fecha]],db_Vol[],3,FALSE),0)</f>
        <v>2080.7819999999997</v>
      </c>
      <c r="V211" s="28" t="b">
        <f>+AND(db_ConsumoSectorizado[[#This Row],[Vol_SACO]]&gt;3000,db_ConsumoSectorizado[[#This Row],[Vol_ENVA]]&gt;3000)</f>
        <v>0</v>
      </c>
      <c r="W211" s="28" t="b">
        <f>+AND(db_ConsumoSectorizado[[#This Row],[Vol_SACO]]&lt;=0,db_ConsumoSectorizado[[#This Row],[Vol_ENVA]]&lt;100)</f>
        <v>0</v>
      </c>
      <c r="X211" s="28" t="b">
        <f>+AND(db_ConsumoSectorizado[[#This Row],[Vol_SACO]]&gt;0,db_ConsumoSectorizado[[#This Row],[Vol_ENVA]]&lt;900)</f>
        <v>0</v>
      </c>
      <c r="Y211" s="28" t="b">
        <f>+AND(db_ConsumoSectorizado[[#This Row],[Vol_SACO]]=0,db_ConsumoSectorizado[[#This Row],[Vol_ENVA]]&gt;3000)</f>
        <v>0</v>
      </c>
    </row>
    <row r="212" spans="1:25" ht="15.75" x14ac:dyDescent="0.25">
      <c r="A212" s="26">
        <v>44404</v>
      </c>
      <c r="B21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16494.610000003449</v>
      </c>
      <c r="C212" s="28">
        <f ca="1">+IF(db_ConsumoSectorizado[[#This Row],[Fecha]]&lt;TODAY(),IFERROR(VLOOKUP(db_ConsumoSectorizado[[#This Row],[Fecha]],db_Medidores[],10,FALSE)-VLOOKUP(db_ConsumoSectorizado[[#This Row],[Fecha]]-1,db_Medidores[],10,FALSE),0),0)</f>
        <v>4613.7900000000373</v>
      </c>
      <c r="D212" s="28">
        <f ca="1">+IF(db_ConsumoSectorizado[[#This Row],[Fecha]]&lt;TODAY(),IFERROR(VLOOKUP(db_ConsumoSectorizado[[#This Row],[Fecha]],db_Medidores[],6,FALSE)-VLOOKUP(db_ConsumoSectorizado[[#This Row],[Fecha]]-1,db_Medidores[],6,FALSE),0),0)</f>
        <v>916.73999999999069</v>
      </c>
      <c r="E212" s="28">
        <f ca="1">+IF(db_ConsumoSectorizado[[#This Row],[Fecha]]&lt;TODAY(),IFERROR(VLOOKUP(db_ConsumoSectorizado[[#This Row],[Fecha]],db_Medidores[],7,FALSE)-VLOOKUP(db_ConsumoSectorizado[[#This Row],[Fecha]]-1,db_Medidores[],7,FALSE),0),0)</f>
        <v>986.03999999980442</v>
      </c>
      <c r="F212" s="28">
        <f ca="1">+IF(db_ConsumoSectorizado[[#This Row],[Fecha]]&lt;TODAY(),IFERROR(VLOOKUP(db_ConsumoSectorizado[[#This Row],[Fecha]],db_Medidores[],17,FALSE)-VLOOKUP(db_ConsumoSectorizado[[#This Row],[Fecha]]-1,db_Medidores[],17,FALSE),0),0)</f>
        <v>2174.4000000000233</v>
      </c>
      <c r="G212" s="28">
        <f ca="1">+db_ConsumoSectorizado[[#This Row],[Consumo.No02]]-db_ConsumoSectorizado[[#This Row],[Consumo.No04]]-db_ConsumoSectorizado[[#This Row],[Consumo.No05]]</f>
        <v>1453.3500000002095</v>
      </c>
      <c r="H212" s="28">
        <f ca="1">+db_ConsumoSectorizado[[#This Row],[Consumo.No08]]+db_ConsumoSectorizado[[#This Row],[Consumo.No09]]</f>
        <v>576.44000000001688</v>
      </c>
      <c r="I212" s="28">
        <f ca="1">+IF(db_ConsumoSectorizado[[#This Row],[Fecha]]&lt;TODAY(),IFERROR(VLOOKUP(db_ConsumoSectorizado[[#This Row],[Fecha]],db_Medidores[],9,FALSE)-VLOOKUP(db_ConsumoSectorizado[[#This Row],[Fecha]]-1,db_Medidores[],9,FALSE),0),0)</f>
        <v>128.06999999999243</v>
      </c>
      <c r="J212" s="28">
        <f ca="1">+IF(db_ConsumoSectorizado[[#This Row],[Fecha]]&lt;TODAY(),IFERROR(VLOOKUP(db_ConsumoSectorizado[[#This Row],[Fecha]],db_Medidores[],11,FALSE)-VLOOKUP(db_ConsumoSectorizado[[#This Row],[Fecha]]-1,db_Medidores[],11,FALSE),0),0)</f>
        <v>448.37000000002445</v>
      </c>
      <c r="K212" s="28">
        <f ca="1">+db_ConsumoSectorizado[[#This Row],[Consumo.No07]]-db_ConsumoSectorizado[[#This Row],[Consumo.No08]]-db_ConsumoSectorizado[[#This Row],[Consumo.No09]]</f>
        <v>0</v>
      </c>
      <c r="L212" s="28">
        <f ca="1">+IF(db_ConsumoSectorizado[[#This Row],[Fecha]]&lt;TODAY(),IFERROR(VLOOKUP(db_ConsumoSectorizado[[#This Row],[Fecha]],db_Medidores[],4,FALSE)-VLOOKUP(db_ConsumoSectorizado[[#This Row],[Fecha]]-1,db_Medidores[],4,FALSE),0),0)</f>
        <v>8108</v>
      </c>
      <c r="M212" s="28">
        <f ca="1">+IF(db_ConsumoSectorizado[[#This Row],[Fecha]]&lt;TODAY(),IFERROR(VLOOKUP(db_ConsumoSectorizado[[#This Row],[Fecha]],db_Medidores[],19,FALSE)-VLOOKUP(db_ConsumoSectorizado[[#This Row],[Fecha]]-1,db_Medidores[],19,FALSE),0),0)</f>
        <v>1323</v>
      </c>
      <c r="N212" s="28">
        <f ca="1">+IF(db_ConsumoSectorizado[[#This Row],[Fecha]]&lt;TODAY(),IFERROR(VLOOKUP(db_ConsumoSectorizado[[#This Row],[Fecha]],db_Medidores[],15,FALSE)-VLOOKUP(db_ConsumoSectorizado[[#This Row],[Fecha]]-1,db_Medidores[],15,FALSE),0),0)</f>
        <v>1838</v>
      </c>
      <c r="O212" s="28">
        <f ca="1">+IF(db_ConsumoSectorizado[[#This Row],[Fecha]]&lt;TODAY(),IFERROR(VLOOKUP(db_ConsumoSectorizado[[#This Row],[Fecha]],db_Medidores[],8,FALSE)-VLOOKUP(db_ConsumoSectorizado[[#This Row],[Fecha]]-1,db_Medidores[],8,FALSE),0),0)</f>
        <v>733.5999999998603</v>
      </c>
      <c r="P212" s="28">
        <f ca="1">+db_ConsumoSectorizado[[#This Row],[Consumo.No11]]-db_ConsumoSectorizado[[#This Row],[Consumo.No12]]-db_ConsumoSectorizado[[#This Row],[Consumo.No13]]-db_ConsumoSectorizado[[#This Row],[Consumo.No14]]</f>
        <v>4213.4000000001397</v>
      </c>
      <c r="Q212" s="28">
        <f ca="1">+IF(db_ConsumoSectorizado[[#This Row],[Fecha]]&lt;TODAY(),IFERROR(VLOOKUP(db_ConsumoSectorizado[[#This Row],[Fecha]],db_Medidores[],2,FALSE)-VLOOKUP(db_ConsumoSectorizado[[#This Row],[Fecha]]-1,db_Medidores[],2,FALSE),0),0)</f>
        <v>435.48000000003958</v>
      </c>
      <c r="R212" s="28">
        <f ca="1">+IF(db_ConsumoSectorizado[[#This Row],[Fecha]]&lt;TODAY(),IFERROR(VLOOKUP(db_ConsumoSectorizado[[#This Row],[Fecha]],db_Medidores[],3,FALSE)-VLOOKUP(db_ConsumoSectorizado[[#This Row],[Fecha]]-1,db_Medidores[],3,FALSE),0),0)</f>
        <v>229.91000000000349</v>
      </c>
      <c r="S212" s="28">
        <f ca="1">+db_ConsumoSectorizado[[#This Row],[Consumo.No01]]-db_ConsumoSectorizado[[#This Row],[Consumo.No02]]-db_ConsumoSectorizado[[#This Row],[Consumo.No07]]-db_ConsumoSectorizado[[#This Row],[Consumo.No11]]</f>
        <v>3196.3800000033953</v>
      </c>
      <c r="T212" s="28">
        <f>+IFERROR(VLOOKUP(db_ConsumoSectorizado[[#This Row],[Fecha]],db_Vol[],2,FALSE),0)</f>
        <v>0</v>
      </c>
      <c r="U212" s="28">
        <f>+IFERROR(VLOOKUP(db_ConsumoSectorizado[[#This Row],[Fecha]],db_Vol[],3,FALSE),0)</f>
        <v>3481.9013999999993</v>
      </c>
      <c r="V212" s="28" t="b">
        <f>+AND(db_ConsumoSectorizado[[#This Row],[Vol_SACO]]&gt;3000,db_ConsumoSectorizado[[#This Row],[Vol_ENVA]]&gt;3000)</f>
        <v>0</v>
      </c>
      <c r="W212" s="28" t="b">
        <f>+AND(db_ConsumoSectorizado[[#This Row],[Vol_SACO]]&lt;=0,db_ConsumoSectorizado[[#This Row],[Vol_ENVA]]&lt;100)</f>
        <v>0</v>
      </c>
      <c r="X212" s="28" t="b">
        <f>+AND(db_ConsumoSectorizado[[#This Row],[Vol_SACO]]&gt;0,db_ConsumoSectorizado[[#This Row],[Vol_ENVA]]&lt;900)</f>
        <v>0</v>
      </c>
      <c r="Y212" s="28" t="b">
        <f>+AND(db_ConsumoSectorizado[[#This Row],[Vol_SACO]]=0,db_ConsumoSectorizado[[#This Row],[Vol_ENVA]]&gt;3000)</f>
        <v>1</v>
      </c>
    </row>
    <row r="213" spans="1:25" ht="15.75" x14ac:dyDescent="0.25">
      <c r="A213" s="26">
        <v>44405</v>
      </c>
      <c r="B21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16703.330000009766</v>
      </c>
      <c r="C213" s="28">
        <f ca="1">+IF(db_ConsumoSectorizado[[#This Row],[Fecha]]&lt;TODAY(),IFERROR(VLOOKUP(db_ConsumoSectorizado[[#This Row],[Fecha]],db_Medidores[],10,FALSE)-VLOOKUP(db_ConsumoSectorizado[[#This Row],[Fecha]]-1,db_Medidores[],10,FALSE),0),0)</f>
        <v>6584.1499999999069</v>
      </c>
      <c r="D213" s="28">
        <f ca="1">+IF(db_ConsumoSectorizado[[#This Row],[Fecha]]&lt;TODAY(),IFERROR(VLOOKUP(db_ConsumoSectorizado[[#This Row],[Fecha]],db_Medidores[],6,FALSE)-VLOOKUP(db_ConsumoSectorizado[[#This Row],[Fecha]]-1,db_Medidores[],6,FALSE),0),0)</f>
        <v>1094.4300000000512</v>
      </c>
      <c r="E213" s="28">
        <f ca="1">+IF(db_ConsumoSectorizado[[#This Row],[Fecha]]&lt;TODAY(),IFERROR(VLOOKUP(db_ConsumoSectorizado[[#This Row],[Fecha]],db_Medidores[],7,FALSE)-VLOOKUP(db_ConsumoSectorizado[[#This Row],[Fecha]]-1,db_Medidores[],7,FALSE),0),0)</f>
        <v>1191.3100000000559</v>
      </c>
      <c r="F213" s="28">
        <f ca="1">+IF(db_ConsumoSectorizado[[#This Row],[Fecha]]&lt;TODAY(),IFERROR(VLOOKUP(db_ConsumoSectorizado[[#This Row],[Fecha]],db_Medidores[],17,FALSE)-VLOOKUP(db_ConsumoSectorizado[[#This Row],[Fecha]]-1,db_Medidores[],17,FALSE),0),0)</f>
        <v>2628.4000000000233</v>
      </c>
      <c r="G213" s="28">
        <f ca="1">+db_ConsumoSectorizado[[#This Row],[Consumo.No02]]-db_ConsumoSectorizado[[#This Row],[Consumo.No04]]-db_ConsumoSectorizado[[#This Row],[Consumo.No05]]</f>
        <v>2764.4399999998277</v>
      </c>
      <c r="H213" s="28">
        <f ca="1">+db_ConsumoSectorizado[[#This Row],[Consumo.No08]]+db_ConsumoSectorizado[[#This Row],[Consumo.No09]]</f>
        <v>772.10000000000582</v>
      </c>
      <c r="I213" s="28">
        <f ca="1">+IF(db_ConsumoSectorizado[[#This Row],[Fecha]]&lt;TODAY(),IFERROR(VLOOKUP(db_ConsumoSectorizado[[#This Row],[Fecha]],db_Medidores[],9,FALSE)-VLOOKUP(db_ConsumoSectorizado[[#This Row],[Fecha]]-1,db_Medidores[],9,FALSE),0),0)</f>
        <v>152.13000000000466</v>
      </c>
      <c r="J213" s="28">
        <f ca="1">+IF(db_ConsumoSectorizado[[#This Row],[Fecha]]&lt;TODAY(),IFERROR(VLOOKUP(db_ConsumoSectorizado[[#This Row],[Fecha]],db_Medidores[],11,FALSE)-VLOOKUP(db_ConsumoSectorizado[[#This Row],[Fecha]]-1,db_Medidores[],11,FALSE),0),0)</f>
        <v>619.97000000000116</v>
      </c>
      <c r="K213" s="28">
        <f ca="1">+db_ConsumoSectorizado[[#This Row],[Consumo.No07]]-db_ConsumoSectorizado[[#This Row],[Consumo.No08]]-db_ConsumoSectorizado[[#This Row],[Consumo.No09]]</f>
        <v>0</v>
      </c>
      <c r="L213" s="28">
        <f ca="1">+IF(db_ConsumoSectorizado[[#This Row],[Fecha]]&lt;TODAY(),IFERROR(VLOOKUP(db_ConsumoSectorizado[[#This Row],[Fecha]],db_Medidores[],4,FALSE)-VLOOKUP(db_ConsumoSectorizado[[#This Row],[Fecha]]-1,db_Medidores[],4,FALSE),0),0)</f>
        <v>8646</v>
      </c>
      <c r="M213" s="28">
        <f ca="1">+IF(db_ConsumoSectorizado[[#This Row],[Fecha]]&lt;TODAY(),IFERROR(VLOOKUP(db_ConsumoSectorizado[[#This Row],[Fecha]],db_Medidores[],19,FALSE)-VLOOKUP(db_ConsumoSectorizado[[#This Row],[Fecha]]-1,db_Medidores[],19,FALSE),0),0)</f>
        <v>1532</v>
      </c>
      <c r="N213" s="66">
        <v>2221</v>
      </c>
      <c r="O213" s="28">
        <f ca="1">+IF(db_ConsumoSectorizado[[#This Row],[Fecha]]&lt;TODAY(),IFERROR(VLOOKUP(db_ConsumoSectorizado[[#This Row],[Fecha]],db_Medidores[],8,FALSE)-VLOOKUP(db_ConsumoSectorizado[[#This Row],[Fecha]]-1,db_Medidores[],8,FALSE),0),0)</f>
        <v>762.20000000018626</v>
      </c>
      <c r="P213" s="28">
        <f ca="1">+db_ConsumoSectorizado[[#This Row],[Consumo.No11]]-db_ConsumoSectorizado[[#This Row],[Consumo.No12]]-db_ConsumoSectorizado[[#This Row],[Consumo.No13]]-db_ConsumoSectorizado[[#This Row],[Consumo.No14]]</f>
        <v>4130.7999999998137</v>
      </c>
      <c r="Q213" s="28">
        <f ca="1">+IF(db_ConsumoSectorizado[[#This Row],[Fecha]]&lt;TODAY(),IFERROR(VLOOKUP(db_ConsumoSectorizado[[#This Row],[Fecha]],db_Medidores[],2,FALSE)-VLOOKUP(db_ConsumoSectorizado[[#This Row],[Fecha]]-1,db_Medidores[],2,FALSE),0),0)</f>
        <v>456.45000000001164</v>
      </c>
      <c r="R213" s="28">
        <f ca="1">+IF(db_ConsumoSectorizado[[#This Row],[Fecha]]&lt;TODAY(),IFERROR(VLOOKUP(db_ConsumoSectorizado[[#This Row],[Fecha]],db_Medidores[],3,FALSE)-VLOOKUP(db_ConsumoSectorizado[[#This Row],[Fecha]]-1,db_Medidores[],3,FALSE),0),0)</f>
        <v>288.22000000000116</v>
      </c>
      <c r="S213" s="28">
        <f ca="1">+db_ConsumoSectorizado[[#This Row],[Consumo.No01]]-db_ConsumoSectorizado[[#This Row],[Consumo.No02]]-db_ConsumoSectorizado[[#This Row],[Consumo.No07]]-db_ConsumoSectorizado[[#This Row],[Consumo.No11]]</f>
        <v>701.08000000985339</v>
      </c>
      <c r="T213" s="28">
        <f>+IFERROR(VLOOKUP(db_ConsumoSectorizado[[#This Row],[Fecha]],db_Vol[],2,FALSE),0)</f>
        <v>0</v>
      </c>
      <c r="U213" s="28">
        <f>+IFERROR(VLOOKUP(db_ConsumoSectorizado[[#This Row],[Fecha]],db_Vol[],3,FALSE),0)</f>
        <v>3856.5239999999999</v>
      </c>
      <c r="V213" s="28" t="b">
        <f>+AND(db_ConsumoSectorizado[[#This Row],[Vol_SACO]]&gt;3000,db_ConsumoSectorizado[[#This Row],[Vol_ENVA]]&gt;3000)</f>
        <v>0</v>
      </c>
      <c r="W213" s="28" t="b">
        <f>+AND(db_ConsumoSectorizado[[#This Row],[Vol_SACO]]&lt;=0,db_ConsumoSectorizado[[#This Row],[Vol_ENVA]]&lt;100)</f>
        <v>0</v>
      </c>
      <c r="X213" s="28" t="b">
        <f>+AND(db_ConsumoSectorizado[[#This Row],[Vol_SACO]]&gt;0,db_ConsumoSectorizado[[#This Row],[Vol_ENVA]]&lt;900)</f>
        <v>0</v>
      </c>
      <c r="Y213" s="28" t="b">
        <f>+AND(db_ConsumoSectorizado[[#This Row],[Vol_SACO]]=0,db_ConsumoSectorizado[[#This Row],[Vol_ENVA]]&gt;3000)</f>
        <v>1</v>
      </c>
    </row>
    <row r="214" spans="1:25" ht="15.75" x14ac:dyDescent="0.25">
      <c r="A214" s="26">
        <v>44406</v>
      </c>
      <c r="B21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14480.389999984647</v>
      </c>
      <c r="C214" s="28">
        <f ca="1">+IF(db_ConsumoSectorizado[[#This Row],[Fecha]]&lt;TODAY(),IFERROR(VLOOKUP(db_ConsumoSectorizado[[#This Row],[Fecha]],db_Medidores[],10,FALSE)-VLOOKUP(db_ConsumoSectorizado[[#This Row],[Fecha]]-1,db_Medidores[],10,FALSE),0),0)</f>
        <v>4770.910000000149</v>
      </c>
      <c r="D214" s="28">
        <f ca="1">+IF(db_ConsumoSectorizado[[#This Row],[Fecha]]&lt;TODAY(),IFERROR(VLOOKUP(db_ConsumoSectorizado[[#This Row],[Fecha]],db_Medidores[],6,FALSE)-VLOOKUP(db_ConsumoSectorizado[[#This Row],[Fecha]]-1,db_Medidores[],6,FALSE),0),0)</f>
        <v>769.03000000002794</v>
      </c>
      <c r="E214" s="28">
        <f ca="1">+IF(db_ConsumoSectorizado[[#This Row],[Fecha]]&lt;TODAY(),IFERROR(VLOOKUP(db_ConsumoSectorizado[[#This Row],[Fecha]],db_Medidores[],7,FALSE)-VLOOKUP(db_ConsumoSectorizado[[#This Row],[Fecha]]-1,db_Medidores[],7,FALSE),0),0)</f>
        <v>797.05000000004657</v>
      </c>
      <c r="F214" s="28">
        <f ca="1">+IF(db_ConsumoSectorizado[[#This Row],[Fecha]]&lt;TODAY(),IFERROR(VLOOKUP(db_ConsumoSectorizado[[#This Row],[Fecha]],db_Medidores[],17,FALSE)-VLOOKUP(db_ConsumoSectorizado[[#This Row],[Fecha]]-1,db_Medidores[],17,FALSE),0),0)</f>
        <v>1951.5899999999674</v>
      </c>
      <c r="G214" s="28">
        <f ca="1">+db_ConsumoSectorizado[[#This Row],[Consumo.No02]]-db_ConsumoSectorizado[[#This Row],[Consumo.No04]]-db_ConsumoSectorizado[[#This Row],[Consumo.No05]]</f>
        <v>2022.270000000135</v>
      </c>
      <c r="H214" s="28">
        <f ca="1">+db_ConsumoSectorizado[[#This Row],[Consumo.No08]]+db_ConsumoSectorizado[[#This Row],[Consumo.No09]]</f>
        <v>516.06999999999243</v>
      </c>
      <c r="I214" s="28">
        <f ca="1">+IF(db_ConsumoSectorizado[[#This Row],[Fecha]]&lt;TODAY(),IFERROR(VLOOKUP(db_ConsumoSectorizado[[#This Row],[Fecha]],db_Medidores[],9,FALSE)-VLOOKUP(db_ConsumoSectorizado[[#This Row],[Fecha]]-1,db_Medidores[],9,FALSE),0),0)</f>
        <v>80.229999999995925</v>
      </c>
      <c r="J214" s="28">
        <f ca="1">+IF(db_ConsumoSectorizado[[#This Row],[Fecha]]&lt;TODAY(),IFERROR(VLOOKUP(db_ConsumoSectorizado[[#This Row],[Fecha]],db_Medidores[],11,FALSE)-VLOOKUP(db_ConsumoSectorizado[[#This Row],[Fecha]]-1,db_Medidores[],11,FALSE),0),0)</f>
        <v>435.83999999999651</v>
      </c>
      <c r="K214" s="28">
        <f ca="1">+db_ConsumoSectorizado[[#This Row],[Consumo.No07]]-db_ConsumoSectorizado[[#This Row],[Consumo.No08]]-db_ConsumoSectorizado[[#This Row],[Consumo.No09]]</f>
        <v>0</v>
      </c>
      <c r="L214" s="28">
        <f ca="1">+IF(db_ConsumoSectorizado[[#This Row],[Fecha]]&lt;TODAY(),IFERROR(VLOOKUP(db_ConsumoSectorizado[[#This Row],[Fecha]],db_Medidores[],4,FALSE)-VLOOKUP(db_ConsumoSectorizado[[#This Row],[Fecha]]-1,db_Medidores[],4,FALSE),0),0)</f>
        <v>5712</v>
      </c>
      <c r="M214" s="28">
        <f ca="1">+IF(db_ConsumoSectorizado[[#This Row],[Fecha]]&lt;TODAY(),IFERROR(VLOOKUP(db_ConsumoSectorizado[[#This Row],[Fecha]],db_Medidores[],19,FALSE)-VLOOKUP(db_ConsumoSectorizado[[#This Row],[Fecha]]-1,db_Medidores[],19,FALSE),0),0)</f>
        <v>1116</v>
      </c>
      <c r="N214" s="28">
        <f ca="1">+IF(db_ConsumoSectorizado[[#This Row],[Fecha]]&lt;TODAY(),IFERROR(VLOOKUP(db_ConsumoSectorizado[[#This Row],[Fecha]],db_Medidores[],15,FALSE)-VLOOKUP(db_ConsumoSectorizado[[#This Row],[Fecha]]-1,db_Medidores[],15,FALSE),0),0)</f>
        <v>1705</v>
      </c>
      <c r="O214" s="28">
        <f ca="1">+IF(db_ConsumoSectorizado[[#This Row],[Fecha]]&lt;TODAY(),IFERROR(VLOOKUP(db_ConsumoSectorizado[[#This Row],[Fecha]],db_Medidores[],8,FALSE)-VLOOKUP(db_ConsumoSectorizado[[#This Row],[Fecha]]-1,db_Medidores[],8,FALSE),0),0)</f>
        <v>612</v>
      </c>
      <c r="P214" s="28">
        <f ca="1">+db_ConsumoSectorizado[[#This Row],[Consumo.No11]]-db_ConsumoSectorizado[[#This Row],[Consumo.No12]]-db_ConsumoSectorizado[[#This Row],[Consumo.No13]]-db_ConsumoSectorizado[[#This Row],[Consumo.No14]]</f>
        <v>2279</v>
      </c>
      <c r="Q214" s="28">
        <f ca="1">+IF(db_ConsumoSectorizado[[#This Row],[Fecha]]&lt;TODAY(),IFERROR(VLOOKUP(db_ConsumoSectorizado[[#This Row],[Fecha]],db_Medidores[],2,FALSE)-VLOOKUP(db_ConsumoSectorizado[[#This Row],[Fecha]]-1,db_Medidores[],2,FALSE),0),0)</f>
        <v>403.04999999998836</v>
      </c>
      <c r="R214" s="28">
        <f ca="1">+IF(db_ConsumoSectorizado[[#This Row],[Fecha]]&lt;TODAY(),IFERROR(VLOOKUP(db_ConsumoSectorizado[[#This Row],[Fecha]],db_Medidores[],3,FALSE)-VLOOKUP(db_ConsumoSectorizado[[#This Row],[Fecha]]-1,db_Medidores[],3,FALSE),0),0)</f>
        <v>212.55999999999767</v>
      </c>
      <c r="S214" s="28">
        <f ca="1">+db_ConsumoSectorizado[[#This Row],[Consumo.No01]]-db_ConsumoSectorizado[[#This Row],[Consumo.No02]]-db_ConsumoSectorizado[[#This Row],[Consumo.No07]]-db_ConsumoSectorizado[[#This Row],[Consumo.No11]]</f>
        <v>3481.4099999845057</v>
      </c>
      <c r="T214" s="28">
        <f>+IFERROR(VLOOKUP(db_ConsumoSectorizado[[#This Row],[Fecha]],db_Vol[],2,FALSE),0)</f>
        <v>0</v>
      </c>
      <c r="U214" s="28">
        <f>+IFERROR(VLOOKUP(db_ConsumoSectorizado[[#This Row],[Fecha]],db_Vol[],3,FALSE),0)</f>
        <v>3345.9663999999998</v>
      </c>
      <c r="V214" s="28" t="b">
        <f>+AND(db_ConsumoSectorizado[[#This Row],[Vol_SACO]]&gt;3000,db_ConsumoSectorizado[[#This Row],[Vol_ENVA]]&gt;3000)</f>
        <v>0</v>
      </c>
      <c r="W214" s="28" t="b">
        <f>+AND(db_ConsumoSectorizado[[#This Row],[Vol_SACO]]&lt;=0,db_ConsumoSectorizado[[#This Row],[Vol_ENVA]]&lt;100)</f>
        <v>0</v>
      </c>
      <c r="X214" s="28" t="b">
        <f>+AND(db_ConsumoSectorizado[[#This Row],[Vol_SACO]]&gt;0,db_ConsumoSectorizado[[#This Row],[Vol_ENVA]]&lt;900)</f>
        <v>0</v>
      </c>
      <c r="Y214" s="28" t="b">
        <f>+AND(db_ConsumoSectorizado[[#This Row],[Vol_SACO]]=0,db_ConsumoSectorizado[[#This Row],[Vol_ENVA]]&gt;3000)</f>
        <v>1</v>
      </c>
    </row>
    <row r="215" spans="1:25" ht="15.75" x14ac:dyDescent="0.25">
      <c r="A215" s="26">
        <v>44407</v>
      </c>
      <c r="B21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15521.030000007013</v>
      </c>
      <c r="C215" s="28">
        <f ca="1">+IF(db_ConsumoSectorizado[[#This Row],[Fecha]]&lt;TODAY(),IFERROR(VLOOKUP(db_ConsumoSectorizado[[#This Row],[Fecha]],db_Medidores[],10,FALSE)-VLOOKUP(db_ConsumoSectorizado[[#This Row],[Fecha]]-1,db_Medidores[],10,FALSE),0),0)</f>
        <v>6395.4199999999255</v>
      </c>
      <c r="D215" s="28">
        <f ca="1">+IF(db_ConsumoSectorizado[[#This Row],[Fecha]]&lt;TODAY(),IFERROR(VLOOKUP(db_ConsumoSectorizado[[#This Row],[Fecha]],db_Medidores[],6,FALSE)-VLOOKUP(db_ConsumoSectorizado[[#This Row],[Fecha]]-1,db_Medidores[],6,FALSE),0),0)</f>
        <v>1162.9399999999441</v>
      </c>
      <c r="E215" s="28">
        <f ca="1">+IF(db_ConsumoSectorizado[[#This Row],[Fecha]]&lt;TODAY(),IFERROR(VLOOKUP(db_ConsumoSectorizado[[#This Row],[Fecha]],db_Medidores[],7,FALSE)-VLOOKUP(db_ConsumoSectorizado[[#This Row],[Fecha]]-1,db_Medidores[],7,FALSE),0),0)</f>
        <v>1136.8799999998882</v>
      </c>
      <c r="F215" s="28">
        <f ca="1">+IF(db_ConsumoSectorizado[[#This Row],[Fecha]]&lt;TODAY(),IFERROR(VLOOKUP(db_ConsumoSectorizado[[#This Row],[Fecha]],db_Medidores[],17,FALSE)-VLOOKUP(db_ConsumoSectorizado[[#This Row],[Fecha]]-1,db_Medidores[],17,FALSE),0),0)</f>
        <v>2546.2399999999907</v>
      </c>
      <c r="G215" s="28">
        <f ca="1">+db_ConsumoSectorizado[[#This Row],[Consumo.No02]]-db_ConsumoSectorizado[[#This Row],[Consumo.No04]]-db_ConsumoSectorizado[[#This Row],[Consumo.No05]]</f>
        <v>2712.3000000000466</v>
      </c>
      <c r="H215" s="28">
        <f ca="1">+db_ConsumoSectorizado[[#This Row],[Consumo.No08]]+db_ConsumoSectorizado[[#This Row],[Consumo.No09]]</f>
        <v>532.73999999999069</v>
      </c>
      <c r="I215" s="28">
        <f ca="1">+IF(db_ConsumoSectorizado[[#This Row],[Fecha]]&lt;TODAY(),IFERROR(VLOOKUP(db_ConsumoSectorizado[[#This Row],[Fecha]],db_Medidores[],9,FALSE)-VLOOKUP(db_ConsumoSectorizado[[#This Row],[Fecha]]-1,db_Medidores[],9,FALSE),0),0)</f>
        <v>154.79000000000815</v>
      </c>
      <c r="J215" s="28">
        <f ca="1">+IF(db_ConsumoSectorizado[[#This Row],[Fecha]]&lt;TODAY(),IFERROR(VLOOKUP(db_ConsumoSectorizado[[#This Row],[Fecha]],db_Medidores[],11,FALSE)-VLOOKUP(db_ConsumoSectorizado[[#This Row],[Fecha]]-1,db_Medidores[],11,FALSE),0),0)</f>
        <v>377.94999999998254</v>
      </c>
      <c r="K215" s="28">
        <f ca="1">+db_ConsumoSectorizado[[#This Row],[Consumo.No07]]-db_ConsumoSectorizado[[#This Row],[Consumo.No08]]-db_ConsumoSectorizado[[#This Row],[Consumo.No09]]</f>
        <v>0</v>
      </c>
      <c r="L215" s="28">
        <f ca="1">+IF(db_ConsumoSectorizado[[#This Row],[Fecha]]&lt;TODAY(),IFERROR(VLOOKUP(db_ConsumoSectorizado[[#This Row],[Fecha]],db_Medidores[],4,FALSE)-VLOOKUP(db_ConsumoSectorizado[[#This Row],[Fecha]]-1,db_Medidores[],4,FALSE),0),0)</f>
        <v>8396</v>
      </c>
      <c r="M215" s="28">
        <f ca="1">+IF(db_ConsumoSectorizado[[#This Row],[Fecha]]&lt;TODAY(),IFERROR(VLOOKUP(db_ConsumoSectorizado[[#This Row],[Fecha]],db_Medidores[],19,FALSE)-VLOOKUP(db_ConsumoSectorizado[[#This Row],[Fecha]]-1,db_Medidores[],19,FALSE),0),0)</f>
        <v>1608</v>
      </c>
      <c r="N215" s="28">
        <f ca="1">+IF(db_ConsumoSectorizado[[#This Row],[Fecha]]&lt;TODAY(),IFERROR(VLOOKUP(db_ConsumoSectorizado[[#This Row],[Fecha]],db_Medidores[],15,FALSE)-VLOOKUP(db_ConsumoSectorizado[[#This Row],[Fecha]]-1,db_Medidores[],15,FALSE),0),0)</f>
        <v>2446</v>
      </c>
      <c r="O215" s="28">
        <f ca="1">+IF(db_ConsumoSectorizado[[#This Row],[Fecha]]&lt;TODAY(),IFERROR(VLOOKUP(db_ConsumoSectorizado[[#This Row],[Fecha]],db_Medidores[],8,FALSE)-VLOOKUP(db_ConsumoSectorizado[[#This Row],[Fecha]]-1,db_Medidores[],8,FALSE),0),0)</f>
        <v>852.5999999998603</v>
      </c>
      <c r="P215" s="28">
        <f ca="1">+db_ConsumoSectorizado[[#This Row],[Consumo.No11]]-db_ConsumoSectorizado[[#This Row],[Consumo.No12]]-db_ConsumoSectorizado[[#This Row],[Consumo.No13]]-db_ConsumoSectorizado[[#This Row],[Consumo.No14]]</f>
        <v>3489.4000000001397</v>
      </c>
      <c r="Q215" s="28">
        <f ca="1">+IF(db_ConsumoSectorizado[[#This Row],[Fecha]]&lt;TODAY(),IFERROR(VLOOKUP(db_ConsumoSectorizado[[#This Row],[Fecha]],db_Medidores[],2,FALSE)-VLOOKUP(db_ConsumoSectorizado[[#This Row],[Fecha]]-1,db_Medidores[],2,FALSE),0),0)</f>
        <v>488.89999999996508</v>
      </c>
      <c r="R215" s="28">
        <f ca="1">+IF(db_ConsumoSectorizado[[#This Row],[Fecha]]&lt;TODAY(),IFERROR(VLOOKUP(db_ConsumoSectorizado[[#This Row],[Fecha]],db_Medidores[],3,FALSE)-VLOOKUP(db_ConsumoSectorizado[[#This Row],[Fecha]]-1,db_Medidores[],3,FALSE),0),0)</f>
        <v>310.07000000000698</v>
      </c>
      <c r="S215" s="28">
        <f ca="1">+db_ConsumoSectorizado[[#This Row],[Consumo.No01]]-db_ConsumoSectorizado[[#This Row],[Consumo.No02]]-db_ConsumoSectorizado[[#This Row],[Consumo.No07]]-db_ConsumoSectorizado[[#This Row],[Consumo.No11]]</f>
        <v>196.87000000709668</v>
      </c>
      <c r="T215" s="28">
        <f>+IFERROR(VLOOKUP(db_ConsumoSectorizado[[#This Row],[Fecha]],db_Vol[],2,FALSE),0)</f>
        <v>0</v>
      </c>
      <c r="U215" s="28">
        <f>+IFERROR(VLOOKUP(db_ConsumoSectorizado[[#This Row],[Fecha]],db_Vol[],3,FALSE),0)</f>
        <v>3647.6522</v>
      </c>
      <c r="V215" s="28" t="b">
        <f>+AND(db_ConsumoSectorizado[[#This Row],[Vol_SACO]]&gt;3000,db_ConsumoSectorizado[[#This Row],[Vol_ENVA]]&gt;3000)</f>
        <v>0</v>
      </c>
      <c r="W215" s="28" t="b">
        <f>+AND(db_ConsumoSectorizado[[#This Row],[Vol_SACO]]&lt;=0,db_ConsumoSectorizado[[#This Row],[Vol_ENVA]]&lt;100)</f>
        <v>0</v>
      </c>
      <c r="X215" s="28" t="b">
        <f>+AND(db_ConsumoSectorizado[[#This Row],[Vol_SACO]]&gt;0,db_ConsumoSectorizado[[#This Row],[Vol_ENVA]]&lt;900)</f>
        <v>0</v>
      </c>
      <c r="Y215" s="28" t="b">
        <f>+AND(db_ConsumoSectorizado[[#This Row],[Vol_SACO]]=0,db_ConsumoSectorizado[[#This Row],[Vol_ENVA]]&gt;3000)</f>
        <v>1</v>
      </c>
    </row>
    <row r="216" spans="1:25" ht="15.75" x14ac:dyDescent="0.25">
      <c r="A216" s="26">
        <v>44408</v>
      </c>
      <c r="B21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12164.119999995077</v>
      </c>
      <c r="C216" s="28">
        <f ca="1">+IF(db_ConsumoSectorizado[[#This Row],[Fecha]]&lt;TODAY(),IFERROR(VLOOKUP(db_ConsumoSectorizado[[#This Row],[Fecha]],db_Medidores[],10,FALSE)-VLOOKUP(db_ConsumoSectorizado[[#This Row],[Fecha]]-1,db_Medidores[],10,FALSE),0),0)</f>
        <v>2304.5299999997951</v>
      </c>
      <c r="D216" s="28">
        <f ca="1">+IF(db_ConsumoSectorizado[[#This Row],[Fecha]]&lt;TODAY(),IFERROR(VLOOKUP(db_ConsumoSectorizado[[#This Row],[Fecha]],db_Medidores[],6,FALSE)-VLOOKUP(db_ConsumoSectorizado[[#This Row],[Fecha]]-1,db_Medidores[],6,FALSE),0),0)</f>
        <v>344.78000000002794</v>
      </c>
      <c r="E21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1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16" s="28">
        <f ca="1">+db_ConsumoSectorizado[[#This Row],[Consumo.No02]]-db_ConsumoSectorizado[[#This Row],[Consumo.No04]]-db_ConsumoSectorizado[[#This Row],[Consumo.No05]]</f>
        <v>2304.5299999997951</v>
      </c>
      <c r="H216" s="28">
        <f ca="1">+db_ConsumoSectorizado[[#This Row],[Consumo.No08]]+db_ConsumoSectorizado[[#This Row],[Consumo.No09]]</f>
        <v>212.1200000000099</v>
      </c>
      <c r="I216" s="28">
        <f ca="1">+IF(db_ConsumoSectorizado[[#This Row],[Fecha]]&lt;TODAY(),IFERROR(VLOOKUP(db_ConsumoSectorizado[[#This Row],[Fecha]],db_Medidores[],9,FALSE)-VLOOKUP(db_ConsumoSectorizado[[#This Row],[Fecha]]-1,db_Medidores[],9,FALSE),0),0)</f>
        <v>75.05000000000291</v>
      </c>
      <c r="J216" s="28">
        <f ca="1">+IF(db_ConsumoSectorizado[[#This Row],[Fecha]]&lt;TODAY(),IFERROR(VLOOKUP(db_ConsumoSectorizado[[#This Row],[Fecha]],db_Medidores[],11,FALSE)-VLOOKUP(db_ConsumoSectorizado[[#This Row],[Fecha]]-1,db_Medidores[],11,FALSE),0),0)</f>
        <v>137.07000000000698</v>
      </c>
      <c r="K216" s="28">
        <f ca="1">+db_ConsumoSectorizado[[#This Row],[Consumo.No07]]-db_ConsumoSectorizado[[#This Row],[Consumo.No08]]-db_ConsumoSectorizado[[#This Row],[Consumo.No09]]</f>
        <v>0</v>
      </c>
      <c r="L216" s="28">
        <f ca="1">+IF(db_ConsumoSectorizado[[#This Row],[Fecha]]&lt;TODAY(),IFERROR(VLOOKUP(db_ConsumoSectorizado[[#This Row],[Fecha]],db_Medidores[],4,FALSE)-VLOOKUP(db_ConsumoSectorizado[[#This Row],[Fecha]]-1,db_Medidores[],4,FALSE),0),0)</f>
        <v>4897</v>
      </c>
      <c r="M216" s="28">
        <f ca="1">+IF(db_ConsumoSectorizado[[#This Row],[Fecha]]&lt;TODAY(),IFERROR(VLOOKUP(db_ConsumoSectorizado[[#This Row],[Fecha]],db_Medidores[],19,FALSE)-VLOOKUP(db_ConsumoSectorizado[[#This Row],[Fecha]]-1,db_Medidores[],19,FALSE),0),0)</f>
        <v>891</v>
      </c>
      <c r="N216" s="28">
        <f ca="1">+IF(db_ConsumoSectorizado[[#This Row],[Fecha]]&lt;TODAY(),IFERROR(VLOOKUP(db_ConsumoSectorizado[[#This Row],[Fecha]],db_Medidores[],15,FALSE)-VLOOKUP(db_ConsumoSectorizado[[#This Row],[Fecha]]-1,db_Medidores[],15,FALSE),0),0)</f>
        <v>1499</v>
      </c>
      <c r="O216" s="28">
        <f ca="1">+IF(db_ConsumoSectorizado[[#This Row],[Fecha]]&lt;TODAY(),IFERROR(VLOOKUP(db_ConsumoSectorizado[[#This Row],[Fecha]],db_Medidores[],8,FALSE)-VLOOKUP(db_ConsumoSectorizado[[#This Row],[Fecha]]-1,db_Medidores[],8,FALSE),0),0)</f>
        <v>625</v>
      </c>
      <c r="P216" s="28">
        <f ca="1">+db_ConsumoSectorizado[[#This Row],[Consumo.No11]]-db_ConsumoSectorizado[[#This Row],[Consumo.No12]]-db_ConsumoSectorizado[[#This Row],[Consumo.No13]]-db_ConsumoSectorizado[[#This Row],[Consumo.No14]]</f>
        <v>1882</v>
      </c>
      <c r="Q216" s="28">
        <f ca="1">+IF(db_ConsumoSectorizado[[#This Row],[Fecha]]&lt;TODAY(),IFERROR(VLOOKUP(db_ConsumoSectorizado[[#This Row],[Fecha]],db_Medidores[],2,FALSE)-VLOOKUP(db_ConsumoSectorizado[[#This Row],[Fecha]]-1,db_Medidores[],2,FALSE),0),0)</f>
        <v>283.6600000000326</v>
      </c>
      <c r="R216" s="28">
        <f ca="1">+IF(db_ConsumoSectorizado[[#This Row],[Fecha]]&lt;TODAY(),IFERROR(VLOOKUP(db_ConsumoSectorizado[[#This Row],[Fecha]],db_Medidores[],3,FALSE)-VLOOKUP(db_ConsumoSectorizado[[#This Row],[Fecha]]-1,db_Medidores[],3,FALSE),0),0)</f>
        <v>128.22000000000116</v>
      </c>
      <c r="S216" s="28">
        <f ca="1">+db_ConsumoSectorizado[[#This Row],[Consumo.No01]]-db_ConsumoSectorizado[[#This Row],[Consumo.No02]]-db_ConsumoSectorizado[[#This Row],[Consumo.No07]]-db_ConsumoSectorizado[[#This Row],[Consumo.No11]]</f>
        <v>4750.4699999952718</v>
      </c>
      <c r="T216" s="28">
        <f>+IFERROR(VLOOKUP(db_ConsumoSectorizado[[#This Row],[Fecha]],db_Vol[],2,FALSE),0)</f>
        <v>0</v>
      </c>
      <c r="U216" s="28">
        <f>+IFERROR(VLOOKUP(db_ConsumoSectorizado[[#This Row],[Fecha]],db_Vol[],3,FALSE),0)</f>
        <v>1755.9081999999999</v>
      </c>
      <c r="V216" s="28" t="b">
        <f>+AND(db_ConsumoSectorizado[[#This Row],[Vol_SACO]]&gt;3000,db_ConsumoSectorizado[[#This Row],[Vol_ENVA]]&gt;3000)</f>
        <v>0</v>
      </c>
      <c r="W216" s="28" t="b">
        <f>+AND(db_ConsumoSectorizado[[#This Row],[Vol_SACO]]&lt;=0,db_ConsumoSectorizado[[#This Row],[Vol_ENVA]]&lt;100)</f>
        <v>0</v>
      </c>
      <c r="X216" s="28" t="b">
        <f>+AND(db_ConsumoSectorizado[[#This Row],[Vol_SACO]]&gt;0,db_ConsumoSectorizado[[#This Row],[Vol_ENVA]]&lt;900)</f>
        <v>0</v>
      </c>
      <c r="Y216" s="28" t="b">
        <f>+AND(db_ConsumoSectorizado[[#This Row],[Vol_SACO]]=0,db_ConsumoSectorizado[[#This Row],[Vol_ENVA]]&gt;3000)</f>
        <v>0</v>
      </c>
    </row>
    <row r="217" spans="1:25" ht="15.75" x14ac:dyDescent="0.25">
      <c r="A217" s="26">
        <v>44409</v>
      </c>
      <c r="B21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4403.6600000028266</v>
      </c>
      <c r="C217" s="28">
        <f ca="1">+IF(db_ConsumoSectorizado[[#This Row],[Fecha]]&lt;TODAY(),IFERROR(VLOOKUP(db_ConsumoSectorizado[[#This Row],[Fecha]],db_Medidores[],10,FALSE)-VLOOKUP(db_ConsumoSectorizado[[#This Row],[Fecha]]-1,db_Medidores[],10,FALSE),0),0)</f>
        <v>7.6800000001676381</v>
      </c>
      <c r="D217" s="28">
        <f ca="1">+IF(db_ConsumoSectorizado[[#This Row],[Fecha]]&lt;TODAY(),IFERROR(VLOOKUP(db_ConsumoSectorizado[[#This Row],[Fecha]],db_Medidores[],6,FALSE)-VLOOKUP(db_ConsumoSectorizado[[#This Row],[Fecha]]-1,db_Medidores[],6,FALSE),0),0)</f>
        <v>61.459999999962747</v>
      </c>
      <c r="E21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1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17" s="28">
        <f ca="1">+db_ConsumoSectorizado[[#This Row],[Consumo.No02]]-db_ConsumoSectorizado[[#This Row],[Consumo.No04]]-db_ConsumoSectorizado[[#This Row],[Consumo.No05]]</f>
        <v>7.6800000001676381</v>
      </c>
      <c r="H217" s="28">
        <f ca="1">+db_ConsumoSectorizado[[#This Row],[Consumo.No08]]+db_ConsumoSectorizado[[#This Row],[Consumo.No09]]</f>
        <v>100.07000000000698</v>
      </c>
      <c r="I217" s="28">
        <f ca="1">+IF(db_ConsumoSectorizado[[#This Row],[Fecha]]&lt;TODAY(),IFERROR(VLOOKUP(db_ConsumoSectorizado[[#This Row],[Fecha]],db_Medidores[],9,FALSE)-VLOOKUP(db_ConsumoSectorizado[[#This Row],[Fecha]]-1,db_Medidores[],9,FALSE),0),0)</f>
        <v>59.559999999997672</v>
      </c>
      <c r="J217" s="28">
        <f ca="1">+IF(db_ConsumoSectorizado[[#This Row],[Fecha]]&lt;TODAY(),IFERROR(VLOOKUP(db_ConsumoSectorizado[[#This Row],[Fecha]],db_Medidores[],11,FALSE)-VLOOKUP(db_ConsumoSectorizado[[#This Row],[Fecha]]-1,db_Medidores[],11,FALSE),0),0)</f>
        <v>40.510000000009313</v>
      </c>
      <c r="K217" s="28">
        <f ca="1">+db_ConsumoSectorizado[[#This Row],[Consumo.No07]]-db_ConsumoSectorizado[[#This Row],[Consumo.No08]]-db_ConsumoSectorizado[[#This Row],[Consumo.No09]]</f>
        <v>0</v>
      </c>
      <c r="L217" s="28">
        <f ca="1">+IF(db_ConsumoSectorizado[[#This Row],[Fecha]]&lt;TODAY(),IFERROR(VLOOKUP(db_ConsumoSectorizado[[#This Row],[Fecha]],db_Medidores[],4,FALSE)-VLOOKUP(db_ConsumoSectorizado[[#This Row],[Fecha]]-1,db_Medidores[],4,FALSE),0),0)</f>
        <v>3520</v>
      </c>
      <c r="M217" s="28">
        <f ca="1">+IF(db_ConsumoSectorizado[[#This Row],[Fecha]]&lt;TODAY(),IFERROR(VLOOKUP(db_ConsumoSectorizado[[#This Row],[Fecha]],db_Medidores[],19,FALSE)-VLOOKUP(db_ConsumoSectorizado[[#This Row],[Fecha]]-1,db_Medidores[],19,FALSE),0),0)</f>
        <v>656</v>
      </c>
      <c r="N217" s="28">
        <f ca="1">+IF(db_ConsumoSectorizado[[#This Row],[Fecha]]&lt;TODAY(),IFERROR(VLOOKUP(db_ConsumoSectorizado[[#This Row],[Fecha]],db_Medidores[],15,FALSE)-VLOOKUP(db_ConsumoSectorizado[[#This Row],[Fecha]]-1,db_Medidores[],15,FALSE),0),0)</f>
        <v>840</v>
      </c>
      <c r="O217" s="28">
        <f ca="1">+IF(db_ConsumoSectorizado[[#This Row],[Fecha]]&lt;TODAY(),IFERROR(VLOOKUP(db_ConsumoSectorizado[[#This Row],[Fecha]],db_Medidores[],8,FALSE)-VLOOKUP(db_ConsumoSectorizado[[#This Row],[Fecha]]-1,db_Medidores[],8,FALSE),0),0)</f>
        <v>655.60000000009313</v>
      </c>
      <c r="P217" s="28">
        <f ca="1">+db_ConsumoSectorizado[[#This Row],[Consumo.No11]]-db_ConsumoSectorizado[[#This Row],[Consumo.No12]]-db_ConsumoSectorizado[[#This Row],[Consumo.No13]]-db_ConsumoSectorizado[[#This Row],[Consumo.No14]]</f>
        <v>1368.3999999999069</v>
      </c>
      <c r="Q217" s="28">
        <f ca="1">+IF(db_ConsumoSectorizado[[#This Row],[Fecha]]&lt;TODAY(),IFERROR(VLOOKUP(db_ConsumoSectorizado[[#This Row],[Fecha]],db_Medidores[],2,FALSE)-VLOOKUP(db_ConsumoSectorizado[[#This Row],[Fecha]]-1,db_Medidores[],2,FALSE),0),0)</f>
        <v>273.40999999997439</v>
      </c>
      <c r="R217" s="28">
        <f ca="1">+IF(db_ConsumoSectorizado[[#This Row],[Fecha]]&lt;TODAY(),IFERROR(VLOOKUP(db_ConsumoSectorizado[[#This Row],[Fecha]],db_Medidores[],3,FALSE)-VLOOKUP(db_ConsumoSectorizado[[#This Row],[Fecha]]-1,db_Medidores[],3,FALSE),0),0)</f>
        <v>50.929999999993015</v>
      </c>
      <c r="S217" s="28">
        <f ca="1">+db_ConsumoSectorizado[[#This Row],[Consumo.No01]]-db_ConsumoSectorizado[[#This Row],[Consumo.No02]]-db_ConsumoSectorizado[[#This Row],[Consumo.No07]]-db_ConsumoSectorizado[[#This Row],[Consumo.No11]]</f>
        <v>775.91000000265194</v>
      </c>
      <c r="T217" s="28">
        <f>+IFERROR(VLOOKUP(db_ConsumoSectorizado[[#This Row],[Fecha]],db_Vol[],2,FALSE),0)</f>
        <v>0</v>
      </c>
      <c r="U217" s="28">
        <f>+IFERROR(VLOOKUP(db_ConsumoSectorizado[[#This Row],[Fecha]],db_Vol[],3,FALSE),0)</f>
        <v>0</v>
      </c>
      <c r="V217" s="28" t="b">
        <f>+AND(db_ConsumoSectorizado[[#This Row],[Vol_SACO]]&gt;3000,db_ConsumoSectorizado[[#This Row],[Vol_ENVA]]&gt;3000)</f>
        <v>0</v>
      </c>
      <c r="W217" s="28" t="b">
        <f>+AND(db_ConsumoSectorizado[[#This Row],[Vol_SACO]]&lt;=0,db_ConsumoSectorizado[[#This Row],[Vol_ENVA]]&lt;100)</f>
        <v>1</v>
      </c>
      <c r="X217" s="28" t="b">
        <f>+AND(db_ConsumoSectorizado[[#This Row],[Vol_SACO]]&gt;0,db_ConsumoSectorizado[[#This Row],[Vol_ENVA]]&lt;900)</f>
        <v>0</v>
      </c>
      <c r="Y217" s="28" t="b">
        <f>+AND(db_ConsumoSectorizado[[#This Row],[Vol_SACO]]=0,db_ConsumoSectorizado[[#This Row],[Vol_ENVA]]&gt;3000)</f>
        <v>0</v>
      </c>
    </row>
    <row r="218" spans="1:25" ht="15.75" x14ac:dyDescent="0.25">
      <c r="A218" s="26">
        <v>44410</v>
      </c>
      <c r="B21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9904.5100000034436</v>
      </c>
      <c r="C218" s="28">
        <f ca="1">+IF(db_ConsumoSectorizado[[#This Row],[Fecha]]&lt;TODAY(),IFERROR(VLOOKUP(db_ConsumoSectorizado[[#This Row],[Fecha]],db_Medidores[],10,FALSE)-VLOOKUP(db_ConsumoSectorizado[[#This Row],[Fecha]]-1,db_Medidores[],10,FALSE),0),0)</f>
        <v>1953.3900000001304</v>
      </c>
      <c r="D218" s="28">
        <f ca="1">+IF(db_ConsumoSectorizado[[#This Row],[Fecha]]&lt;TODAY(),IFERROR(VLOOKUP(db_ConsumoSectorizado[[#This Row],[Fecha]],db_Medidores[],6,FALSE)-VLOOKUP(db_ConsumoSectorizado[[#This Row],[Fecha]]-1,db_Medidores[],6,FALSE),0),0)</f>
        <v>325.27000000001863</v>
      </c>
      <c r="E21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1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18" s="28">
        <f ca="1">+db_ConsumoSectorizado[[#This Row],[Consumo.No02]]-db_ConsumoSectorizado[[#This Row],[Consumo.No04]]-db_ConsumoSectorizado[[#This Row],[Consumo.No05]]</f>
        <v>1953.3900000001304</v>
      </c>
      <c r="H218" s="28">
        <f ca="1">+db_ConsumoSectorizado[[#This Row],[Consumo.No08]]+db_ConsumoSectorizado[[#This Row],[Consumo.No09]]</f>
        <v>495.45999999999185</v>
      </c>
      <c r="I218" s="28">
        <f ca="1">+IF(db_ConsumoSectorizado[[#This Row],[Fecha]]&lt;TODAY(),IFERROR(VLOOKUP(db_ConsumoSectorizado[[#This Row],[Fecha]],db_Medidores[],9,FALSE)-VLOOKUP(db_ConsumoSectorizado[[#This Row],[Fecha]]-1,db_Medidores[],9,FALSE),0),0)</f>
        <v>172.69000000000233</v>
      </c>
      <c r="J218" s="28">
        <f ca="1">+IF(db_ConsumoSectorizado[[#This Row],[Fecha]]&lt;TODAY(),IFERROR(VLOOKUP(db_ConsumoSectorizado[[#This Row],[Fecha]],db_Medidores[],11,FALSE)-VLOOKUP(db_ConsumoSectorizado[[#This Row],[Fecha]]-1,db_Medidores[],11,FALSE),0),0)</f>
        <v>322.76999999998952</v>
      </c>
      <c r="K218" s="28">
        <f ca="1">+db_ConsumoSectorizado[[#This Row],[Consumo.No07]]-db_ConsumoSectorizado[[#This Row],[Consumo.No08]]-db_ConsumoSectorizado[[#This Row],[Consumo.No09]]</f>
        <v>0</v>
      </c>
      <c r="L218" s="28">
        <f ca="1">+IF(db_ConsumoSectorizado[[#This Row],[Fecha]]&lt;TODAY(),IFERROR(VLOOKUP(db_ConsumoSectorizado[[#This Row],[Fecha]],db_Medidores[],4,FALSE)-VLOOKUP(db_ConsumoSectorizado[[#This Row],[Fecha]]-1,db_Medidores[],4,FALSE),0),0)</f>
        <v>5592</v>
      </c>
      <c r="M218" s="28">
        <f ca="1">+IF(db_ConsumoSectorizado[[#This Row],[Fecha]]&lt;TODAY(),IFERROR(VLOOKUP(db_ConsumoSectorizado[[#This Row],[Fecha]],db_Medidores[],19,FALSE)-VLOOKUP(db_ConsumoSectorizado[[#This Row],[Fecha]]-1,db_Medidores[],19,FALSE),0),0)</f>
        <v>1081</v>
      </c>
      <c r="N218" s="28">
        <f ca="1">+IF(db_ConsumoSectorizado[[#This Row],[Fecha]]&lt;TODAY(),IFERROR(VLOOKUP(db_ConsumoSectorizado[[#This Row],[Fecha]],db_Medidores[],15,FALSE)-VLOOKUP(db_ConsumoSectorizado[[#This Row],[Fecha]]-1,db_Medidores[],15,FALSE),0),0)</f>
        <v>880</v>
      </c>
      <c r="O218" s="28">
        <f ca="1">+IF(db_ConsumoSectorizado[[#This Row],[Fecha]]&lt;TODAY(),IFERROR(VLOOKUP(db_ConsumoSectorizado[[#This Row],[Fecha]],db_Medidores[],8,FALSE)-VLOOKUP(db_ConsumoSectorizado[[#This Row],[Fecha]]-1,db_Medidores[],8,FALSE),0),0)</f>
        <v>724.19999999995343</v>
      </c>
      <c r="P218" s="28">
        <f ca="1">+db_ConsumoSectorizado[[#This Row],[Consumo.No11]]-db_ConsumoSectorizado[[#This Row],[Consumo.No12]]-db_ConsumoSectorizado[[#This Row],[Consumo.No13]]-db_ConsumoSectorizado[[#This Row],[Consumo.No14]]</f>
        <v>2906.8000000000466</v>
      </c>
      <c r="Q218" s="28">
        <f ca="1">+IF(db_ConsumoSectorizado[[#This Row],[Fecha]]&lt;TODAY(),IFERROR(VLOOKUP(db_ConsumoSectorizado[[#This Row],[Fecha]],db_Medidores[],2,FALSE)-VLOOKUP(db_ConsumoSectorizado[[#This Row],[Fecha]]-1,db_Medidores[],2,FALSE),0),0)</f>
        <v>432.23000000003958</v>
      </c>
      <c r="R218" s="28">
        <f ca="1">+IF(db_ConsumoSectorizado[[#This Row],[Fecha]]&lt;TODAY(),IFERROR(VLOOKUP(db_ConsumoSectorizado[[#This Row],[Fecha]],db_Medidores[],3,FALSE)-VLOOKUP(db_ConsumoSectorizado[[#This Row],[Fecha]]-1,db_Medidores[],3,FALSE),0),0)</f>
        <v>223.26000000000931</v>
      </c>
      <c r="S218" s="28">
        <f ca="1">+db_ConsumoSectorizado[[#This Row],[Consumo.No01]]-db_ConsumoSectorizado[[#This Row],[Consumo.No02]]-db_ConsumoSectorizado[[#This Row],[Consumo.No07]]-db_ConsumoSectorizado[[#This Row],[Consumo.No11]]</f>
        <v>1863.6600000033213</v>
      </c>
      <c r="T218" s="28">
        <f>+IFERROR(VLOOKUP(db_ConsumoSectorizado[[#This Row],[Fecha]],db_Vol[],2,FALSE),0)</f>
        <v>1357</v>
      </c>
      <c r="U218" s="28">
        <f>+IFERROR(VLOOKUP(db_ConsumoSectorizado[[#This Row],[Fecha]],db_Vol[],3,FALSE),0)</f>
        <v>447.72679999999991</v>
      </c>
      <c r="V218" s="28" t="b">
        <f>+AND(db_ConsumoSectorizado[[#This Row],[Vol_SACO]]&gt;3000,db_ConsumoSectorizado[[#This Row],[Vol_ENVA]]&gt;3000)</f>
        <v>0</v>
      </c>
      <c r="W218" s="28" t="b">
        <f>+AND(db_ConsumoSectorizado[[#This Row],[Vol_SACO]]&lt;=0,db_ConsumoSectorizado[[#This Row],[Vol_ENVA]]&lt;100)</f>
        <v>0</v>
      </c>
      <c r="X218" s="28" t="b">
        <f>+AND(db_ConsumoSectorizado[[#This Row],[Vol_SACO]]&gt;0,db_ConsumoSectorizado[[#This Row],[Vol_ENVA]]&lt;900)</f>
        <v>1</v>
      </c>
      <c r="Y218" s="28" t="b">
        <f>+AND(db_ConsumoSectorizado[[#This Row],[Vol_SACO]]=0,db_ConsumoSectorizado[[#This Row],[Vol_ENVA]]&gt;3000)</f>
        <v>0</v>
      </c>
    </row>
    <row r="219" spans="1:25" ht="15.75" x14ac:dyDescent="0.25">
      <c r="A219" s="26">
        <v>44411</v>
      </c>
      <c r="B21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18869.190000005619</v>
      </c>
      <c r="C219" s="28">
        <f ca="1">+IF(db_ConsumoSectorizado[[#This Row],[Fecha]]&lt;TODAY(),IFERROR(VLOOKUP(db_ConsumoSectorizado[[#This Row],[Fecha]],db_Medidores[],10,FALSE)-VLOOKUP(db_ConsumoSectorizado[[#This Row],[Fecha]]-1,db_Medidores[],10,FALSE),0),0)</f>
        <v>5714.0599999995902</v>
      </c>
      <c r="D219" s="28">
        <f ca="1">+IF(db_ConsumoSectorizado[[#This Row],[Fecha]]&lt;TODAY(),IFERROR(VLOOKUP(db_ConsumoSectorizado[[#This Row],[Fecha]],db_Medidores[],6,FALSE)-VLOOKUP(db_ConsumoSectorizado[[#This Row],[Fecha]]-1,db_Medidores[],6,FALSE),0),0)</f>
        <v>988.34999999997672</v>
      </c>
      <c r="E219" s="28">
        <f ca="1">+IF(db_ConsumoSectorizado[[#This Row],[Fecha]]&lt;TODAY(),IFERROR(VLOOKUP(db_ConsumoSectorizado[[#This Row],[Fecha]],db_Medidores[],7,FALSE)-VLOOKUP(db_ConsumoSectorizado[[#This Row],[Fecha]]-1,db_Medidores[],7,FALSE),0),0)</f>
        <v>1012.7000000001863</v>
      </c>
      <c r="F219" s="28">
        <f ca="1">+IF(db_ConsumoSectorizado[[#This Row],[Fecha]]&lt;TODAY(),IFERROR(VLOOKUP(db_ConsumoSectorizado[[#This Row],[Fecha]],db_Medidores[],17,FALSE)-VLOOKUP(db_ConsumoSectorizado[[#This Row],[Fecha]]-1,db_Medidores[],17,FALSE),0),0)</f>
        <v>2270.8699999999953</v>
      </c>
      <c r="G219" s="28">
        <f ca="1">+db_ConsumoSectorizado[[#This Row],[Consumo.No02]]-db_ConsumoSectorizado[[#This Row],[Consumo.No04]]-db_ConsumoSectorizado[[#This Row],[Consumo.No05]]</f>
        <v>2430.4899999994086</v>
      </c>
      <c r="H219" s="28">
        <f ca="1">+db_ConsumoSectorizado[[#This Row],[Consumo.No08]]+db_ConsumoSectorizado[[#This Row],[Consumo.No09]]</f>
        <v>958.90999999998894</v>
      </c>
      <c r="I219" s="28">
        <f ca="1">+IF(db_ConsumoSectorizado[[#This Row],[Fecha]]&lt;TODAY(),IFERROR(VLOOKUP(db_ConsumoSectorizado[[#This Row],[Fecha]],db_Medidores[],9,FALSE)-VLOOKUP(db_ConsumoSectorizado[[#This Row],[Fecha]]-1,db_Medidores[],9,FALSE),0),0)</f>
        <v>319.56999999999243</v>
      </c>
      <c r="J219" s="28">
        <f ca="1">+IF(db_ConsumoSectorizado[[#This Row],[Fecha]]&lt;TODAY(),IFERROR(VLOOKUP(db_ConsumoSectorizado[[#This Row],[Fecha]],db_Medidores[],11,FALSE)-VLOOKUP(db_ConsumoSectorizado[[#This Row],[Fecha]]-1,db_Medidores[],11,FALSE),0),0)</f>
        <v>639.33999999999651</v>
      </c>
      <c r="K219" s="28">
        <f ca="1">+db_ConsumoSectorizado[[#This Row],[Consumo.No07]]-db_ConsumoSectorizado[[#This Row],[Consumo.No08]]-db_ConsumoSectorizado[[#This Row],[Consumo.No09]]</f>
        <v>0</v>
      </c>
      <c r="L219" s="28">
        <f ca="1">+IF(db_ConsumoSectorizado[[#This Row],[Fecha]]&lt;TODAY(),IFERROR(VLOOKUP(db_ConsumoSectorizado[[#This Row],[Fecha]],db_Medidores[],4,FALSE)-VLOOKUP(db_ConsumoSectorizado[[#This Row],[Fecha]]-1,db_Medidores[],4,FALSE),0),0)</f>
        <v>8619</v>
      </c>
      <c r="M219" s="28">
        <f ca="1">+IF(db_ConsumoSectorizado[[#This Row],[Fecha]]&lt;TODAY(),IFERROR(VLOOKUP(db_ConsumoSectorizado[[#This Row],[Fecha]],db_Medidores[],19,FALSE)-VLOOKUP(db_ConsumoSectorizado[[#This Row],[Fecha]]-1,db_Medidores[],19,FALSE),0),0)</f>
        <v>1760</v>
      </c>
      <c r="N219" s="28">
        <f ca="1">+IF(db_ConsumoSectorizado[[#This Row],[Fecha]]&lt;TODAY(),IFERROR(VLOOKUP(db_ConsumoSectorizado[[#This Row],[Fecha]],db_Medidores[],15,FALSE)-VLOOKUP(db_ConsumoSectorizado[[#This Row],[Fecha]]-1,db_Medidores[],15,FALSE),0),0)</f>
        <v>1396</v>
      </c>
      <c r="O219" s="28">
        <f ca="1">+IF(db_ConsumoSectorizado[[#This Row],[Fecha]]&lt;TODAY(),IFERROR(VLOOKUP(db_ConsumoSectorizado[[#This Row],[Fecha]],db_Medidores[],8,FALSE)-VLOOKUP(db_ConsumoSectorizado[[#This Row],[Fecha]]-1,db_Medidores[],8,FALSE),0),0)</f>
        <v>752.80000000004657</v>
      </c>
      <c r="P219" s="28">
        <f ca="1">+db_ConsumoSectorizado[[#This Row],[Consumo.No11]]-db_ConsumoSectorizado[[#This Row],[Consumo.No12]]-db_ConsumoSectorizado[[#This Row],[Consumo.No13]]-db_ConsumoSectorizado[[#This Row],[Consumo.No14]]</f>
        <v>4710.1999999999534</v>
      </c>
      <c r="Q219" s="28">
        <f ca="1">+IF(db_ConsumoSectorizado[[#This Row],[Fecha]]&lt;TODAY(),IFERROR(VLOOKUP(db_ConsumoSectorizado[[#This Row],[Fecha]],db_Medidores[],2,FALSE)-VLOOKUP(db_ConsumoSectorizado[[#This Row],[Fecha]]-1,db_Medidores[],2,FALSE),0),0)</f>
        <v>482.27999999996973</v>
      </c>
      <c r="R219" s="28">
        <f ca="1">+IF(db_ConsumoSectorizado[[#This Row],[Fecha]]&lt;TODAY(),IFERROR(VLOOKUP(db_ConsumoSectorizado[[#This Row],[Fecha]],db_Medidores[],3,FALSE)-VLOOKUP(db_ConsumoSectorizado[[#This Row],[Fecha]]-1,db_Medidores[],3,FALSE),0),0)</f>
        <v>304.52999999999884</v>
      </c>
      <c r="S219" s="28">
        <f ca="1">+db_ConsumoSectorizado[[#This Row],[Consumo.No01]]-db_ConsumoSectorizado[[#This Row],[Consumo.No02]]-db_ConsumoSectorizado[[#This Row],[Consumo.No07]]-db_ConsumoSectorizado[[#This Row],[Consumo.No11]]</f>
        <v>3577.2200000060402</v>
      </c>
      <c r="T219" s="28">
        <f>+IFERROR(VLOOKUP(db_ConsumoSectorizado[[#This Row],[Fecha]],db_Vol[],2,FALSE),0)</f>
        <v>3635</v>
      </c>
      <c r="U219" s="28">
        <f>+IFERROR(VLOOKUP(db_ConsumoSectorizado[[#This Row],[Fecha]],db_Vol[],3,FALSE),0)</f>
        <v>3809.8938000000003</v>
      </c>
      <c r="V219" s="28" t="b">
        <f>+AND(db_ConsumoSectorizado[[#This Row],[Vol_SACO]]&gt;3000,db_ConsumoSectorizado[[#This Row],[Vol_ENVA]]&gt;3000)</f>
        <v>1</v>
      </c>
      <c r="W219" s="28" t="b">
        <f>+AND(db_ConsumoSectorizado[[#This Row],[Vol_SACO]]&lt;=0,db_ConsumoSectorizado[[#This Row],[Vol_ENVA]]&lt;100)</f>
        <v>0</v>
      </c>
      <c r="X219" s="28" t="b">
        <f>+AND(db_ConsumoSectorizado[[#This Row],[Vol_SACO]]&gt;0,db_ConsumoSectorizado[[#This Row],[Vol_ENVA]]&lt;900)</f>
        <v>0</v>
      </c>
      <c r="Y219" s="28" t="b">
        <f>+AND(db_ConsumoSectorizado[[#This Row],[Vol_SACO]]=0,db_ConsumoSectorizado[[#This Row],[Vol_ENVA]]&gt;3000)</f>
        <v>0</v>
      </c>
    </row>
    <row r="220" spans="1:25" ht="15.75" x14ac:dyDescent="0.25">
      <c r="A220" s="26">
        <v>44412</v>
      </c>
      <c r="B22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20506.149999996502</v>
      </c>
      <c r="C220" s="28">
        <f ca="1">+IF(db_ConsumoSectorizado[[#This Row],[Fecha]]&lt;TODAY(),IFERROR(VLOOKUP(db_ConsumoSectorizado[[#This Row],[Fecha]],db_Medidores[],10,FALSE)-VLOOKUP(db_ConsumoSectorizado[[#This Row],[Fecha]]-1,db_Medidores[],10,FALSE),0),0)</f>
        <v>6259.6400000001304</v>
      </c>
      <c r="D220" s="28">
        <f ca="1">+IF(db_ConsumoSectorizado[[#This Row],[Fecha]]&lt;TODAY(),IFERROR(VLOOKUP(db_ConsumoSectorizado[[#This Row],[Fecha]],db_Medidores[],6,FALSE)-VLOOKUP(db_ConsumoSectorizado[[#This Row],[Fecha]]-1,db_Medidores[],6,FALSE),0),0)</f>
        <v>943</v>
      </c>
      <c r="E220" s="28">
        <f ca="1">+IF(db_ConsumoSectorizado[[#This Row],[Fecha]]&lt;TODAY(),IFERROR(VLOOKUP(db_ConsumoSectorizado[[#This Row],[Fecha]],db_Medidores[],7,FALSE)-VLOOKUP(db_ConsumoSectorizado[[#This Row],[Fecha]]-1,db_Medidores[],7,FALSE),0),0)</f>
        <v>1103.4099999999162</v>
      </c>
      <c r="F220" s="28">
        <f ca="1">+IF(db_ConsumoSectorizado[[#This Row],[Fecha]]&lt;TODAY(),IFERROR(VLOOKUP(db_ConsumoSectorizado[[#This Row],[Fecha]],db_Medidores[],17,FALSE)-VLOOKUP(db_ConsumoSectorizado[[#This Row],[Fecha]]-1,db_Medidores[],17,FALSE),0),0)</f>
        <v>2399.8400000000838</v>
      </c>
      <c r="G220" s="28">
        <f ca="1">+db_ConsumoSectorizado[[#This Row],[Consumo.No02]]-db_ConsumoSectorizado[[#This Row],[Consumo.No04]]-db_ConsumoSectorizado[[#This Row],[Consumo.No05]]</f>
        <v>2756.3900000001304</v>
      </c>
      <c r="H220" s="28">
        <f ca="1">+db_ConsumoSectorizado[[#This Row],[Consumo.No08]]+db_ConsumoSectorizado[[#This Row],[Consumo.No09]]</f>
        <v>744.88999999999942</v>
      </c>
      <c r="I220" s="28">
        <f ca="1">+IF(db_ConsumoSectorizado[[#This Row],[Fecha]]&lt;TODAY(),IFERROR(VLOOKUP(db_ConsumoSectorizado[[#This Row],[Fecha]],db_Medidores[],9,FALSE)-VLOOKUP(db_ConsumoSectorizado[[#This Row],[Fecha]]-1,db_Medidores[],9,FALSE),0),0)</f>
        <v>326.52000000000407</v>
      </c>
      <c r="J220" s="28">
        <f ca="1">+IF(db_ConsumoSectorizado[[#This Row],[Fecha]]&lt;TODAY(),IFERROR(VLOOKUP(db_ConsumoSectorizado[[#This Row],[Fecha]],db_Medidores[],11,FALSE)-VLOOKUP(db_ConsumoSectorizado[[#This Row],[Fecha]]-1,db_Medidores[],11,FALSE),0),0)</f>
        <v>418.36999999999534</v>
      </c>
      <c r="K220" s="28">
        <f ca="1">+db_ConsumoSectorizado[[#This Row],[Consumo.No07]]-db_ConsumoSectorizado[[#This Row],[Consumo.No08]]-db_ConsumoSectorizado[[#This Row],[Consumo.No09]]</f>
        <v>0</v>
      </c>
      <c r="L220" s="28">
        <f ca="1">+IF(db_ConsumoSectorizado[[#This Row],[Fecha]]&lt;TODAY(),IFERROR(VLOOKUP(db_ConsumoSectorizado[[#This Row],[Fecha]],db_Medidores[],4,FALSE)-VLOOKUP(db_ConsumoSectorizado[[#This Row],[Fecha]]-1,db_Medidores[],4,FALSE),0),0)</f>
        <v>10604</v>
      </c>
      <c r="M220" s="28">
        <f ca="1">+IF(db_ConsumoSectorizado[[#This Row],[Fecha]]&lt;TODAY(),IFERROR(VLOOKUP(db_ConsumoSectorizado[[#This Row],[Fecha]],db_Medidores[],19,FALSE)-VLOOKUP(db_ConsumoSectorizado[[#This Row],[Fecha]]-1,db_Medidores[],19,FALSE),0),0)</f>
        <v>1761</v>
      </c>
      <c r="N220" s="28">
        <f ca="1">+IF(db_ConsumoSectorizado[[#This Row],[Fecha]]&lt;TODAY(),IFERROR(VLOOKUP(db_ConsumoSectorizado[[#This Row],[Fecha]],db_Medidores[],15,FALSE)-VLOOKUP(db_ConsumoSectorizado[[#This Row],[Fecha]]-1,db_Medidores[],15,FALSE),0),0)</f>
        <v>2325</v>
      </c>
      <c r="O220" s="28">
        <f ca="1">+IF(db_ConsumoSectorizado[[#This Row],[Fecha]]&lt;TODAY(),IFERROR(VLOOKUP(db_ConsumoSectorizado[[#This Row],[Fecha]],db_Medidores[],8,FALSE)-VLOOKUP(db_ConsumoSectorizado[[#This Row],[Fecha]]-1,db_Medidores[],8,FALSE),0),0)</f>
        <v>733.80000000004657</v>
      </c>
      <c r="P220" s="28">
        <f ca="1">+db_ConsumoSectorizado[[#This Row],[Consumo.No11]]-db_ConsumoSectorizado[[#This Row],[Consumo.No12]]-db_ConsumoSectorizado[[#This Row],[Consumo.No13]]-db_ConsumoSectorizado[[#This Row],[Consumo.No14]]</f>
        <v>5784.1999999999534</v>
      </c>
      <c r="Q220" s="28">
        <f ca="1">+IF(db_ConsumoSectorizado[[#This Row],[Fecha]]&lt;TODAY(),IFERROR(VLOOKUP(db_ConsumoSectorizado[[#This Row],[Fecha]],db_Medidores[],2,FALSE)-VLOOKUP(db_ConsumoSectorizado[[#This Row],[Fecha]]-1,db_Medidores[],2,FALSE),0),0)</f>
        <v>446.88000000000466</v>
      </c>
      <c r="R220" s="28">
        <f ca="1">+IF(db_ConsumoSectorizado[[#This Row],[Fecha]]&lt;TODAY(),IFERROR(VLOOKUP(db_ConsumoSectorizado[[#This Row],[Fecha]],db_Medidores[],3,FALSE)-VLOOKUP(db_ConsumoSectorizado[[#This Row],[Fecha]]-1,db_Medidores[],3,FALSE),0),0)</f>
        <v>286.97000000000116</v>
      </c>
      <c r="S220" s="28">
        <f ca="1">+db_ConsumoSectorizado[[#This Row],[Consumo.No01]]-db_ConsumoSectorizado[[#This Row],[Consumo.No02]]-db_ConsumoSectorizado[[#This Row],[Consumo.No07]]-db_ConsumoSectorizado[[#This Row],[Consumo.No11]]</f>
        <v>2897.6199999963719</v>
      </c>
      <c r="T220" s="28">
        <f>+IFERROR(VLOOKUP(db_ConsumoSectorizado[[#This Row],[Fecha]],db_Vol[],2,FALSE),0)</f>
        <v>3642</v>
      </c>
      <c r="U220" s="28">
        <f>+IFERROR(VLOOKUP(db_ConsumoSectorizado[[#This Row],[Fecha]],db_Vol[],3,FALSE),0)</f>
        <v>3682.0374000000002</v>
      </c>
      <c r="V220" s="28" t="b">
        <f>+AND(db_ConsumoSectorizado[[#This Row],[Vol_SACO]]&gt;3000,db_ConsumoSectorizado[[#This Row],[Vol_ENVA]]&gt;3000)</f>
        <v>1</v>
      </c>
      <c r="W220" s="28" t="b">
        <f>+AND(db_ConsumoSectorizado[[#This Row],[Vol_SACO]]&lt;=0,db_ConsumoSectorizado[[#This Row],[Vol_ENVA]]&lt;100)</f>
        <v>0</v>
      </c>
      <c r="X220" s="28" t="b">
        <f>+AND(db_ConsumoSectorizado[[#This Row],[Vol_SACO]]&gt;0,db_ConsumoSectorizado[[#This Row],[Vol_ENVA]]&lt;900)</f>
        <v>0</v>
      </c>
      <c r="Y220" s="28" t="b">
        <f>+AND(db_ConsumoSectorizado[[#This Row],[Vol_SACO]]=0,db_ConsumoSectorizado[[#This Row],[Vol_ENVA]]&gt;3000)</f>
        <v>0</v>
      </c>
    </row>
    <row r="221" spans="1:25" ht="15.75" x14ac:dyDescent="0.25">
      <c r="A221" s="26">
        <v>44413</v>
      </c>
      <c r="B22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17456.80999999441</v>
      </c>
      <c r="C221" s="28">
        <f ca="1">+IF(db_ConsumoSectorizado[[#This Row],[Fecha]]&lt;TODAY(),IFERROR(VLOOKUP(db_ConsumoSectorizado[[#This Row],[Fecha]],db_Medidores[],10,FALSE)-VLOOKUP(db_ConsumoSectorizado[[#This Row],[Fecha]]-1,db_Medidores[],10,FALSE),0),0)</f>
        <v>4427.820000000298</v>
      </c>
      <c r="D221" s="28">
        <f ca="1">+IF(db_ConsumoSectorizado[[#This Row],[Fecha]]&lt;TODAY(),IFERROR(VLOOKUP(db_ConsumoSectorizado[[#This Row],[Fecha]],db_Medidores[],6,FALSE)-VLOOKUP(db_ConsumoSectorizado[[#This Row],[Fecha]]-1,db_Medidores[],6,FALSE),0),0)</f>
        <v>779.15000000002328</v>
      </c>
      <c r="E221" s="28">
        <f ca="1">+IF(db_ConsumoSectorizado[[#This Row],[Fecha]]&lt;TODAY(),IFERROR(VLOOKUP(db_ConsumoSectorizado[[#This Row],[Fecha]],db_Medidores[],7,FALSE)-VLOOKUP(db_ConsumoSectorizado[[#This Row],[Fecha]]-1,db_Medidores[],7,FALSE),0),0)</f>
        <v>750.62000000011176</v>
      </c>
      <c r="F221" s="28">
        <f ca="1">+IF(db_ConsumoSectorizado[[#This Row],[Fecha]]&lt;TODAY(),IFERROR(VLOOKUP(db_ConsumoSectorizado[[#This Row],[Fecha]],db_Medidores[],17,FALSE)-VLOOKUP(db_ConsumoSectorizado[[#This Row],[Fecha]]-1,db_Medidores[],17,FALSE),0),0)</f>
        <v>1796.25</v>
      </c>
      <c r="G221" s="28">
        <f ca="1">+db_ConsumoSectorizado[[#This Row],[Consumo.No02]]-db_ConsumoSectorizado[[#This Row],[Consumo.No04]]-db_ConsumoSectorizado[[#This Row],[Consumo.No05]]</f>
        <v>1880.9500000001863</v>
      </c>
      <c r="H221" s="28">
        <f ca="1">+db_ConsumoSectorizado[[#This Row],[Consumo.No08]]+db_ConsumoSectorizado[[#This Row],[Consumo.No09]]</f>
        <v>357.52000000000407</v>
      </c>
      <c r="I221" s="28">
        <f ca="1">+IF(db_ConsumoSectorizado[[#This Row],[Fecha]]&lt;TODAY(),IFERROR(VLOOKUP(db_ConsumoSectorizado[[#This Row],[Fecha]],db_Medidores[],9,FALSE)-VLOOKUP(db_ConsumoSectorizado[[#This Row],[Fecha]]-1,db_Medidores[],9,FALSE),0),0)</f>
        <v>194.16999999999825</v>
      </c>
      <c r="J221" s="28">
        <f ca="1">+IF(db_ConsumoSectorizado[[#This Row],[Fecha]]&lt;TODAY(),IFERROR(VLOOKUP(db_ConsumoSectorizado[[#This Row],[Fecha]],db_Medidores[],11,FALSE)-VLOOKUP(db_ConsumoSectorizado[[#This Row],[Fecha]]-1,db_Medidores[],11,FALSE),0),0)</f>
        <v>163.35000000000582</v>
      </c>
      <c r="K221" s="28">
        <f ca="1">+db_ConsumoSectorizado[[#This Row],[Consumo.No07]]-db_ConsumoSectorizado[[#This Row],[Consumo.No08]]-db_ConsumoSectorizado[[#This Row],[Consumo.No09]]</f>
        <v>0</v>
      </c>
      <c r="L221" s="28">
        <f ca="1">+IF(db_ConsumoSectorizado[[#This Row],[Fecha]]&lt;TODAY(),IFERROR(VLOOKUP(db_ConsumoSectorizado[[#This Row],[Fecha]],db_Medidores[],4,FALSE)-VLOOKUP(db_ConsumoSectorizado[[#This Row],[Fecha]]-1,db_Medidores[],4,FALSE),0),0)</f>
        <v>9565</v>
      </c>
      <c r="M221" s="28">
        <f ca="1">+IF(db_ConsumoSectorizado[[#This Row],[Fecha]]&lt;TODAY(),IFERROR(VLOOKUP(db_ConsumoSectorizado[[#This Row],[Fecha]],db_Medidores[],19,FALSE)-VLOOKUP(db_ConsumoSectorizado[[#This Row],[Fecha]]-1,db_Medidores[],19,FALSE),0),0)</f>
        <v>1531</v>
      </c>
      <c r="N221" s="28">
        <f ca="1">+IF(db_ConsumoSectorizado[[#This Row],[Fecha]]&lt;TODAY(),IFERROR(VLOOKUP(db_ConsumoSectorizado[[#This Row],[Fecha]],db_Medidores[],15,FALSE)-VLOOKUP(db_ConsumoSectorizado[[#This Row],[Fecha]]-1,db_Medidores[],15,FALSE),0),0)</f>
        <v>1767</v>
      </c>
      <c r="O221" s="28">
        <f ca="1">+IF(db_ConsumoSectorizado[[#This Row],[Fecha]]&lt;TODAY(),IFERROR(VLOOKUP(db_ConsumoSectorizado[[#This Row],[Fecha]],db_Medidores[],8,FALSE)-VLOOKUP(db_ConsumoSectorizado[[#This Row],[Fecha]]-1,db_Medidores[],8,FALSE),0),0)</f>
        <v>698.5999999998603</v>
      </c>
      <c r="P221" s="28">
        <f ca="1">+db_ConsumoSectorizado[[#This Row],[Consumo.No11]]-db_ConsumoSectorizado[[#This Row],[Consumo.No12]]-db_ConsumoSectorizado[[#This Row],[Consumo.No13]]-db_ConsumoSectorizado[[#This Row],[Consumo.No14]]</f>
        <v>5568.4000000001397</v>
      </c>
      <c r="Q221" s="28">
        <f ca="1">+IF(db_ConsumoSectorizado[[#This Row],[Fecha]]&lt;TODAY(),IFERROR(VLOOKUP(db_ConsumoSectorizado[[#This Row],[Fecha]],db_Medidores[],2,FALSE)-VLOOKUP(db_ConsumoSectorizado[[#This Row],[Fecha]]-1,db_Medidores[],2,FALSE),0),0)</f>
        <v>427.20000000001164</v>
      </c>
      <c r="R221" s="28">
        <f ca="1">+IF(db_ConsumoSectorizado[[#This Row],[Fecha]]&lt;TODAY(),IFERROR(VLOOKUP(db_ConsumoSectorizado[[#This Row],[Fecha]],db_Medidores[],3,FALSE)-VLOOKUP(db_ConsumoSectorizado[[#This Row],[Fecha]]-1,db_Medidores[],3,FALSE),0),0)</f>
        <v>259.98999999999069</v>
      </c>
      <c r="S221" s="28">
        <f ca="1">+db_ConsumoSectorizado[[#This Row],[Consumo.No01]]-db_ConsumoSectorizado[[#This Row],[Consumo.No02]]-db_ConsumoSectorizado[[#This Row],[Consumo.No07]]-db_ConsumoSectorizado[[#This Row],[Consumo.No11]]</f>
        <v>3106.4699999941076</v>
      </c>
      <c r="T221" s="28">
        <f>+IFERROR(VLOOKUP(db_ConsumoSectorizado[[#This Row],[Fecha]],db_Vol[],2,FALSE),0)</f>
        <v>1378</v>
      </c>
      <c r="U221" s="28">
        <f>+IFERROR(VLOOKUP(db_ConsumoSectorizado[[#This Row],[Fecha]],db_Vol[],3,FALSE),0)</f>
        <v>3155.0869999999995</v>
      </c>
      <c r="V221" s="28" t="b">
        <f>+AND(db_ConsumoSectorizado[[#This Row],[Vol_SACO]]&gt;3000,db_ConsumoSectorizado[[#This Row],[Vol_ENVA]]&gt;3000)</f>
        <v>0</v>
      </c>
      <c r="W221" s="28" t="b">
        <f>+AND(db_ConsumoSectorizado[[#This Row],[Vol_SACO]]&lt;=0,db_ConsumoSectorizado[[#This Row],[Vol_ENVA]]&lt;100)</f>
        <v>0</v>
      </c>
      <c r="X221" s="28" t="b">
        <f>+AND(db_ConsumoSectorizado[[#This Row],[Vol_SACO]]&gt;0,db_ConsumoSectorizado[[#This Row],[Vol_ENVA]]&lt;900)</f>
        <v>0</v>
      </c>
      <c r="Y221" s="28" t="b">
        <f>+AND(db_ConsumoSectorizado[[#This Row],[Vol_SACO]]=0,db_ConsumoSectorizado[[#This Row],[Vol_ENVA]]&gt;3000)</f>
        <v>0</v>
      </c>
    </row>
    <row r="222" spans="1:25" ht="15.75" x14ac:dyDescent="0.25">
      <c r="A222" s="26">
        <v>44414</v>
      </c>
      <c r="B22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8825.2300000090909</v>
      </c>
      <c r="C222" s="28">
        <f ca="1">+IF(db_ConsumoSectorizado[[#This Row],[Fecha]]&lt;TODAY(),IFERROR(VLOOKUP(db_ConsumoSectorizado[[#This Row],[Fecha]],db_Medidores[],10,FALSE)-VLOOKUP(db_ConsumoSectorizado[[#This Row],[Fecha]]-1,db_Medidores[],10,FALSE),0),0)</f>
        <v>17.65999999968335</v>
      </c>
      <c r="D22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22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2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22" s="28">
        <f ca="1">+db_ConsumoSectorizado[[#This Row],[Consumo.No02]]-db_ConsumoSectorizado[[#This Row],[Consumo.No04]]-db_ConsumoSectorizado[[#This Row],[Consumo.No05]]</f>
        <v>17.65999999968335</v>
      </c>
      <c r="H222" s="28">
        <f ca="1">+db_ConsumoSectorizado[[#This Row],[Consumo.No08]]+db_ConsumoSectorizado[[#This Row],[Consumo.No09]]</f>
        <v>112.52000000000407</v>
      </c>
      <c r="I222" s="28">
        <f ca="1">+IF(db_ConsumoSectorizado[[#This Row],[Fecha]]&lt;TODAY(),IFERROR(VLOOKUP(db_ConsumoSectorizado[[#This Row],[Fecha]],db_Medidores[],9,FALSE)-VLOOKUP(db_ConsumoSectorizado[[#This Row],[Fecha]]-1,db_Medidores[],9,FALSE),0),0)</f>
        <v>77.94999999999709</v>
      </c>
      <c r="J222" s="28">
        <f ca="1">+IF(db_ConsumoSectorizado[[#This Row],[Fecha]]&lt;TODAY(),IFERROR(VLOOKUP(db_ConsumoSectorizado[[#This Row],[Fecha]],db_Medidores[],11,FALSE)-VLOOKUP(db_ConsumoSectorizado[[#This Row],[Fecha]]-1,db_Medidores[],11,FALSE),0),0)</f>
        <v>34.570000000006985</v>
      </c>
      <c r="K222" s="28">
        <f ca="1">+db_ConsumoSectorizado[[#This Row],[Consumo.No07]]-db_ConsumoSectorizado[[#This Row],[Consumo.No08]]-db_ConsumoSectorizado[[#This Row],[Consumo.No09]]</f>
        <v>0</v>
      </c>
      <c r="L222" s="28">
        <f ca="1">+IF(db_ConsumoSectorizado[[#This Row],[Fecha]]&lt;TODAY(),IFERROR(VLOOKUP(db_ConsumoSectorizado[[#This Row],[Fecha]],db_Medidores[],4,FALSE)-VLOOKUP(db_ConsumoSectorizado[[#This Row],[Fecha]]-1,db_Medidores[],4,FALSE),0),0)</f>
        <v>7802</v>
      </c>
      <c r="M222" s="28">
        <f ca="1">+IF(db_ConsumoSectorizado[[#This Row],[Fecha]]&lt;TODAY(),IFERROR(VLOOKUP(db_ConsumoSectorizado[[#This Row],[Fecha]],db_Medidores[],19,FALSE)-VLOOKUP(db_ConsumoSectorizado[[#This Row],[Fecha]]-1,db_Medidores[],19,FALSE),0),0)</f>
        <v>683</v>
      </c>
      <c r="N222" s="28">
        <f ca="1">+IF(db_ConsumoSectorizado[[#This Row],[Fecha]]&lt;TODAY(),IFERROR(VLOOKUP(db_ConsumoSectorizado[[#This Row],[Fecha]],db_Medidores[],15,FALSE)-VLOOKUP(db_ConsumoSectorizado[[#This Row],[Fecha]]-1,db_Medidores[],15,FALSE),0),0)</f>
        <v>1864</v>
      </c>
      <c r="O222" s="28">
        <f ca="1">+IF(db_ConsumoSectorizado[[#This Row],[Fecha]]&lt;TODAY(),IFERROR(VLOOKUP(db_ConsumoSectorizado[[#This Row],[Fecha]],db_Medidores[],8,FALSE)-VLOOKUP(db_ConsumoSectorizado[[#This Row],[Fecha]]-1,db_Medidores[],8,FALSE),0),0)</f>
        <v>737.60000000009313</v>
      </c>
      <c r="P222" s="28">
        <f ca="1">+db_ConsumoSectorizado[[#This Row],[Consumo.No11]]-db_ConsumoSectorizado[[#This Row],[Consumo.No12]]-db_ConsumoSectorizado[[#This Row],[Consumo.No13]]-db_ConsumoSectorizado[[#This Row],[Consumo.No14]]</f>
        <v>4517.3999999999069</v>
      </c>
      <c r="Q222" s="28">
        <f ca="1">+IF(db_ConsumoSectorizado[[#This Row],[Fecha]]&lt;TODAY(),IFERROR(VLOOKUP(db_ConsumoSectorizado[[#This Row],[Fecha]],db_Medidores[],2,FALSE)-VLOOKUP(db_ConsumoSectorizado[[#This Row],[Fecha]]-1,db_Medidores[],2,FALSE),0),0)</f>
        <v>339.04999999998836</v>
      </c>
      <c r="R222" s="28">
        <f ca="1">+IF(db_ConsumoSectorizado[[#This Row],[Fecha]]&lt;TODAY(),IFERROR(VLOOKUP(db_ConsumoSectorizado[[#This Row],[Fecha]],db_Medidores[],3,FALSE)-VLOOKUP(db_ConsumoSectorizado[[#This Row],[Fecha]]-1,db_Medidores[],3,FALSE),0),0)</f>
        <v>51.720000000001164</v>
      </c>
      <c r="S222" s="28">
        <f ca="1">+db_ConsumoSectorizado[[#This Row],[Consumo.No01]]-db_ConsumoSectorizado[[#This Row],[Consumo.No02]]-db_ConsumoSectorizado[[#This Row],[Consumo.No07]]-db_ConsumoSectorizado[[#This Row],[Consumo.No11]]</f>
        <v>893.05000000940345</v>
      </c>
      <c r="T222" s="28">
        <f>+IFERROR(VLOOKUP(db_ConsumoSectorizado[[#This Row],[Fecha]],db_Vol[],2,FALSE),0)</f>
        <v>0</v>
      </c>
      <c r="U222" s="28">
        <f>+IFERROR(VLOOKUP(db_ConsumoSectorizado[[#This Row],[Fecha]],db_Vol[],3,FALSE),0)</f>
        <v>0</v>
      </c>
      <c r="V222" s="28" t="b">
        <f>+AND(db_ConsumoSectorizado[[#This Row],[Vol_SACO]]&gt;3000,db_ConsumoSectorizado[[#This Row],[Vol_ENVA]]&gt;3000)</f>
        <v>0</v>
      </c>
      <c r="W222" s="28" t="b">
        <f>+AND(db_ConsumoSectorizado[[#This Row],[Vol_SACO]]&lt;=0,db_ConsumoSectorizado[[#This Row],[Vol_ENVA]]&lt;100)</f>
        <v>1</v>
      </c>
      <c r="X222" s="28" t="b">
        <f>+AND(db_ConsumoSectorizado[[#This Row],[Vol_SACO]]&gt;0,db_ConsumoSectorizado[[#This Row],[Vol_ENVA]]&lt;900)</f>
        <v>0</v>
      </c>
      <c r="Y222" s="28" t="b">
        <f>+AND(db_ConsumoSectorizado[[#This Row],[Vol_SACO]]=0,db_ConsumoSectorizado[[#This Row],[Vol_ENVA]]&gt;3000)</f>
        <v>0</v>
      </c>
    </row>
    <row r="223" spans="1:25" ht="15.75" x14ac:dyDescent="0.25">
      <c r="A223" s="26">
        <v>44415</v>
      </c>
      <c r="B22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8175.0100000013772</v>
      </c>
      <c r="C223" s="28">
        <f ca="1">+IF(db_ConsumoSectorizado[[#This Row],[Fecha]]&lt;TODAY(),IFERROR(VLOOKUP(db_ConsumoSectorizado[[#This Row],[Fecha]],db_Medidores[],10,FALSE)-VLOOKUP(db_ConsumoSectorizado[[#This Row],[Fecha]]-1,db_Medidores[],10,FALSE),0),0)</f>
        <v>53.370000000111759</v>
      </c>
      <c r="D22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23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23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23" s="28">
        <f ca="1">+db_ConsumoSectorizado[[#This Row],[Consumo.No02]]-db_ConsumoSectorizado[[#This Row],[Consumo.No04]]-db_ConsumoSectorizado[[#This Row],[Consumo.No05]]</f>
        <v>53.370000000111759</v>
      </c>
      <c r="H223" s="28">
        <f ca="1">+db_ConsumoSectorizado[[#This Row],[Consumo.No08]]+db_ConsumoSectorizado[[#This Row],[Consumo.No09]]</f>
        <v>242.97999999998137</v>
      </c>
      <c r="I223" s="28">
        <f ca="1">+IF(db_ConsumoSectorizado[[#This Row],[Fecha]]&lt;TODAY(),IFERROR(VLOOKUP(db_ConsumoSectorizado[[#This Row],[Fecha]],db_Medidores[],9,FALSE)-VLOOKUP(db_ConsumoSectorizado[[#This Row],[Fecha]]-1,db_Medidores[],9,FALSE),0),0)</f>
        <v>114.08999999999651</v>
      </c>
      <c r="J223" s="28">
        <f ca="1">+IF(db_ConsumoSectorizado[[#This Row],[Fecha]]&lt;TODAY(),IFERROR(VLOOKUP(db_ConsumoSectorizado[[#This Row],[Fecha]],db_Medidores[],11,FALSE)-VLOOKUP(db_ConsumoSectorizado[[#This Row],[Fecha]]-1,db_Medidores[],11,FALSE),0),0)</f>
        <v>128.88999999998487</v>
      </c>
      <c r="K223" s="28">
        <f ca="1">+db_ConsumoSectorizado[[#This Row],[Consumo.No07]]-db_ConsumoSectorizado[[#This Row],[Consumo.No08]]-db_ConsumoSectorizado[[#This Row],[Consumo.No09]]</f>
        <v>0</v>
      </c>
      <c r="L223" s="28">
        <f ca="1">+IF(db_ConsumoSectorizado[[#This Row],[Fecha]]&lt;TODAY(),IFERROR(VLOOKUP(db_ConsumoSectorizado[[#This Row],[Fecha]],db_Medidores[],4,FALSE)-VLOOKUP(db_ConsumoSectorizado[[#This Row],[Fecha]]-1,db_Medidores[],4,FALSE),0),0)</f>
        <v>8208</v>
      </c>
      <c r="M223" s="28">
        <f ca="1">+IF(db_ConsumoSectorizado[[#This Row],[Fecha]]&lt;TODAY(),IFERROR(VLOOKUP(db_ConsumoSectorizado[[#This Row],[Fecha]],db_Medidores[],19,FALSE)-VLOOKUP(db_ConsumoSectorizado[[#This Row],[Fecha]]-1,db_Medidores[],19,FALSE),0),0)</f>
        <v>814</v>
      </c>
      <c r="N223" s="28">
        <f ca="1">+IF(db_ConsumoSectorizado[[#This Row],[Fecha]]&lt;TODAY(),IFERROR(VLOOKUP(db_ConsumoSectorizado[[#This Row],[Fecha]],db_Medidores[],15,FALSE)-VLOOKUP(db_ConsumoSectorizado[[#This Row],[Fecha]]-1,db_Medidores[],15,FALSE),0),0)</f>
        <v>1858</v>
      </c>
      <c r="O223" s="28">
        <f ca="1">+IF(db_ConsumoSectorizado[[#This Row],[Fecha]]&lt;TODAY(),IFERROR(VLOOKUP(db_ConsumoSectorizado[[#This Row],[Fecha]],db_Medidores[],8,FALSE)-VLOOKUP(db_ConsumoSectorizado[[#This Row],[Fecha]]-1,db_Medidores[],8,FALSE),0),0)</f>
        <v>863.5999999998603</v>
      </c>
      <c r="P223" s="28">
        <f ca="1">+db_ConsumoSectorizado[[#This Row],[Consumo.No11]]-db_ConsumoSectorizado[[#This Row],[Consumo.No12]]-db_ConsumoSectorizado[[#This Row],[Consumo.No13]]-db_ConsumoSectorizado[[#This Row],[Consumo.No14]]</f>
        <v>4672.4000000001397</v>
      </c>
      <c r="Q223" s="28">
        <f ca="1">+IF(db_ConsumoSectorizado[[#This Row],[Fecha]]&lt;TODAY(),IFERROR(VLOOKUP(db_ConsumoSectorizado[[#This Row],[Fecha]],db_Medidores[],2,FALSE)-VLOOKUP(db_ConsumoSectorizado[[#This Row],[Fecha]]-1,db_Medidores[],2,FALSE),0),0)</f>
        <v>383.32000000000698</v>
      </c>
      <c r="R223" s="28">
        <f ca="1">+IF(db_ConsumoSectorizado[[#This Row],[Fecha]]&lt;TODAY(),IFERROR(VLOOKUP(db_ConsumoSectorizado[[#This Row],[Fecha]],db_Medidores[],3,FALSE)-VLOOKUP(db_ConsumoSectorizado[[#This Row],[Fecha]]-1,db_Medidores[],3,FALSE),0),0)</f>
        <v>105.67000000001281</v>
      </c>
      <c r="S223" s="28">
        <f ca="1">+db_ConsumoSectorizado[[#This Row],[Consumo.No01]]-db_ConsumoSectorizado[[#This Row],[Consumo.No02]]-db_ConsumoSectorizado[[#This Row],[Consumo.No07]]-db_ConsumoSectorizado[[#This Row],[Consumo.No11]]</f>
        <v>-329.33999999871594</v>
      </c>
      <c r="T223" s="28">
        <f>+IFERROR(VLOOKUP(db_ConsumoSectorizado[[#This Row],[Fecha]],db_Vol[],2,FALSE),0)</f>
        <v>0</v>
      </c>
      <c r="U223" s="28">
        <f>+IFERROR(VLOOKUP(db_ConsumoSectorizado[[#This Row],[Fecha]],db_Vol[],3,FALSE),0)</f>
        <v>0</v>
      </c>
      <c r="V223" s="28" t="b">
        <f>+AND(db_ConsumoSectorizado[[#This Row],[Vol_SACO]]&gt;3000,db_ConsumoSectorizado[[#This Row],[Vol_ENVA]]&gt;3000)</f>
        <v>0</v>
      </c>
      <c r="W223" s="28" t="b">
        <f>+AND(db_ConsumoSectorizado[[#This Row],[Vol_SACO]]&lt;=0,db_ConsumoSectorizado[[#This Row],[Vol_ENVA]]&lt;100)</f>
        <v>1</v>
      </c>
      <c r="X223" s="28" t="b">
        <f>+AND(db_ConsumoSectorizado[[#This Row],[Vol_SACO]]&gt;0,db_ConsumoSectorizado[[#This Row],[Vol_ENVA]]&lt;900)</f>
        <v>0</v>
      </c>
      <c r="Y223" s="28" t="b">
        <f>+AND(db_ConsumoSectorizado[[#This Row],[Vol_SACO]]=0,db_ConsumoSectorizado[[#This Row],[Vol_ENVA]]&gt;3000)</f>
        <v>0</v>
      </c>
    </row>
    <row r="224" spans="1:25" ht="15.75" x14ac:dyDescent="0.25">
      <c r="A224" s="26">
        <v>44416</v>
      </c>
      <c r="B22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6859.8999999979278</v>
      </c>
      <c r="C224" s="28">
        <f ca="1">+IF(db_ConsumoSectorizado[[#This Row],[Fecha]]&lt;TODAY(),IFERROR(VLOOKUP(db_ConsumoSectorizado[[#This Row],[Fecha]],db_Medidores[],10,FALSE)-VLOOKUP(db_ConsumoSectorizado[[#This Row],[Fecha]]-1,db_Medidores[],10,FALSE),0),0)</f>
        <v>6.3799999998882413</v>
      </c>
      <c r="D22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2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2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24" s="28">
        <f ca="1">+db_ConsumoSectorizado[[#This Row],[Consumo.No02]]-db_ConsumoSectorizado[[#This Row],[Consumo.No04]]-db_ConsumoSectorizado[[#This Row],[Consumo.No05]]</f>
        <v>6.3799999998882413</v>
      </c>
      <c r="H224" s="28">
        <f ca="1">+db_ConsumoSectorizado[[#This Row],[Consumo.No08]]+db_ConsumoSectorizado[[#This Row],[Consumo.No09]]</f>
        <v>105.63000000003376</v>
      </c>
      <c r="I224" s="28">
        <f ca="1">+IF(db_ConsumoSectorizado[[#This Row],[Fecha]]&lt;TODAY(),IFERROR(VLOOKUP(db_ConsumoSectorizado[[#This Row],[Fecha]],db_Medidores[],9,FALSE)-VLOOKUP(db_ConsumoSectorizado[[#This Row],[Fecha]]-1,db_Medidores[],9,FALSE),0),0)</f>
        <v>44.200000000011642</v>
      </c>
      <c r="J224" s="28">
        <f ca="1">+IF(db_ConsumoSectorizado[[#This Row],[Fecha]]&lt;TODAY(),IFERROR(VLOOKUP(db_ConsumoSectorizado[[#This Row],[Fecha]],db_Medidores[],11,FALSE)-VLOOKUP(db_ConsumoSectorizado[[#This Row],[Fecha]]-1,db_Medidores[],11,FALSE),0),0)</f>
        <v>61.430000000022119</v>
      </c>
      <c r="K224" s="28">
        <f ca="1">+db_ConsumoSectorizado[[#This Row],[Consumo.No07]]-db_ConsumoSectorizado[[#This Row],[Consumo.No08]]-db_ConsumoSectorizado[[#This Row],[Consumo.No09]]</f>
        <v>0</v>
      </c>
      <c r="L224" s="28">
        <f ca="1">+IF(db_ConsumoSectorizado[[#This Row],[Fecha]]&lt;TODAY(),IFERROR(VLOOKUP(db_ConsumoSectorizado[[#This Row],[Fecha]],db_Medidores[],4,FALSE)-VLOOKUP(db_ConsumoSectorizado[[#This Row],[Fecha]]-1,db_Medidores[],4,FALSE),0),0)</f>
        <v>4627</v>
      </c>
      <c r="M224" s="28">
        <f ca="1">+IF(db_ConsumoSectorizado[[#This Row],[Fecha]]&lt;TODAY(),IFERROR(VLOOKUP(db_ConsumoSectorizado[[#This Row],[Fecha]],db_Medidores[],19,FALSE)-VLOOKUP(db_ConsumoSectorizado[[#This Row],[Fecha]]-1,db_Medidores[],19,FALSE),0),0)</f>
        <v>531</v>
      </c>
      <c r="N224" s="28">
        <f ca="1">+IF(db_ConsumoSectorizado[[#This Row],[Fecha]]&lt;TODAY(),IFERROR(VLOOKUP(db_ConsumoSectorizado[[#This Row],[Fecha]],db_Medidores[],15,FALSE)-VLOOKUP(db_ConsumoSectorizado[[#This Row],[Fecha]]-1,db_Medidores[],15,FALSE),0),0)</f>
        <v>1015</v>
      </c>
      <c r="O224" s="28">
        <f ca="1">+IF(db_ConsumoSectorizado[[#This Row],[Fecha]]&lt;TODAY(),IFERROR(VLOOKUP(db_ConsumoSectorizado[[#This Row],[Fecha]],db_Medidores[],8,FALSE)-VLOOKUP(db_ConsumoSectorizado[[#This Row],[Fecha]]-1,db_Medidores[],8,FALSE),0),0)</f>
        <v>595.60000000009313</v>
      </c>
      <c r="P224" s="28">
        <f ca="1">+db_ConsumoSectorizado[[#This Row],[Consumo.No11]]-db_ConsumoSectorizado[[#This Row],[Consumo.No12]]-db_ConsumoSectorizado[[#This Row],[Consumo.No13]]-db_ConsumoSectorizado[[#This Row],[Consumo.No14]]</f>
        <v>2485.3999999999069</v>
      </c>
      <c r="Q224" s="28">
        <f ca="1">+IF(db_ConsumoSectorizado[[#This Row],[Fecha]]&lt;TODAY(),IFERROR(VLOOKUP(db_ConsumoSectorizado[[#This Row],[Fecha]],db_Medidores[],2,FALSE)-VLOOKUP(db_ConsumoSectorizado[[#This Row],[Fecha]]-1,db_Medidores[],2,FALSE),0),0)</f>
        <v>215.53999999997905</v>
      </c>
      <c r="R224" s="28">
        <f ca="1">+IF(db_ConsumoSectorizado[[#This Row],[Fecha]]&lt;TODAY(),IFERROR(VLOOKUP(db_ConsumoSectorizado[[#This Row],[Fecha]],db_Medidores[],3,FALSE)-VLOOKUP(db_ConsumoSectorizado[[#This Row],[Fecha]]-1,db_Medidores[],3,FALSE),0),0)</f>
        <v>28.559999999997672</v>
      </c>
      <c r="S224" s="28">
        <f ca="1">+db_ConsumoSectorizado[[#This Row],[Consumo.No01]]-db_ConsumoSectorizado[[#This Row],[Consumo.No02]]-db_ConsumoSectorizado[[#This Row],[Consumo.No07]]-db_ConsumoSectorizado[[#This Row],[Consumo.No11]]</f>
        <v>2120.8899999980058</v>
      </c>
      <c r="T224" s="28">
        <f>+IFERROR(VLOOKUP(db_ConsumoSectorizado[[#This Row],[Fecha]],db_Vol[],2,FALSE),0)</f>
        <v>0</v>
      </c>
      <c r="U224" s="28">
        <f>+IFERROR(VLOOKUP(db_ConsumoSectorizado[[#This Row],[Fecha]],db_Vol[],3,FALSE),0)</f>
        <v>0</v>
      </c>
      <c r="V224" s="28" t="b">
        <f>+AND(db_ConsumoSectorizado[[#This Row],[Vol_SACO]]&gt;3000,db_ConsumoSectorizado[[#This Row],[Vol_ENVA]]&gt;3000)</f>
        <v>0</v>
      </c>
      <c r="W224" s="28" t="b">
        <f>+AND(db_ConsumoSectorizado[[#This Row],[Vol_SACO]]&lt;=0,db_ConsumoSectorizado[[#This Row],[Vol_ENVA]]&lt;100)</f>
        <v>1</v>
      </c>
      <c r="X224" s="28" t="b">
        <f>+AND(db_ConsumoSectorizado[[#This Row],[Vol_SACO]]&gt;0,db_ConsumoSectorizado[[#This Row],[Vol_ENVA]]&lt;900)</f>
        <v>0</v>
      </c>
      <c r="Y224" s="28" t="b">
        <f>+AND(db_ConsumoSectorizado[[#This Row],[Vol_SACO]]=0,db_ConsumoSectorizado[[#This Row],[Vol_ENVA]]&gt;3000)</f>
        <v>0</v>
      </c>
    </row>
    <row r="225" spans="1:25" ht="15.75" x14ac:dyDescent="0.25">
      <c r="A225" s="26">
        <v>44417</v>
      </c>
      <c r="B22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12666.880000000005</v>
      </c>
      <c r="C225" s="28">
        <f ca="1">+IF(db_ConsumoSectorizado[[#This Row],[Fecha]]&lt;TODAY(),IFERROR(VLOOKUP(db_ConsumoSectorizado[[#This Row],[Fecha]],db_Medidores[],10,FALSE)-VLOOKUP(db_ConsumoSectorizado[[#This Row],[Fecha]]-1,db_Medidores[],10,FALSE),0),0)</f>
        <v>2184.1800000001676</v>
      </c>
      <c r="D225" s="28">
        <f ca="1">+IF(db_ConsumoSectorizado[[#This Row],[Fecha]]&lt;TODAY(),IFERROR(VLOOKUP(db_ConsumoSectorizado[[#This Row],[Fecha]],db_Medidores[],6,FALSE)-VLOOKUP(db_ConsumoSectorizado[[#This Row],[Fecha]]-1,db_Medidores[],6,FALSE),0),0)</f>
        <v>9402.3299999999581</v>
      </c>
      <c r="E225" s="28">
        <f ca="1">+IF(db_ConsumoSectorizado[[#This Row],[Fecha]]&lt;TODAY(),IFERROR(VLOOKUP(db_ConsumoSectorizado[[#This Row],[Fecha]],db_Medidores[],7,FALSE)-VLOOKUP(db_ConsumoSectorizado[[#This Row],[Fecha]]-1,db_Medidores[],7,FALSE),0),0)</f>
        <v>476.77999999979511</v>
      </c>
      <c r="F225" s="28">
        <f ca="1">+IF(db_ConsumoSectorizado[[#This Row],[Fecha]]&lt;TODAY(),IFERROR(VLOOKUP(db_ConsumoSectorizado[[#This Row],[Fecha]],db_Medidores[],17,FALSE)-VLOOKUP(db_ConsumoSectorizado[[#This Row],[Fecha]]-1,db_Medidores[],17,FALSE),0),0)</f>
        <v>948.41999999992549</v>
      </c>
      <c r="G225" s="28">
        <f ca="1">+db_ConsumoSectorizado[[#This Row],[Consumo.No02]]-db_ConsumoSectorizado[[#This Row],[Consumo.No04]]-db_ConsumoSectorizado[[#This Row],[Consumo.No05]]</f>
        <v>758.98000000044703</v>
      </c>
      <c r="H225" s="28">
        <f ca="1">+db_ConsumoSectorizado[[#This Row],[Consumo.No08]]+db_ConsumoSectorizado[[#This Row],[Consumo.No09]]</f>
        <v>508.00999999996566</v>
      </c>
      <c r="I225" s="28">
        <f ca="1">+IF(db_ConsumoSectorizado[[#This Row],[Fecha]]&lt;TODAY(),IFERROR(VLOOKUP(db_ConsumoSectorizado[[#This Row],[Fecha]],db_Medidores[],9,FALSE)-VLOOKUP(db_ConsumoSectorizado[[#This Row],[Fecha]]-1,db_Medidores[],9,FALSE),0),0)</f>
        <v>227.93999999998778</v>
      </c>
      <c r="J225" s="28">
        <f ca="1">+IF(db_ConsumoSectorizado[[#This Row],[Fecha]]&lt;TODAY(),IFERROR(VLOOKUP(db_ConsumoSectorizado[[#This Row],[Fecha]],db_Medidores[],11,FALSE)-VLOOKUP(db_ConsumoSectorizado[[#This Row],[Fecha]]-1,db_Medidores[],11,FALSE),0),0)</f>
        <v>280.06999999997788</v>
      </c>
      <c r="K225" s="28">
        <f ca="1">+db_ConsumoSectorizado[[#This Row],[Consumo.No07]]-db_ConsumoSectorizado[[#This Row],[Consumo.No08]]-db_ConsumoSectorizado[[#This Row],[Consumo.No09]]</f>
        <v>0</v>
      </c>
      <c r="L225" s="28">
        <f ca="1">+IF(db_ConsumoSectorizado[[#This Row],[Fecha]]&lt;TODAY(),IFERROR(VLOOKUP(db_ConsumoSectorizado[[#This Row],[Fecha]],db_Medidores[],4,FALSE)-VLOOKUP(db_ConsumoSectorizado[[#This Row],[Fecha]]-1,db_Medidores[],4,FALSE),0),0)</f>
        <v>7694</v>
      </c>
      <c r="M225" s="28">
        <f ca="1">+IF(db_ConsumoSectorizado[[#This Row],[Fecha]]&lt;TODAY(),IFERROR(VLOOKUP(db_ConsumoSectorizado[[#This Row],[Fecha]],db_Medidores[],19,FALSE)-VLOOKUP(db_ConsumoSectorizado[[#This Row],[Fecha]]-1,db_Medidores[],19,FALSE),0),0)</f>
        <v>1168</v>
      </c>
      <c r="N225" s="28">
        <f ca="1">+IF(db_ConsumoSectorizado[[#This Row],[Fecha]]&lt;TODAY(),IFERROR(VLOOKUP(db_ConsumoSectorizado[[#This Row],[Fecha]],db_Medidores[],15,FALSE)-VLOOKUP(db_ConsumoSectorizado[[#This Row],[Fecha]]-1,db_Medidores[],15,FALSE),0),0)</f>
        <v>1380</v>
      </c>
      <c r="O225" s="28">
        <f ca="1">+IF(db_ConsumoSectorizado[[#This Row],[Fecha]]&lt;TODAY(),IFERROR(VLOOKUP(db_ConsumoSectorizado[[#This Row],[Fecha]],db_Medidores[],8,FALSE)-VLOOKUP(db_ConsumoSectorizado[[#This Row],[Fecha]]-1,db_Medidores[],8,FALSE),0),0)</f>
        <v>716.60000000009313</v>
      </c>
      <c r="P225" s="28">
        <f ca="1">+db_ConsumoSectorizado[[#This Row],[Consumo.No11]]-db_ConsumoSectorizado[[#This Row],[Consumo.No12]]-db_ConsumoSectorizado[[#This Row],[Consumo.No13]]-db_ConsumoSectorizado[[#This Row],[Consumo.No14]]</f>
        <v>4429.3999999999069</v>
      </c>
      <c r="Q225" s="28">
        <f ca="1">+IF(db_ConsumoSectorizado[[#This Row],[Fecha]]&lt;TODAY(),IFERROR(VLOOKUP(db_ConsumoSectorizado[[#This Row],[Fecha]],db_Medidores[],2,FALSE)-VLOOKUP(db_ConsumoSectorizado[[#This Row],[Fecha]]-1,db_Medidores[],2,FALSE),0),0)</f>
        <v>333.07000000000698</v>
      </c>
      <c r="R225" s="28">
        <f ca="1">+IF(db_ConsumoSectorizado[[#This Row],[Fecha]]&lt;TODAY(),IFERROR(VLOOKUP(db_ConsumoSectorizado[[#This Row],[Fecha]],db_Medidores[],3,FALSE)-VLOOKUP(db_ConsumoSectorizado[[#This Row],[Fecha]]-1,db_Medidores[],3,FALSE),0),0)</f>
        <v>200.04999999998836</v>
      </c>
      <c r="S225" s="28">
        <f ca="1">+db_ConsumoSectorizado[[#This Row],[Consumo.No01]]-db_ConsumoSectorizado[[#This Row],[Consumo.No02]]-db_ConsumoSectorizado[[#This Row],[Consumo.No07]]-db_ConsumoSectorizado[[#This Row],[Consumo.No11]]</f>
        <v>2280.6899999998714</v>
      </c>
      <c r="T225" s="28">
        <f>+IFERROR(VLOOKUP(db_ConsumoSectorizado[[#This Row],[Fecha]],db_Vol[],2,FALSE),0)</f>
        <v>2277</v>
      </c>
      <c r="U225" s="28">
        <f>+IFERROR(VLOOKUP(db_ConsumoSectorizado[[#This Row],[Fecha]],db_Vol[],3,FALSE),0)</f>
        <v>486.29079999999999</v>
      </c>
      <c r="V225" s="28" t="b">
        <f>+AND(db_ConsumoSectorizado[[#This Row],[Vol_SACO]]&gt;3000,db_ConsumoSectorizado[[#This Row],[Vol_ENVA]]&gt;3000)</f>
        <v>0</v>
      </c>
      <c r="W225" s="28" t="b">
        <f>+AND(db_ConsumoSectorizado[[#This Row],[Vol_SACO]]&lt;=0,db_ConsumoSectorizado[[#This Row],[Vol_ENVA]]&lt;100)</f>
        <v>0</v>
      </c>
      <c r="X225" s="28" t="b">
        <f>+AND(db_ConsumoSectorizado[[#This Row],[Vol_SACO]]&gt;0,db_ConsumoSectorizado[[#This Row],[Vol_ENVA]]&lt;900)</f>
        <v>1</v>
      </c>
      <c r="Y225" s="28" t="b">
        <f>+AND(db_ConsumoSectorizado[[#This Row],[Vol_SACO]]=0,db_ConsumoSectorizado[[#This Row],[Vol_ENVA]]&gt;3000)</f>
        <v>0</v>
      </c>
    </row>
    <row r="226" spans="1:25" ht="15.75" x14ac:dyDescent="0.25">
      <c r="A226" s="26">
        <v>44418</v>
      </c>
      <c r="B22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19342.720000001369</v>
      </c>
      <c r="C226" s="28">
        <f ca="1">+IF(db_ConsumoSectorizado[[#This Row],[Fecha]]&lt;TODAY(),IFERROR(VLOOKUP(db_ConsumoSectorizado[[#This Row],[Fecha]],db_Medidores[],10,FALSE)-VLOOKUP(db_ConsumoSectorizado[[#This Row],[Fecha]]-1,db_Medidores[],10,FALSE),0),0)</f>
        <v>5653.160000000149</v>
      </c>
      <c r="D22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26" s="28">
        <f ca="1">+IF(db_ConsumoSectorizado[[#This Row],[Fecha]]&lt;TODAY(),IFERROR(VLOOKUP(db_ConsumoSectorizado[[#This Row],[Fecha]],db_Medidores[],7,FALSE)-VLOOKUP(db_ConsumoSectorizado[[#This Row],[Fecha]]-1,db_Medidores[],7,FALSE),0),0)</f>
        <v>935.63000000012107</v>
      </c>
      <c r="F226" s="28">
        <f ca="1">+IF(db_ConsumoSectorizado[[#This Row],[Fecha]]&lt;TODAY(),IFERROR(VLOOKUP(db_ConsumoSectorizado[[#This Row],[Fecha]],db_Medidores[],17,FALSE)-VLOOKUP(db_ConsumoSectorizado[[#This Row],[Fecha]]-1,db_Medidores[],17,FALSE),0),0)</f>
        <v>2253.0600000000559</v>
      </c>
      <c r="G226" s="28">
        <f ca="1">+db_ConsumoSectorizado[[#This Row],[Consumo.No02]]-db_ConsumoSectorizado[[#This Row],[Consumo.No04]]-db_ConsumoSectorizado[[#This Row],[Consumo.No05]]</f>
        <v>2464.4699999999721</v>
      </c>
      <c r="H226" s="28">
        <f ca="1">+db_ConsumoSectorizado[[#This Row],[Consumo.No08]]+db_ConsumoSectorizado[[#This Row],[Consumo.No09]]</f>
        <v>902.66000000000349</v>
      </c>
      <c r="I226" s="28">
        <f ca="1">+IF(db_ConsumoSectorizado[[#This Row],[Fecha]]&lt;TODAY(),IFERROR(VLOOKUP(db_ConsumoSectorizado[[#This Row],[Fecha]],db_Medidores[],9,FALSE)-VLOOKUP(db_ConsumoSectorizado[[#This Row],[Fecha]]-1,db_Medidores[],9,FALSE),0),0)</f>
        <v>346.16000000000349</v>
      </c>
      <c r="J226" s="28">
        <f ca="1">+IF(db_ConsumoSectorizado[[#This Row],[Fecha]]&lt;TODAY(),IFERROR(VLOOKUP(db_ConsumoSectorizado[[#This Row],[Fecha]],db_Medidores[],11,FALSE)-VLOOKUP(db_ConsumoSectorizado[[#This Row],[Fecha]]-1,db_Medidores[],11,FALSE),0),0)</f>
        <v>556.5</v>
      </c>
      <c r="K226" s="28">
        <f ca="1">+db_ConsumoSectorizado[[#This Row],[Consumo.No07]]-db_ConsumoSectorizado[[#This Row],[Consumo.No08]]-db_ConsumoSectorizado[[#This Row],[Consumo.No09]]</f>
        <v>0</v>
      </c>
      <c r="L226" s="28">
        <f ca="1">+IF(db_ConsumoSectorizado[[#This Row],[Fecha]]&lt;TODAY(),IFERROR(VLOOKUP(db_ConsumoSectorizado[[#This Row],[Fecha]],db_Medidores[],4,FALSE)-VLOOKUP(db_ConsumoSectorizado[[#This Row],[Fecha]]-1,db_Medidores[],4,FALSE),0),0)</f>
        <v>9562</v>
      </c>
      <c r="M226" s="28">
        <f ca="1">+IF(db_ConsumoSectorizado[[#This Row],[Fecha]]&lt;TODAY(),IFERROR(VLOOKUP(db_ConsumoSectorizado[[#This Row],[Fecha]],db_Medidores[],19,FALSE)-VLOOKUP(db_ConsumoSectorizado[[#This Row],[Fecha]]-1,db_Medidores[],19,FALSE),0),0)</f>
        <v>1855</v>
      </c>
      <c r="N226" s="28">
        <f ca="1">+IF(db_ConsumoSectorizado[[#This Row],[Fecha]]&lt;TODAY(),IFERROR(VLOOKUP(db_ConsumoSectorizado[[#This Row],[Fecha]],db_Medidores[],15,FALSE)-VLOOKUP(db_ConsumoSectorizado[[#This Row],[Fecha]]-1,db_Medidores[],15,FALSE),0),0)</f>
        <v>1724</v>
      </c>
      <c r="O226" s="28">
        <f ca="1">+IF(db_ConsumoSectorizado[[#This Row],[Fecha]]&lt;TODAY(),IFERROR(VLOOKUP(db_ConsumoSectorizado[[#This Row],[Fecha]],db_Medidores[],8,FALSE)-VLOOKUP(db_ConsumoSectorizado[[#This Row],[Fecha]]-1,db_Medidores[],8,FALSE),0),0)</f>
        <v>750.5999999998603</v>
      </c>
      <c r="P226" s="28">
        <f ca="1">+db_ConsumoSectorizado[[#This Row],[Consumo.No11]]-db_ConsumoSectorizado[[#This Row],[Consumo.No12]]-db_ConsumoSectorizado[[#This Row],[Consumo.No13]]-db_ConsumoSectorizado[[#This Row],[Consumo.No14]]</f>
        <v>5232.4000000001397</v>
      </c>
      <c r="Q226" s="28">
        <f ca="1">+IF(db_ConsumoSectorizado[[#This Row],[Fecha]]&lt;TODAY(),IFERROR(VLOOKUP(db_ConsumoSectorizado[[#This Row],[Fecha]],db_Medidores[],2,FALSE)-VLOOKUP(db_ConsumoSectorizado[[#This Row],[Fecha]]-1,db_Medidores[],2,FALSE),0),0)</f>
        <v>465.76000000000931</v>
      </c>
      <c r="R226" s="28">
        <f ca="1">+IF(db_ConsumoSectorizado[[#This Row],[Fecha]]&lt;TODAY(),IFERROR(VLOOKUP(db_ConsumoSectorizado[[#This Row],[Fecha]],db_Medidores[],3,FALSE)-VLOOKUP(db_ConsumoSectorizado[[#This Row],[Fecha]]-1,db_Medidores[],3,FALSE),0),0)</f>
        <v>255.52000000001863</v>
      </c>
      <c r="S226" s="28">
        <f ca="1">+db_ConsumoSectorizado[[#This Row],[Consumo.No01]]-db_ConsumoSectorizado[[#This Row],[Consumo.No02]]-db_ConsumoSectorizado[[#This Row],[Consumo.No07]]-db_ConsumoSectorizado[[#This Row],[Consumo.No11]]</f>
        <v>3224.9000000012165</v>
      </c>
      <c r="T226" s="28">
        <f>+IFERROR(VLOOKUP(db_ConsumoSectorizado[[#This Row],[Fecha]],db_Vol[],2,FALSE),0)</f>
        <v>3195</v>
      </c>
      <c r="U226" s="28">
        <f>+IFERROR(VLOOKUP(db_ConsumoSectorizado[[#This Row],[Fecha]],db_Vol[],3,FALSE),0)</f>
        <v>3293.7252000000003</v>
      </c>
      <c r="V226" s="28" t="b">
        <f>+AND(db_ConsumoSectorizado[[#This Row],[Vol_SACO]]&gt;3000,db_ConsumoSectorizado[[#This Row],[Vol_ENVA]]&gt;3000)</f>
        <v>1</v>
      </c>
      <c r="W226" s="28" t="b">
        <f>+AND(db_ConsumoSectorizado[[#This Row],[Vol_SACO]]&lt;=0,db_ConsumoSectorizado[[#This Row],[Vol_ENVA]]&lt;100)</f>
        <v>0</v>
      </c>
      <c r="X226" s="28" t="b">
        <f>+AND(db_ConsumoSectorizado[[#This Row],[Vol_SACO]]&gt;0,db_ConsumoSectorizado[[#This Row],[Vol_ENVA]]&lt;900)</f>
        <v>0</v>
      </c>
      <c r="Y226" s="28" t="b">
        <f>+AND(db_ConsumoSectorizado[[#This Row],[Vol_SACO]]=0,db_ConsumoSectorizado[[#This Row],[Vol_ENVA]]&gt;3000)</f>
        <v>0</v>
      </c>
    </row>
    <row r="227" spans="1:25" ht="15.75" x14ac:dyDescent="0.25">
      <c r="A227" s="26">
        <v>44419</v>
      </c>
      <c r="B22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21369.219999988156</v>
      </c>
      <c r="C227" s="28">
        <f ca="1">+IF(db_ConsumoSectorizado[[#This Row],[Fecha]]&lt;TODAY(),IFERROR(VLOOKUP(db_ConsumoSectorizado[[#This Row],[Fecha]],db_Medidores[],10,FALSE)-VLOOKUP(db_ConsumoSectorizado[[#This Row],[Fecha]]-1,db_Medidores[],10,FALSE),0),0)</f>
        <v>5724.9199999999255</v>
      </c>
      <c r="D22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27" s="28">
        <f ca="1">+IF(db_ConsumoSectorizado[[#This Row],[Fecha]]&lt;TODAY(),IFERROR(VLOOKUP(db_ConsumoSectorizado[[#This Row],[Fecha]],db_Medidores[],7,FALSE)-VLOOKUP(db_ConsumoSectorizado[[#This Row],[Fecha]]-1,db_Medidores[],7,FALSE),0),0)</f>
        <v>1018.9699999999721</v>
      </c>
      <c r="F227" s="28">
        <f ca="1">+IF(db_ConsumoSectorizado[[#This Row],[Fecha]]&lt;TODAY(),IFERROR(VLOOKUP(db_ConsumoSectorizado[[#This Row],[Fecha]],db_Medidores[],17,FALSE)-VLOOKUP(db_ConsumoSectorizado[[#This Row],[Fecha]]-1,db_Medidores[],17,FALSE),0),0)</f>
        <v>2242.3699999999953</v>
      </c>
      <c r="G227" s="28">
        <f ca="1">+db_ConsumoSectorizado[[#This Row],[Consumo.No02]]-db_ConsumoSectorizado[[#This Row],[Consumo.No04]]-db_ConsumoSectorizado[[#This Row],[Consumo.No05]]</f>
        <v>2463.5799999999581</v>
      </c>
      <c r="H227" s="28">
        <f ca="1">+db_ConsumoSectorizado[[#This Row],[Consumo.No08]]+db_ConsumoSectorizado[[#This Row],[Consumo.No09]]</f>
        <v>734.7100000000064</v>
      </c>
      <c r="I227" s="28">
        <f ca="1">+IF(db_ConsumoSectorizado[[#This Row],[Fecha]]&lt;TODAY(),IFERROR(VLOOKUP(db_ConsumoSectorizado[[#This Row],[Fecha]],db_Medidores[],9,FALSE)-VLOOKUP(db_ConsumoSectorizado[[#This Row],[Fecha]]-1,db_Medidores[],9,FALSE),0),0)</f>
        <v>327.05000000000291</v>
      </c>
      <c r="J227" s="28">
        <f ca="1">+IF(db_ConsumoSectorizado[[#This Row],[Fecha]]&lt;TODAY(),IFERROR(VLOOKUP(db_ConsumoSectorizado[[#This Row],[Fecha]],db_Medidores[],11,FALSE)-VLOOKUP(db_ConsumoSectorizado[[#This Row],[Fecha]]-1,db_Medidores[],11,FALSE),0),0)</f>
        <v>407.66000000000349</v>
      </c>
      <c r="K227" s="28">
        <f ca="1">+db_ConsumoSectorizado[[#This Row],[Consumo.No07]]-db_ConsumoSectorizado[[#This Row],[Consumo.No08]]-db_ConsumoSectorizado[[#This Row],[Consumo.No09]]</f>
        <v>0</v>
      </c>
      <c r="L227" s="28">
        <f ca="1">+IF(db_ConsumoSectorizado[[#This Row],[Fecha]]&lt;TODAY(),IFERROR(VLOOKUP(db_ConsumoSectorizado[[#This Row],[Fecha]],db_Medidores[],4,FALSE)-VLOOKUP(db_ConsumoSectorizado[[#This Row],[Fecha]]-1,db_Medidores[],4,FALSE),0),0)</f>
        <v>11031</v>
      </c>
      <c r="M227" s="28">
        <f ca="1">+IF(db_ConsumoSectorizado[[#This Row],[Fecha]]&lt;TODAY(),IFERROR(VLOOKUP(db_ConsumoSectorizado[[#This Row],[Fecha]],db_Medidores[],19,FALSE)-VLOOKUP(db_ConsumoSectorizado[[#This Row],[Fecha]]-1,db_Medidores[],19,FALSE),0),0)</f>
        <v>1930</v>
      </c>
      <c r="N227" s="28">
        <f ca="1">+IF(db_ConsumoSectorizado[[#This Row],[Fecha]]&lt;TODAY(),IFERROR(VLOOKUP(db_ConsumoSectorizado[[#This Row],[Fecha]],db_Medidores[],15,FALSE)-VLOOKUP(db_ConsumoSectorizado[[#This Row],[Fecha]]-1,db_Medidores[],15,FALSE),0),0)</f>
        <v>2562</v>
      </c>
      <c r="O227" s="28">
        <f ca="1">+IF(db_ConsumoSectorizado[[#This Row],[Fecha]]&lt;TODAY(),IFERROR(VLOOKUP(db_ConsumoSectorizado[[#This Row],[Fecha]],db_Medidores[],8,FALSE)-VLOOKUP(db_ConsumoSectorizado[[#This Row],[Fecha]]-1,db_Medidores[],8,FALSE),0),0)</f>
        <v>759.19999999995343</v>
      </c>
      <c r="P227" s="28">
        <f ca="1">+db_ConsumoSectorizado[[#This Row],[Consumo.No11]]-db_ConsumoSectorizado[[#This Row],[Consumo.No12]]-db_ConsumoSectorizado[[#This Row],[Consumo.No13]]-db_ConsumoSectorizado[[#This Row],[Consumo.No14]]</f>
        <v>5779.8000000000466</v>
      </c>
      <c r="Q227" s="28">
        <f ca="1">+IF(db_ConsumoSectorizado[[#This Row],[Fecha]]&lt;TODAY(),IFERROR(VLOOKUP(db_ConsumoSectorizado[[#This Row],[Fecha]],db_Medidores[],2,FALSE)-VLOOKUP(db_ConsumoSectorizado[[#This Row],[Fecha]]-1,db_Medidores[],2,FALSE),0),0)</f>
        <v>427.22999999998137</v>
      </c>
      <c r="R227" s="28">
        <f ca="1">+IF(db_ConsumoSectorizado[[#This Row],[Fecha]]&lt;TODAY(),IFERROR(VLOOKUP(db_ConsumoSectorizado[[#This Row],[Fecha]],db_Medidores[],3,FALSE)-VLOOKUP(db_ConsumoSectorizado[[#This Row],[Fecha]]-1,db_Medidores[],3,FALSE),0),0)</f>
        <v>259.54999999998836</v>
      </c>
      <c r="S227" s="28">
        <f ca="1">+db_ConsumoSectorizado[[#This Row],[Consumo.No01]]-db_ConsumoSectorizado[[#This Row],[Consumo.No02]]-db_ConsumoSectorizado[[#This Row],[Consumo.No07]]-db_ConsumoSectorizado[[#This Row],[Consumo.No11]]</f>
        <v>3878.589999988224</v>
      </c>
      <c r="T227" s="28">
        <f>+IFERROR(VLOOKUP(db_ConsumoSectorizado[[#This Row],[Fecha]],db_Vol[],2,FALSE),0)</f>
        <v>917</v>
      </c>
      <c r="U227" s="28">
        <f>+IFERROR(VLOOKUP(db_ConsumoSectorizado[[#This Row],[Fecha]],db_Vol[],3,FALSE),0)</f>
        <v>3436.2942000000007</v>
      </c>
      <c r="V227" s="28" t="b">
        <f>+AND(db_ConsumoSectorizado[[#This Row],[Vol_SACO]]&gt;3000,db_ConsumoSectorizado[[#This Row],[Vol_ENVA]]&gt;3000)</f>
        <v>0</v>
      </c>
      <c r="W227" s="28" t="b">
        <f>+AND(db_ConsumoSectorizado[[#This Row],[Vol_SACO]]&lt;=0,db_ConsumoSectorizado[[#This Row],[Vol_ENVA]]&lt;100)</f>
        <v>0</v>
      </c>
      <c r="X227" s="28" t="b">
        <f>+AND(db_ConsumoSectorizado[[#This Row],[Vol_SACO]]&gt;0,db_ConsumoSectorizado[[#This Row],[Vol_ENVA]]&lt;900)</f>
        <v>0</v>
      </c>
      <c r="Y227" s="28" t="b">
        <f>+AND(db_ConsumoSectorizado[[#This Row],[Vol_SACO]]=0,db_ConsumoSectorizado[[#This Row],[Vol_ENVA]]&gt;3000)</f>
        <v>0</v>
      </c>
    </row>
    <row r="228" spans="1:25" ht="15.75" x14ac:dyDescent="0.25">
      <c r="A228" s="26">
        <v>44420</v>
      </c>
      <c r="B22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15977.400000003487</v>
      </c>
      <c r="C228" s="28">
        <f ca="1">+IF(db_ConsumoSectorizado[[#This Row],[Fecha]]&lt;TODAY(),IFERROR(VLOOKUP(db_ConsumoSectorizado[[#This Row],[Fecha]],db_Medidores[],10,FALSE)-VLOOKUP(db_ConsumoSectorizado[[#This Row],[Fecha]]-1,db_Medidores[],10,FALSE),0),0)</f>
        <v>3705.4499999997206</v>
      </c>
      <c r="D228" s="28">
        <f ca="1">+IF(db_ConsumoSectorizado[[#This Row],[Fecha]]&lt;TODAY(),IFERROR(VLOOKUP(db_ConsumoSectorizado[[#This Row],[Fecha]],db_Medidores[],6,FALSE)-VLOOKUP(db_ConsumoSectorizado[[#This Row],[Fecha]]-1,db_Medidores[],6,FALSE),0),0)</f>
        <v>3648.6199999999953</v>
      </c>
      <c r="E228" s="28">
        <f ca="1">+IF(db_ConsumoSectorizado[[#This Row],[Fecha]]&lt;TODAY(),IFERROR(VLOOKUP(db_ConsumoSectorizado[[#This Row],[Fecha]],db_Medidores[],7,FALSE)-VLOOKUP(db_ConsumoSectorizado[[#This Row],[Fecha]]-1,db_Medidores[],7,FALSE),0),0)</f>
        <v>631.93999999994412</v>
      </c>
      <c r="F228" s="28">
        <f ca="1">+IF(db_ConsumoSectorizado[[#This Row],[Fecha]]&lt;TODAY(),IFERROR(VLOOKUP(db_ConsumoSectorizado[[#This Row],[Fecha]],db_Medidores[],17,FALSE)-VLOOKUP(db_ConsumoSectorizado[[#This Row],[Fecha]]-1,db_Medidores[],17,FALSE),0),0)</f>
        <v>1471.609999999986</v>
      </c>
      <c r="G228" s="28">
        <f ca="1">+db_ConsumoSectorizado[[#This Row],[Consumo.No02]]-db_ConsumoSectorizado[[#This Row],[Consumo.No04]]-db_ConsumoSectorizado[[#This Row],[Consumo.No05]]</f>
        <v>1601.8999999997905</v>
      </c>
      <c r="H228" s="28">
        <f ca="1">+db_ConsumoSectorizado[[#This Row],[Consumo.No08]]+db_ConsumoSectorizado[[#This Row],[Consumo.No09]]</f>
        <v>234.52000000000407</v>
      </c>
      <c r="I228" s="28">
        <f ca="1">+IF(db_ConsumoSectorizado[[#This Row],[Fecha]]&lt;TODAY(),IFERROR(VLOOKUP(db_ConsumoSectorizado[[#This Row],[Fecha]],db_Medidores[],9,FALSE)-VLOOKUP(db_ConsumoSectorizado[[#This Row],[Fecha]]-1,db_Medidores[],9,FALSE),0),0)</f>
        <v>234.52000000000407</v>
      </c>
      <c r="J228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28" s="28">
        <f ca="1">+db_ConsumoSectorizado[[#This Row],[Consumo.No07]]-db_ConsumoSectorizado[[#This Row],[Consumo.No08]]-db_ConsumoSectorizado[[#This Row],[Consumo.No09]]</f>
        <v>0</v>
      </c>
      <c r="L228" s="28">
        <f ca="1">+IF(db_ConsumoSectorizado[[#This Row],[Fecha]]&lt;TODAY(),IFERROR(VLOOKUP(db_ConsumoSectorizado[[#This Row],[Fecha]],db_Medidores[],4,FALSE)-VLOOKUP(db_ConsumoSectorizado[[#This Row],[Fecha]]-1,db_Medidores[],4,FALSE),0),0)</f>
        <v>9509</v>
      </c>
      <c r="M228" s="28">
        <f ca="1">+IF(db_ConsumoSectorizado[[#This Row],[Fecha]]&lt;TODAY(),IFERROR(VLOOKUP(db_ConsumoSectorizado[[#This Row],[Fecha]],db_Medidores[],19,FALSE)-VLOOKUP(db_ConsumoSectorizado[[#This Row],[Fecha]]-1,db_Medidores[],19,FALSE),0),0)</f>
        <v>1374</v>
      </c>
      <c r="N228" s="28">
        <f ca="1">+IF(db_ConsumoSectorizado[[#This Row],[Fecha]]&lt;TODAY(),IFERROR(VLOOKUP(db_ConsumoSectorizado[[#This Row],[Fecha]],db_Medidores[],15,FALSE)-VLOOKUP(db_ConsumoSectorizado[[#This Row],[Fecha]]-1,db_Medidores[],15,FALSE),0),0)</f>
        <v>10646</v>
      </c>
      <c r="O228" s="28">
        <f ca="1">+IF(db_ConsumoSectorizado[[#This Row],[Fecha]]&lt;TODAY(),IFERROR(VLOOKUP(db_ConsumoSectorizado[[#This Row],[Fecha]],db_Medidores[],8,FALSE)-VLOOKUP(db_ConsumoSectorizado[[#This Row],[Fecha]]-1,db_Medidores[],8,FALSE),0),0)</f>
        <v>653.4000000001397</v>
      </c>
      <c r="P228" s="28">
        <f ca="1">+db_ConsumoSectorizado[[#This Row],[Consumo.No11]]-db_ConsumoSectorizado[[#This Row],[Consumo.No12]]-db_ConsumoSectorizado[[#This Row],[Consumo.No13]]-db_ConsumoSectorizado[[#This Row],[Consumo.No14]]</f>
        <v>-3164.4000000001397</v>
      </c>
      <c r="Q228" s="28">
        <f ca="1">+IF(db_ConsumoSectorizado[[#This Row],[Fecha]]&lt;TODAY(),IFERROR(VLOOKUP(db_ConsumoSectorizado[[#This Row],[Fecha]],db_Medidores[],2,FALSE)-VLOOKUP(db_ConsumoSectorizado[[#This Row],[Fecha]]-1,db_Medidores[],2,FALSE),0),0)</f>
        <v>395.75</v>
      </c>
      <c r="R228" s="28">
        <f ca="1">+IF(db_ConsumoSectorizado[[#This Row],[Fecha]]&lt;TODAY(),IFERROR(VLOOKUP(db_ConsumoSectorizado[[#This Row],[Fecha]],db_Medidores[],3,FALSE)-VLOOKUP(db_ConsumoSectorizado[[#This Row],[Fecha]]-1,db_Medidores[],3,FALSE),0),0)</f>
        <v>186.85000000000582</v>
      </c>
      <c r="S228" s="28">
        <f ca="1">+db_ConsumoSectorizado[[#This Row],[Consumo.No01]]-db_ConsumoSectorizado[[#This Row],[Consumo.No02]]-db_ConsumoSectorizado[[#This Row],[Consumo.No07]]-db_ConsumoSectorizado[[#This Row],[Consumo.No11]]</f>
        <v>2528.430000003762</v>
      </c>
      <c r="T228" s="28">
        <f>+IFERROR(VLOOKUP(db_ConsumoSectorizado[[#This Row],[Fecha]],db_Vol[],2,FALSE),0)</f>
        <v>0</v>
      </c>
      <c r="U228" s="28">
        <f>+IFERROR(VLOOKUP(db_ConsumoSectorizado[[#This Row],[Fecha]],db_Vol[],3,FALSE),0)</f>
        <v>1026.8192000000001</v>
      </c>
      <c r="V228" s="28" t="b">
        <f>+AND(db_ConsumoSectorizado[[#This Row],[Vol_SACO]]&gt;3000,db_ConsumoSectorizado[[#This Row],[Vol_ENVA]]&gt;3000)</f>
        <v>0</v>
      </c>
      <c r="W228" s="28" t="b">
        <f>+AND(db_ConsumoSectorizado[[#This Row],[Vol_SACO]]&lt;=0,db_ConsumoSectorizado[[#This Row],[Vol_ENVA]]&lt;100)</f>
        <v>0</v>
      </c>
      <c r="X228" s="28" t="b">
        <f>+AND(db_ConsumoSectorizado[[#This Row],[Vol_SACO]]&gt;0,db_ConsumoSectorizado[[#This Row],[Vol_ENVA]]&lt;900)</f>
        <v>0</v>
      </c>
      <c r="Y228" s="28" t="b">
        <f>+AND(db_ConsumoSectorizado[[#This Row],[Vol_SACO]]=0,db_ConsumoSectorizado[[#This Row],[Vol_ENVA]]&gt;3000)</f>
        <v>0</v>
      </c>
    </row>
    <row r="229" spans="1:25" ht="15.75" x14ac:dyDescent="0.25">
      <c r="A229" s="26">
        <v>44421</v>
      </c>
      <c r="B22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13428.210000009101</v>
      </c>
      <c r="C229" s="28">
        <f ca="1">+IF(db_ConsumoSectorizado[[#This Row],[Fecha]]&lt;TODAY(),IFERROR(VLOOKUP(db_ConsumoSectorizado[[#This Row],[Fecha]],db_Medidores[],10,FALSE)-VLOOKUP(db_ConsumoSectorizado[[#This Row],[Fecha]]-1,db_Medidores[],10,FALSE),0),0)</f>
        <v>67.300000000279397</v>
      </c>
      <c r="D229" s="28">
        <f ca="1">+IF(db_ConsumoSectorizado[[#This Row],[Fecha]]&lt;TODAY(),IFERROR(VLOOKUP(db_ConsumoSectorizado[[#This Row],[Fecha]],db_Medidores[],6,FALSE)-VLOOKUP(db_ConsumoSectorizado[[#This Row],[Fecha]]-1,db_Medidores[],6,FALSE),0),0)</f>
        <v>29.119999999995343</v>
      </c>
      <c r="E22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2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29" s="28">
        <f ca="1">+db_ConsumoSectorizado[[#This Row],[Consumo.No02]]-db_ConsumoSectorizado[[#This Row],[Consumo.No04]]-db_ConsumoSectorizado[[#This Row],[Consumo.No05]]</f>
        <v>67.300000000279397</v>
      </c>
      <c r="H229" s="28">
        <f ca="1">+db_ConsumoSectorizado[[#This Row],[Consumo.No08]]+db_ConsumoSectorizado[[#This Row],[Consumo.No09]]</f>
        <v>333.14999999999418</v>
      </c>
      <c r="I229" s="28">
        <f ca="1">+IF(db_ConsumoSectorizado[[#This Row],[Fecha]]&lt;TODAY(),IFERROR(VLOOKUP(db_ConsumoSectorizado[[#This Row],[Fecha]],db_Medidores[],9,FALSE)-VLOOKUP(db_ConsumoSectorizado[[#This Row],[Fecha]]-1,db_Medidores[],9,FALSE),0),0)</f>
        <v>333.14999999999418</v>
      </c>
      <c r="J229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29" s="28">
        <f ca="1">+db_ConsumoSectorizado[[#This Row],[Consumo.No07]]-db_ConsumoSectorizado[[#This Row],[Consumo.No08]]-db_ConsumoSectorizado[[#This Row],[Consumo.No09]]</f>
        <v>0</v>
      </c>
      <c r="L229" s="28">
        <f ca="1">+IF(db_ConsumoSectorizado[[#This Row],[Fecha]]&lt;TODAY(),IFERROR(VLOOKUP(db_ConsumoSectorizado[[#This Row],[Fecha]],db_Medidores[],4,FALSE)-VLOOKUP(db_ConsumoSectorizado[[#This Row],[Fecha]]-1,db_Medidores[],4,FALSE),0),0)</f>
        <v>10414</v>
      </c>
      <c r="M229" s="28">
        <f ca="1">+IF(db_ConsumoSectorizado[[#This Row],[Fecha]]&lt;TODAY(),IFERROR(VLOOKUP(db_ConsumoSectorizado[[#This Row],[Fecha]],db_Medidores[],19,FALSE)-VLOOKUP(db_ConsumoSectorizado[[#This Row],[Fecha]]-1,db_Medidores[],19,FALSE),0),0)</f>
        <v>1166</v>
      </c>
      <c r="N229" s="28">
        <f ca="1">+IF(db_ConsumoSectorizado[[#This Row],[Fecha]]&lt;TODAY(),IFERROR(VLOOKUP(db_ConsumoSectorizado[[#This Row],[Fecha]],db_Medidores[],15,FALSE)-VLOOKUP(db_ConsumoSectorizado[[#This Row],[Fecha]]-1,db_Medidores[],15,FALSE),0),0)</f>
        <v>2953</v>
      </c>
      <c r="O229" s="28">
        <f ca="1">+IF(db_ConsumoSectorizado[[#This Row],[Fecha]]&lt;TODAY(),IFERROR(VLOOKUP(db_ConsumoSectorizado[[#This Row],[Fecha]],db_Medidores[],8,FALSE)-VLOOKUP(db_ConsumoSectorizado[[#This Row],[Fecha]]-1,db_Medidores[],8,FALSE),0),0)</f>
        <v>710.39999999990687</v>
      </c>
      <c r="P229" s="28">
        <f ca="1">+db_ConsumoSectorizado[[#This Row],[Consumo.No11]]-db_ConsumoSectorizado[[#This Row],[Consumo.No12]]-db_ConsumoSectorizado[[#This Row],[Consumo.No13]]-db_ConsumoSectorizado[[#This Row],[Consumo.No14]]</f>
        <v>5584.6000000000931</v>
      </c>
      <c r="Q229" s="28">
        <f ca="1">+IF(db_ConsumoSectorizado[[#This Row],[Fecha]]&lt;TODAY(),IFERROR(VLOOKUP(db_ConsumoSectorizado[[#This Row],[Fecha]],db_Medidores[],2,FALSE)-VLOOKUP(db_ConsumoSectorizado[[#This Row],[Fecha]]-1,db_Medidores[],2,FALSE),0),0)</f>
        <v>431.61999999999534</v>
      </c>
      <c r="R229" s="28">
        <f ca="1">+IF(db_ConsumoSectorizado[[#This Row],[Fecha]]&lt;TODAY(),IFERROR(VLOOKUP(db_ConsumoSectorizado[[#This Row],[Fecha]],db_Medidores[],3,FALSE)-VLOOKUP(db_ConsumoSectorizado[[#This Row],[Fecha]]-1,db_Medidores[],3,FALSE),0),0)</f>
        <v>156.1699999999837</v>
      </c>
      <c r="S229" s="28">
        <f ca="1">+db_ConsumoSectorizado[[#This Row],[Consumo.No01]]-db_ConsumoSectorizado[[#This Row],[Consumo.No02]]-db_ConsumoSectorizado[[#This Row],[Consumo.No07]]-db_ConsumoSectorizado[[#This Row],[Consumo.No11]]</f>
        <v>2613.7600000088278</v>
      </c>
      <c r="T229" s="28">
        <f>+IFERROR(VLOOKUP(db_ConsumoSectorizado[[#This Row],[Fecha]],db_Vol[],2,FALSE),0)</f>
        <v>0</v>
      </c>
      <c r="U229" s="28">
        <f>+IFERROR(VLOOKUP(db_ConsumoSectorizado[[#This Row],[Fecha]],db_Vol[],3,FALSE),0)</f>
        <v>0</v>
      </c>
      <c r="V229" s="28" t="b">
        <f>+AND(db_ConsumoSectorizado[[#This Row],[Vol_SACO]]&gt;3000,db_ConsumoSectorizado[[#This Row],[Vol_ENVA]]&gt;3000)</f>
        <v>0</v>
      </c>
      <c r="W229" s="28" t="b">
        <f>+AND(db_ConsumoSectorizado[[#This Row],[Vol_SACO]]&lt;=0,db_ConsumoSectorizado[[#This Row],[Vol_ENVA]]&lt;100)</f>
        <v>1</v>
      </c>
      <c r="X229" s="28" t="b">
        <f>+AND(db_ConsumoSectorizado[[#This Row],[Vol_SACO]]&gt;0,db_ConsumoSectorizado[[#This Row],[Vol_ENVA]]&lt;900)</f>
        <v>0</v>
      </c>
      <c r="Y229" s="28" t="b">
        <f>+AND(db_ConsumoSectorizado[[#This Row],[Vol_SACO]]=0,db_ConsumoSectorizado[[#This Row],[Vol_ENVA]]&gt;3000)</f>
        <v>0</v>
      </c>
    </row>
    <row r="230" spans="1:25" ht="15.75" x14ac:dyDescent="0.25">
      <c r="A230" s="26">
        <v>44422</v>
      </c>
      <c r="B23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10751.790000000678</v>
      </c>
      <c r="C230" s="28">
        <f ca="1">+IF(db_ConsumoSectorizado[[#This Row],[Fecha]]&lt;TODAY(),IFERROR(VLOOKUP(db_ConsumoSectorizado[[#This Row],[Fecha]],db_Medidores[],10,FALSE)-VLOOKUP(db_ConsumoSectorizado[[#This Row],[Fecha]]-1,db_Medidores[],10,FALSE),0),0)</f>
        <v>29.359999999869615</v>
      </c>
      <c r="D23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3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3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30" s="28">
        <f ca="1">+db_ConsumoSectorizado[[#This Row],[Consumo.No02]]-db_ConsumoSectorizado[[#This Row],[Consumo.No04]]-db_ConsumoSectorizado[[#This Row],[Consumo.No05]]</f>
        <v>29.359999999869615</v>
      </c>
      <c r="H230" s="28">
        <f ca="1">+db_ConsumoSectorizado[[#This Row],[Consumo.No08]]+db_ConsumoSectorizado[[#This Row],[Consumo.No09]]</f>
        <v>242.41999999999825</v>
      </c>
      <c r="I230" s="28">
        <f ca="1">+IF(db_ConsumoSectorizado[[#This Row],[Fecha]]&lt;TODAY(),IFERROR(VLOOKUP(db_ConsumoSectorizado[[#This Row],[Fecha]],db_Medidores[],9,FALSE)-VLOOKUP(db_ConsumoSectorizado[[#This Row],[Fecha]]-1,db_Medidores[],9,FALSE),0),0)</f>
        <v>242.41999999999825</v>
      </c>
      <c r="J230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30" s="28">
        <f ca="1">+db_ConsumoSectorizado[[#This Row],[Consumo.No07]]-db_ConsumoSectorizado[[#This Row],[Consumo.No08]]-db_ConsumoSectorizado[[#This Row],[Consumo.No09]]</f>
        <v>0</v>
      </c>
      <c r="L230" s="28">
        <f ca="1">+IF(db_ConsumoSectorizado[[#This Row],[Fecha]]&lt;TODAY(),IFERROR(VLOOKUP(db_ConsumoSectorizado[[#This Row],[Fecha]],db_Medidores[],4,FALSE)-VLOOKUP(db_ConsumoSectorizado[[#This Row],[Fecha]]-1,db_Medidores[],4,FALSE),0),0)</f>
        <v>8539</v>
      </c>
      <c r="M230" s="28">
        <f ca="1">+IF(db_ConsumoSectorizado[[#This Row],[Fecha]]&lt;TODAY(),IFERROR(VLOOKUP(db_ConsumoSectorizado[[#This Row],[Fecha]],db_Medidores[],19,FALSE)-VLOOKUP(db_ConsumoSectorizado[[#This Row],[Fecha]]-1,db_Medidores[],19,FALSE),0),0)</f>
        <v>1180</v>
      </c>
      <c r="N230" s="28">
        <f ca="1">+IF(db_ConsumoSectorizado[[#This Row],[Fecha]]&lt;TODAY(),IFERROR(VLOOKUP(db_ConsumoSectorizado[[#This Row],[Fecha]],db_Medidores[],15,FALSE)-VLOOKUP(db_ConsumoSectorizado[[#This Row],[Fecha]]-1,db_Medidores[],15,FALSE),0),0)</f>
        <v>1899</v>
      </c>
      <c r="O230" s="28">
        <f ca="1">+IF(db_ConsumoSectorizado[[#This Row],[Fecha]]&lt;TODAY(),IFERROR(VLOOKUP(db_ConsumoSectorizado[[#This Row],[Fecha]],db_Medidores[],8,FALSE)-VLOOKUP(db_ConsumoSectorizado[[#This Row],[Fecha]]-1,db_Medidores[],8,FALSE),0),0)</f>
        <v>381</v>
      </c>
      <c r="P230" s="28">
        <f ca="1">+db_ConsumoSectorizado[[#This Row],[Consumo.No11]]-db_ConsumoSectorizado[[#This Row],[Consumo.No12]]-db_ConsumoSectorizado[[#This Row],[Consumo.No13]]-db_ConsumoSectorizado[[#This Row],[Consumo.No14]]</f>
        <v>5079</v>
      </c>
      <c r="Q230" s="28">
        <f ca="1">+IF(db_ConsumoSectorizado[[#This Row],[Fecha]]&lt;TODAY(),IFERROR(VLOOKUP(db_ConsumoSectorizado[[#This Row],[Fecha]],db_Medidores[],2,FALSE)-VLOOKUP(db_ConsumoSectorizado[[#This Row],[Fecha]]-1,db_Medidores[],2,FALSE),0),0)</f>
        <v>319.55999999999767</v>
      </c>
      <c r="R230" s="28">
        <f ca="1">+IF(db_ConsumoSectorizado[[#This Row],[Fecha]]&lt;TODAY(),IFERROR(VLOOKUP(db_ConsumoSectorizado[[#This Row],[Fecha]],db_Medidores[],3,FALSE)-VLOOKUP(db_ConsumoSectorizado[[#This Row],[Fecha]]-1,db_Medidores[],3,FALSE),0),0)</f>
        <v>160.65000000002328</v>
      </c>
      <c r="S230" s="28">
        <f ca="1">+db_ConsumoSectorizado[[#This Row],[Consumo.No01]]-db_ConsumoSectorizado[[#This Row],[Consumo.No02]]-db_ConsumoSectorizado[[#This Row],[Consumo.No07]]-db_ConsumoSectorizado[[#This Row],[Consumo.No11]]</f>
        <v>1941.0100000008097</v>
      </c>
      <c r="T230" s="28">
        <f>+IFERROR(VLOOKUP(db_ConsumoSectorizado[[#This Row],[Fecha]],db_Vol[],2,FALSE),0)</f>
        <v>0</v>
      </c>
      <c r="U230" s="28">
        <f>+IFERROR(VLOOKUP(db_ConsumoSectorizado[[#This Row],[Fecha]],db_Vol[],3,FALSE),0)</f>
        <v>0</v>
      </c>
      <c r="V230" s="28" t="b">
        <f>+AND(db_ConsumoSectorizado[[#This Row],[Vol_SACO]]&gt;3000,db_ConsumoSectorizado[[#This Row],[Vol_ENVA]]&gt;3000)</f>
        <v>0</v>
      </c>
      <c r="W230" s="28" t="b">
        <f>+AND(db_ConsumoSectorizado[[#This Row],[Vol_SACO]]&lt;=0,db_ConsumoSectorizado[[#This Row],[Vol_ENVA]]&lt;100)</f>
        <v>1</v>
      </c>
      <c r="X230" s="28" t="b">
        <f>+AND(db_ConsumoSectorizado[[#This Row],[Vol_SACO]]&gt;0,db_ConsumoSectorizado[[#This Row],[Vol_ENVA]]&lt;900)</f>
        <v>0</v>
      </c>
      <c r="Y230" s="28" t="b">
        <f>+AND(db_ConsumoSectorizado[[#This Row],[Vol_SACO]]=0,db_ConsumoSectorizado[[#This Row],[Vol_ENVA]]&gt;3000)</f>
        <v>0</v>
      </c>
    </row>
    <row r="231" spans="1:25" ht="15.75" x14ac:dyDescent="0.25">
      <c r="A231" s="26">
        <v>44423</v>
      </c>
      <c r="B23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11100.709999994433</v>
      </c>
      <c r="C231" s="28">
        <f ca="1">+IF(db_ConsumoSectorizado[[#This Row],[Fecha]]&lt;TODAY(),IFERROR(VLOOKUP(db_ConsumoSectorizado[[#This Row],[Fecha]],db_Medidores[],10,FALSE)-VLOOKUP(db_ConsumoSectorizado[[#This Row],[Fecha]]-1,db_Medidores[],10,FALSE),0),0)</f>
        <v>17.020000000018626</v>
      </c>
      <c r="D23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3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3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31" s="28">
        <f ca="1">+db_ConsumoSectorizado[[#This Row],[Consumo.No02]]-db_ConsumoSectorizado[[#This Row],[Consumo.No04]]-db_ConsumoSectorizado[[#This Row],[Consumo.No05]]</f>
        <v>17.020000000018626</v>
      </c>
      <c r="H231" s="28">
        <f ca="1">+db_ConsumoSectorizado[[#This Row],[Consumo.No08]]+db_ConsumoSectorizado[[#This Row],[Consumo.No09]]</f>
        <v>219.19999999999709</v>
      </c>
      <c r="I231" s="28">
        <f ca="1">+IF(db_ConsumoSectorizado[[#This Row],[Fecha]]&lt;TODAY(),IFERROR(VLOOKUP(db_ConsumoSectorizado[[#This Row],[Fecha]],db_Medidores[],9,FALSE)-VLOOKUP(db_ConsumoSectorizado[[#This Row],[Fecha]]-1,db_Medidores[],9,FALSE),0),0)</f>
        <v>219.19999999999709</v>
      </c>
      <c r="J231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31" s="28">
        <f ca="1">+db_ConsumoSectorizado[[#This Row],[Consumo.No07]]-db_ConsumoSectorizado[[#This Row],[Consumo.No08]]-db_ConsumoSectorizado[[#This Row],[Consumo.No09]]</f>
        <v>0</v>
      </c>
      <c r="L231" s="28">
        <f ca="1">+IF(db_ConsumoSectorizado[[#This Row],[Fecha]]&lt;TODAY(),IFERROR(VLOOKUP(db_ConsumoSectorizado[[#This Row],[Fecha]],db_Medidores[],4,FALSE)-VLOOKUP(db_ConsumoSectorizado[[#This Row],[Fecha]]-1,db_Medidores[],4,FALSE),0),0)</f>
        <v>9124</v>
      </c>
      <c r="M231" s="28">
        <f ca="1">+IF(db_ConsumoSectorizado[[#This Row],[Fecha]]&lt;TODAY(),IFERROR(VLOOKUP(db_ConsumoSectorizado[[#This Row],[Fecha]],db_Medidores[],19,FALSE)-VLOOKUP(db_ConsumoSectorizado[[#This Row],[Fecha]]-1,db_Medidores[],19,FALSE),0),0)</f>
        <v>1066</v>
      </c>
      <c r="N231" s="28">
        <f ca="1">+IF(db_ConsumoSectorizado[[#This Row],[Fecha]]&lt;TODAY(),IFERROR(VLOOKUP(db_ConsumoSectorizado[[#This Row],[Fecha]],db_Medidores[],15,FALSE)-VLOOKUP(db_ConsumoSectorizado[[#This Row],[Fecha]]-1,db_Medidores[],15,FALSE),0),0)</f>
        <v>2045</v>
      </c>
      <c r="O231" s="28">
        <f ca="1">+IF(db_ConsumoSectorizado[[#This Row],[Fecha]]&lt;TODAY(),IFERROR(VLOOKUP(db_ConsumoSectorizado[[#This Row],[Fecha]],db_Medidores[],8,FALSE)-VLOOKUP(db_ConsumoSectorizado[[#This Row],[Fecha]]-1,db_Medidores[],8,FALSE),0),0)</f>
        <v>406.4000000001397</v>
      </c>
      <c r="P231" s="28">
        <f ca="1">+db_ConsumoSectorizado[[#This Row],[Consumo.No11]]-db_ConsumoSectorizado[[#This Row],[Consumo.No12]]-db_ConsumoSectorizado[[#This Row],[Consumo.No13]]-db_ConsumoSectorizado[[#This Row],[Consumo.No14]]</f>
        <v>5606.5999999998603</v>
      </c>
      <c r="Q231" s="28">
        <f ca="1">+IF(db_ConsumoSectorizado[[#This Row],[Fecha]]&lt;TODAY(),IFERROR(VLOOKUP(db_ConsumoSectorizado[[#This Row],[Fecha]],db_Medidores[],2,FALSE)-VLOOKUP(db_ConsumoSectorizado[[#This Row],[Fecha]]-1,db_Medidores[],2,FALSE),0),0)</f>
        <v>276.69000000000233</v>
      </c>
      <c r="R231" s="28">
        <f ca="1">+IF(db_ConsumoSectorizado[[#This Row],[Fecha]]&lt;TODAY(),IFERROR(VLOOKUP(db_ConsumoSectorizado[[#This Row],[Fecha]],db_Medidores[],3,FALSE)-VLOOKUP(db_ConsumoSectorizado[[#This Row],[Fecha]]-1,db_Medidores[],3,FALSE),0),0)</f>
        <v>166.59999999997672</v>
      </c>
      <c r="S231" s="28">
        <f ca="1">+db_ConsumoSectorizado[[#This Row],[Consumo.No01]]-db_ConsumoSectorizado[[#This Row],[Consumo.No02]]-db_ConsumoSectorizado[[#This Row],[Consumo.No07]]-db_ConsumoSectorizado[[#This Row],[Consumo.No11]]</f>
        <v>1740.4899999944173</v>
      </c>
      <c r="T231" s="28">
        <f>+IFERROR(VLOOKUP(db_ConsumoSectorizado[[#This Row],[Fecha]],db_Vol[],2,FALSE),0)</f>
        <v>0</v>
      </c>
      <c r="U231" s="28">
        <f>+IFERROR(VLOOKUP(db_ConsumoSectorizado[[#This Row],[Fecha]],db_Vol[],3,FALSE),0)</f>
        <v>0</v>
      </c>
      <c r="V231" s="28" t="b">
        <f>+AND(db_ConsumoSectorizado[[#This Row],[Vol_SACO]]&gt;3000,db_ConsumoSectorizado[[#This Row],[Vol_ENVA]]&gt;3000)</f>
        <v>0</v>
      </c>
      <c r="W231" s="28" t="b">
        <f>+AND(db_ConsumoSectorizado[[#This Row],[Vol_SACO]]&lt;=0,db_ConsumoSectorizado[[#This Row],[Vol_ENVA]]&lt;100)</f>
        <v>1</v>
      </c>
      <c r="X231" s="28" t="b">
        <f>+AND(db_ConsumoSectorizado[[#This Row],[Vol_SACO]]&gt;0,db_ConsumoSectorizado[[#This Row],[Vol_ENVA]]&lt;900)</f>
        <v>0</v>
      </c>
      <c r="Y231" s="28" t="b">
        <f>+AND(db_ConsumoSectorizado[[#This Row],[Vol_SACO]]=0,db_ConsumoSectorizado[[#This Row],[Vol_ENVA]]&gt;3000)</f>
        <v>0</v>
      </c>
    </row>
    <row r="232" spans="1:25" ht="15.75" x14ac:dyDescent="0.25">
      <c r="A232" s="26">
        <v>44424</v>
      </c>
      <c r="B23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10970.279999999271</v>
      </c>
      <c r="C232" s="28">
        <f ca="1">+IF(db_ConsumoSectorizado[[#This Row],[Fecha]]&lt;TODAY(),IFERROR(VLOOKUP(db_ConsumoSectorizado[[#This Row],[Fecha]],db_Medidores[],10,FALSE)-VLOOKUP(db_ConsumoSectorizado[[#This Row],[Fecha]]-1,db_Medidores[],10,FALSE),0),0)</f>
        <v>33.720000000204891</v>
      </c>
      <c r="D23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32" s="28">
        <f ca="1">+IF(db_ConsumoSectorizado[[#This Row],[Fecha]]&lt;TODAY(),IFERROR(VLOOKUP(db_ConsumoSectorizado[[#This Row],[Fecha]],db_Medidores[],7,FALSE)-VLOOKUP(db_ConsumoSectorizado[[#This Row],[Fecha]]-1,db_Medidores[],7,FALSE),0),0)</f>
        <v>8.0200000000186265</v>
      </c>
      <c r="F232" s="28">
        <f ca="1">+IF(db_ConsumoSectorizado[[#This Row],[Fecha]]&lt;TODAY(),IFERROR(VLOOKUP(db_ConsumoSectorizado[[#This Row],[Fecha]],db_Medidores[],17,FALSE)-VLOOKUP(db_ConsumoSectorizado[[#This Row],[Fecha]]-1,db_Medidores[],17,FALSE),0),0)</f>
        <v>67.739999999990687</v>
      </c>
      <c r="G232" s="28">
        <f ca="1">+db_ConsumoSectorizado[[#This Row],[Consumo.No02]]-db_ConsumoSectorizado[[#This Row],[Consumo.No04]]-db_ConsumoSectorizado[[#This Row],[Consumo.No05]]</f>
        <v>-42.039999999804422</v>
      </c>
      <c r="H232" s="28">
        <f ca="1">+db_ConsumoSectorizado[[#This Row],[Consumo.No08]]+db_ConsumoSectorizado[[#This Row],[Consumo.No09]]</f>
        <v>646.5000000000291</v>
      </c>
      <c r="I232" s="28">
        <f ca="1">+IF(db_ConsumoSectorizado[[#This Row],[Fecha]]&lt;TODAY(),IFERROR(VLOOKUP(db_ConsumoSectorizado[[#This Row],[Fecha]],db_Medidores[],9,FALSE)-VLOOKUP(db_ConsumoSectorizado[[#This Row],[Fecha]]-1,db_Medidores[],9,FALSE),0),0)</f>
        <v>248.95000000001164</v>
      </c>
      <c r="J232" s="28">
        <f ca="1">+IF(db_ConsumoSectorizado[[#This Row],[Fecha]]&lt;TODAY(),IFERROR(VLOOKUP(db_ConsumoSectorizado[[#This Row],[Fecha]],db_Medidores[],11,FALSE)-VLOOKUP(db_ConsumoSectorizado[[#This Row],[Fecha]]-1,db_Medidores[],11,FALSE),0),0)</f>
        <v>397.55000000001746</v>
      </c>
      <c r="K232" s="28">
        <f ca="1">+db_ConsumoSectorizado[[#This Row],[Consumo.No07]]-db_ConsumoSectorizado[[#This Row],[Consumo.No08]]-db_ConsumoSectorizado[[#This Row],[Consumo.No09]]</f>
        <v>0</v>
      </c>
      <c r="L232" s="28">
        <f ca="1">+IF(db_ConsumoSectorizado[[#This Row],[Fecha]]&lt;TODAY(),IFERROR(VLOOKUP(db_ConsumoSectorizado[[#This Row],[Fecha]],db_Medidores[],4,FALSE)-VLOOKUP(db_ConsumoSectorizado[[#This Row],[Fecha]]-1,db_Medidores[],4,FALSE),0),0)</f>
        <v>8807</v>
      </c>
      <c r="M232" s="28">
        <f ca="1">+IF(db_ConsumoSectorizado[[#This Row],[Fecha]]&lt;TODAY(),IFERROR(VLOOKUP(db_ConsumoSectorizado[[#This Row],[Fecha]],db_Medidores[],19,FALSE)-VLOOKUP(db_ConsumoSectorizado[[#This Row],[Fecha]]-1,db_Medidores[],19,FALSE),0),0)</f>
        <v>836</v>
      </c>
      <c r="N232" s="28">
        <f ca="1">+IF(db_ConsumoSectorizado[[#This Row],[Fecha]]&lt;TODAY(),IFERROR(VLOOKUP(db_ConsumoSectorizado[[#This Row],[Fecha]],db_Medidores[],15,FALSE)-VLOOKUP(db_ConsumoSectorizado[[#This Row],[Fecha]]-1,db_Medidores[],15,FALSE),0),0)</f>
        <v>2480</v>
      </c>
      <c r="O232" s="28">
        <f ca="1">+IF(db_ConsumoSectorizado[[#This Row],[Fecha]]&lt;TODAY(),IFERROR(VLOOKUP(db_ConsumoSectorizado[[#This Row],[Fecha]],db_Medidores[],8,FALSE)-VLOOKUP(db_ConsumoSectorizado[[#This Row],[Fecha]]-1,db_Medidores[],8,FALSE),0),0)</f>
        <v>392.19999999995343</v>
      </c>
      <c r="P232" s="28">
        <f ca="1">+db_ConsumoSectorizado[[#This Row],[Consumo.No11]]-db_ConsumoSectorizado[[#This Row],[Consumo.No12]]-db_ConsumoSectorizado[[#This Row],[Consumo.No13]]-db_ConsumoSectorizado[[#This Row],[Consumo.No14]]</f>
        <v>5098.8000000000466</v>
      </c>
      <c r="Q232" s="28">
        <f ca="1">+IF(db_ConsumoSectorizado[[#This Row],[Fecha]]&lt;TODAY(),IFERROR(VLOOKUP(db_ConsumoSectorizado[[#This Row],[Fecha]],db_Medidores[],2,FALSE)-VLOOKUP(db_ConsumoSectorizado[[#This Row],[Fecha]]-1,db_Medidores[],2,FALSE),0),0)</f>
        <v>413.60000000003492</v>
      </c>
      <c r="R232" s="28">
        <f ca="1">+IF(db_ConsumoSectorizado[[#This Row],[Fecha]]&lt;TODAY(),IFERROR(VLOOKUP(db_ConsumoSectorizado[[#This Row],[Fecha]],db_Medidores[],3,FALSE)-VLOOKUP(db_ConsumoSectorizado[[#This Row],[Fecha]]-1,db_Medidores[],3,FALSE),0),0)</f>
        <v>184.11999999999534</v>
      </c>
      <c r="S232" s="28">
        <f ca="1">+db_ConsumoSectorizado[[#This Row],[Consumo.No01]]-db_ConsumoSectorizado[[#This Row],[Consumo.No02]]-db_ConsumoSectorizado[[#This Row],[Consumo.No07]]-db_ConsumoSectorizado[[#This Row],[Consumo.No11]]</f>
        <v>1483.0599999990372</v>
      </c>
      <c r="T232" s="28">
        <f>+IFERROR(VLOOKUP(db_ConsumoSectorizado[[#This Row],[Fecha]],db_Vol[],2,FALSE),0)</f>
        <v>0</v>
      </c>
      <c r="U232" s="28">
        <f>+IFERROR(VLOOKUP(db_ConsumoSectorizado[[#This Row],[Fecha]],db_Vol[],3,FALSE),0)</f>
        <v>0</v>
      </c>
      <c r="V232" s="28" t="b">
        <f>+AND(db_ConsumoSectorizado[[#This Row],[Vol_SACO]]&gt;3000,db_ConsumoSectorizado[[#This Row],[Vol_ENVA]]&gt;3000)</f>
        <v>0</v>
      </c>
      <c r="W232" s="28" t="b">
        <f>+AND(db_ConsumoSectorizado[[#This Row],[Vol_SACO]]&lt;=0,db_ConsumoSectorizado[[#This Row],[Vol_ENVA]]&lt;100)</f>
        <v>1</v>
      </c>
      <c r="X232" s="28" t="b">
        <f>+AND(db_ConsumoSectorizado[[#This Row],[Vol_SACO]]&gt;0,db_ConsumoSectorizado[[#This Row],[Vol_ENVA]]&lt;900)</f>
        <v>0</v>
      </c>
      <c r="Y232" s="28" t="b">
        <f>+AND(db_ConsumoSectorizado[[#This Row],[Vol_SACO]]=0,db_ConsumoSectorizado[[#This Row],[Vol_ENVA]]&gt;3000)</f>
        <v>0</v>
      </c>
    </row>
    <row r="233" spans="1:25" ht="15.75" x14ac:dyDescent="0.25">
      <c r="A233" s="26">
        <v>44425</v>
      </c>
      <c r="B23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430852.75</v>
      </c>
      <c r="C233" s="28">
        <f ca="1">+IF(db_ConsumoSectorizado[[#This Row],[Fecha]]&lt;TODAY(),IFERROR(VLOOKUP(db_ConsumoSectorizado[[#This Row],[Fecha]],db_Medidores[],10,FALSE)-VLOOKUP(db_ConsumoSectorizado[[#This Row],[Fecha]]-1,db_Medidores[],10,FALSE),0),0)</f>
        <v>-4075977.49</v>
      </c>
      <c r="D233" s="28">
        <f ca="1">+IF(db_ConsumoSectorizado[[#This Row],[Fecha]]&lt;TODAY(),IFERROR(VLOOKUP(db_ConsumoSectorizado[[#This Row],[Fecha]],db_Medidores[],6,FALSE)-VLOOKUP(db_ConsumoSectorizado[[#This Row],[Fecha]]-1,db_Medidores[],6,FALSE),0),0)</f>
        <v>-563892.18999999994</v>
      </c>
      <c r="E233" s="28">
        <f ca="1">+IF(db_ConsumoSectorizado[[#This Row],[Fecha]]&lt;TODAY(),IFERROR(VLOOKUP(db_ConsumoSectorizado[[#This Row],[Fecha]],db_Medidores[],7,FALSE)-VLOOKUP(db_ConsumoSectorizado[[#This Row],[Fecha]]-1,db_Medidores[],7,FALSE),0),0)</f>
        <v>-1781072.2</v>
      </c>
      <c r="F233" s="28">
        <f ca="1">+IF(db_ConsumoSectorizado[[#This Row],[Fecha]]&lt;TODAY(),IFERROR(VLOOKUP(db_ConsumoSectorizado[[#This Row],[Fecha]],db_Medidores[],17,FALSE)-VLOOKUP(db_ConsumoSectorizado[[#This Row],[Fecha]]-1,db_Medidores[],17,FALSE),0),0)</f>
        <v>-658919.37</v>
      </c>
      <c r="G233" s="28">
        <f ca="1">+db_ConsumoSectorizado[[#This Row],[Consumo.No02]]-db_ConsumoSectorizado[[#This Row],[Consumo.No04]]-db_ConsumoSectorizado[[#This Row],[Consumo.No05]]</f>
        <v>-1635985.92</v>
      </c>
      <c r="H233" s="28">
        <f ca="1">+db_ConsumoSectorizado[[#This Row],[Consumo.No08]]+db_ConsumoSectorizado[[#This Row],[Consumo.No09]]</f>
        <v>-303639.28000000003</v>
      </c>
      <c r="I233" s="28">
        <f ca="1">+IF(db_ConsumoSectorizado[[#This Row],[Fecha]]&lt;TODAY(),IFERROR(VLOOKUP(db_ConsumoSectorizado[[#This Row],[Fecha]],db_Medidores[],9,FALSE)-VLOOKUP(db_ConsumoSectorizado[[#This Row],[Fecha]]-1,db_Medidores[],9,FALSE),0),0)</f>
        <v>-81285.960000000006</v>
      </c>
      <c r="J233" s="28">
        <f ca="1">+IF(db_ConsumoSectorizado[[#This Row],[Fecha]]&lt;TODAY(),IFERROR(VLOOKUP(db_ConsumoSectorizado[[#This Row],[Fecha]],db_Medidores[],11,FALSE)-VLOOKUP(db_ConsumoSectorizado[[#This Row],[Fecha]]-1,db_Medidores[],11,FALSE),0),0)</f>
        <v>-222353.32</v>
      </c>
      <c r="K233" s="28">
        <f ca="1">+db_ConsumoSectorizado[[#This Row],[Consumo.No07]]-db_ConsumoSectorizado[[#This Row],[Consumo.No08]]-db_ConsumoSectorizado[[#This Row],[Consumo.No09]]</f>
        <v>0</v>
      </c>
      <c r="L233" s="28">
        <f ca="1">+IF(db_ConsumoSectorizado[[#This Row],[Fecha]]&lt;TODAY(),IFERROR(VLOOKUP(db_ConsumoSectorizado[[#This Row],[Fecha]],db_Medidores[],4,FALSE)-VLOOKUP(db_ConsumoSectorizado[[#This Row],[Fecha]]-1,db_Medidores[],4,FALSE),0),0)</f>
        <v>-20885973</v>
      </c>
      <c r="M233" s="28">
        <f ca="1">+IF(db_ConsumoSectorizado[[#This Row],[Fecha]]&lt;TODAY(),IFERROR(VLOOKUP(db_ConsumoSectorizado[[#This Row],[Fecha]],db_Medidores[],19,FALSE)-VLOOKUP(db_ConsumoSectorizado[[#This Row],[Fecha]]-1,db_Medidores[],19,FALSE),0),0)</f>
        <v>-1481222</v>
      </c>
      <c r="N233" s="28">
        <f ca="1">+IF(db_ConsumoSectorizado[[#This Row],[Fecha]]&lt;TODAY(),IFERROR(VLOOKUP(db_ConsumoSectorizado[[#This Row],[Fecha]],db_Medidores[],15,FALSE)-VLOOKUP(db_ConsumoSectorizado[[#This Row],[Fecha]]-1,db_Medidores[],15,FALSE),0),0)</f>
        <v>-4827567</v>
      </c>
      <c r="O233" s="28">
        <f ca="1">+IF(db_ConsumoSectorizado[[#This Row],[Fecha]]&lt;TODAY(),IFERROR(VLOOKUP(db_ConsumoSectorizado[[#This Row],[Fecha]],db_Medidores[],8,FALSE)-VLOOKUP(db_ConsumoSectorizado[[#This Row],[Fecha]]-1,db_Medidores[],8,FALSE),0),0)</f>
        <v>-2050934.8</v>
      </c>
      <c r="P233" s="28">
        <f ca="1">+db_ConsumoSectorizado[[#This Row],[Consumo.No11]]-db_ConsumoSectorizado[[#This Row],[Consumo.No12]]-db_ConsumoSectorizado[[#This Row],[Consumo.No13]]-db_ConsumoSectorizado[[#This Row],[Consumo.No14]]</f>
        <v>-12526249.199999999</v>
      </c>
      <c r="Q233" s="28">
        <f ca="1">+IF(db_ConsumoSectorizado[[#This Row],[Fecha]]&lt;TODAY(),IFERROR(VLOOKUP(db_ConsumoSectorizado[[#This Row],[Fecha]],db_Medidores[],2,FALSE)-VLOOKUP(db_ConsumoSectorizado[[#This Row],[Fecha]]-1,db_Medidores[],2,FALSE),0),0)</f>
        <v>-289640.14</v>
      </c>
      <c r="R233" s="28">
        <f ca="1">+IF(db_ConsumoSectorizado[[#This Row],[Fecha]]&lt;TODAY(),IFERROR(VLOOKUP(db_ConsumoSectorizado[[#This Row],[Fecha]],db_Medidores[],3,FALSE)-VLOOKUP(db_ConsumoSectorizado[[#This Row],[Fecha]]-1,db_Medidores[],3,FALSE),0),0)</f>
        <v>-141212.60999999999</v>
      </c>
      <c r="S233" s="28">
        <f ca="1">+db_ConsumoSectorizado[[#This Row],[Consumo.No01]]-db_ConsumoSectorizado[[#This Row],[Consumo.No02]]-db_ConsumoSectorizado[[#This Row],[Consumo.No07]]-db_ConsumoSectorizado[[#This Row],[Consumo.No11]]</f>
        <v>25696442.52</v>
      </c>
      <c r="T233" s="28">
        <f>+IFERROR(VLOOKUP(db_ConsumoSectorizado[[#This Row],[Fecha]],db_Vol[],2,FALSE),0)</f>
        <v>0</v>
      </c>
      <c r="U233" s="28">
        <f>+IFERROR(VLOOKUP(db_ConsumoSectorizado[[#This Row],[Fecha]],db_Vol[],3,FALSE),0)</f>
        <v>0</v>
      </c>
      <c r="V233" s="28" t="b">
        <f>+AND(db_ConsumoSectorizado[[#This Row],[Vol_SACO]]&gt;3000,db_ConsumoSectorizado[[#This Row],[Vol_ENVA]]&gt;3000)</f>
        <v>0</v>
      </c>
      <c r="W233" s="28" t="b">
        <f>+AND(db_ConsumoSectorizado[[#This Row],[Vol_SACO]]&lt;=0,db_ConsumoSectorizado[[#This Row],[Vol_ENVA]]&lt;100)</f>
        <v>1</v>
      </c>
      <c r="X233" s="28" t="b">
        <f>+AND(db_ConsumoSectorizado[[#This Row],[Vol_SACO]]&gt;0,db_ConsumoSectorizado[[#This Row],[Vol_ENVA]]&lt;900)</f>
        <v>0</v>
      </c>
      <c r="Y233" s="28" t="b">
        <f>+AND(db_ConsumoSectorizado[[#This Row],[Vol_SACO]]=0,db_ConsumoSectorizado[[#This Row],[Vol_ENVA]]&gt;3000)</f>
        <v>0</v>
      </c>
    </row>
    <row r="234" spans="1:25" ht="15.75" x14ac:dyDescent="0.25">
      <c r="A234" s="26">
        <v>44426</v>
      </c>
      <c r="B23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34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3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3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3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34" s="28">
        <f ca="1">+db_ConsumoSectorizado[[#This Row],[Consumo.No02]]-db_ConsumoSectorizado[[#This Row],[Consumo.No04]]-db_ConsumoSectorizado[[#This Row],[Consumo.No05]]</f>
        <v>0</v>
      </c>
      <c r="H234" s="28">
        <f ca="1">+db_ConsumoSectorizado[[#This Row],[Consumo.No08]]+db_ConsumoSectorizado[[#This Row],[Consumo.No09]]</f>
        <v>0</v>
      </c>
      <c r="I234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34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34" s="28">
        <f ca="1">+db_ConsumoSectorizado[[#This Row],[Consumo.No07]]-db_ConsumoSectorizado[[#This Row],[Consumo.No08]]-db_ConsumoSectorizado[[#This Row],[Consumo.No09]]</f>
        <v>0</v>
      </c>
      <c r="L234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34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34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34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34" s="28">
        <f ca="1">+db_ConsumoSectorizado[[#This Row],[Consumo.No11]]-db_ConsumoSectorizado[[#This Row],[Consumo.No12]]-db_ConsumoSectorizado[[#This Row],[Consumo.No13]]-db_ConsumoSectorizado[[#This Row],[Consumo.No14]]</f>
        <v>0</v>
      </c>
      <c r="Q234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34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34" s="28">
        <f ca="1">+db_ConsumoSectorizado[[#This Row],[Consumo.No01]]-db_ConsumoSectorizado[[#This Row],[Consumo.No02]]-db_ConsumoSectorizado[[#This Row],[Consumo.No07]]-db_ConsumoSectorizado[[#This Row],[Consumo.No11]]</f>
        <v>0</v>
      </c>
      <c r="T234" s="28">
        <f>+IFERROR(VLOOKUP(db_ConsumoSectorizado[[#This Row],[Fecha]],db_Vol[],2,FALSE),0)</f>
        <v>0</v>
      </c>
      <c r="U234" s="28">
        <f>+IFERROR(VLOOKUP(db_ConsumoSectorizado[[#This Row],[Fecha]],db_Vol[],3,FALSE),0)</f>
        <v>0</v>
      </c>
      <c r="V234" s="28" t="b">
        <f>+AND(db_ConsumoSectorizado[[#This Row],[Vol_SACO]]&gt;3000,db_ConsumoSectorizado[[#This Row],[Vol_ENVA]]&gt;3000)</f>
        <v>0</v>
      </c>
      <c r="W234" s="28" t="b">
        <f>+AND(db_ConsumoSectorizado[[#This Row],[Vol_SACO]]&lt;=0,db_ConsumoSectorizado[[#This Row],[Vol_ENVA]]&lt;100)</f>
        <v>1</v>
      </c>
      <c r="X234" s="28" t="b">
        <f>+AND(db_ConsumoSectorizado[[#This Row],[Vol_SACO]]&gt;0,db_ConsumoSectorizado[[#This Row],[Vol_ENVA]]&lt;900)</f>
        <v>0</v>
      </c>
      <c r="Y234" s="28" t="b">
        <f>+AND(db_ConsumoSectorizado[[#This Row],[Vol_SACO]]=0,db_ConsumoSectorizado[[#This Row],[Vol_ENVA]]&gt;3000)</f>
        <v>0</v>
      </c>
    </row>
    <row r="235" spans="1:25" ht="15.75" x14ac:dyDescent="0.25">
      <c r="A235" s="26">
        <v>44427</v>
      </c>
      <c r="B23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35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3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3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3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35" s="28">
        <f ca="1">+db_ConsumoSectorizado[[#This Row],[Consumo.No02]]-db_ConsumoSectorizado[[#This Row],[Consumo.No04]]-db_ConsumoSectorizado[[#This Row],[Consumo.No05]]</f>
        <v>0</v>
      </c>
      <c r="H235" s="28">
        <f ca="1">+db_ConsumoSectorizado[[#This Row],[Consumo.No08]]+db_ConsumoSectorizado[[#This Row],[Consumo.No09]]</f>
        <v>0</v>
      </c>
      <c r="I235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35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35" s="28">
        <f ca="1">+db_ConsumoSectorizado[[#This Row],[Consumo.No07]]-db_ConsumoSectorizado[[#This Row],[Consumo.No08]]-db_ConsumoSectorizado[[#This Row],[Consumo.No09]]</f>
        <v>0</v>
      </c>
      <c r="L235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35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35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35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35" s="28">
        <f ca="1">+db_ConsumoSectorizado[[#This Row],[Consumo.No11]]-db_ConsumoSectorizado[[#This Row],[Consumo.No12]]-db_ConsumoSectorizado[[#This Row],[Consumo.No13]]-db_ConsumoSectorizado[[#This Row],[Consumo.No14]]</f>
        <v>0</v>
      </c>
      <c r="Q235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35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35" s="28">
        <f ca="1">+db_ConsumoSectorizado[[#This Row],[Consumo.No01]]-db_ConsumoSectorizado[[#This Row],[Consumo.No02]]-db_ConsumoSectorizado[[#This Row],[Consumo.No07]]-db_ConsumoSectorizado[[#This Row],[Consumo.No11]]</f>
        <v>0</v>
      </c>
      <c r="T235" s="28">
        <f>+IFERROR(VLOOKUP(db_ConsumoSectorizado[[#This Row],[Fecha]],db_Vol[],2,FALSE),0)</f>
        <v>0</v>
      </c>
      <c r="U235" s="28">
        <f>+IFERROR(VLOOKUP(db_ConsumoSectorizado[[#This Row],[Fecha]],db_Vol[],3,FALSE),0)</f>
        <v>0</v>
      </c>
      <c r="V235" s="28" t="b">
        <f>+AND(db_ConsumoSectorizado[[#This Row],[Vol_SACO]]&gt;3000,db_ConsumoSectorizado[[#This Row],[Vol_ENVA]]&gt;3000)</f>
        <v>0</v>
      </c>
      <c r="W235" s="28" t="b">
        <f>+AND(db_ConsumoSectorizado[[#This Row],[Vol_SACO]]&lt;=0,db_ConsumoSectorizado[[#This Row],[Vol_ENVA]]&lt;100)</f>
        <v>1</v>
      </c>
      <c r="X235" s="28" t="b">
        <f>+AND(db_ConsumoSectorizado[[#This Row],[Vol_SACO]]&gt;0,db_ConsumoSectorizado[[#This Row],[Vol_ENVA]]&lt;900)</f>
        <v>0</v>
      </c>
      <c r="Y235" s="28" t="b">
        <f>+AND(db_ConsumoSectorizado[[#This Row],[Vol_SACO]]=0,db_ConsumoSectorizado[[#This Row],[Vol_ENVA]]&gt;3000)</f>
        <v>0</v>
      </c>
    </row>
    <row r="236" spans="1:25" ht="15.75" x14ac:dyDescent="0.25">
      <c r="A236" s="26">
        <v>44428</v>
      </c>
      <c r="B23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36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3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3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3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36" s="28">
        <f ca="1">+db_ConsumoSectorizado[[#This Row],[Consumo.No02]]-db_ConsumoSectorizado[[#This Row],[Consumo.No04]]-db_ConsumoSectorizado[[#This Row],[Consumo.No05]]</f>
        <v>0</v>
      </c>
      <c r="H236" s="28">
        <f ca="1">+db_ConsumoSectorizado[[#This Row],[Consumo.No08]]+db_ConsumoSectorizado[[#This Row],[Consumo.No09]]</f>
        <v>0</v>
      </c>
      <c r="I236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36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36" s="28">
        <f ca="1">+db_ConsumoSectorizado[[#This Row],[Consumo.No07]]-db_ConsumoSectorizado[[#This Row],[Consumo.No08]]-db_ConsumoSectorizado[[#This Row],[Consumo.No09]]</f>
        <v>0</v>
      </c>
      <c r="L236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36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36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36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36" s="28">
        <f ca="1">+db_ConsumoSectorizado[[#This Row],[Consumo.No11]]-db_ConsumoSectorizado[[#This Row],[Consumo.No12]]-db_ConsumoSectorizado[[#This Row],[Consumo.No13]]-db_ConsumoSectorizado[[#This Row],[Consumo.No14]]</f>
        <v>0</v>
      </c>
      <c r="Q236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36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36" s="28">
        <f ca="1">+db_ConsumoSectorizado[[#This Row],[Consumo.No01]]-db_ConsumoSectorizado[[#This Row],[Consumo.No02]]-db_ConsumoSectorizado[[#This Row],[Consumo.No07]]-db_ConsumoSectorizado[[#This Row],[Consumo.No11]]</f>
        <v>0</v>
      </c>
      <c r="T236" s="28">
        <f>+IFERROR(VLOOKUP(db_ConsumoSectorizado[[#This Row],[Fecha]],db_Vol[],2,FALSE),0)</f>
        <v>0</v>
      </c>
      <c r="U236" s="28">
        <f>+IFERROR(VLOOKUP(db_ConsumoSectorizado[[#This Row],[Fecha]],db_Vol[],3,FALSE),0)</f>
        <v>0</v>
      </c>
      <c r="V236" s="28" t="b">
        <f>+AND(db_ConsumoSectorizado[[#This Row],[Vol_SACO]]&gt;3000,db_ConsumoSectorizado[[#This Row],[Vol_ENVA]]&gt;3000)</f>
        <v>0</v>
      </c>
      <c r="W236" s="28" t="b">
        <f>+AND(db_ConsumoSectorizado[[#This Row],[Vol_SACO]]&lt;=0,db_ConsumoSectorizado[[#This Row],[Vol_ENVA]]&lt;100)</f>
        <v>1</v>
      </c>
      <c r="X236" s="28" t="b">
        <f>+AND(db_ConsumoSectorizado[[#This Row],[Vol_SACO]]&gt;0,db_ConsumoSectorizado[[#This Row],[Vol_ENVA]]&lt;900)</f>
        <v>0</v>
      </c>
      <c r="Y236" s="28" t="b">
        <f>+AND(db_ConsumoSectorizado[[#This Row],[Vol_SACO]]=0,db_ConsumoSectorizado[[#This Row],[Vol_ENVA]]&gt;3000)</f>
        <v>0</v>
      </c>
    </row>
    <row r="237" spans="1:25" ht="15.75" x14ac:dyDescent="0.25">
      <c r="A237" s="26">
        <v>44429</v>
      </c>
      <c r="B23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37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3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3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3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37" s="28">
        <f ca="1">+db_ConsumoSectorizado[[#This Row],[Consumo.No02]]-db_ConsumoSectorizado[[#This Row],[Consumo.No04]]-db_ConsumoSectorizado[[#This Row],[Consumo.No05]]</f>
        <v>0</v>
      </c>
      <c r="H237" s="28">
        <f ca="1">+db_ConsumoSectorizado[[#This Row],[Consumo.No08]]+db_ConsumoSectorizado[[#This Row],[Consumo.No09]]</f>
        <v>0</v>
      </c>
      <c r="I237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37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37" s="28">
        <f ca="1">+db_ConsumoSectorizado[[#This Row],[Consumo.No07]]-db_ConsumoSectorizado[[#This Row],[Consumo.No08]]-db_ConsumoSectorizado[[#This Row],[Consumo.No09]]</f>
        <v>0</v>
      </c>
      <c r="L237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37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37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37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37" s="28">
        <f ca="1">+db_ConsumoSectorizado[[#This Row],[Consumo.No11]]-db_ConsumoSectorizado[[#This Row],[Consumo.No12]]-db_ConsumoSectorizado[[#This Row],[Consumo.No13]]-db_ConsumoSectorizado[[#This Row],[Consumo.No14]]</f>
        <v>0</v>
      </c>
      <c r="Q237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37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37" s="28">
        <f ca="1">+db_ConsumoSectorizado[[#This Row],[Consumo.No01]]-db_ConsumoSectorizado[[#This Row],[Consumo.No02]]-db_ConsumoSectorizado[[#This Row],[Consumo.No07]]-db_ConsumoSectorizado[[#This Row],[Consumo.No11]]</f>
        <v>0</v>
      </c>
      <c r="T237" s="28">
        <f>+IFERROR(VLOOKUP(db_ConsumoSectorizado[[#This Row],[Fecha]],db_Vol[],2,FALSE),0)</f>
        <v>0</v>
      </c>
      <c r="U237" s="28">
        <f>+IFERROR(VLOOKUP(db_ConsumoSectorizado[[#This Row],[Fecha]],db_Vol[],3,FALSE),0)</f>
        <v>0</v>
      </c>
      <c r="V237" s="28" t="b">
        <f>+AND(db_ConsumoSectorizado[[#This Row],[Vol_SACO]]&gt;3000,db_ConsumoSectorizado[[#This Row],[Vol_ENVA]]&gt;3000)</f>
        <v>0</v>
      </c>
      <c r="W237" s="28" t="b">
        <f>+AND(db_ConsumoSectorizado[[#This Row],[Vol_SACO]]&lt;=0,db_ConsumoSectorizado[[#This Row],[Vol_ENVA]]&lt;100)</f>
        <v>1</v>
      </c>
      <c r="X237" s="28" t="b">
        <f>+AND(db_ConsumoSectorizado[[#This Row],[Vol_SACO]]&gt;0,db_ConsumoSectorizado[[#This Row],[Vol_ENVA]]&lt;900)</f>
        <v>0</v>
      </c>
      <c r="Y237" s="28" t="b">
        <f>+AND(db_ConsumoSectorizado[[#This Row],[Vol_SACO]]=0,db_ConsumoSectorizado[[#This Row],[Vol_ENVA]]&gt;3000)</f>
        <v>0</v>
      </c>
    </row>
    <row r="238" spans="1:25" ht="15.75" x14ac:dyDescent="0.25">
      <c r="A238" s="26">
        <v>44430</v>
      </c>
      <c r="B23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38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3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3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3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38" s="28">
        <f ca="1">+db_ConsumoSectorizado[[#This Row],[Consumo.No02]]-db_ConsumoSectorizado[[#This Row],[Consumo.No04]]-db_ConsumoSectorizado[[#This Row],[Consumo.No05]]</f>
        <v>0</v>
      </c>
      <c r="H238" s="28">
        <f ca="1">+db_ConsumoSectorizado[[#This Row],[Consumo.No08]]+db_ConsumoSectorizado[[#This Row],[Consumo.No09]]</f>
        <v>0</v>
      </c>
      <c r="I238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38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38" s="28">
        <f ca="1">+db_ConsumoSectorizado[[#This Row],[Consumo.No07]]-db_ConsumoSectorizado[[#This Row],[Consumo.No08]]-db_ConsumoSectorizado[[#This Row],[Consumo.No09]]</f>
        <v>0</v>
      </c>
      <c r="L238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38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38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38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38" s="28">
        <f ca="1">+db_ConsumoSectorizado[[#This Row],[Consumo.No11]]-db_ConsumoSectorizado[[#This Row],[Consumo.No12]]-db_ConsumoSectorizado[[#This Row],[Consumo.No13]]-db_ConsumoSectorizado[[#This Row],[Consumo.No14]]</f>
        <v>0</v>
      </c>
      <c r="Q238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38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38" s="28">
        <f ca="1">+db_ConsumoSectorizado[[#This Row],[Consumo.No01]]-db_ConsumoSectorizado[[#This Row],[Consumo.No02]]-db_ConsumoSectorizado[[#This Row],[Consumo.No07]]-db_ConsumoSectorizado[[#This Row],[Consumo.No11]]</f>
        <v>0</v>
      </c>
      <c r="T238" s="28">
        <f>+IFERROR(VLOOKUP(db_ConsumoSectorizado[[#This Row],[Fecha]],db_Vol[],2,FALSE),0)</f>
        <v>0</v>
      </c>
      <c r="U238" s="28">
        <f>+IFERROR(VLOOKUP(db_ConsumoSectorizado[[#This Row],[Fecha]],db_Vol[],3,FALSE),0)</f>
        <v>0</v>
      </c>
      <c r="V238" s="28" t="b">
        <f>+AND(db_ConsumoSectorizado[[#This Row],[Vol_SACO]]&gt;3000,db_ConsumoSectorizado[[#This Row],[Vol_ENVA]]&gt;3000)</f>
        <v>0</v>
      </c>
      <c r="W238" s="28" t="b">
        <f>+AND(db_ConsumoSectorizado[[#This Row],[Vol_SACO]]&lt;=0,db_ConsumoSectorizado[[#This Row],[Vol_ENVA]]&lt;100)</f>
        <v>1</v>
      </c>
      <c r="X238" s="28" t="b">
        <f>+AND(db_ConsumoSectorizado[[#This Row],[Vol_SACO]]&gt;0,db_ConsumoSectorizado[[#This Row],[Vol_ENVA]]&lt;900)</f>
        <v>0</v>
      </c>
      <c r="Y238" s="28" t="b">
        <f>+AND(db_ConsumoSectorizado[[#This Row],[Vol_SACO]]=0,db_ConsumoSectorizado[[#This Row],[Vol_ENVA]]&gt;3000)</f>
        <v>0</v>
      </c>
    </row>
    <row r="239" spans="1:25" ht="15.75" x14ac:dyDescent="0.25">
      <c r="A239" s="26">
        <v>44431</v>
      </c>
      <c r="B23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39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3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3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3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39" s="28">
        <f ca="1">+db_ConsumoSectorizado[[#This Row],[Consumo.No02]]-db_ConsumoSectorizado[[#This Row],[Consumo.No04]]-db_ConsumoSectorizado[[#This Row],[Consumo.No05]]</f>
        <v>0</v>
      </c>
      <c r="H239" s="28">
        <f ca="1">+db_ConsumoSectorizado[[#This Row],[Consumo.No08]]+db_ConsumoSectorizado[[#This Row],[Consumo.No09]]</f>
        <v>0</v>
      </c>
      <c r="I239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39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39" s="28">
        <f ca="1">+db_ConsumoSectorizado[[#This Row],[Consumo.No07]]-db_ConsumoSectorizado[[#This Row],[Consumo.No08]]-db_ConsumoSectorizado[[#This Row],[Consumo.No09]]</f>
        <v>0</v>
      </c>
      <c r="L239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39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39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39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39" s="28">
        <f ca="1">+db_ConsumoSectorizado[[#This Row],[Consumo.No11]]-db_ConsumoSectorizado[[#This Row],[Consumo.No12]]-db_ConsumoSectorizado[[#This Row],[Consumo.No13]]-db_ConsumoSectorizado[[#This Row],[Consumo.No14]]</f>
        <v>0</v>
      </c>
      <c r="Q239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39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39" s="28">
        <f ca="1">+db_ConsumoSectorizado[[#This Row],[Consumo.No01]]-db_ConsumoSectorizado[[#This Row],[Consumo.No02]]-db_ConsumoSectorizado[[#This Row],[Consumo.No07]]-db_ConsumoSectorizado[[#This Row],[Consumo.No11]]</f>
        <v>0</v>
      </c>
      <c r="T239" s="28">
        <f>+IFERROR(VLOOKUP(db_ConsumoSectorizado[[#This Row],[Fecha]],db_Vol[],2,FALSE),0)</f>
        <v>0</v>
      </c>
      <c r="U239" s="28">
        <f>+IFERROR(VLOOKUP(db_ConsumoSectorizado[[#This Row],[Fecha]],db_Vol[],3,FALSE),0)</f>
        <v>0</v>
      </c>
      <c r="V239" s="28" t="b">
        <f>+AND(db_ConsumoSectorizado[[#This Row],[Vol_SACO]]&gt;3000,db_ConsumoSectorizado[[#This Row],[Vol_ENVA]]&gt;3000)</f>
        <v>0</v>
      </c>
      <c r="W239" s="28" t="b">
        <f>+AND(db_ConsumoSectorizado[[#This Row],[Vol_SACO]]&lt;=0,db_ConsumoSectorizado[[#This Row],[Vol_ENVA]]&lt;100)</f>
        <v>1</v>
      </c>
      <c r="X239" s="28" t="b">
        <f>+AND(db_ConsumoSectorizado[[#This Row],[Vol_SACO]]&gt;0,db_ConsumoSectorizado[[#This Row],[Vol_ENVA]]&lt;900)</f>
        <v>0</v>
      </c>
      <c r="Y239" s="28" t="b">
        <f>+AND(db_ConsumoSectorizado[[#This Row],[Vol_SACO]]=0,db_ConsumoSectorizado[[#This Row],[Vol_ENVA]]&gt;3000)</f>
        <v>0</v>
      </c>
    </row>
    <row r="240" spans="1:25" ht="15.75" x14ac:dyDescent="0.25">
      <c r="A240" s="26">
        <v>44432</v>
      </c>
      <c r="B24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40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4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4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4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40" s="28">
        <f ca="1">+db_ConsumoSectorizado[[#This Row],[Consumo.No02]]-db_ConsumoSectorizado[[#This Row],[Consumo.No04]]-db_ConsumoSectorizado[[#This Row],[Consumo.No05]]</f>
        <v>0</v>
      </c>
      <c r="H240" s="28">
        <f ca="1">+db_ConsumoSectorizado[[#This Row],[Consumo.No08]]+db_ConsumoSectorizado[[#This Row],[Consumo.No09]]</f>
        <v>0</v>
      </c>
      <c r="I240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40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40" s="28">
        <f ca="1">+db_ConsumoSectorizado[[#This Row],[Consumo.No07]]-db_ConsumoSectorizado[[#This Row],[Consumo.No08]]-db_ConsumoSectorizado[[#This Row],[Consumo.No09]]</f>
        <v>0</v>
      </c>
      <c r="L240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40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40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40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40" s="28">
        <f ca="1">+db_ConsumoSectorizado[[#This Row],[Consumo.No11]]-db_ConsumoSectorizado[[#This Row],[Consumo.No12]]-db_ConsumoSectorizado[[#This Row],[Consumo.No13]]-db_ConsumoSectorizado[[#This Row],[Consumo.No14]]</f>
        <v>0</v>
      </c>
      <c r="Q240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40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40" s="28">
        <f ca="1">+db_ConsumoSectorizado[[#This Row],[Consumo.No01]]-db_ConsumoSectorizado[[#This Row],[Consumo.No02]]-db_ConsumoSectorizado[[#This Row],[Consumo.No07]]-db_ConsumoSectorizado[[#This Row],[Consumo.No11]]</f>
        <v>0</v>
      </c>
      <c r="T240" s="28">
        <f>+IFERROR(VLOOKUP(db_ConsumoSectorizado[[#This Row],[Fecha]],db_Vol[],2,FALSE),0)</f>
        <v>0</v>
      </c>
      <c r="U240" s="28">
        <f>+IFERROR(VLOOKUP(db_ConsumoSectorizado[[#This Row],[Fecha]],db_Vol[],3,FALSE),0)</f>
        <v>0</v>
      </c>
      <c r="V240" s="28" t="b">
        <f>+AND(db_ConsumoSectorizado[[#This Row],[Vol_SACO]]&gt;3000,db_ConsumoSectorizado[[#This Row],[Vol_ENVA]]&gt;3000)</f>
        <v>0</v>
      </c>
      <c r="W240" s="28" t="b">
        <f>+AND(db_ConsumoSectorizado[[#This Row],[Vol_SACO]]&lt;=0,db_ConsumoSectorizado[[#This Row],[Vol_ENVA]]&lt;100)</f>
        <v>1</v>
      </c>
      <c r="X240" s="28" t="b">
        <f>+AND(db_ConsumoSectorizado[[#This Row],[Vol_SACO]]&gt;0,db_ConsumoSectorizado[[#This Row],[Vol_ENVA]]&lt;900)</f>
        <v>0</v>
      </c>
      <c r="Y240" s="28" t="b">
        <f>+AND(db_ConsumoSectorizado[[#This Row],[Vol_SACO]]=0,db_ConsumoSectorizado[[#This Row],[Vol_ENVA]]&gt;3000)</f>
        <v>0</v>
      </c>
    </row>
    <row r="241" spans="1:25" ht="15.75" x14ac:dyDescent="0.25">
      <c r="A241" s="26">
        <v>44433</v>
      </c>
      <c r="B24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41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4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4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4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41" s="28">
        <f ca="1">+db_ConsumoSectorizado[[#This Row],[Consumo.No02]]-db_ConsumoSectorizado[[#This Row],[Consumo.No04]]-db_ConsumoSectorizado[[#This Row],[Consumo.No05]]</f>
        <v>0</v>
      </c>
      <c r="H241" s="28">
        <f ca="1">+db_ConsumoSectorizado[[#This Row],[Consumo.No08]]+db_ConsumoSectorizado[[#This Row],[Consumo.No09]]</f>
        <v>0</v>
      </c>
      <c r="I241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41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41" s="28">
        <f ca="1">+db_ConsumoSectorizado[[#This Row],[Consumo.No07]]-db_ConsumoSectorizado[[#This Row],[Consumo.No08]]-db_ConsumoSectorizado[[#This Row],[Consumo.No09]]</f>
        <v>0</v>
      </c>
      <c r="L241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41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41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41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41" s="28">
        <f ca="1">+db_ConsumoSectorizado[[#This Row],[Consumo.No11]]-db_ConsumoSectorizado[[#This Row],[Consumo.No12]]-db_ConsumoSectorizado[[#This Row],[Consumo.No13]]-db_ConsumoSectorizado[[#This Row],[Consumo.No14]]</f>
        <v>0</v>
      </c>
      <c r="Q241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41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41" s="28">
        <f ca="1">+db_ConsumoSectorizado[[#This Row],[Consumo.No01]]-db_ConsumoSectorizado[[#This Row],[Consumo.No02]]-db_ConsumoSectorizado[[#This Row],[Consumo.No07]]-db_ConsumoSectorizado[[#This Row],[Consumo.No11]]</f>
        <v>0</v>
      </c>
      <c r="T241" s="28">
        <f>+IFERROR(VLOOKUP(db_ConsumoSectorizado[[#This Row],[Fecha]],db_Vol[],2,FALSE),0)</f>
        <v>0</v>
      </c>
      <c r="U241" s="28">
        <f>+IFERROR(VLOOKUP(db_ConsumoSectorizado[[#This Row],[Fecha]],db_Vol[],3,FALSE),0)</f>
        <v>0</v>
      </c>
      <c r="V241" s="28" t="b">
        <f>+AND(db_ConsumoSectorizado[[#This Row],[Vol_SACO]]&gt;3000,db_ConsumoSectorizado[[#This Row],[Vol_ENVA]]&gt;3000)</f>
        <v>0</v>
      </c>
      <c r="W241" s="28" t="b">
        <f>+AND(db_ConsumoSectorizado[[#This Row],[Vol_SACO]]&lt;=0,db_ConsumoSectorizado[[#This Row],[Vol_ENVA]]&lt;100)</f>
        <v>1</v>
      </c>
      <c r="X241" s="28" t="b">
        <f>+AND(db_ConsumoSectorizado[[#This Row],[Vol_SACO]]&gt;0,db_ConsumoSectorizado[[#This Row],[Vol_ENVA]]&lt;900)</f>
        <v>0</v>
      </c>
      <c r="Y241" s="28" t="b">
        <f>+AND(db_ConsumoSectorizado[[#This Row],[Vol_SACO]]=0,db_ConsumoSectorizado[[#This Row],[Vol_ENVA]]&gt;3000)</f>
        <v>0</v>
      </c>
    </row>
    <row r="242" spans="1:25" ht="15.75" x14ac:dyDescent="0.25">
      <c r="A242" s="26">
        <v>44434</v>
      </c>
      <c r="B24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42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4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42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4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42" s="28">
        <f ca="1">+db_ConsumoSectorizado[[#This Row],[Consumo.No02]]-db_ConsumoSectorizado[[#This Row],[Consumo.No04]]-db_ConsumoSectorizado[[#This Row],[Consumo.No05]]</f>
        <v>0</v>
      </c>
      <c r="H242" s="28">
        <f ca="1">+db_ConsumoSectorizado[[#This Row],[Consumo.No08]]+db_ConsumoSectorizado[[#This Row],[Consumo.No09]]</f>
        <v>0</v>
      </c>
      <c r="I242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42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42" s="28">
        <f ca="1">+db_ConsumoSectorizado[[#This Row],[Consumo.No07]]-db_ConsumoSectorizado[[#This Row],[Consumo.No08]]-db_ConsumoSectorizado[[#This Row],[Consumo.No09]]</f>
        <v>0</v>
      </c>
      <c r="L242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42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42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42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42" s="28">
        <f ca="1">+db_ConsumoSectorizado[[#This Row],[Consumo.No11]]-db_ConsumoSectorizado[[#This Row],[Consumo.No12]]-db_ConsumoSectorizado[[#This Row],[Consumo.No13]]-db_ConsumoSectorizado[[#This Row],[Consumo.No14]]</f>
        <v>0</v>
      </c>
      <c r="Q242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42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42" s="28">
        <f ca="1">+db_ConsumoSectorizado[[#This Row],[Consumo.No01]]-db_ConsumoSectorizado[[#This Row],[Consumo.No02]]-db_ConsumoSectorizado[[#This Row],[Consumo.No07]]-db_ConsumoSectorizado[[#This Row],[Consumo.No11]]</f>
        <v>0</v>
      </c>
      <c r="T242" s="28">
        <f>+IFERROR(VLOOKUP(db_ConsumoSectorizado[[#This Row],[Fecha]],db_Vol[],2,FALSE),0)</f>
        <v>0</v>
      </c>
      <c r="U242" s="28">
        <f>+IFERROR(VLOOKUP(db_ConsumoSectorizado[[#This Row],[Fecha]],db_Vol[],3,FALSE),0)</f>
        <v>0</v>
      </c>
      <c r="V242" s="28" t="b">
        <f>+AND(db_ConsumoSectorizado[[#This Row],[Vol_SACO]]&gt;3000,db_ConsumoSectorizado[[#This Row],[Vol_ENVA]]&gt;3000)</f>
        <v>0</v>
      </c>
      <c r="W242" s="28" t="b">
        <f>+AND(db_ConsumoSectorizado[[#This Row],[Vol_SACO]]&lt;=0,db_ConsumoSectorizado[[#This Row],[Vol_ENVA]]&lt;100)</f>
        <v>1</v>
      </c>
      <c r="X242" s="28" t="b">
        <f>+AND(db_ConsumoSectorizado[[#This Row],[Vol_SACO]]&gt;0,db_ConsumoSectorizado[[#This Row],[Vol_ENVA]]&lt;900)</f>
        <v>0</v>
      </c>
      <c r="Y242" s="28" t="b">
        <f>+AND(db_ConsumoSectorizado[[#This Row],[Vol_SACO]]=0,db_ConsumoSectorizado[[#This Row],[Vol_ENVA]]&gt;3000)</f>
        <v>0</v>
      </c>
    </row>
    <row r="243" spans="1:25" ht="15.75" x14ac:dyDescent="0.25">
      <c r="A243" s="26">
        <v>44435</v>
      </c>
      <c r="B24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43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4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43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43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43" s="28">
        <f ca="1">+db_ConsumoSectorizado[[#This Row],[Consumo.No02]]-db_ConsumoSectorizado[[#This Row],[Consumo.No04]]-db_ConsumoSectorizado[[#This Row],[Consumo.No05]]</f>
        <v>0</v>
      </c>
      <c r="H243" s="28">
        <f ca="1">+db_ConsumoSectorizado[[#This Row],[Consumo.No08]]+db_ConsumoSectorizado[[#This Row],[Consumo.No09]]</f>
        <v>0</v>
      </c>
      <c r="I243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43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43" s="28">
        <f ca="1">+db_ConsumoSectorizado[[#This Row],[Consumo.No07]]-db_ConsumoSectorizado[[#This Row],[Consumo.No08]]-db_ConsumoSectorizado[[#This Row],[Consumo.No09]]</f>
        <v>0</v>
      </c>
      <c r="L243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43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43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43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43" s="28">
        <f ca="1">+db_ConsumoSectorizado[[#This Row],[Consumo.No11]]-db_ConsumoSectorizado[[#This Row],[Consumo.No12]]-db_ConsumoSectorizado[[#This Row],[Consumo.No13]]-db_ConsumoSectorizado[[#This Row],[Consumo.No14]]</f>
        <v>0</v>
      </c>
      <c r="Q243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43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43" s="28">
        <f ca="1">+db_ConsumoSectorizado[[#This Row],[Consumo.No01]]-db_ConsumoSectorizado[[#This Row],[Consumo.No02]]-db_ConsumoSectorizado[[#This Row],[Consumo.No07]]-db_ConsumoSectorizado[[#This Row],[Consumo.No11]]</f>
        <v>0</v>
      </c>
      <c r="T243" s="28">
        <f>+IFERROR(VLOOKUP(db_ConsumoSectorizado[[#This Row],[Fecha]],db_Vol[],2,FALSE),0)</f>
        <v>0</v>
      </c>
      <c r="U243" s="28">
        <f>+IFERROR(VLOOKUP(db_ConsumoSectorizado[[#This Row],[Fecha]],db_Vol[],3,FALSE),0)</f>
        <v>0</v>
      </c>
      <c r="V243" s="28" t="b">
        <f>+AND(db_ConsumoSectorizado[[#This Row],[Vol_SACO]]&gt;3000,db_ConsumoSectorizado[[#This Row],[Vol_ENVA]]&gt;3000)</f>
        <v>0</v>
      </c>
      <c r="W243" s="28" t="b">
        <f>+AND(db_ConsumoSectorizado[[#This Row],[Vol_SACO]]&lt;=0,db_ConsumoSectorizado[[#This Row],[Vol_ENVA]]&lt;100)</f>
        <v>1</v>
      </c>
      <c r="X243" s="28" t="b">
        <f>+AND(db_ConsumoSectorizado[[#This Row],[Vol_SACO]]&gt;0,db_ConsumoSectorizado[[#This Row],[Vol_ENVA]]&lt;900)</f>
        <v>0</v>
      </c>
      <c r="Y243" s="28" t="b">
        <f>+AND(db_ConsumoSectorizado[[#This Row],[Vol_SACO]]=0,db_ConsumoSectorizado[[#This Row],[Vol_ENVA]]&gt;3000)</f>
        <v>0</v>
      </c>
    </row>
    <row r="244" spans="1:25" ht="15.75" x14ac:dyDescent="0.25">
      <c r="A244" s="26">
        <v>44436</v>
      </c>
      <c r="B24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44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4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4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4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44" s="28">
        <f ca="1">+db_ConsumoSectorizado[[#This Row],[Consumo.No02]]-db_ConsumoSectorizado[[#This Row],[Consumo.No04]]-db_ConsumoSectorizado[[#This Row],[Consumo.No05]]</f>
        <v>0</v>
      </c>
      <c r="H244" s="28">
        <f ca="1">+db_ConsumoSectorizado[[#This Row],[Consumo.No08]]+db_ConsumoSectorizado[[#This Row],[Consumo.No09]]</f>
        <v>0</v>
      </c>
      <c r="I244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44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44" s="28">
        <f ca="1">+db_ConsumoSectorizado[[#This Row],[Consumo.No07]]-db_ConsumoSectorizado[[#This Row],[Consumo.No08]]-db_ConsumoSectorizado[[#This Row],[Consumo.No09]]</f>
        <v>0</v>
      </c>
      <c r="L244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44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44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44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44" s="28">
        <f ca="1">+db_ConsumoSectorizado[[#This Row],[Consumo.No11]]-db_ConsumoSectorizado[[#This Row],[Consumo.No12]]-db_ConsumoSectorizado[[#This Row],[Consumo.No13]]-db_ConsumoSectorizado[[#This Row],[Consumo.No14]]</f>
        <v>0</v>
      </c>
      <c r="Q244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44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44" s="28">
        <f ca="1">+db_ConsumoSectorizado[[#This Row],[Consumo.No01]]-db_ConsumoSectorizado[[#This Row],[Consumo.No02]]-db_ConsumoSectorizado[[#This Row],[Consumo.No07]]-db_ConsumoSectorizado[[#This Row],[Consumo.No11]]</f>
        <v>0</v>
      </c>
      <c r="T244" s="28">
        <f>+IFERROR(VLOOKUP(db_ConsumoSectorizado[[#This Row],[Fecha]],db_Vol[],2,FALSE),0)</f>
        <v>0</v>
      </c>
      <c r="U244" s="28">
        <f>+IFERROR(VLOOKUP(db_ConsumoSectorizado[[#This Row],[Fecha]],db_Vol[],3,FALSE),0)</f>
        <v>0</v>
      </c>
      <c r="V244" s="28" t="b">
        <f>+AND(db_ConsumoSectorizado[[#This Row],[Vol_SACO]]&gt;3000,db_ConsumoSectorizado[[#This Row],[Vol_ENVA]]&gt;3000)</f>
        <v>0</v>
      </c>
      <c r="W244" s="28" t="b">
        <f>+AND(db_ConsumoSectorizado[[#This Row],[Vol_SACO]]&lt;=0,db_ConsumoSectorizado[[#This Row],[Vol_ENVA]]&lt;100)</f>
        <v>1</v>
      </c>
      <c r="X244" s="28" t="b">
        <f>+AND(db_ConsumoSectorizado[[#This Row],[Vol_SACO]]&gt;0,db_ConsumoSectorizado[[#This Row],[Vol_ENVA]]&lt;900)</f>
        <v>0</v>
      </c>
      <c r="Y244" s="28" t="b">
        <f>+AND(db_ConsumoSectorizado[[#This Row],[Vol_SACO]]=0,db_ConsumoSectorizado[[#This Row],[Vol_ENVA]]&gt;3000)</f>
        <v>0</v>
      </c>
    </row>
    <row r="245" spans="1:25" ht="15.75" x14ac:dyDescent="0.25">
      <c r="A245" s="26">
        <v>44437</v>
      </c>
      <c r="B24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45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4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4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4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45" s="28">
        <f ca="1">+db_ConsumoSectorizado[[#This Row],[Consumo.No02]]-db_ConsumoSectorizado[[#This Row],[Consumo.No04]]-db_ConsumoSectorizado[[#This Row],[Consumo.No05]]</f>
        <v>0</v>
      </c>
      <c r="H245" s="28">
        <f ca="1">+db_ConsumoSectorizado[[#This Row],[Consumo.No08]]+db_ConsumoSectorizado[[#This Row],[Consumo.No09]]</f>
        <v>0</v>
      </c>
      <c r="I245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45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45" s="28">
        <f ca="1">+db_ConsumoSectorizado[[#This Row],[Consumo.No07]]-db_ConsumoSectorizado[[#This Row],[Consumo.No08]]-db_ConsumoSectorizado[[#This Row],[Consumo.No09]]</f>
        <v>0</v>
      </c>
      <c r="L245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45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45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45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45" s="28">
        <f ca="1">+db_ConsumoSectorizado[[#This Row],[Consumo.No11]]-db_ConsumoSectorizado[[#This Row],[Consumo.No12]]-db_ConsumoSectorizado[[#This Row],[Consumo.No13]]-db_ConsumoSectorizado[[#This Row],[Consumo.No14]]</f>
        <v>0</v>
      </c>
      <c r="Q245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45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45" s="28">
        <f ca="1">+db_ConsumoSectorizado[[#This Row],[Consumo.No01]]-db_ConsumoSectorizado[[#This Row],[Consumo.No02]]-db_ConsumoSectorizado[[#This Row],[Consumo.No07]]-db_ConsumoSectorizado[[#This Row],[Consumo.No11]]</f>
        <v>0</v>
      </c>
      <c r="T245" s="28">
        <f>+IFERROR(VLOOKUP(db_ConsumoSectorizado[[#This Row],[Fecha]],db_Vol[],2,FALSE),0)</f>
        <v>0</v>
      </c>
      <c r="U245" s="28">
        <f>+IFERROR(VLOOKUP(db_ConsumoSectorizado[[#This Row],[Fecha]],db_Vol[],3,FALSE),0)</f>
        <v>0</v>
      </c>
      <c r="V245" s="28" t="b">
        <f>+AND(db_ConsumoSectorizado[[#This Row],[Vol_SACO]]&gt;3000,db_ConsumoSectorizado[[#This Row],[Vol_ENVA]]&gt;3000)</f>
        <v>0</v>
      </c>
      <c r="W245" s="28" t="b">
        <f>+AND(db_ConsumoSectorizado[[#This Row],[Vol_SACO]]&lt;=0,db_ConsumoSectorizado[[#This Row],[Vol_ENVA]]&lt;100)</f>
        <v>1</v>
      </c>
      <c r="X245" s="28" t="b">
        <f>+AND(db_ConsumoSectorizado[[#This Row],[Vol_SACO]]&gt;0,db_ConsumoSectorizado[[#This Row],[Vol_ENVA]]&lt;900)</f>
        <v>0</v>
      </c>
      <c r="Y245" s="28" t="b">
        <f>+AND(db_ConsumoSectorizado[[#This Row],[Vol_SACO]]=0,db_ConsumoSectorizado[[#This Row],[Vol_ENVA]]&gt;3000)</f>
        <v>0</v>
      </c>
    </row>
    <row r="246" spans="1:25" ht="15.75" x14ac:dyDescent="0.25">
      <c r="A246" s="26">
        <v>44438</v>
      </c>
      <c r="B24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46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4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4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4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46" s="28">
        <f ca="1">+db_ConsumoSectorizado[[#This Row],[Consumo.No02]]-db_ConsumoSectorizado[[#This Row],[Consumo.No04]]-db_ConsumoSectorizado[[#This Row],[Consumo.No05]]</f>
        <v>0</v>
      </c>
      <c r="H246" s="28">
        <f ca="1">+db_ConsumoSectorizado[[#This Row],[Consumo.No08]]+db_ConsumoSectorizado[[#This Row],[Consumo.No09]]</f>
        <v>0</v>
      </c>
      <c r="I246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46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46" s="28">
        <f ca="1">+db_ConsumoSectorizado[[#This Row],[Consumo.No07]]-db_ConsumoSectorizado[[#This Row],[Consumo.No08]]-db_ConsumoSectorizado[[#This Row],[Consumo.No09]]</f>
        <v>0</v>
      </c>
      <c r="L246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46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46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46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46" s="28">
        <f ca="1">+db_ConsumoSectorizado[[#This Row],[Consumo.No11]]-db_ConsumoSectorizado[[#This Row],[Consumo.No12]]-db_ConsumoSectorizado[[#This Row],[Consumo.No13]]-db_ConsumoSectorizado[[#This Row],[Consumo.No14]]</f>
        <v>0</v>
      </c>
      <c r="Q246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46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46" s="28">
        <f ca="1">+db_ConsumoSectorizado[[#This Row],[Consumo.No01]]-db_ConsumoSectorizado[[#This Row],[Consumo.No02]]-db_ConsumoSectorizado[[#This Row],[Consumo.No07]]-db_ConsumoSectorizado[[#This Row],[Consumo.No11]]</f>
        <v>0</v>
      </c>
      <c r="T246" s="28">
        <f>+IFERROR(VLOOKUP(db_ConsumoSectorizado[[#This Row],[Fecha]],db_Vol[],2,FALSE),0)</f>
        <v>0</v>
      </c>
      <c r="U246" s="28">
        <f>+IFERROR(VLOOKUP(db_ConsumoSectorizado[[#This Row],[Fecha]],db_Vol[],3,FALSE),0)</f>
        <v>0</v>
      </c>
      <c r="V246" s="28" t="b">
        <f>+AND(db_ConsumoSectorizado[[#This Row],[Vol_SACO]]&gt;3000,db_ConsumoSectorizado[[#This Row],[Vol_ENVA]]&gt;3000)</f>
        <v>0</v>
      </c>
      <c r="W246" s="28" t="b">
        <f>+AND(db_ConsumoSectorizado[[#This Row],[Vol_SACO]]&lt;=0,db_ConsumoSectorizado[[#This Row],[Vol_ENVA]]&lt;100)</f>
        <v>1</v>
      </c>
      <c r="X246" s="28" t="b">
        <f>+AND(db_ConsumoSectorizado[[#This Row],[Vol_SACO]]&gt;0,db_ConsumoSectorizado[[#This Row],[Vol_ENVA]]&lt;900)</f>
        <v>0</v>
      </c>
      <c r="Y246" s="28" t="b">
        <f>+AND(db_ConsumoSectorizado[[#This Row],[Vol_SACO]]=0,db_ConsumoSectorizado[[#This Row],[Vol_ENVA]]&gt;3000)</f>
        <v>0</v>
      </c>
    </row>
    <row r="247" spans="1:25" ht="15.75" x14ac:dyDescent="0.25">
      <c r="A247" s="26">
        <v>44439</v>
      </c>
      <c r="B24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47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4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4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4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47" s="28">
        <f ca="1">+db_ConsumoSectorizado[[#This Row],[Consumo.No02]]-db_ConsumoSectorizado[[#This Row],[Consumo.No04]]-db_ConsumoSectorizado[[#This Row],[Consumo.No05]]</f>
        <v>0</v>
      </c>
      <c r="H247" s="28">
        <f ca="1">+db_ConsumoSectorizado[[#This Row],[Consumo.No08]]+db_ConsumoSectorizado[[#This Row],[Consumo.No09]]</f>
        <v>0</v>
      </c>
      <c r="I247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47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47" s="28">
        <f ca="1">+db_ConsumoSectorizado[[#This Row],[Consumo.No07]]-db_ConsumoSectorizado[[#This Row],[Consumo.No08]]-db_ConsumoSectorizado[[#This Row],[Consumo.No09]]</f>
        <v>0</v>
      </c>
      <c r="L247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47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47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47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47" s="28">
        <f ca="1">+db_ConsumoSectorizado[[#This Row],[Consumo.No11]]-db_ConsumoSectorizado[[#This Row],[Consumo.No12]]-db_ConsumoSectorizado[[#This Row],[Consumo.No13]]-db_ConsumoSectorizado[[#This Row],[Consumo.No14]]</f>
        <v>0</v>
      </c>
      <c r="Q247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47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47" s="28">
        <f ca="1">+db_ConsumoSectorizado[[#This Row],[Consumo.No01]]-db_ConsumoSectorizado[[#This Row],[Consumo.No02]]-db_ConsumoSectorizado[[#This Row],[Consumo.No07]]-db_ConsumoSectorizado[[#This Row],[Consumo.No11]]</f>
        <v>0</v>
      </c>
      <c r="T247" s="28">
        <f>+IFERROR(VLOOKUP(db_ConsumoSectorizado[[#This Row],[Fecha]],db_Vol[],2,FALSE),0)</f>
        <v>0</v>
      </c>
      <c r="U247" s="28">
        <f>+IFERROR(VLOOKUP(db_ConsumoSectorizado[[#This Row],[Fecha]],db_Vol[],3,FALSE),0)</f>
        <v>0</v>
      </c>
      <c r="V247" s="28" t="b">
        <f>+AND(db_ConsumoSectorizado[[#This Row],[Vol_SACO]]&gt;3000,db_ConsumoSectorizado[[#This Row],[Vol_ENVA]]&gt;3000)</f>
        <v>0</v>
      </c>
      <c r="W247" s="28" t="b">
        <f>+AND(db_ConsumoSectorizado[[#This Row],[Vol_SACO]]&lt;=0,db_ConsumoSectorizado[[#This Row],[Vol_ENVA]]&lt;100)</f>
        <v>1</v>
      </c>
      <c r="X247" s="28" t="b">
        <f>+AND(db_ConsumoSectorizado[[#This Row],[Vol_SACO]]&gt;0,db_ConsumoSectorizado[[#This Row],[Vol_ENVA]]&lt;900)</f>
        <v>0</v>
      </c>
      <c r="Y247" s="28" t="b">
        <f>+AND(db_ConsumoSectorizado[[#This Row],[Vol_SACO]]=0,db_ConsumoSectorizado[[#This Row],[Vol_ENVA]]&gt;3000)</f>
        <v>0</v>
      </c>
    </row>
    <row r="248" spans="1:25" ht="15.75" x14ac:dyDescent="0.25">
      <c r="A248" s="26">
        <v>44440</v>
      </c>
      <c r="B24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48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4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4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4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48" s="28">
        <f ca="1">+db_ConsumoSectorizado[[#This Row],[Consumo.No02]]-db_ConsumoSectorizado[[#This Row],[Consumo.No04]]-db_ConsumoSectorizado[[#This Row],[Consumo.No05]]</f>
        <v>0</v>
      </c>
      <c r="H248" s="28">
        <f ca="1">+db_ConsumoSectorizado[[#This Row],[Consumo.No08]]+db_ConsumoSectorizado[[#This Row],[Consumo.No09]]</f>
        <v>0</v>
      </c>
      <c r="I248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48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48" s="28">
        <f ca="1">+db_ConsumoSectorizado[[#This Row],[Consumo.No07]]-db_ConsumoSectorizado[[#This Row],[Consumo.No08]]-db_ConsumoSectorizado[[#This Row],[Consumo.No09]]</f>
        <v>0</v>
      </c>
      <c r="L248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48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48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48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48" s="28">
        <f ca="1">+db_ConsumoSectorizado[[#This Row],[Consumo.No11]]-db_ConsumoSectorizado[[#This Row],[Consumo.No12]]-db_ConsumoSectorizado[[#This Row],[Consumo.No13]]-db_ConsumoSectorizado[[#This Row],[Consumo.No14]]</f>
        <v>0</v>
      </c>
      <c r="Q248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48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48" s="28">
        <f ca="1">+db_ConsumoSectorizado[[#This Row],[Consumo.No01]]-db_ConsumoSectorizado[[#This Row],[Consumo.No02]]-db_ConsumoSectorizado[[#This Row],[Consumo.No07]]-db_ConsumoSectorizado[[#This Row],[Consumo.No11]]</f>
        <v>0</v>
      </c>
      <c r="T248" s="28">
        <f>+IFERROR(VLOOKUP(db_ConsumoSectorizado[[#This Row],[Fecha]],db_Vol[],2,FALSE),0)</f>
        <v>0</v>
      </c>
      <c r="U248" s="28">
        <f>+IFERROR(VLOOKUP(db_ConsumoSectorizado[[#This Row],[Fecha]],db_Vol[],3,FALSE),0)</f>
        <v>0</v>
      </c>
      <c r="V248" s="28" t="b">
        <f>+AND(db_ConsumoSectorizado[[#This Row],[Vol_SACO]]&gt;3000,db_ConsumoSectorizado[[#This Row],[Vol_ENVA]]&gt;3000)</f>
        <v>0</v>
      </c>
      <c r="W248" s="28" t="b">
        <f>+AND(db_ConsumoSectorizado[[#This Row],[Vol_SACO]]&lt;=0,db_ConsumoSectorizado[[#This Row],[Vol_ENVA]]&lt;100)</f>
        <v>1</v>
      </c>
      <c r="X248" s="28" t="b">
        <f>+AND(db_ConsumoSectorizado[[#This Row],[Vol_SACO]]&gt;0,db_ConsumoSectorizado[[#This Row],[Vol_ENVA]]&lt;900)</f>
        <v>0</v>
      </c>
      <c r="Y248" s="28" t="b">
        <f>+AND(db_ConsumoSectorizado[[#This Row],[Vol_SACO]]=0,db_ConsumoSectorizado[[#This Row],[Vol_ENVA]]&gt;3000)</f>
        <v>0</v>
      </c>
    </row>
    <row r="249" spans="1:25" ht="15.75" x14ac:dyDescent="0.25">
      <c r="A249" s="26">
        <v>44441</v>
      </c>
      <c r="B24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49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4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4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4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49" s="28">
        <f ca="1">+db_ConsumoSectorizado[[#This Row],[Consumo.No02]]-db_ConsumoSectorizado[[#This Row],[Consumo.No04]]-db_ConsumoSectorizado[[#This Row],[Consumo.No05]]</f>
        <v>0</v>
      </c>
      <c r="H249" s="28">
        <f ca="1">+db_ConsumoSectorizado[[#This Row],[Consumo.No08]]+db_ConsumoSectorizado[[#This Row],[Consumo.No09]]</f>
        <v>0</v>
      </c>
      <c r="I249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49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49" s="28">
        <f ca="1">+db_ConsumoSectorizado[[#This Row],[Consumo.No07]]-db_ConsumoSectorizado[[#This Row],[Consumo.No08]]-db_ConsumoSectorizado[[#This Row],[Consumo.No09]]</f>
        <v>0</v>
      </c>
      <c r="L249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49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49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49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49" s="28">
        <f ca="1">+db_ConsumoSectorizado[[#This Row],[Consumo.No11]]-db_ConsumoSectorizado[[#This Row],[Consumo.No12]]-db_ConsumoSectorizado[[#This Row],[Consumo.No13]]-db_ConsumoSectorizado[[#This Row],[Consumo.No14]]</f>
        <v>0</v>
      </c>
      <c r="Q249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49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49" s="28">
        <f ca="1">+db_ConsumoSectorizado[[#This Row],[Consumo.No01]]-db_ConsumoSectorizado[[#This Row],[Consumo.No02]]-db_ConsumoSectorizado[[#This Row],[Consumo.No07]]-db_ConsumoSectorizado[[#This Row],[Consumo.No11]]</f>
        <v>0</v>
      </c>
      <c r="T249" s="28">
        <f>+IFERROR(VLOOKUP(db_ConsumoSectorizado[[#This Row],[Fecha]],db_Vol[],2,FALSE),0)</f>
        <v>0</v>
      </c>
      <c r="U249" s="28">
        <f>+IFERROR(VLOOKUP(db_ConsumoSectorizado[[#This Row],[Fecha]],db_Vol[],3,FALSE),0)</f>
        <v>0</v>
      </c>
      <c r="V249" s="28" t="b">
        <f>+AND(db_ConsumoSectorizado[[#This Row],[Vol_SACO]]&gt;3000,db_ConsumoSectorizado[[#This Row],[Vol_ENVA]]&gt;3000)</f>
        <v>0</v>
      </c>
      <c r="W249" s="28" t="b">
        <f>+AND(db_ConsumoSectorizado[[#This Row],[Vol_SACO]]&lt;=0,db_ConsumoSectorizado[[#This Row],[Vol_ENVA]]&lt;100)</f>
        <v>1</v>
      </c>
      <c r="X249" s="28" t="b">
        <f>+AND(db_ConsumoSectorizado[[#This Row],[Vol_SACO]]&gt;0,db_ConsumoSectorizado[[#This Row],[Vol_ENVA]]&lt;900)</f>
        <v>0</v>
      </c>
      <c r="Y249" s="28" t="b">
        <f>+AND(db_ConsumoSectorizado[[#This Row],[Vol_SACO]]=0,db_ConsumoSectorizado[[#This Row],[Vol_ENVA]]&gt;3000)</f>
        <v>0</v>
      </c>
    </row>
    <row r="250" spans="1:25" ht="15.75" x14ac:dyDescent="0.25">
      <c r="A250" s="26">
        <v>44442</v>
      </c>
      <c r="B25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50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5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5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5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50" s="28">
        <f ca="1">+db_ConsumoSectorizado[[#This Row],[Consumo.No02]]-db_ConsumoSectorizado[[#This Row],[Consumo.No04]]-db_ConsumoSectorizado[[#This Row],[Consumo.No05]]</f>
        <v>0</v>
      </c>
      <c r="H250" s="28">
        <f ca="1">+db_ConsumoSectorizado[[#This Row],[Consumo.No08]]+db_ConsumoSectorizado[[#This Row],[Consumo.No09]]</f>
        <v>0</v>
      </c>
      <c r="I250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50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50" s="28">
        <f ca="1">+db_ConsumoSectorizado[[#This Row],[Consumo.No07]]-db_ConsumoSectorizado[[#This Row],[Consumo.No08]]-db_ConsumoSectorizado[[#This Row],[Consumo.No09]]</f>
        <v>0</v>
      </c>
      <c r="L250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50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50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50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50" s="28">
        <f ca="1">+db_ConsumoSectorizado[[#This Row],[Consumo.No11]]-db_ConsumoSectorizado[[#This Row],[Consumo.No12]]-db_ConsumoSectorizado[[#This Row],[Consumo.No13]]-db_ConsumoSectorizado[[#This Row],[Consumo.No14]]</f>
        <v>0</v>
      </c>
      <c r="Q250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50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50" s="28">
        <f ca="1">+db_ConsumoSectorizado[[#This Row],[Consumo.No01]]-db_ConsumoSectorizado[[#This Row],[Consumo.No02]]-db_ConsumoSectorizado[[#This Row],[Consumo.No07]]-db_ConsumoSectorizado[[#This Row],[Consumo.No11]]</f>
        <v>0</v>
      </c>
      <c r="T250" s="28">
        <f>+IFERROR(VLOOKUP(db_ConsumoSectorizado[[#This Row],[Fecha]],db_Vol[],2,FALSE),0)</f>
        <v>0</v>
      </c>
      <c r="U250" s="28">
        <f>+IFERROR(VLOOKUP(db_ConsumoSectorizado[[#This Row],[Fecha]],db_Vol[],3,FALSE),0)</f>
        <v>0</v>
      </c>
      <c r="V250" s="28" t="b">
        <f>+AND(db_ConsumoSectorizado[[#This Row],[Vol_SACO]]&gt;3000,db_ConsumoSectorizado[[#This Row],[Vol_ENVA]]&gt;3000)</f>
        <v>0</v>
      </c>
      <c r="W250" s="28" t="b">
        <f>+AND(db_ConsumoSectorizado[[#This Row],[Vol_SACO]]&lt;=0,db_ConsumoSectorizado[[#This Row],[Vol_ENVA]]&lt;100)</f>
        <v>1</v>
      </c>
      <c r="X250" s="28" t="b">
        <f>+AND(db_ConsumoSectorizado[[#This Row],[Vol_SACO]]&gt;0,db_ConsumoSectorizado[[#This Row],[Vol_ENVA]]&lt;900)</f>
        <v>0</v>
      </c>
      <c r="Y250" s="28" t="b">
        <f>+AND(db_ConsumoSectorizado[[#This Row],[Vol_SACO]]=0,db_ConsumoSectorizado[[#This Row],[Vol_ENVA]]&gt;3000)</f>
        <v>0</v>
      </c>
    </row>
    <row r="251" spans="1:25" ht="15.75" x14ac:dyDescent="0.25">
      <c r="A251" s="26">
        <v>44443</v>
      </c>
      <c r="B25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51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5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5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5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51" s="28">
        <f ca="1">+db_ConsumoSectorizado[[#This Row],[Consumo.No02]]-db_ConsumoSectorizado[[#This Row],[Consumo.No04]]-db_ConsumoSectorizado[[#This Row],[Consumo.No05]]</f>
        <v>0</v>
      </c>
      <c r="H251" s="28">
        <f ca="1">+db_ConsumoSectorizado[[#This Row],[Consumo.No08]]+db_ConsumoSectorizado[[#This Row],[Consumo.No09]]</f>
        <v>0</v>
      </c>
      <c r="I251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51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51" s="28">
        <f ca="1">+db_ConsumoSectorizado[[#This Row],[Consumo.No07]]-db_ConsumoSectorizado[[#This Row],[Consumo.No08]]-db_ConsumoSectorizado[[#This Row],[Consumo.No09]]</f>
        <v>0</v>
      </c>
      <c r="L251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51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51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51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51" s="28">
        <f ca="1">+db_ConsumoSectorizado[[#This Row],[Consumo.No11]]-db_ConsumoSectorizado[[#This Row],[Consumo.No12]]-db_ConsumoSectorizado[[#This Row],[Consumo.No13]]-db_ConsumoSectorizado[[#This Row],[Consumo.No14]]</f>
        <v>0</v>
      </c>
      <c r="Q251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51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51" s="28">
        <f ca="1">+db_ConsumoSectorizado[[#This Row],[Consumo.No01]]-db_ConsumoSectorizado[[#This Row],[Consumo.No02]]-db_ConsumoSectorizado[[#This Row],[Consumo.No07]]-db_ConsumoSectorizado[[#This Row],[Consumo.No11]]</f>
        <v>0</v>
      </c>
      <c r="T251" s="28">
        <f>+IFERROR(VLOOKUP(db_ConsumoSectorizado[[#This Row],[Fecha]],db_Vol[],2,FALSE),0)</f>
        <v>0</v>
      </c>
      <c r="U251" s="28">
        <f>+IFERROR(VLOOKUP(db_ConsumoSectorizado[[#This Row],[Fecha]],db_Vol[],3,FALSE),0)</f>
        <v>0</v>
      </c>
      <c r="V251" s="28" t="b">
        <f>+AND(db_ConsumoSectorizado[[#This Row],[Vol_SACO]]&gt;3000,db_ConsumoSectorizado[[#This Row],[Vol_ENVA]]&gt;3000)</f>
        <v>0</v>
      </c>
      <c r="W251" s="28" t="b">
        <f>+AND(db_ConsumoSectorizado[[#This Row],[Vol_SACO]]&lt;=0,db_ConsumoSectorizado[[#This Row],[Vol_ENVA]]&lt;100)</f>
        <v>1</v>
      </c>
      <c r="X251" s="28" t="b">
        <f>+AND(db_ConsumoSectorizado[[#This Row],[Vol_SACO]]&gt;0,db_ConsumoSectorizado[[#This Row],[Vol_ENVA]]&lt;900)</f>
        <v>0</v>
      </c>
      <c r="Y251" s="28" t="b">
        <f>+AND(db_ConsumoSectorizado[[#This Row],[Vol_SACO]]=0,db_ConsumoSectorizado[[#This Row],[Vol_ENVA]]&gt;3000)</f>
        <v>0</v>
      </c>
    </row>
    <row r="252" spans="1:25" ht="15.75" x14ac:dyDescent="0.25">
      <c r="A252" s="26">
        <v>44444</v>
      </c>
      <c r="B25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52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5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52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5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52" s="28">
        <f ca="1">+db_ConsumoSectorizado[[#This Row],[Consumo.No02]]-db_ConsumoSectorizado[[#This Row],[Consumo.No04]]-db_ConsumoSectorizado[[#This Row],[Consumo.No05]]</f>
        <v>0</v>
      </c>
      <c r="H252" s="28">
        <f ca="1">+db_ConsumoSectorizado[[#This Row],[Consumo.No08]]+db_ConsumoSectorizado[[#This Row],[Consumo.No09]]</f>
        <v>0</v>
      </c>
      <c r="I252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52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52" s="28">
        <f ca="1">+db_ConsumoSectorizado[[#This Row],[Consumo.No07]]-db_ConsumoSectorizado[[#This Row],[Consumo.No08]]-db_ConsumoSectorizado[[#This Row],[Consumo.No09]]</f>
        <v>0</v>
      </c>
      <c r="L252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52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52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52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52" s="28">
        <f ca="1">+db_ConsumoSectorizado[[#This Row],[Consumo.No11]]-db_ConsumoSectorizado[[#This Row],[Consumo.No12]]-db_ConsumoSectorizado[[#This Row],[Consumo.No13]]-db_ConsumoSectorizado[[#This Row],[Consumo.No14]]</f>
        <v>0</v>
      </c>
      <c r="Q252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52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52" s="28">
        <f ca="1">+db_ConsumoSectorizado[[#This Row],[Consumo.No01]]-db_ConsumoSectorizado[[#This Row],[Consumo.No02]]-db_ConsumoSectorizado[[#This Row],[Consumo.No07]]-db_ConsumoSectorizado[[#This Row],[Consumo.No11]]</f>
        <v>0</v>
      </c>
      <c r="T252" s="28">
        <f>+IFERROR(VLOOKUP(db_ConsumoSectorizado[[#This Row],[Fecha]],db_Vol[],2,FALSE),0)</f>
        <v>0</v>
      </c>
      <c r="U252" s="28">
        <f>+IFERROR(VLOOKUP(db_ConsumoSectorizado[[#This Row],[Fecha]],db_Vol[],3,FALSE),0)</f>
        <v>0</v>
      </c>
      <c r="V252" s="28" t="b">
        <f>+AND(db_ConsumoSectorizado[[#This Row],[Vol_SACO]]&gt;3000,db_ConsumoSectorizado[[#This Row],[Vol_ENVA]]&gt;3000)</f>
        <v>0</v>
      </c>
      <c r="W252" s="28" t="b">
        <f>+AND(db_ConsumoSectorizado[[#This Row],[Vol_SACO]]&lt;=0,db_ConsumoSectorizado[[#This Row],[Vol_ENVA]]&lt;100)</f>
        <v>1</v>
      </c>
      <c r="X252" s="28" t="b">
        <f>+AND(db_ConsumoSectorizado[[#This Row],[Vol_SACO]]&gt;0,db_ConsumoSectorizado[[#This Row],[Vol_ENVA]]&lt;900)</f>
        <v>0</v>
      </c>
      <c r="Y252" s="28" t="b">
        <f>+AND(db_ConsumoSectorizado[[#This Row],[Vol_SACO]]=0,db_ConsumoSectorizado[[#This Row],[Vol_ENVA]]&gt;3000)</f>
        <v>0</v>
      </c>
    </row>
    <row r="253" spans="1:25" ht="15.75" x14ac:dyDescent="0.25">
      <c r="A253" s="26">
        <v>44445</v>
      </c>
      <c r="B25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53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5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53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53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53" s="28">
        <f ca="1">+db_ConsumoSectorizado[[#This Row],[Consumo.No02]]-db_ConsumoSectorizado[[#This Row],[Consumo.No04]]-db_ConsumoSectorizado[[#This Row],[Consumo.No05]]</f>
        <v>0</v>
      </c>
      <c r="H253" s="28">
        <f ca="1">+db_ConsumoSectorizado[[#This Row],[Consumo.No08]]+db_ConsumoSectorizado[[#This Row],[Consumo.No09]]</f>
        <v>0</v>
      </c>
      <c r="I253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53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53" s="28">
        <f ca="1">+db_ConsumoSectorizado[[#This Row],[Consumo.No07]]-db_ConsumoSectorizado[[#This Row],[Consumo.No08]]-db_ConsumoSectorizado[[#This Row],[Consumo.No09]]</f>
        <v>0</v>
      </c>
      <c r="L253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53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53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53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53" s="28">
        <f ca="1">+db_ConsumoSectorizado[[#This Row],[Consumo.No11]]-db_ConsumoSectorizado[[#This Row],[Consumo.No12]]-db_ConsumoSectorizado[[#This Row],[Consumo.No13]]-db_ConsumoSectorizado[[#This Row],[Consumo.No14]]</f>
        <v>0</v>
      </c>
      <c r="Q253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53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53" s="28">
        <f ca="1">+db_ConsumoSectorizado[[#This Row],[Consumo.No01]]-db_ConsumoSectorizado[[#This Row],[Consumo.No02]]-db_ConsumoSectorizado[[#This Row],[Consumo.No07]]-db_ConsumoSectorizado[[#This Row],[Consumo.No11]]</f>
        <v>0</v>
      </c>
      <c r="T253" s="28">
        <f>+IFERROR(VLOOKUP(db_ConsumoSectorizado[[#This Row],[Fecha]],db_Vol[],2,FALSE),0)</f>
        <v>0</v>
      </c>
      <c r="U253" s="28">
        <f>+IFERROR(VLOOKUP(db_ConsumoSectorizado[[#This Row],[Fecha]],db_Vol[],3,FALSE),0)</f>
        <v>0</v>
      </c>
      <c r="V253" s="28" t="b">
        <f>+AND(db_ConsumoSectorizado[[#This Row],[Vol_SACO]]&gt;3000,db_ConsumoSectorizado[[#This Row],[Vol_ENVA]]&gt;3000)</f>
        <v>0</v>
      </c>
      <c r="W253" s="28" t="b">
        <f>+AND(db_ConsumoSectorizado[[#This Row],[Vol_SACO]]&lt;=0,db_ConsumoSectorizado[[#This Row],[Vol_ENVA]]&lt;100)</f>
        <v>1</v>
      </c>
      <c r="X253" s="28" t="b">
        <f>+AND(db_ConsumoSectorizado[[#This Row],[Vol_SACO]]&gt;0,db_ConsumoSectorizado[[#This Row],[Vol_ENVA]]&lt;900)</f>
        <v>0</v>
      </c>
      <c r="Y253" s="28" t="b">
        <f>+AND(db_ConsumoSectorizado[[#This Row],[Vol_SACO]]=0,db_ConsumoSectorizado[[#This Row],[Vol_ENVA]]&gt;3000)</f>
        <v>0</v>
      </c>
    </row>
    <row r="254" spans="1:25" ht="15.75" x14ac:dyDescent="0.25">
      <c r="A254" s="26">
        <v>44446</v>
      </c>
      <c r="B25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54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5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5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5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54" s="28">
        <f ca="1">+db_ConsumoSectorizado[[#This Row],[Consumo.No02]]-db_ConsumoSectorizado[[#This Row],[Consumo.No04]]-db_ConsumoSectorizado[[#This Row],[Consumo.No05]]</f>
        <v>0</v>
      </c>
      <c r="H254" s="28">
        <f ca="1">+db_ConsumoSectorizado[[#This Row],[Consumo.No08]]+db_ConsumoSectorizado[[#This Row],[Consumo.No09]]</f>
        <v>0</v>
      </c>
      <c r="I254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54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54" s="28">
        <f ca="1">+db_ConsumoSectorizado[[#This Row],[Consumo.No07]]-db_ConsumoSectorizado[[#This Row],[Consumo.No08]]-db_ConsumoSectorizado[[#This Row],[Consumo.No09]]</f>
        <v>0</v>
      </c>
      <c r="L254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54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54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54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54" s="28">
        <f ca="1">+db_ConsumoSectorizado[[#This Row],[Consumo.No11]]-db_ConsumoSectorizado[[#This Row],[Consumo.No12]]-db_ConsumoSectorizado[[#This Row],[Consumo.No13]]-db_ConsumoSectorizado[[#This Row],[Consumo.No14]]</f>
        <v>0</v>
      </c>
      <c r="Q254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54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54" s="28">
        <f ca="1">+db_ConsumoSectorizado[[#This Row],[Consumo.No01]]-db_ConsumoSectorizado[[#This Row],[Consumo.No02]]-db_ConsumoSectorizado[[#This Row],[Consumo.No07]]-db_ConsumoSectorizado[[#This Row],[Consumo.No11]]</f>
        <v>0</v>
      </c>
      <c r="T254" s="28">
        <f>+IFERROR(VLOOKUP(db_ConsumoSectorizado[[#This Row],[Fecha]],db_Vol[],2,FALSE),0)</f>
        <v>0</v>
      </c>
      <c r="U254" s="28">
        <f>+IFERROR(VLOOKUP(db_ConsumoSectorizado[[#This Row],[Fecha]],db_Vol[],3,FALSE),0)</f>
        <v>0</v>
      </c>
      <c r="V254" s="28" t="b">
        <f>+AND(db_ConsumoSectorizado[[#This Row],[Vol_SACO]]&gt;3000,db_ConsumoSectorizado[[#This Row],[Vol_ENVA]]&gt;3000)</f>
        <v>0</v>
      </c>
      <c r="W254" s="28" t="b">
        <f>+AND(db_ConsumoSectorizado[[#This Row],[Vol_SACO]]&lt;=0,db_ConsumoSectorizado[[#This Row],[Vol_ENVA]]&lt;100)</f>
        <v>1</v>
      </c>
      <c r="X254" s="28" t="b">
        <f>+AND(db_ConsumoSectorizado[[#This Row],[Vol_SACO]]&gt;0,db_ConsumoSectorizado[[#This Row],[Vol_ENVA]]&lt;900)</f>
        <v>0</v>
      </c>
      <c r="Y254" s="28" t="b">
        <f>+AND(db_ConsumoSectorizado[[#This Row],[Vol_SACO]]=0,db_ConsumoSectorizado[[#This Row],[Vol_ENVA]]&gt;3000)</f>
        <v>0</v>
      </c>
    </row>
    <row r="255" spans="1:25" ht="15.75" x14ac:dyDescent="0.25">
      <c r="A255" s="26">
        <v>44447</v>
      </c>
      <c r="B25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55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5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5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5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55" s="28">
        <f ca="1">+db_ConsumoSectorizado[[#This Row],[Consumo.No02]]-db_ConsumoSectorizado[[#This Row],[Consumo.No04]]-db_ConsumoSectorizado[[#This Row],[Consumo.No05]]</f>
        <v>0</v>
      </c>
      <c r="H255" s="28">
        <f ca="1">+db_ConsumoSectorizado[[#This Row],[Consumo.No08]]+db_ConsumoSectorizado[[#This Row],[Consumo.No09]]</f>
        <v>0</v>
      </c>
      <c r="I255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55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55" s="28">
        <f ca="1">+db_ConsumoSectorizado[[#This Row],[Consumo.No07]]-db_ConsumoSectorizado[[#This Row],[Consumo.No08]]-db_ConsumoSectorizado[[#This Row],[Consumo.No09]]</f>
        <v>0</v>
      </c>
      <c r="L255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55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55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55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55" s="28">
        <f ca="1">+db_ConsumoSectorizado[[#This Row],[Consumo.No11]]-db_ConsumoSectorizado[[#This Row],[Consumo.No12]]-db_ConsumoSectorizado[[#This Row],[Consumo.No13]]-db_ConsumoSectorizado[[#This Row],[Consumo.No14]]</f>
        <v>0</v>
      </c>
      <c r="Q255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55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55" s="28">
        <f ca="1">+db_ConsumoSectorizado[[#This Row],[Consumo.No01]]-db_ConsumoSectorizado[[#This Row],[Consumo.No02]]-db_ConsumoSectorizado[[#This Row],[Consumo.No07]]-db_ConsumoSectorizado[[#This Row],[Consumo.No11]]</f>
        <v>0</v>
      </c>
      <c r="T255" s="28">
        <f>+IFERROR(VLOOKUP(db_ConsumoSectorizado[[#This Row],[Fecha]],db_Vol[],2,FALSE),0)</f>
        <v>0</v>
      </c>
      <c r="U255" s="28">
        <f>+IFERROR(VLOOKUP(db_ConsumoSectorizado[[#This Row],[Fecha]],db_Vol[],3,FALSE),0)</f>
        <v>0</v>
      </c>
      <c r="V255" s="28" t="b">
        <f>+AND(db_ConsumoSectorizado[[#This Row],[Vol_SACO]]&gt;3000,db_ConsumoSectorizado[[#This Row],[Vol_ENVA]]&gt;3000)</f>
        <v>0</v>
      </c>
      <c r="W255" s="28" t="b">
        <f>+AND(db_ConsumoSectorizado[[#This Row],[Vol_SACO]]&lt;=0,db_ConsumoSectorizado[[#This Row],[Vol_ENVA]]&lt;100)</f>
        <v>1</v>
      </c>
      <c r="X255" s="28" t="b">
        <f>+AND(db_ConsumoSectorizado[[#This Row],[Vol_SACO]]&gt;0,db_ConsumoSectorizado[[#This Row],[Vol_ENVA]]&lt;900)</f>
        <v>0</v>
      </c>
      <c r="Y255" s="28" t="b">
        <f>+AND(db_ConsumoSectorizado[[#This Row],[Vol_SACO]]=0,db_ConsumoSectorizado[[#This Row],[Vol_ENVA]]&gt;3000)</f>
        <v>0</v>
      </c>
    </row>
    <row r="256" spans="1:25" ht="15.75" x14ac:dyDescent="0.25">
      <c r="A256" s="26">
        <v>44448</v>
      </c>
      <c r="B25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56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5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5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5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56" s="28">
        <f ca="1">+db_ConsumoSectorizado[[#This Row],[Consumo.No02]]-db_ConsumoSectorizado[[#This Row],[Consumo.No04]]-db_ConsumoSectorizado[[#This Row],[Consumo.No05]]</f>
        <v>0</v>
      </c>
      <c r="H256" s="28">
        <f ca="1">+db_ConsumoSectorizado[[#This Row],[Consumo.No08]]+db_ConsumoSectorizado[[#This Row],[Consumo.No09]]</f>
        <v>0</v>
      </c>
      <c r="I256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56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56" s="28">
        <f ca="1">+db_ConsumoSectorizado[[#This Row],[Consumo.No07]]-db_ConsumoSectorizado[[#This Row],[Consumo.No08]]-db_ConsumoSectorizado[[#This Row],[Consumo.No09]]</f>
        <v>0</v>
      </c>
      <c r="L256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56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56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56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56" s="28">
        <f ca="1">+db_ConsumoSectorizado[[#This Row],[Consumo.No11]]-db_ConsumoSectorizado[[#This Row],[Consumo.No12]]-db_ConsumoSectorizado[[#This Row],[Consumo.No13]]-db_ConsumoSectorizado[[#This Row],[Consumo.No14]]</f>
        <v>0</v>
      </c>
      <c r="Q256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56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56" s="28">
        <f ca="1">+db_ConsumoSectorizado[[#This Row],[Consumo.No01]]-db_ConsumoSectorizado[[#This Row],[Consumo.No02]]-db_ConsumoSectorizado[[#This Row],[Consumo.No07]]-db_ConsumoSectorizado[[#This Row],[Consumo.No11]]</f>
        <v>0</v>
      </c>
      <c r="T256" s="28">
        <f>+IFERROR(VLOOKUP(db_ConsumoSectorizado[[#This Row],[Fecha]],db_Vol[],2,FALSE),0)</f>
        <v>0</v>
      </c>
      <c r="U256" s="28">
        <f>+IFERROR(VLOOKUP(db_ConsumoSectorizado[[#This Row],[Fecha]],db_Vol[],3,FALSE),0)</f>
        <v>0</v>
      </c>
      <c r="V256" s="28" t="b">
        <f>+AND(db_ConsumoSectorizado[[#This Row],[Vol_SACO]]&gt;3000,db_ConsumoSectorizado[[#This Row],[Vol_ENVA]]&gt;3000)</f>
        <v>0</v>
      </c>
      <c r="W256" s="28" t="b">
        <f>+AND(db_ConsumoSectorizado[[#This Row],[Vol_SACO]]&lt;=0,db_ConsumoSectorizado[[#This Row],[Vol_ENVA]]&lt;100)</f>
        <v>1</v>
      </c>
      <c r="X256" s="28" t="b">
        <f>+AND(db_ConsumoSectorizado[[#This Row],[Vol_SACO]]&gt;0,db_ConsumoSectorizado[[#This Row],[Vol_ENVA]]&lt;900)</f>
        <v>0</v>
      </c>
      <c r="Y256" s="28" t="b">
        <f>+AND(db_ConsumoSectorizado[[#This Row],[Vol_SACO]]=0,db_ConsumoSectorizado[[#This Row],[Vol_ENVA]]&gt;3000)</f>
        <v>0</v>
      </c>
    </row>
    <row r="257" spans="1:25" ht="15.75" x14ac:dyDescent="0.25">
      <c r="A257" s="26">
        <v>44449</v>
      </c>
      <c r="B25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57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5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5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5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57" s="28">
        <f ca="1">+db_ConsumoSectorizado[[#This Row],[Consumo.No02]]-db_ConsumoSectorizado[[#This Row],[Consumo.No04]]-db_ConsumoSectorizado[[#This Row],[Consumo.No05]]</f>
        <v>0</v>
      </c>
      <c r="H257" s="28">
        <f ca="1">+db_ConsumoSectorizado[[#This Row],[Consumo.No08]]+db_ConsumoSectorizado[[#This Row],[Consumo.No09]]</f>
        <v>0</v>
      </c>
      <c r="I257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57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57" s="28">
        <f ca="1">+db_ConsumoSectorizado[[#This Row],[Consumo.No07]]-db_ConsumoSectorizado[[#This Row],[Consumo.No08]]-db_ConsumoSectorizado[[#This Row],[Consumo.No09]]</f>
        <v>0</v>
      </c>
      <c r="L257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57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57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57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57" s="28">
        <f ca="1">+db_ConsumoSectorizado[[#This Row],[Consumo.No11]]-db_ConsumoSectorizado[[#This Row],[Consumo.No12]]-db_ConsumoSectorizado[[#This Row],[Consumo.No13]]-db_ConsumoSectorizado[[#This Row],[Consumo.No14]]</f>
        <v>0</v>
      </c>
      <c r="Q257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57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57" s="28">
        <f ca="1">+db_ConsumoSectorizado[[#This Row],[Consumo.No01]]-db_ConsumoSectorizado[[#This Row],[Consumo.No02]]-db_ConsumoSectorizado[[#This Row],[Consumo.No07]]-db_ConsumoSectorizado[[#This Row],[Consumo.No11]]</f>
        <v>0</v>
      </c>
      <c r="T257" s="28">
        <f>+IFERROR(VLOOKUP(db_ConsumoSectorizado[[#This Row],[Fecha]],db_Vol[],2,FALSE),0)</f>
        <v>0</v>
      </c>
      <c r="U257" s="28">
        <f>+IFERROR(VLOOKUP(db_ConsumoSectorizado[[#This Row],[Fecha]],db_Vol[],3,FALSE),0)</f>
        <v>0</v>
      </c>
      <c r="V257" s="28" t="b">
        <f>+AND(db_ConsumoSectorizado[[#This Row],[Vol_SACO]]&gt;3000,db_ConsumoSectorizado[[#This Row],[Vol_ENVA]]&gt;3000)</f>
        <v>0</v>
      </c>
      <c r="W257" s="28" t="b">
        <f>+AND(db_ConsumoSectorizado[[#This Row],[Vol_SACO]]&lt;=0,db_ConsumoSectorizado[[#This Row],[Vol_ENVA]]&lt;100)</f>
        <v>1</v>
      </c>
      <c r="X257" s="28" t="b">
        <f>+AND(db_ConsumoSectorizado[[#This Row],[Vol_SACO]]&gt;0,db_ConsumoSectorizado[[#This Row],[Vol_ENVA]]&lt;900)</f>
        <v>0</v>
      </c>
      <c r="Y257" s="28" t="b">
        <f>+AND(db_ConsumoSectorizado[[#This Row],[Vol_SACO]]=0,db_ConsumoSectorizado[[#This Row],[Vol_ENVA]]&gt;3000)</f>
        <v>0</v>
      </c>
    </row>
    <row r="258" spans="1:25" ht="15.75" x14ac:dyDescent="0.25">
      <c r="A258" s="26">
        <v>44450</v>
      </c>
      <c r="B25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58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5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5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5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58" s="28">
        <f ca="1">+db_ConsumoSectorizado[[#This Row],[Consumo.No02]]-db_ConsumoSectorizado[[#This Row],[Consumo.No04]]-db_ConsumoSectorizado[[#This Row],[Consumo.No05]]</f>
        <v>0</v>
      </c>
      <c r="H258" s="28">
        <f ca="1">+db_ConsumoSectorizado[[#This Row],[Consumo.No08]]+db_ConsumoSectorizado[[#This Row],[Consumo.No09]]</f>
        <v>0</v>
      </c>
      <c r="I258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58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58" s="28">
        <f ca="1">+db_ConsumoSectorizado[[#This Row],[Consumo.No07]]-db_ConsumoSectorizado[[#This Row],[Consumo.No08]]-db_ConsumoSectorizado[[#This Row],[Consumo.No09]]</f>
        <v>0</v>
      </c>
      <c r="L258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58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58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58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58" s="28">
        <f ca="1">+db_ConsumoSectorizado[[#This Row],[Consumo.No11]]-db_ConsumoSectorizado[[#This Row],[Consumo.No12]]-db_ConsumoSectorizado[[#This Row],[Consumo.No13]]-db_ConsumoSectorizado[[#This Row],[Consumo.No14]]</f>
        <v>0</v>
      </c>
      <c r="Q258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58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58" s="28">
        <f ca="1">+db_ConsumoSectorizado[[#This Row],[Consumo.No01]]-db_ConsumoSectorizado[[#This Row],[Consumo.No02]]-db_ConsumoSectorizado[[#This Row],[Consumo.No07]]-db_ConsumoSectorizado[[#This Row],[Consumo.No11]]</f>
        <v>0</v>
      </c>
      <c r="T258" s="28">
        <f>+IFERROR(VLOOKUP(db_ConsumoSectorizado[[#This Row],[Fecha]],db_Vol[],2,FALSE),0)</f>
        <v>0</v>
      </c>
      <c r="U258" s="28">
        <f>+IFERROR(VLOOKUP(db_ConsumoSectorizado[[#This Row],[Fecha]],db_Vol[],3,FALSE),0)</f>
        <v>0</v>
      </c>
      <c r="V258" s="28" t="b">
        <f>+AND(db_ConsumoSectorizado[[#This Row],[Vol_SACO]]&gt;3000,db_ConsumoSectorizado[[#This Row],[Vol_ENVA]]&gt;3000)</f>
        <v>0</v>
      </c>
      <c r="W258" s="28" t="b">
        <f>+AND(db_ConsumoSectorizado[[#This Row],[Vol_SACO]]&lt;=0,db_ConsumoSectorizado[[#This Row],[Vol_ENVA]]&lt;100)</f>
        <v>1</v>
      </c>
      <c r="X258" s="28" t="b">
        <f>+AND(db_ConsumoSectorizado[[#This Row],[Vol_SACO]]&gt;0,db_ConsumoSectorizado[[#This Row],[Vol_ENVA]]&lt;900)</f>
        <v>0</v>
      </c>
      <c r="Y258" s="28" t="b">
        <f>+AND(db_ConsumoSectorizado[[#This Row],[Vol_SACO]]=0,db_ConsumoSectorizado[[#This Row],[Vol_ENVA]]&gt;3000)</f>
        <v>0</v>
      </c>
    </row>
    <row r="259" spans="1:25" ht="15.75" x14ac:dyDescent="0.25">
      <c r="A259" s="26">
        <v>44451</v>
      </c>
      <c r="B25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59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5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5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5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59" s="28">
        <f ca="1">+db_ConsumoSectorizado[[#This Row],[Consumo.No02]]-db_ConsumoSectorizado[[#This Row],[Consumo.No04]]-db_ConsumoSectorizado[[#This Row],[Consumo.No05]]</f>
        <v>0</v>
      </c>
      <c r="H259" s="28">
        <f ca="1">+db_ConsumoSectorizado[[#This Row],[Consumo.No08]]+db_ConsumoSectorizado[[#This Row],[Consumo.No09]]</f>
        <v>0</v>
      </c>
      <c r="I259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59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59" s="28">
        <f ca="1">+db_ConsumoSectorizado[[#This Row],[Consumo.No07]]-db_ConsumoSectorizado[[#This Row],[Consumo.No08]]-db_ConsumoSectorizado[[#This Row],[Consumo.No09]]</f>
        <v>0</v>
      </c>
      <c r="L259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59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59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59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59" s="28">
        <f ca="1">+db_ConsumoSectorizado[[#This Row],[Consumo.No11]]-db_ConsumoSectorizado[[#This Row],[Consumo.No12]]-db_ConsumoSectorizado[[#This Row],[Consumo.No13]]-db_ConsumoSectorizado[[#This Row],[Consumo.No14]]</f>
        <v>0</v>
      </c>
      <c r="Q259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59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59" s="28">
        <f ca="1">+db_ConsumoSectorizado[[#This Row],[Consumo.No01]]-db_ConsumoSectorizado[[#This Row],[Consumo.No02]]-db_ConsumoSectorizado[[#This Row],[Consumo.No07]]-db_ConsumoSectorizado[[#This Row],[Consumo.No11]]</f>
        <v>0</v>
      </c>
      <c r="T259" s="28">
        <f>+IFERROR(VLOOKUP(db_ConsumoSectorizado[[#This Row],[Fecha]],db_Vol[],2,FALSE),0)</f>
        <v>0</v>
      </c>
      <c r="U259" s="28">
        <f>+IFERROR(VLOOKUP(db_ConsumoSectorizado[[#This Row],[Fecha]],db_Vol[],3,FALSE),0)</f>
        <v>0</v>
      </c>
      <c r="V259" s="28" t="b">
        <f>+AND(db_ConsumoSectorizado[[#This Row],[Vol_SACO]]&gt;3000,db_ConsumoSectorizado[[#This Row],[Vol_ENVA]]&gt;3000)</f>
        <v>0</v>
      </c>
      <c r="W259" s="28" t="b">
        <f>+AND(db_ConsumoSectorizado[[#This Row],[Vol_SACO]]&lt;=0,db_ConsumoSectorizado[[#This Row],[Vol_ENVA]]&lt;100)</f>
        <v>1</v>
      </c>
      <c r="X259" s="28" t="b">
        <f>+AND(db_ConsumoSectorizado[[#This Row],[Vol_SACO]]&gt;0,db_ConsumoSectorizado[[#This Row],[Vol_ENVA]]&lt;900)</f>
        <v>0</v>
      </c>
      <c r="Y259" s="28" t="b">
        <f>+AND(db_ConsumoSectorizado[[#This Row],[Vol_SACO]]=0,db_ConsumoSectorizado[[#This Row],[Vol_ENVA]]&gt;3000)</f>
        <v>0</v>
      </c>
    </row>
    <row r="260" spans="1:25" ht="15.75" x14ac:dyDescent="0.25">
      <c r="A260" s="26">
        <v>44452</v>
      </c>
      <c r="B26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60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6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6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6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60" s="28">
        <f ca="1">+db_ConsumoSectorizado[[#This Row],[Consumo.No02]]-db_ConsumoSectorizado[[#This Row],[Consumo.No04]]-db_ConsumoSectorizado[[#This Row],[Consumo.No05]]</f>
        <v>0</v>
      </c>
      <c r="H260" s="28">
        <f ca="1">+db_ConsumoSectorizado[[#This Row],[Consumo.No08]]+db_ConsumoSectorizado[[#This Row],[Consumo.No09]]</f>
        <v>0</v>
      </c>
      <c r="I260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60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60" s="28">
        <f ca="1">+db_ConsumoSectorizado[[#This Row],[Consumo.No07]]-db_ConsumoSectorizado[[#This Row],[Consumo.No08]]-db_ConsumoSectorizado[[#This Row],[Consumo.No09]]</f>
        <v>0</v>
      </c>
      <c r="L260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60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60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60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60" s="28">
        <f ca="1">+db_ConsumoSectorizado[[#This Row],[Consumo.No11]]-db_ConsumoSectorizado[[#This Row],[Consumo.No12]]-db_ConsumoSectorizado[[#This Row],[Consumo.No13]]-db_ConsumoSectorizado[[#This Row],[Consumo.No14]]</f>
        <v>0</v>
      </c>
      <c r="Q260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60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60" s="28">
        <f ca="1">+db_ConsumoSectorizado[[#This Row],[Consumo.No01]]-db_ConsumoSectorizado[[#This Row],[Consumo.No02]]-db_ConsumoSectorizado[[#This Row],[Consumo.No07]]-db_ConsumoSectorizado[[#This Row],[Consumo.No11]]</f>
        <v>0</v>
      </c>
      <c r="T260" s="28">
        <f>+IFERROR(VLOOKUP(db_ConsumoSectorizado[[#This Row],[Fecha]],db_Vol[],2,FALSE),0)</f>
        <v>0</v>
      </c>
      <c r="U260" s="28">
        <f>+IFERROR(VLOOKUP(db_ConsumoSectorizado[[#This Row],[Fecha]],db_Vol[],3,FALSE),0)</f>
        <v>0</v>
      </c>
      <c r="V260" s="28" t="b">
        <f>+AND(db_ConsumoSectorizado[[#This Row],[Vol_SACO]]&gt;3000,db_ConsumoSectorizado[[#This Row],[Vol_ENVA]]&gt;3000)</f>
        <v>0</v>
      </c>
      <c r="W260" s="28" t="b">
        <f>+AND(db_ConsumoSectorizado[[#This Row],[Vol_SACO]]&lt;=0,db_ConsumoSectorizado[[#This Row],[Vol_ENVA]]&lt;100)</f>
        <v>1</v>
      </c>
      <c r="X260" s="28" t="b">
        <f>+AND(db_ConsumoSectorizado[[#This Row],[Vol_SACO]]&gt;0,db_ConsumoSectorizado[[#This Row],[Vol_ENVA]]&lt;900)</f>
        <v>0</v>
      </c>
      <c r="Y260" s="28" t="b">
        <f>+AND(db_ConsumoSectorizado[[#This Row],[Vol_SACO]]=0,db_ConsumoSectorizado[[#This Row],[Vol_ENVA]]&gt;3000)</f>
        <v>0</v>
      </c>
    </row>
    <row r="261" spans="1:25" ht="15.75" x14ac:dyDescent="0.25">
      <c r="A261" s="26">
        <v>44453</v>
      </c>
      <c r="B26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61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6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6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6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61" s="28">
        <f ca="1">+db_ConsumoSectorizado[[#This Row],[Consumo.No02]]-db_ConsumoSectorizado[[#This Row],[Consumo.No04]]-db_ConsumoSectorizado[[#This Row],[Consumo.No05]]</f>
        <v>0</v>
      </c>
      <c r="H261" s="28">
        <f ca="1">+db_ConsumoSectorizado[[#This Row],[Consumo.No08]]+db_ConsumoSectorizado[[#This Row],[Consumo.No09]]</f>
        <v>0</v>
      </c>
      <c r="I261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61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61" s="28">
        <f ca="1">+db_ConsumoSectorizado[[#This Row],[Consumo.No07]]-db_ConsumoSectorizado[[#This Row],[Consumo.No08]]-db_ConsumoSectorizado[[#This Row],[Consumo.No09]]</f>
        <v>0</v>
      </c>
      <c r="L261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61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61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61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61" s="28">
        <f ca="1">+db_ConsumoSectorizado[[#This Row],[Consumo.No11]]-db_ConsumoSectorizado[[#This Row],[Consumo.No12]]-db_ConsumoSectorizado[[#This Row],[Consumo.No13]]-db_ConsumoSectorizado[[#This Row],[Consumo.No14]]</f>
        <v>0</v>
      </c>
      <c r="Q261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61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61" s="28">
        <f ca="1">+db_ConsumoSectorizado[[#This Row],[Consumo.No01]]-db_ConsumoSectorizado[[#This Row],[Consumo.No02]]-db_ConsumoSectorizado[[#This Row],[Consumo.No07]]-db_ConsumoSectorizado[[#This Row],[Consumo.No11]]</f>
        <v>0</v>
      </c>
      <c r="T261" s="28">
        <f>+IFERROR(VLOOKUP(db_ConsumoSectorizado[[#This Row],[Fecha]],db_Vol[],2,FALSE),0)</f>
        <v>0</v>
      </c>
      <c r="U261" s="28">
        <f>+IFERROR(VLOOKUP(db_ConsumoSectorizado[[#This Row],[Fecha]],db_Vol[],3,FALSE),0)</f>
        <v>0</v>
      </c>
      <c r="V261" s="28" t="b">
        <f>+AND(db_ConsumoSectorizado[[#This Row],[Vol_SACO]]&gt;3000,db_ConsumoSectorizado[[#This Row],[Vol_ENVA]]&gt;3000)</f>
        <v>0</v>
      </c>
      <c r="W261" s="28" t="b">
        <f>+AND(db_ConsumoSectorizado[[#This Row],[Vol_SACO]]&lt;=0,db_ConsumoSectorizado[[#This Row],[Vol_ENVA]]&lt;100)</f>
        <v>1</v>
      </c>
      <c r="X261" s="28" t="b">
        <f>+AND(db_ConsumoSectorizado[[#This Row],[Vol_SACO]]&gt;0,db_ConsumoSectorizado[[#This Row],[Vol_ENVA]]&lt;900)</f>
        <v>0</v>
      </c>
      <c r="Y261" s="28" t="b">
        <f>+AND(db_ConsumoSectorizado[[#This Row],[Vol_SACO]]=0,db_ConsumoSectorizado[[#This Row],[Vol_ENVA]]&gt;3000)</f>
        <v>0</v>
      </c>
    </row>
    <row r="262" spans="1:25" ht="15.75" x14ac:dyDescent="0.25">
      <c r="A262" s="26">
        <v>44454</v>
      </c>
      <c r="B26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62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6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62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6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62" s="28">
        <f ca="1">+db_ConsumoSectorizado[[#This Row],[Consumo.No02]]-db_ConsumoSectorizado[[#This Row],[Consumo.No04]]-db_ConsumoSectorizado[[#This Row],[Consumo.No05]]</f>
        <v>0</v>
      </c>
      <c r="H262" s="28">
        <f ca="1">+db_ConsumoSectorizado[[#This Row],[Consumo.No08]]+db_ConsumoSectorizado[[#This Row],[Consumo.No09]]</f>
        <v>0</v>
      </c>
      <c r="I262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62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62" s="28">
        <f ca="1">+db_ConsumoSectorizado[[#This Row],[Consumo.No07]]-db_ConsumoSectorizado[[#This Row],[Consumo.No08]]-db_ConsumoSectorizado[[#This Row],[Consumo.No09]]</f>
        <v>0</v>
      </c>
      <c r="L262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62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62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62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62" s="28">
        <f ca="1">+db_ConsumoSectorizado[[#This Row],[Consumo.No11]]-db_ConsumoSectorizado[[#This Row],[Consumo.No12]]-db_ConsumoSectorizado[[#This Row],[Consumo.No13]]-db_ConsumoSectorizado[[#This Row],[Consumo.No14]]</f>
        <v>0</v>
      </c>
      <c r="Q262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62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62" s="28">
        <f ca="1">+db_ConsumoSectorizado[[#This Row],[Consumo.No01]]-db_ConsumoSectorizado[[#This Row],[Consumo.No02]]-db_ConsumoSectorizado[[#This Row],[Consumo.No07]]-db_ConsumoSectorizado[[#This Row],[Consumo.No11]]</f>
        <v>0</v>
      </c>
      <c r="T262" s="28">
        <f>+IFERROR(VLOOKUP(db_ConsumoSectorizado[[#This Row],[Fecha]],db_Vol[],2,FALSE),0)</f>
        <v>0</v>
      </c>
      <c r="U262" s="28">
        <f>+IFERROR(VLOOKUP(db_ConsumoSectorizado[[#This Row],[Fecha]],db_Vol[],3,FALSE),0)</f>
        <v>0</v>
      </c>
      <c r="V262" s="28" t="b">
        <f>+AND(db_ConsumoSectorizado[[#This Row],[Vol_SACO]]&gt;3000,db_ConsumoSectorizado[[#This Row],[Vol_ENVA]]&gt;3000)</f>
        <v>0</v>
      </c>
      <c r="W262" s="28" t="b">
        <f>+AND(db_ConsumoSectorizado[[#This Row],[Vol_SACO]]&lt;=0,db_ConsumoSectorizado[[#This Row],[Vol_ENVA]]&lt;100)</f>
        <v>1</v>
      </c>
      <c r="X262" s="28" t="b">
        <f>+AND(db_ConsumoSectorizado[[#This Row],[Vol_SACO]]&gt;0,db_ConsumoSectorizado[[#This Row],[Vol_ENVA]]&lt;900)</f>
        <v>0</v>
      </c>
      <c r="Y262" s="28" t="b">
        <f>+AND(db_ConsumoSectorizado[[#This Row],[Vol_SACO]]=0,db_ConsumoSectorizado[[#This Row],[Vol_ENVA]]&gt;3000)</f>
        <v>0</v>
      </c>
    </row>
    <row r="263" spans="1:25" ht="15.75" x14ac:dyDescent="0.25">
      <c r="A263" s="26">
        <v>44455</v>
      </c>
      <c r="B26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63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6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63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63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63" s="28">
        <f ca="1">+db_ConsumoSectorizado[[#This Row],[Consumo.No02]]-db_ConsumoSectorizado[[#This Row],[Consumo.No04]]-db_ConsumoSectorizado[[#This Row],[Consumo.No05]]</f>
        <v>0</v>
      </c>
      <c r="H263" s="28">
        <f ca="1">+db_ConsumoSectorizado[[#This Row],[Consumo.No08]]+db_ConsumoSectorizado[[#This Row],[Consumo.No09]]</f>
        <v>0</v>
      </c>
      <c r="I263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63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63" s="28">
        <f ca="1">+db_ConsumoSectorizado[[#This Row],[Consumo.No07]]-db_ConsumoSectorizado[[#This Row],[Consumo.No08]]-db_ConsumoSectorizado[[#This Row],[Consumo.No09]]</f>
        <v>0</v>
      </c>
      <c r="L263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63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63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63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63" s="28">
        <f ca="1">+db_ConsumoSectorizado[[#This Row],[Consumo.No11]]-db_ConsumoSectorizado[[#This Row],[Consumo.No12]]-db_ConsumoSectorizado[[#This Row],[Consumo.No13]]-db_ConsumoSectorizado[[#This Row],[Consumo.No14]]</f>
        <v>0</v>
      </c>
      <c r="Q263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63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63" s="28">
        <f ca="1">+db_ConsumoSectorizado[[#This Row],[Consumo.No01]]-db_ConsumoSectorizado[[#This Row],[Consumo.No02]]-db_ConsumoSectorizado[[#This Row],[Consumo.No07]]-db_ConsumoSectorizado[[#This Row],[Consumo.No11]]</f>
        <v>0</v>
      </c>
      <c r="T263" s="28">
        <f>+IFERROR(VLOOKUP(db_ConsumoSectorizado[[#This Row],[Fecha]],db_Vol[],2,FALSE),0)</f>
        <v>0</v>
      </c>
      <c r="U263" s="28">
        <f>+IFERROR(VLOOKUP(db_ConsumoSectorizado[[#This Row],[Fecha]],db_Vol[],3,FALSE),0)</f>
        <v>0</v>
      </c>
      <c r="V263" s="28" t="b">
        <f>+AND(db_ConsumoSectorizado[[#This Row],[Vol_SACO]]&gt;3000,db_ConsumoSectorizado[[#This Row],[Vol_ENVA]]&gt;3000)</f>
        <v>0</v>
      </c>
      <c r="W263" s="28" t="b">
        <f>+AND(db_ConsumoSectorizado[[#This Row],[Vol_SACO]]&lt;=0,db_ConsumoSectorizado[[#This Row],[Vol_ENVA]]&lt;100)</f>
        <v>1</v>
      </c>
      <c r="X263" s="28" t="b">
        <f>+AND(db_ConsumoSectorizado[[#This Row],[Vol_SACO]]&gt;0,db_ConsumoSectorizado[[#This Row],[Vol_ENVA]]&lt;900)</f>
        <v>0</v>
      </c>
      <c r="Y263" s="28" t="b">
        <f>+AND(db_ConsumoSectorizado[[#This Row],[Vol_SACO]]=0,db_ConsumoSectorizado[[#This Row],[Vol_ENVA]]&gt;3000)</f>
        <v>0</v>
      </c>
    </row>
    <row r="264" spans="1:25" ht="15.75" x14ac:dyDescent="0.25">
      <c r="A264" s="26">
        <v>44456</v>
      </c>
      <c r="B26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64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6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6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6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64" s="28">
        <f ca="1">+db_ConsumoSectorizado[[#This Row],[Consumo.No02]]-db_ConsumoSectorizado[[#This Row],[Consumo.No04]]-db_ConsumoSectorizado[[#This Row],[Consumo.No05]]</f>
        <v>0</v>
      </c>
      <c r="H264" s="28">
        <f ca="1">+db_ConsumoSectorizado[[#This Row],[Consumo.No08]]+db_ConsumoSectorizado[[#This Row],[Consumo.No09]]</f>
        <v>0</v>
      </c>
      <c r="I264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64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64" s="28">
        <f ca="1">+db_ConsumoSectorizado[[#This Row],[Consumo.No07]]-db_ConsumoSectorizado[[#This Row],[Consumo.No08]]-db_ConsumoSectorizado[[#This Row],[Consumo.No09]]</f>
        <v>0</v>
      </c>
      <c r="L264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64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64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64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64" s="28">
        <f ca="1">+db_ConsumoSectorizado[[#This Row],[Consumo.No11]]-db_ConsumoSectorizado[[#This Row],[Consumo.No12]]-db_ConsumoSectorizado[[#This Row],[Consumo.No13]]-db_ConsumoSectorizado[[#This Row],[Consumo.No14]]</f>
        <v>0</v>
      </c>
      <c r="Q264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64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64" s="28">
        <f ca="1">+db_ConsumoSectorizado[[#This Row],[Consumo.No01]]-db_ConsumoSectorizado[[#This Row],[Consumo.No02]]-db_ConsumoSectorizado[[#This Row],[Consumo.No07]]-db_ConsumoSectorizado[[#This Row],[Consumo.No11]]</f>
        <v>0</v>
      </c>
      <c r="T264" s="28">
        <f>+IFERROR(VLOOKUP(db_ConsumoSectorizado[[#This Row],[Fecha]],db_Vol[],2,FALSE),0)</f>
        <v>0</v>
      </c>
      <c r="U264" s="28">
        <f>+IFERROR(VLOOKUP(db_ConsumoSectorizado[[#This Row],[Fecha]],db_Vol[],3,FALSE),0)</f>
        <v>0</v>
      </c>
      <c r="V264" s="28" t="b">
        <f>+AND(db_ConsumoSectorizado[[#This Row],[Vol_SACO]]&gt;3000,db_ConsumoSectorizado[[#This Row],[Vol_ENVA]]&gt;3000)</f>
        <v>0</v>
      </c>
      <c r="W264" s="28" t="b">
        <f>+AND(db_ConsumoSectorizado[[#This Row],[Vol_SACO]]&lt;=0,db_ConsumoSectorizado[[#This Row],[Vol_ENVA]]&lt;100)</f>
        <v>1</v>
      </c>
      <c r="X264" s="28" t="b">
        <f>+AND(db_ConsumoSectorizado[[#This Row],[Vol_SACO]]&gt;0,db_ConsumoSectorizado[[#This Row],[Vol_ENVA]]&lt;900)</f>
        <v>0</v>
      </c>
      <c r="Y264" s="28" t="b">
        <f>+AND(db_ConsumoSectorizado[[#This Row],[Vol_SACO]]=0,db_ConsumoSectorizado[[#This Row],[Vol_ENVA]]&gt;3000)</f>
        <v>0</v>
      </c>
    </row>
    <row r="265" spans="1:25" ht="15.75" x14ac:dyDescent="0.25">
      <c r="A265" s="26">
        <v>44457</v>
      </c>
      <c r="B26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65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6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6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6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65" s="28">
        <f ca="1">+db_ConsumoSectorizado[[#This Row],[Consumo.No02]]-db_ConsumoSectorizado[[#This Row],[Consumo.No04]]-db_ConsumoSectorizado[[#This Row],[Consumo.No05]]</f>
        <v>0</v>
      </c>
      <c r="H265" s="28">
        <f ca="1">+db_ConsumoSectorizado[[#This Row],[Consumo.No08]]+db_ConsumoSectorizado[[#This Row],[Consumo.No09]]</f>
        <v>0</v>
      </c>
      <c r="I265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65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65" s="28">
        <f ca="1">+db_ConsumoSectorizado[[#This Row],[Consumo.No07]]-db_ConsumoSectorizado[[#This Row],[Consumo.No08]]-db_ConsumoSectorizado[[#This Row],[Consumo.No09]]</f>
        <v>0</v>
      </c>
      <c r="L265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65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65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65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65" s="28">
        <f ca="1">+db_ConsumoSectorizado[[#This Row],[Consumo.No11]]-db_ConsumoSectorizado[[#This Row],[Consumo.No12]]-db_ConsumoSectorizado[[#This Row],[Consumo.No13]]-db_ConsumoSectorizado[[#This Row],[Consumo.No14]]</f>
        <v>0</v>
      </c>
      <c r="Q265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65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65" s="28">
        <f ca="1">+db_ConsumoSectorizado[[#This Row],[Consumo.No01]]-db_ConsumoSectorizado[[#This Row],[Consumo.No02]]-db_ConsumoSectorizado[[#This Row],[Consumo.No07]]-db_ConsumoSectorizado[[#This Row],[Consumo.No11]]</f>
        <v>0</v>
      </c>
      <c r="T265" s="28">
        <f>+IFERROR(VLOOKUP(db_ConsumoSectorizado[[#This Row],[Fecha]],db_Vol[],2,FALSE),0)</f>
        <v>0</v>
      </c>
      <c r="U265" s="28">
        <f>+IFERROR(VLOOKUP(db_ConsumoSectorizado[[#This Row],[Fecha]],db_Vol[],3,FALSE),0)</f>
        <v>0</v>
      </c>
      <c r="V265" s="28" t="b">
        <f>+AND(db_ConsumoSectorizado[[#This Row],[Vol_SACO]]&gt;3000,db_ConsumoSectorizado[[#This Row],[Vol_ENVA]]&gt;3000)</f>
        <v>0</v>
      </c>
      <c r="W265" s="28" t="b">
        <f>+AND(db_ConsumoSectorizado[[#This Row],[Vol_SACO]]&lt;=0,db_ConsumoSectorizado[[#This Row],[Vol_ENVA]]&lt;100)</f>
        <v>1</v>
      </c>
      <c r="X265" s="28" t="b">
        <f>+AND(db_ConsumoSectorizado[[#This Row],[Vol_SACO]]&gt;0,db_ConsumoSectorizado[[#This Row],[Vol_ENVA]]&lt;900)</f>
        <v>0</v>
      </c>
      <c r="Y265" s="28" t="b">
        <f>+AND(db_ConsumoSectorizado[[#This Row],[Vol_SACO]]=0,db_ConsumoSectorizado[[#This Row],[Vol_ENVA]]&gt;3000)</f>
        <v>0</v>
      </c>
    </row>
    <row r="266" spans="1:25" ht="15.75" x14ac:dyDescent="0.25">
      <c r="A266" s="26">
        <v>44458</v>
      </c>
      <c r="B26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66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6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6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6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66" s="28">
        <f ca="1">+db_ConsumoSectorizado[[#This Row],[Consumo.No02]]-db_ConsumoSectorizado[[#This Row],[Consumo.No04]]-db_ConsumoSectorizado[[#This Row],[Consumo.No05]]</f>
        <v>0</v>
      </c>
      <c r="H266" s="28">
        <f ca="1">+db_ConsumoSectorizado[[#This Row],[Consumo.No08]]+db_ConsumoSectorizado[[#This Row],[Consumo.No09]]</f>
        <v>0</v>
      </c>
      <c r="I266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66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66" s="28">
        <f ca="1">+db_ConsumoSectorizado[[#This Row],[Consumo.No07]]-db_ConsumoSectorizado[[#This Row],[Consumo.No08]]-db_ConsumoSectorizado[[#This Row],[Consumo.No09]]</f>
        <v>0</v>
      </c>
      <c r="L266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66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66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66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66" s="28">
        <f ca="1">+db_ConsumoSectorizado[[#This Row],[Consumo.No11]]-db_ConsumoSectorizado[[#This Row],[Consumo.No12]]-db_ConsumoSectorizado[[#This Row],[Consumo.No13]]-db_ConsumoSectorizado[[#This Row],[Consumo.No14]]</f>
        <v>0</v>
      </c>
      <c r="Q266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66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66" s="28">
        <f ca="1">+db_ConsumoSectorizado[[#This Row],[Consumo.No01]]-db_ConsumoSectorizado[[#This Row],[Consumo.No02]]-db_ConsumoSectorizado[[#This Row],[Consumo.No07]]-db_ConsumoSectorizado[[#This Row],[Consumo.No11]]</f>
        <v>0</v>
      </c>
      <c r="T266" s="28">
        <f>+IFERROR(VLOOKUP(db_ConsumoSectorizado[[#This Row],[Fecha]],db_Vol[],2,FALSE),0)</f>
        <v>0</v>
      </c>
      <c r="U266" s="28">
        <f>+IFERROR(VLOOKUP(db_ConsumoSectorizado[[#This Row],[Fecha]],db_Vol[],3,FALSE),0)</f>
        <v>0</v>
      </c>
      <c r="V266" s="28" t="b">
        <f>+AND(db_ConsumoSectorizado[[#This Row],[Vol_SACO]]&gt;3000,db_ConsumoSectorizado[[#This Row],[Vol_ENVA]]&gt;3000)</f>
        <v>0</v>
      </c>
      <c r="W266" s="28" t="b">
        <f>+AND(db_ConsumoSectorizado[[#This Row],[Vol_SACO]]&lt;=0,db_ConsumoSectorizado[[#This Row],[Vol_ENVA]]&lt;100)</f>
        <v>1</v>
      </c>
      <c r="X266" s="28" t="b">
        <f>+AND(db_ConsumoSectorizado[[#This Row],[Vol_SACO]]&gt;0,db_ConsumoSectorizado[[#This Row],[Vol_ENVA]]&lt;900)</f>
        <v>0</v>
      </c>
      <c r="Y266" s="28" t="b">
        <f>+AND(db_ConsumoSectorizado[[#This Row],[Vol_SACO]]=0,db_ConsumoSectorizado[[#This Row],[Vol_ENVA]]&gt;3000)</f>
        <v>0</v>
      </c>
    </row>
    <row r="267" spans="1:25" ht="15.75" x14ac:dyDescent="0.25">
      <c r="A267" s="26">
        <v>44459</v>
      </c>
      <c r="B26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67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6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6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6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67" s="28">
        <f ca="1">+db_ConsumoSectorizado[[#This Row],[Consumo.No02]]-db_ConsumoSectorizado[[#This Row],[Consumo.No04]]-db_ConsumoSectorizado[[#This Row],[Consumo.No05]]</f>
        <v>0</v>
      </c>
      <c r="H267" s="28">
        <f ca="1">+db_ConsumoSectorizado[[#This Row],[Consumo.No08]]+db_ConsumoSectorizado[[#This Row],[Consumo.No09]]</f>
        <v>0</v>
      </c>
      <c r="I267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67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67" s="28">
        <f ca="1">+db_ConsumoSectorizado[[#This Row],[Consumo.No07]]-db_ConsumoSectorizado[[#This Row],[Consumo.No08]]-db_ConsumoSectorizado[[#This Row],[Consumo.No09]]</f>
        <v>0</v>
      </c>
      <c r="L267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67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67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67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67" s="28">
        <f ca="1">+db_ConsumoSectorizado[[#This Row],[Consumo.No11]]-db_ConsumoSectorizado[[#This Row],[Consumo.No12]]-db_ConsumoSectorizado[[#This Row],[Consumo.No13]]-db_ConsumoSectorizado[[#This Row],[Consumo.No14]]</f>
        <v>0</v>
      </c>
      <c r="Q267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67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67" s="28">
        <f ca="1">+db_ConsumoSectorizado[[#This Row],[Consumo.No01]]-db_ConsumoSectorizado[[#This Row],[Consumo.No02]]-db_ConsumoSectorizado[[#This Row],[Consumo.No07]]-db_ConsumoSectorizado[[#This Row],[Consumo.No11]]</f>
        <v>0</v>
      </c>
      <c r="T267" s="28">
        <f>+IFERROR(VLOOKUP(db_ConsumoSectorizado[[#This Row],[Fecha]],db_Vol[],2,FALSE),0)</f>
        <v>0</v>
      </c>
      <c r="U267" s="28">
        <f>+IFERROR(VLOOKUP(db_ConsumoSectorizado[[#This Row],[Fecha]],db_Vol[],3,FALSE),0)</f>
        <v>0</v>
      </c>
      <c r="V267" s="28" t="b">
        <f>+AND(db_ConsumoSectorizado[[#This Row],[Vol_SACO]]&gt;3000,db_ConsumoSectorizado[[#This Row],[Vol_ENVA]]&gt;3000)</f>
        <v>0</v>
      </c>
      <c r="W267" s="28" t="b">
        <f>+AND(db_ConsumoSectorizado[[#This Row],[Vol_SACO]]&lt;=0,db_ConsumoSectorizado[[#This Row],[Vol_ENVA]]&lt;100)</f>
        <v>1</v>
      </c>
      <c r="X267" s="28" t="b">
        <f>+AND(db_ConsumoSectorizado[[#This Row],[Vol_SACO]]&gt;0,db_ConsumoSectorizado[[#This Row],[Vol_ENVA]]&lt;900)</f>
        <v>0</v>
      </c>
      <c r="Y267" s="28" t="b">
        <f>+AND(db_ConsumoSectorizado[[#This Row],[Vol_SACO]]=0,db_ConsumoSectorizado[[#This Row],[Vol_ENVA]]&gt;3000)</f>
        <v>0</v>
      </c>
    </row>
    <row r="268" spans="1:25" ht="15.75" x14ac:dyDescent="0.25">
      <c r="A268" s="26">
        <v>44460</v>
      </c>
      <c r="B26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68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6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6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6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68" s="28">
        <f ca="1">+db_ConsumoSectorizado[[#This Row],[Consumo.No02]]-db_ConsumoSectorizado[[#This Row],[Consumo.No04]]-db_ConsumoSectorizado[[#This Row],[Consumo.No05]]</f>
        <v>0</v>
      </c>
      <c r="H268" s="28">
        <f ca="1">+db_ConsumoSectorizado[[#This Row],[Consumo.No08]]+db_ConsumoSectorizado[[#This Row],[Consumo.No09]]</f>
        <v>0</v>
      </c>
      <c r="I268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68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68" s="28">
        <f ca="1">+db_ConsumoSectorizado[[#This Row],[Consumo.No07]]-db_ConsumoSectorizado[[#This Row],[Consumo.No08]]-db_ConsumoSectorizado[[#This Row],[Consumo.No09]]</f>
        <v>0</v>
      </c>
      <c r="L268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68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68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68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68" s="28">
        <f ca="1">+db_ConsumoSectorizado[[#This Row],[Consumo.No11]]-db_ConsumoSectorizado[[#This Row],[Consumo.No12]]-db_ConsumoSectorizado[[#This Row],[Consumo.No13]]-db_ConsumoSectorizado[[#This Row],[Consumo.No14]]</f>
        <v>0</v>
      </c>
      <c r="Q268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68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68" s="28">
        <f ca="1">+db_ConsumoSectorizado[[#This Row],[Consumo.No01]]-db_ConsumoSectorizado[[#This Row],[Consumo.No02]]-db_ConsumoSectorizado[[#This Row],[Consumo.No07]]-db_ConsumoSectorizado[[#This Row],[Consumo.No11]]</f>
        <v>0</v>
      </c>
      <c r="T268" s="28">
        <f>+IFERROR(VLOOKUP(db_ConsumoSectorizado[[#This Row],[Fecha]],db_Vol[],2,FALSE),0)</f>
        <v>0</v>
      </c>
      <c r="U268" s="28">
        <f>+IFERROR(VLOOKUP(db_ConsumoSectorizado[[#This Row],[Fecha]],db_Vol[],3,FALSE),0)</f>
        <v>0</v>
      </c>
      <c r="V268" s="28" t="b">
        <f>+AND(db_ConsumoSectorizado[[#This Row],[Vol_SACO]]&gt;3000,db_ConsumoSectorizado[[#This Row],[Vol_ENVA]]&gt;3000)</f>
        <v>0</v>
      </c>
      <c r="W268" s="28" t="b">
        <f>+AND(db_ConsumoSectorizado[[#This Row],[Vol_SACO]]&lt;=0,db_ConsumoSectorizado[[#This Row],[Vol_ENVA]]&lt;100)</f>
        <v>1</v>
      </c>
      <c r="X268" s="28" t="b">
        <f>+AND(db_ConsumoSectorizado[[#This Row],[Vol_SACO]]&gt;0,db_ConsumoSectorizado[[#This Row],[Vol_ENVA]]&lt;900)</f>
        <v>0</v>
      </c>
      <c r="Y268" s="28" t="b">
        <f>+AND(db_ConsumoSectorizado[[#This Row],[Vol_SACO]]=0,db_ConsumoSectorizado[[#This Row],[Vol_ENVA]]&gt;3000)</f>
        <v>0</v>
      </c>
    </row>
    <row r="269" spans="1:25" ht="15.75" x14ac:dyDescent="0.25">
      <c r="A269" s="26">
        <v>44461</v>
      </c>
      <c r="B26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69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6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6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6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69" s="28">
        <f ca="1">+db_ConsumoSectorizado[[#This Row],[Consumo.No02]]-db_ConsumoSectorizado[[#This Row],[Consumo.No04]]-db_ConsumoSectorizado[[#This Row],[Consumo.No05]]</f>
        <v>0</v>
      </c>
      <c r="H269" s="28">
        <f ca="1">+db_ConsumoSectorizado[[#This Row],[Consumo.No08]]+db_ConsumoSectorizado[[#This Row],[Consumo.No09]]</f>
        <v>0</v>
      </c>
      <c r="I269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69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69" s="28">
        <f ca="1">+db_ConsumoSectorizado[[#This Row],[Consumo.No07]]-db_ConsumoSectorizado[[#This Row],[Consumo.No08]]-db_ConsumoSectorizado[[#This Row],[Consumo.No09]]</f>
        <v>0</v>
      </c>
      <c r="L269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69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69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69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69" s="28">
        <f ca="1">+db_ConsumoSectorizado[[#This Row],[Consumo.No11]]-db_ConsumoSectorizado[[#This Row],[Consumo.No12]]-db_ConsumoSectorizado[[#This Row],[Consumo.No13]]-db_ConsumoSectorizado[[#This Row],[Consumo.No14]]</f>
        <v>0</v>
      </c>
      <c r="Q269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69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69" s="28">
        <f ca="1">+db_ConsumoSectorizado[[#This Row],[Consumo.No01]]-db_ConsumoSectorizado[[#This Row],[Consumo.No02]]-db_ConsumoSectorizado[[#This Row],[Consumo.No07]]-db_ConsumoSectorizado[[#This Row],[Consumo.No11]]</f>
        <v>0</v>
      </c>
      <c r="T269" s="28">
        <f>+IFERROR(VLOOKUP(db_ConsumoSectorizado[[#This Row],[Fecha]],db_Vol[],2,FALSE),0)</f>
        <v>0</v>
      </c>
      <c r="U269" s="28">
        <f>+IFERROR(VLOOKUP(db_ConsumoSectorizado[[#This Row],[Fecha]],db_Vol[],3,FALSE),0)</f>
        <v>0</v>
      </c>
      <c r="V269" s="28" t="b">
        <f>+AND(db_ConsumoSectorizado[[#This Row],[Vol_SACO]]&gt;3000,db_ConsumoSectorizado[[#This Row],[Vol_ENVA]]&gt;3000)</f>
        <v>0</v>
      </c>
      <c r="W269" s="28" t="b">
        <f>+AND(db_ConsumoSectorizado[[#This Row],[Vol_SACO]]&lt;=0,db_ConsumoSectorizado[[#This Row],[Vol_ENVA]]&lt;100)</f>
        <v>1</v>
      </c>
      <c r="X269" s="28" t="b">
        <f>+AND(db_ConsumoSectorizado[[#This Row],[Vol_SACO]]&gt;0,db_ConsumoSectorizado[[#This Row],[Vol_ENVA]]&lt;900)</f>
        <v>0</v>
      </c>
      <c r="Y269" s="28" t="b">
        <f>+AND(db_ConsumoSectorizado[[#This Row],[Vol_SACO]]=0,db_ConsumoSectorizado[[#This Row],[Vol_ENVA]]&gt;3000)</f>
        <v>0</v>
      </c>
    </row>
    <row r="270" spans="1:25" ht="15.75" x14ac:dyDescent="0.25">
      <c r="A270" s="26">
        <v>44462</v>
      </c>
      <c r="B27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70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7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7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7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70" s="28">
        <f ca="1">+db_ConsumoSectorizado[[#This Row],[Consumo.No02]]-db_ConsumoSectorizado[[#This Row],[Consumo.No04]]-db_ConsumoSectorizado[[#This Row],[Consumo.No05]]</f>
        <v>0</v>
      </c>
      <c r="H270" s="28">
        <f ca="1">+db_ConsumoSectorizado[[#This Row],[Consumo.No08]]+db_ConsumoSectorizado[[#This Row],[Consumo.No09]]</f>
        <v>0</v>
      </c>
      <c r="I270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70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70" s="28">
        <f ca="1">+db_ConsumoSectorizado[[#This Row],[Consumo.No07]]-db_ConsumoSectorizado[[#This Row],[Consumo.No08]]-db_ConsumoSectorizado[[#This Row],[Consumo.No09]]</f>
        <v>0</v>
      </c>
      <c r="L270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70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70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70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70" s="28">
        <f ca="1">+db_ConsumoSectorizado[[#This Row],[Consumo.No11]]-db_ConsumoSectorizado[[#This Row],[Consumo.No12]]-db_ConsumoSectorizado[[#This Row],[Consumo.No13]]-db_ConsumoSectorizado[[#This Row],[Consumo.No14]]</f>
        <v>0</v>
      </c>
      <c r="Q270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70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70" s="28">
        <f ca="1">+db_ConsumoSectorizado[[#This Row],[Consumo.No01]]-db_ConsumoSectorizado[[#This Row],[Consumo.No02]]-db_ConsumoSectorizado[[#This Row],[Consumo.No07]]-db_ConsumoSectorizado[[#This Row],[Consumo.No11]]</f>
        <v>0</v>
      </c>
      <c r="T270" s="28">
        <f>+IFERROR(VLOOKUP(db_ConsumoSectorizado[[#This Row],[Fecha]],db_Vol[],2,FALSE),0)</f>
        <v>0</v>
      </c>
      <c r="U270" s="28">
        <f>+IFERROR(VLOOKUP(db_ConsumoSectorizado[[#This Row],[Fecha]],db_Vol[],3,FALSE),0)</f>
        <v>0</v>
      </c>
      <c r="V270" s="28" t="b">
        <f>+AND(db_ConsumoSectorizado[[#This Row],[Vol_SACO]]&gt;3000,db_ConsumoSectorizado[[#This Row],[Vol_ENVA]]&gt;3000)</f>
        <v>0</v>
      </c>
      <c r="W270" s="28" t="b">
        <f>+AND(db_ConsumoSectorizado[[#This Row],[Vol_SACO]]&lt;=0,db_ConsumoSectorizado[[#This Row],[Vol_ENVA]]&lt;100)</f>
        <v>1</v>
      </c>
      <c r="X270" s="28" t="b">
        <f>+AND(db_ConsumoSectorizado[[#This Row],[Vol_SACO]]&gt;0,db_ConsumoSectorizado[[#This Row],[Vol_ENVA]]&lt;900)</f>
        <v>0</v>
      </c>
      <c r="Y270" s="28" t="b">
        <f>+AND(db_ConsumoSectorizado[[#This Row],[Vol_SACO]]=0,db_ConsumoSectorizado[[#This Row],[Vol_ENVA]]&gt;3000)</f>
        <v>0</v>
      </c>
    </row>
    <row r="271" spans="1:25" ht="15.75" x14ac:dyDescent="0.25">
      <c r="A271" s="26">
        <v>44463</v>
      </c>
      <c r="B27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71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7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7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7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71" s="28">
        <f ca="1">+db_ConsumoSectorizado[[#This Row],[Consumo.No02]]-db_ConsumoSectorizado[[#This Row],[Consumo.No04]]-db_ConsumoSectorizado[[#This Row],[Consumo.No05]]</f>
        <v>0</v>
      </c>
      <c r="H271" s="28">
        <f ca="1">+db_ConsumoSectorizado[[#This Row],[Consumo.No08]]+db_ConsumoSectorizado[[#This Row],[Consumo.No09]]</f>
        <v>0</v>
      </c>
      <c r="I271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71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71" s="28">
        <f ca="1">+db_ConsumoSectorizado[[#This Row],[Consumo.No07]]-db_ConsumoSectorizado[[#This Row],[Consumo.No08]]-db_ConsumoSectorizado[[#This Row],[Consumo.No09]]</f>
        <v>0</v>
      </c>
      <c r="L271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71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71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71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71" s="28">
        <f ca="1">+db_ConsumoSectorizado[[#This Row],[Consumo.No11]]-db_ConsumoSectorizado[[#This Row],[Consumo.No12]]-db_ConsumoSectorizado[[#This Row],[Consumo.No13]]-db_ConsumoSectorizado[[#This Row],[Consumo.No14]]</f>
        <v>0</v>
      </c>
      <c r="Q271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71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71" s="28">
        <f ca="1">+db_ConsumoSectorizado[[#This Row],[Consumo.No01]]-db_ConsumoSectorizado[[#This Row],[Consumo.No02]]-db_ConsumoSectorizado[[#This Row],[Consumo.No07]]-db_ConsumoSectorizado[[#This Row],[Consumo.No11]]</f>
        <v>0</v>
      </c>
      <c r="T271" s="28">
        <f>+IFERROR(VLOOKUP(db_ConsumoSectorizado[[#This Row],[Fecha]],db_Vol[],2,FALSE),0)</f>
        <v>0</v>
      </c>
      <c r="U271" s="28">
        <f>+IFERROR(VLOOKUP(db_ConsumoSectorizado[[#This Row],[Fecha]],db_Vol[],3,FALSE),0)</f>
        <v>0</v>
      </c>
      <c r="V271" s="28" t="b">
        <f>+AND(db_ConsumoSectorizado[[#This Row],[Vol_SACO]]&gt;3000,db_ConsumoSectorizado[[#This Row],[Vol_ENVA]]&gt;3000)</f>
        <v>0</v>
      </c>
      <c r="W271" s="28" t="b">
        <f>+AND(db_ConsumoSectorizado[[#This Row],[Vol_SACO]]&lt;=0,db_ConsumoSectorizado[[#This Row],[Vol_ENVA]]&lt;100)</f>
        <v>1</v>
      </c>
      <c r="X271" s="28" t="b">
        <f>+AND(db_ConsumoSectorizado[[#This Row],[Vol_SACO]]&gt;0,db_ConsumoSectorizado[[#This Row],[Vol_ENVA]]&lt;900)</f>
        <v>0</v>
      </c>
      <c r="Y271" s="28" t="b">
        <f>+AND(db_ConsumoSectorizado[[#This Row],[Vol_SACO]]=0,db_ConsumoSectorizado[[#This Row],[Vol_ENVA]]&gt;3000)</f>
        <v>0</v>
      </c>
    </row>
    <row r="272" spans="1:25" ht="15.75" x14ac:dyDescent="0.25">
      <c r="A272" s="26">
        <v>44464</v>
      </c>
      <c r="B27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72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7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72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7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72" s="28">
        <f ca="1">+db_ConsumoSectorizado[[#This Row],[Consumo.No02]]-db_ConsumoSectorizado[[#This Row],[Consumo.No04]]-db_ConsumoSectorizado[[#This Row],[Consumo.No05]]</f>
        <v>0</v>
      </c>
      <c r="H272" s="28">
        <f ca="1">+db_ConsumoSectorizado[[#This Row],[Consumo.No08]]+db_ConsumoSectorizado[[#This Row],[Consumo.No09]]</f>
        <v>0</v>
      </c>
      <c r="I272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72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72" s="28">
        <f ca="1">+db_ConsumoSectorizado[[#This Row],[Consumo.No07]]-db_ConsumoSectorizado[[#This Row],[Consumo.No08]]-db_ConsumoSectorizado[[#This Row],[Consumo.No09]]</f>
        <v>0</v>
      </c>
      <c r="L272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72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72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72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72" s="28">
        <f ca="1">+db_ConsumoSectorizado[[#This Row],[Consumo.No11]]-db_ConsumoSectorizado[[#This Row],[Consumo.No12]]-db_ConsumoSectorizado[[#This Row],[Consumo.No13]]-db_ConsumoSectorizado[[#This Row],[Consumo.No14]]</f>
        <v>0</v>
      </c>
      <c r="Q272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72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72" s="28">
        <f ca="1">+db_ConsumoSectorizado[[#This Row],[Consumo.No01]]-db_ConsumoSectorizado[[#This Row],[Consumo.No02]]-db_ConsumoSectorizado[[#This Row],[Consumo.No07]]-db_ConsumoSectorizado[[#This Row],[Consumo.No11]]</f>
        <v>0</v>
      </c>
      <c r="T272" s="28">
        <f>+IFERROR(VLOOKUP(db_ConsumoSectorizado[[#This Row],[Fecha]],db_Vol[],2,FALSE),0)</f>
        <v>0</v>
      </c>
      <c r="U272" s="28">
        <f>+IFERROR(VLOOKUP(db_ConsumoSectorizado[[#This Row],[Fecha]],db_Vol[],3,FALSE),0)</f>
        <v>0</v>
      </c>
      <c r="V272" s="28" t="b">
        <f>+AND(db_ConsumoSectorizado[[#This Row],[Vol_SACO]]&gt;3000,db_ConsumoSectorizado[[#This Row],[Vol_ENVA]]&gt;3000)</f>
        <v>0</v>
      </c>
      <c r="W272" s="28" t="b">
        <f>+AND(db_ConsumoSectorizado[[#This Row],[Vol_SACO]]&lt;=0,db_ConsumoSectorizado[[#This Row],[Vol_ENVA]]&lt;100)</f>
        <v>1</v>
      </c>
      <c r="X272" s="28" t="b">
        <f>+AND(db_ConsumoSectorizado[[#This Row],[Vol_SACO]]&gt;0,db_ConsumoSectorizado[[#This Row],[Vol_ENVA]]&lt;900)</f>
        <v>0</v>
      </c>
      <c r="Y272" s="28" t="b">
        <f>+AND(db_ConsumoSectorizado[[#This Row],[Vol_SACO]]=0,db_ConsumoSectorizado[[#This Row],[Vol_ENVA]]&gt;3000)</f>
        <v>0</v>
      </c>
    </row>
    <row r="273" spans="1:25" ht="15.75" x14ac:dyDescent="0.25">
      <c r="A273" s="26">
        <v>44465</v>
      </c>
      <c r="B27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73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7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73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73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73" s="28">
        <f ca="1">+db_ConsumoSectorizado[[#This Row],[Consumo.No02]]-db_ConsumoSectorizado[[#This Row],[Consumo.No04]]-db_ConsumoSectorizado[[#This Row],[Consumo.No05]]</f>
        <v>0</v>
      </c>
      <c r="H273" s="28">
        <f ca="1">+db_ConsumoSectorizado[[#This Row],[Consumo.No08]]+db_ConsumoSectorizado[[#This Row],[Consumo.No09]]</f>
        <v>0</v>
      </c>
      <c r="I273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73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73" s="28">
        <f ca="1">+db_ConsumoSectorizado[[#This Row],[Consumo.No07]]-db_ConsumoSectorizado[[#This Row],[Consumo.No08]]-db_ConsumoSectorizado[[#This Row],[Consumo.No09]]</f>
        <v>0</v>
      </c>
      <c r="L273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73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73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73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73" s="28">
        <f ca="1">+db_ConsumoSectorizado[[#This Row],[Consumo.No11]]-db_ConsumoSectorizado[[#This Row],[Consumo.No12]]-db_ConsumoSectorizado[[#This Row],[Consumo.No13]]-db_ConsumoSectorizado[[#This Row],[Consumo.No14]]</f>
        <v>0</v>
      </c>
      <c r="Q273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73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73" s="28">
        <f ca="1">+db_ConsumoSectorizado[[#This Row],[Consumo.No01]]-db_ConsumoSectorizado[[#This Row],[Consumo.No02]]-db_ConsumoSectorizado[[#This Row],[Consumo.No07]]-db_ConsumoSectorizado[[#This Row],[Consumo.No11]]</f>
        <v>0</v>
      </c>
      <c r="T273" s="28">
        <f>+IFERROR(VLOOKUP(db_ConsumoSectorizado[[#This Row],[Fecha]],db_Vol[],2,FALSE),0)</f>
        <v>0</v>
      </c>
      <c r="U273" s="28">
        <f>+IFERROR(VLOOKUP(db_ConsumoSectorizado[[#This Row],[Fecha]],db_Vol[],3,FALSE),0)</f>
        <v>0</v>
      </c>
      <c r="V273" s="28" t="b">
        <f>+AND(db_ConsumoSectorizado[[#This Row],[Vol_SACO]]&gt;3000,db_ConsumoSectorizado[[#This Row],[Vol_ENVA]]&gt;3000)</f>
        <v>0</v>
      </c>
      <c r="W273" s="28" t="b">
        <f>+AND(db_ConsumoSectorizado[[#This Row],[Vol_SACO]]&lt;=0,db_ConsumoSectorizado[[#This Row],[Vol_ENVA]]&lt;100)</f>
        <v>1</v>
      </c>
      <c r="X273" s="28" t="b">
        <f>+AND(db_ConsumoSectorizado[[#This Row],[Vol_SACO]]&gt;0,db_ConsumoSectorizado[[#This Row],[Vol_ENVA]]&lt;900)</f>
        <v>0</v>
      </c>
      <c r="Y273" s="28" t="b">
        <f>+AND(db_ConsumoSectorizado[[#This Row],[Vol_SACO]]=0,db_ConsumoSectorizado[[#This Row],[Vol_ENVA]]&gt;3000)</f>
        <v>0</v>
      </c>
    </row>
    <row r="274" spans="1:25" ht="15.75" x14ac:dyDescent="0.25">
      <c r="A274" s="26">
        <v>44466</v>
      </c>
      <c r="B27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74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7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7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7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74" s="28">
        <f ca="1">+db_ConsumoSectorizado[[#This Row],[Consumo.No02]]-db_ConsumoSectorizado[[#This Row],[Consumo.No04]]-db_ConsumoSectorizado[[#This Row],[Consumo.No05]]</f>
        <v>0</v>
      </c>
      <c r="H274" s="28">
        <f ca="1">+db_ConsumoSectorizado[[#This Row],[Consumo.No08]]+db_ConsumoSectorizado[[#This Row],[Consumo.No09]]</f>
        <v>0</v>
      </c>
      <c r="I274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74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74" s="28">
        <f ca="1">+db_ConsumoSectorizado[[#This Row],[Consumo.No07]]-db_ConsumoSectorizado[[#This Row],[Consumo.No08]]-db_ConsumoSectorizado[[#This Row],[Consumo.No09]]</f>
        <v>0</v>
      </c>
      <c r="L274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74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74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74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74" s="28">
        <f ca="1">+db_ConsumoSectorizado[[#This Row],[Consumo.No11]]-db_ConsumoSectorizado[[#This Row],[Consumo.No12]]-db_ConsumoSectorizado[[#This Row],[Consumo.No13]]-db_ConsumoSectorizado[[#This Row],[Consumo.No14]]</f>
        <v>0</v>
      </c>
      <c r="Q274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74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74" s="28">
        <f ca="1">+db_ConsumoSectorizado[[#This Row],[Consumo.No01]]-db_ConsumoSectorizado[[#This Row],[Consumo.No02]]-db_ConsumoSectorizado[[#This Row],[Consumo.No07]]-db_ConsumoSectorizado[[#This Row],[Consumo.No11]]</f>
        <v>0</v>
      </c>
      <c r="T274" s="28">
        <f>+IFERROR(VLOOKUP(db_ConsumoSectorizado[[#This Row],[Fecha]],db_Vol[],2,FALSE),0)</f>
        <v>0</v>
      </c>
      <c r="U274" s="28">
        <f>+IFERROR(VLOOKUP(db_ConsumoSectorizado[[#This Row],[Fecha]],db_Vol[],3,FALSE),0)</f>
        <v>0</v>
      </c>
      <c r="V274" s="28" t="b">
        <f>+AND(db_ConsumoSectorizado[[#This Row],[Vol_SACO]]&gt;3000,db_ConsumoSectorizado[[#This Row],[Vol_ENVA]]&gt;3000)</f>
        <v>0</v>
      </c>
      <c r="W274" s="28" t="b">
        <f>+AND(db_ConsumoSectorizado[[#This Row],[Vol_SACO]]&lt;=0,db_ConsumoSectorizado[[#This Row],[Vol_ENVA]]&lt;100)</f>
        <v>1</v>
      </c>
      <c r="X274" s="28" t="b">
        <f>+AND(db_ConsumoSectorizado[[#This Row],[Vol_SACO]]&gt;0,db_ConsumoSectorizado[[#This Row],[Vol_ENVA]]&lt;900)</f>
        <v>0</v>
      </c>
      <c r="Y274" s="28" t="b">
        <f>+AND(db_ConsumoSectorizado[[#This Row],[Vol_SACO]]=0,db_ConsumoSectorizado[[#This Row],[Vol_ENVA]]&gt;3000)</f>
        <v>0</v>
      </c>
    </row>
    <row r="275" spans="1:25" ht="15.75" x14ac:dyDescent="0.25">
      <c r="A275" s="26">
        <v>44467</v>
      </c>
      <c r="B27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75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7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7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7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75" s="28">
        <f ca="1">+db_ConsumoSectorizado[[#This Row],[Consumo.No02]]-db_ConsumoSectorizado[[#This Row],[Consumo.No04]]-db_ConsumoSectorizado[[#This Row],[Consumo.No05]]</f>
        <v>0</v>
      </c>
      <c r="H275" s="28">
        <f ca="1">+db_ConsumoSectorizado[[#This Row],[Consumo.No08]]+db_ConsumoSectorizado[[#This Row],[Consumo.No09]]</f>
        <v>0</v>
      </c>
      <c r="I275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75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75" s="28">
        <f ca="1">+db_ConsumoSectorizado[[#This Row],[Consumo.No07]]-db_ConsumoSectorizado[[#This Row],[Consumo.No08]]-db_ConsumoSectorizado[[#This Row],[Consumo.No09]]</f>
        <v>0</v>
      </c>
      <c r="L275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75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75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75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75" s="28">
        <f ca="1">+db_ConsumoSectorizado[[#This Row],[Consumo.No11]]-db_ConsumoSectorizado[[#This Row],[Consumo.No12]]-db_ConsumoSectorizado[[#This Row],[Consumo.No13]]-db_ConsumoSectorizado[[#This Row],[Consumo.No14]]</f>
        <v>0</v>
      </c>
      <c r="Q275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75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75" s="28">
        <f ca="1">+db_ConsumoSectorizado[[#This Row],[Consumo.No01]]-db_ConsumoSectorizado[[#This Row],[Consumo.No02]]-db_ConsumoSectorizado[[#This Row],[Consumo.No07]]-db_ConsumoSectorizado[[#This Row],[Consumo.No11]]</f>
        <v>0</v>
      </c>
      <c r="T275" s="28">
        <f>+IFERROR(VLOOKUP(db_ConsumoSectorizado[[#This Row],[Fecha]],db_Vol[],2,FALSE),0)</f>
        <v>0</v>
      </c>
      <c r="U275" s="28">
        <f>+IFERROR(VLOOKUP(db_ConsumoSectorizado[[#This Row],[Fecha]],db_Vol[],3,FALSE),0)</f>
        <v>0</v>
      </c>
      <c r="V275" s="28" t="b">
        <f>+AND(db_ConsumoSectorizado[[#This Row],[Vol_SACO]]&gt;3000,db_ConsumoSectorizado[[#This Row],[Vol_ENVA]]&gt;3000)</f>
        <v>0</v>
      </c>
      <c r="W275" s="28" t="b">
        <f>+AND(db_ConsumoSectorizado[[#This Row],[Vol_SACO]]&lt;=0,db_ConsumoSectorizado[[#This Row],[Vol_ENVA]]&lt;100)</f>
        <v>1</v>
      </c>
      <c r="X275" s="28" t="b">
        <f>+AND(db_ConsumoSectorizado[[#This Row],[Vol_SACO]]&gt;0,db_ConsumoSectorizado[[#This Row],[Vol_ENVA]]&lt;900)</f>
        <v>0</v>
      </c>
      <c r="Y275" s="28" t="b">
        <f>+AND(db_ConsumoSectorizado[[#This Row],[Vol_SACO]]=0,db_ConsumoSectorizado[[#This Row],[Vol_ENVA]]&gt;3000)</f>
        <v>0</v>
      </c>
    </row>
    <row r="276" spans="1:25" ht="15.75" x14ac:dyDescent="0.25">
      <c r="A276" s="26">
        <v>44468</v>
      </c>
      <c r="B27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76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7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7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7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76" s="28">
        <f ca="1">+db_ConsumoSectorizado[[#This Row],[Consumo.No02]]-db_ConsumoSectorizado[[#This Row],[Consumo.No04]]-db_ConsumoSectorizado[[#This Row],[Consumo.No05]]</f>
        <v>0</v>
      </c>
      <c r="H276" s="28">
        <f ca="1">+db_ConsumoSectorizado[[#This Row],[Consumo.No08]]+db_ConsumoSectorizado[[#This Row],[Consumo.No09]]</f>
        <v>0</v>
      </c>
      <c r="I276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76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76" s="28">
        <f ca="1">+db_ConsumoSectorizado[[#This Row],[Consumo.No07]]-db_ConsumoSectorizado[[#This Row],[Consumo.No08]]-db_ConsumoSectorizado[[#This Row],[Consumo.No09]]</f>
        <v>0</v>
      </c>
      <c r="L276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76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76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76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76" s="28">
        <f ca="1">+db_ConsumoSectorizado[[#This Row],[Consumo.No11]]-db_ConsumoSectorizado[[#This Row],[Consumo.No12]]-db_ConsumoSectorizado[[#This Row],[Consumo.No13]]-db_ConsumoSectorizado[[#This Row],[Consumo.No14]]</f>
        <v>0</v>
      </c>
      <c r="Q276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76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76" s="28">
        <f ca="1">+db_ConsumoSectorizado[[#This Row],[Consumo.No01]]-db_ConsumoSectorizado[[#This Row],[Consumo.No02]]-db_ConsumoSectorizado[[#This Row],[Consumo.No07]]-db_ConsumoSectorizado[[#This Row],[Consumo.No11]]</f>
        <v>0</v>
      </c>
      <c r="T276" s="28">
        <f>+IFERROR(VLOOKUP(db_ConsumoSectorizado[[#This Row],[Fecha]],db_Vol[],2,FALSE),0)</f>
        <v>0</v>
      </c>
      <c r="U276" s="28">
        <f>+IFERROR(VLOOKUP(db_ConsumoSectorizado[[#This Row],[Fecha]],db_Vol[],3,FALSE),0)</f>
        <v>0</v>
      </c>
      <c r="V276" s="28" t="b">
        <f>+AND(db_ConsumoSectorizado[[#This Row],[Vol_SACO]]&gt;3000,db_ConsumoSectorizado[[#This Row],[Vol_ENVA]]&gt;3000)</f>
        <v>0</v>
      </c>
      <c r="W276" s="28" t="b">
        <f>+AND(db_ConsumoSectorizado[[#This Row],[Vol_SACO]]&lt;=0,db_ConsumoSectorizado[[#This Row],[Vol_ENVA]]&lt;100)</f>
        <v>1</v>
      </c>
      <c r="X276" s="28" t="b">
        <f>+AND(db_ConsumoSectorizado[[#This Row],[Vol_SACO]]&gt;0,db_ConsumoSectorizado[[#This Row],[Vol_ENVA]]&lt;900)</f>
        <v>0</v>
      </c>
      <c r="Y276" s="28" t="b">
        <f>+AND(db_ConsumoSectorizado[[#This Row],[Vol_SACO]]=0,db_ConsumoSectorizado[[#This Row],[Vol_ENVA]]&gt;3000)</f>
        <v>0</v>
      </c>
    </row>
    <row r="277" spans="1:25" ht="15.75" x14ac:dyDescent="0.25">
      <c r="A277" s="26">
        <v>44469</v>
      </c>
      <c r="B27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77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7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7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7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77" s="28">
        <f ca="1">+db_ConsumoSectorizado[[#This Row],[Consumo.No02]]-db_ConsumoSectorizado[[#This Row],[Consumo.No04]]-db_ConsumoSectorizado[[#This Row],[Consumo.No05]]</f>
        <v>0</v>
      </c>
      <c r="H277" s="28">
        <f ca="1">+db_ConsumoSectorizado[[#This Row],[Consumo.No08]]+db_ConsumoSectorizado[[#This Row],[Consumo.No09]]</f>
        <v>0</v>
      </c>
      <c r="I277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77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77" s="28">
        <f ca="1">+db_ConsumoSectorizado[[#This Row],[Consumo.No07]]-db_ConsumoSectorizado[[#This Row],[Consumo.No08]]-db_ConsumoSectorizado[[#This Row],[Consumo.No09]]</f>
        <v>0</v>
      </c>
      <c r="L277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77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77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77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77" s="28">
        <f ca="1">+db_ConsumoSectorizado[[#This Row],[Consumo.No11]]-db_ConsumoSectorizado[[#This Row],[Consumo.No12]]-db_ConsumoSectorizado[[#This Row],[Consumo.No13]]-db_ConsumoSectorizado[[#This Row],[Consumo.No14]]</f>
        <v>0</v>
      </c>
      <c r="Q277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77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77" s="28">
        <f ca="1">+db_ConsumoSectorizado[[#This Row],[Consumo.No01]]-db_ConsumoSectorizado[[#This Row],[Consumo.No02]]-db_ConsumoSectorizado[[#This Row],[Consumo.No07]]-db_ConsumoSectorizado[[#This Row],[Consumo.No11]]</f>
        <v>0</v>
      </c>
      <c r="T277" s="28">
        <f>+IFERROR(VLOOKUP(db_ConsumoSectorizado[[#This Row],[Fecha]],db_Vol[],2,FALSE),0)</f>
        <v>0</v>
      </c>
      <c r="U277" s="28">
        <f>+IFERROR(VLOOKUP(db_ConsumoSectorizado[[#This Row],[Fecha]],db_Vol[],3,FALSE),0)</f>
        <v>0</v>
      </c>
      <c r="V277" s="28" t="b">
        <f>+AND(db_ConsumoSectorizado[[#This Row],[Vol_SACO]]&gt;3000,db_ConsumoSectorizado[[#This Row],[Vol_ENVA]]&gt;3000)</f>
        <v>0</v>
      </c>
      <c r="W277" s="28" t="b">
        <f>+AND(db_ConsumoSectorizado[[#This Row],[Vol_SACO]]&lt;=0,db_ConsumoSectorizado[[#This Row],[Vol_ENVA]]&lt;100)</f>
        <v>1</v>
      </c>
      <c r="X277" s="28" t="b">
        <f>+AND(db_ConsumoSectorizado[[#This Row],[Vol_SACO]]&gt;0,db_ConsumoSectorizado[[#This Row],[Vol_ENVA]]&lt;900)</f>
        <v>0</v>
      </c>
      <c r="Y277" s="28" t="b">
        <f>+AND(db_ConsumoSectorizado[[#This Row],[Vol_SACO]]=0,db_ConsumoSectorizado[[#This Row],[Vol_ENVA]]&gt;3000)</f>
        <v>0</v>
      </c>
    </row>
    <row r="278" spans="1:25" ht="15.75" x14ac:dyDescent="0.25">
      <c r="A278" s="26">
        <v>44470</v>
      </c>
      <c r="B27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78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7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7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7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78" s="28">
        <f ca="1">+db_ConsumoSectorizado[[#This Row],[Consumo.No02]]-db_ConsumoSectorizado[[#This Row],[Consumo.No04]]-db_ConsumoSectorizado[[#This Row],[Consumo.No05]]</f>
        <v>0</v>
      </c>
      <c r="H278" s="28">
        <f ca="1">+db_ConsumoSectorizado[[#This Row],[Consumo.No08]]+db_ConsumoSectorizado[[#This Row],[Consumo.No09]]</f>
        <v>0</v>
      </c>
      <c r="I278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78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78" s="28">
        <f ca="1">+db_ConsumoSectorizado[[#This Row],[Consumo.No07]]-db_ConsumoSectorizado[[#This Row],[Consumo.No08]]-db_ConsumoSectorizado[[#This Row],[Consumo.No09]]</f>
        <v>0</v>
      </c>
      <c r="L278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78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78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78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78" s="28">
        <f ca="1">+db_ConsumoSectorizado[[#This Row],[Consumo.No11]]-db_ConsumoSectorizado[[#This Row],[Consumo.No12]]-db_ConsumoSectorizado[[#This Row],[Consumo.No13]]-db_ConsumoSectorizado[[#This Row],[Consumo.No14]]</f>
        <v>0</v>
      </c>
      <c r="Q278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78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78" s="28">
        <f ca="1">+db_ConsumoSectorizado[[#This Row],[Consumo.No01]]-db_ConsumoSectorizado[[#This Row],[Consumo.No02]]-db_ConsumoSectorizado[[#This Row],[Consumo.No07]]-db_ConsumoSectorizado[[#This Row],[Consumo.No11]]</f>
        <v>0</v>
      </c>
      <c r="T278" s="28">
        <f>+IFERROR(VLOOKUP(db_ConsumoSectorizado[[#This Row],[Fecha]],db_Vol[],2,FALSE),0)</f>
        <v>0</v>
      </c>
      <c r="U278" s="28">
        <f>+IFERROR(VLOOKUP(db_ConsumoSectorizado[[#This Row],[Fecha]],db_Vol[],3,FALSE),0)</f>
        <v>0</v>
      </c>
      <c r="V278" s="28" t="b">
        <f>+AND(db_ConsumoSectorizado[[#This Row],[Vol_SACO]]&gt;3000,db_ConsumoSectorizado[[#This Row],[Vol_ENVA]]&gt;3000)</f>
        <v>0</v>
      </c>
      <c r="W278" s="28" t="b">
        <f>+AND(db_ConsumoSectorizado[[#This Row],[Vol_SACO]]&lt;=0,db_ConsumoSectorizado[[#This Row],[Vol_ENVA]]&lt;100)</f>
        <v>1</v>
      </c>
      <c r="X278" s="28" t="b">
        <f>+AND(db_ConsumoSectorizado[[#This Row],[Vol_SACO]]&gt;0,db_ConsumoSectorizado[[#This Row],[Vol_ENVA]]&lt;900)</f>
        <v>0</v>
      </c>
      <c r="Y278" s="28" t="b">
        <f>+AND(db_ConsumoSectorizado[[#This Row],[Vol_SACO]]=0,db_ConsumoSectorizado[[#This Row],[Vol_ENVA]]&gt;3000)</f>
        <v>0</v>
      </c>
    </row>
    <row r="279" spans="1:25" ht="15.75" x14ac:dyDescent="0.25">
      <c r="A279" s="26">
        <v>44471</v>
      </c>
      <c r="B27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79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7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7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7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79" s="28">
        <f ca="1">+db_ConsumoSectorizado[[#This Row],[Consumo.No02]]-db_ConsumoSectorizado[[#This Row],[Consumo.No04]]-db_ConsumoSectorizado[[#This Row],[Consumo.No05]]</f>
        <v>0</v>
      </c>
      <c r="H279" s="28">
        <f ca="1">+db_ConsumoSectorizado[[#This Row],[Consumo.No08]]+db_ConsumoSectorizado[[#This Row],[Consumo.No09]]</f>
        <v>0</v>
      </c>
      <c r="I279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79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79" s="28">
        <f ca="1">+db_ConsumoSectorizado[[#This Row],[Consumo.No07]]-db_ConsumoSectorizado[[#This Row],[Consumo.No08]]-db_ConsumoSectorizado[[#This Row],[Consumo.No09]]</f>
        <v>0</v>
      </c>
      <c r="L279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79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79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79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79" s="28">
        <f ca="1">+db_ConsumoSectorizado[[#This Row],[Consumo.No11]]-db_ConsumoSectorizado[[#This Row],[Consumo.No12]]-db_ConsumoSectorizado[[#This Row],[Consumo.No13]]-db_ConsumoSectorizado[[#This Row],[Consumo.No14]]</f>
        <v>0</v>
      </c>
      <c r="Q279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79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79" s="28">
        <f ca="1">+db_ConsumoSectorizado[[#This Row],[Consumo.No01]]-db_ConsumoSectorizado[[#This Row],[Consumo.No02]]-db_ConsumoSectorizado[[#This Row],[Consumo.No07]]-db_ConsumoSectorizado[[#This Row],[Consumo.No11]]</f>
        <v>0</v>
      </c>
      <c r="T279" s="28">
        <f>+IFERROR(VLOOKUP(db_ConsumoSectorizado[[#This Row],[Fecha]],db_Vol[],2,FALSE),0)</f>
        <v>0</v>
      </c>
      <c r="U279" s="28">
        <f>+IFERROR(VLOOKUP(db_ConsumoSectorizado[[#This Row],[Fecha]],db_Vol[],3,FALSE),0)</f>
        <v>0</v>
      </c>
      <c r="V279" s="28" t="b">
        <f>+AND(db_ConsumoSectorizado[[#This Row],[Vol_SACO]]&gt;3000,db_ConsumoSectorizado[[#This Row],[Vol_ENVA]]&gt;3000)</f>
        <v>0</v>
      </c>
      <c r="W279" s="28" t="b">
        <f>+AND(db_ConsumoSectorizado[[#This Row],[Vol_SACO]]&lt;=0,db_ConsumoSectorizado[[#This Row],[Vol_ENVA]]&lt;100)</f>
        <v>1</v>
      </c>
      <c r="X279" s="28" t="b">
        <f>+AND(db_ConsumoSectorizado[[#This Row],[Vol_SACO]]&gt;0,db_ConsumoSectorizado[[#This Row],[Vol_ENVA]]&lt;900)</f>
        <v>0</v>
      </c>
      <c r="Y279" s="28" t="b">
        <f>+AND(db_ConsumoSectorizado[[#This Row],[Vol_SACO]]=0,db_ConsumoSectorizado[[#This Row],[Vol_ENVA]]&gt;3000)</f>
        <v>0</v>
      </c>
    </row>
    <row r="280" spans="1:25" ht="15.75" x14ac:dyDescent="0.25">
      <c r="A280" s="26">
        <v>44472</v>
      </c>
      <c r="B28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80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8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8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8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80" s="28">
        <f ca="1">+db_ConsumoSectorizado[[#This Row],[Consumo.No02]]-db_ConsumoSectorizado[[#This Row],[Consumo.No04]]-db_ConsumoSectorizado[[#This Row],[Consumo.No05]]</f>
        <v>0</v>
      </c>
      <c r="H280" s="28">
        <f ca="1">+db_ConsumoSectorizado[[#This Row],[Consumo.No08]]+db_ConsumoSectorizado[[#This Row],[Consumo.No09]]</f>
        <v>0</v>
      </c>
      <c r="I280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80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80" s="28">
        <f ca="1">+db_ConsumoSectorizado[[#This Row],[Consumo.No07]]-db_ConsumoSectorizado[[#This Row],[Consumo.No08]]-db_ConsumoSectorizado[[#This Row],[Consumo.No09]]</f>
        <v>0</v>
      </c>
      <c r="L280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80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80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80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80" s="28">
        <f ca="1">+db_ConsumoSectorizado[[#This Row],[Consumo.No11]]-db_ConsumoSectorizado[[#This Row],[Consumo.No12]]-db_ConsumoSectorizado[[#This Row],[Consumo.No13]]-db_ConsumoSectorizado[[#This Row],[Consumo.No14]]</f>
        <v>0</v>
      </c>
      <c r="Q280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80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80" s="28">
        <f ca="1">+db_ConsumoSectorizado[[#This Row],[Consumo.No01]]-db_ConsumoSectorizado[[#This Row],[Consumo.No02]]-db_ConsumoSectorizado[[#This Row],[Consumo.No07]]-db_ConsumoSectorizado[[#This Row],[Consumo.No11]]</f>
        <v>0</v>
      </c>
      <c r="T280" s="28">
        <f>+IFERROR(VLOOKUP(db_ConsumoSectorizado[[#This Row],[Fecha]],db_Vol[],2,FALSE),0)</f>
        <v>0</v>
      </c>
      <c r="U280" s="28">
        <f>+IFERROR(VLOOKUP(db_ConsumoSectorizado[[#This Row],[Fecha]],db_Vol[],3,FALSE),0)</f>
        <v>0</v>
      </c>
      <c r="V280" s="28" t="b">
        <f>+AND(db_ConsumoSectorizado[[#This Row],[Vol_SACO]]&gt;3000,db_ConsumoSectorizado[[#This Row],[Vol_ENVA]]&gt;3000)</f>
        <v>0</v>
      </c>
      <c r="W280" s="28" t="b">
        <f>+AND(db_ConsumoSectorizado[[#This Row],[Vol_SACO]]&lt;=0,db_ConsumoSectorizado[[#This Row],[Vol_ENVA]]&lt;100)</f>
        <v>1</v>
      </c>
      <c r="X280" s="28" t="b">
        <f>+AND(db_ConsumoSectorizado[[#This Row],[Vol_SACO]]&gt;0,db_ConsumoSectorizado[[#This Row],[Vol_ENVA]]&lt;900)</f>
        <v>0</v>
      </c>
      <c r="Y280" s="28" t="b">
        <f>+AND(db_ConsumoSectorizado[[#This Row],[Vol_SACO]]=0,db_ConsumoSectorizado[[#This Row],[Vol_ENVA]]&gt;3000)</f>
        <v>0</v>
      </c>
    </row>
    <row r="281" spans="1:25" ht="15.75" x14ac:dyDescent="0.25">
      <c r="A281" s="26">
        <v>44473</v>
      </c>
      <c r="B28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81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8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8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8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81" s="28">
        <f ca="1">+db_ConsumoSectorizado[[#This Row],[Consumo.No02]]-db_ConsumoSectorizado[[#This Row],[Consumo.No04]]-db_ConsumoSectorizado[[#This Row],[Consumo.No05]]</f>
        <v>0</v>
      </c>
      <c r="H281" s="28">
        <f ca="1">+db_ConsumoSectorizado[[#This Row],[Consumo.No08]]+db_ConsumoSectorizado[[#This Row],[Consumo.No09]]</f>
        <v>0</v>
      </c>
      <c r="I281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81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81" s="28">
        <f ca="1">+db_ConsumoSectorizado[[#This Row],[Consumo.No07]]-db_ConsumoSectorizado[[#This Row],[Consumo.No08]]-db_ConsumoSectorizado[[#This Row],[Consumo.No09]]</f>
        <v>0</v>
      </c>
      <c r="L281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81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81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81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81" s="28">
        <f ca="1">+db_ConsumoSectorizado[[#This Row],[Consumo.No11]]-db_ConsumoSectorizado[[#This Row],[Consumo.No12]]-db_ConsumoSectorizado[[#This Row],[Consumo.No13]]-db_ConsumoSectorizado[[#This Row],[Consumo.No14]]</f>
        <v>0</v>
      </c>
      <c r="Q281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81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81" s="28">
        <f ca="1">+db_ConsumoSectorizado[[#This Row],[Consumo.No01]]-db_ConsumoSectorizado[[#This Row],[Consumo.No02]]-db_ConsumoSectorizado[[#This Row],[Consumo.No07]]-db_ConsumoSectorizado[[#This Row],[Consumo.No11]]</f>
        <v>0</v>
      </c>
      <c r="T281" s="28">
        <f>+IFERROR(VLOOKUP(db_ConsumoSectorizado[[#This Row],[Fecha]],db_Vol[],2,FALSE),0)</f>
        <v>0</v>
      </c>
      <c r="U281" s="28">
        <f>+IFERROR(VLOOKUP(db_ConsumoSectorizado[[#This Row],[Fecha]],db_Vol[],3,FALSE),0)</f>
        <v>0</v>
      </c>
      <c r="V281" s="28" t="b">
        <f>+AND(db_ConsumoSectorizado[[#This Row],[Vol_SACO]]&gt;3000,db_ConsumoSectorizado[[#This Row],[Vol_ENVA]]&gt;3000)</f>
        <v>0</v>
      </c>
      <c r="W281" s="28" t="b">
        <f>+AND(db_ConsumoSectorizado[[#This Row],[Vol_SACO]]&lt;=0,db_ConsumoSectorizado[[#This Row],[Vol_ENVA]]&lt;100)</f>
        <v>1</v>
      </c>
      <c r="X281" s="28" t="b">
        <f>+AND(db_ConsumoSectorizado[[#This Row],[Vol_SACO]]&gt;0,db_ConsumoSectorizado[[#This Row],[Vol_ENVA]]&lt;900)</f>
        <v>0</v>
      </c>
      <c r="Y281" s="28" t="b">
        <f>+AND(db_ConsumoSectorizado[[#This Row],[Vol_SACO]]=0,db_ConsumoSectorizado[[#This Row],[Vol_ENVA]]&gt;3000)</f>
        <v>0</v>
      </c>
    </row>
    <row r="282" spans="1:25" ht="15.75" x14ac:dyDescent="0.25">
      <c r="A282" s="26">
        <v>44474</v>
      </c>
      <c r="B28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82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8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82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8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82" s="28">
        <f ca="1">+db_ConsumoSectorizado[[#This Row],[Consumo.No02]]-db_ConsumoSectorizado[[#This Row],[Consumo.No04]]-db_ConsumoSectorizado[[#This Row],[Consumo.No05]]</f>
        <v>0</v>
      </c>
      <c r="H282" s="28">
        <f ca="1">+db_ConsumoSectorizado[[#This Row],[Consumo.No08]]+db_ConsumoSectorizado[[#This Row],[Consumo.No09]]</f>
        <v>0</v>
      </c>
      <c r="I282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82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82" s="28">
        <f ca="1">+db_ConsumoSectorizado[[#This Row],[Consumo.No07]]-db_ConsumoSectorizado[[#This Row],[Consumo.No08]]-db_ConsumoSectorizado[[#This Row],[Consumo.No09]]</f>
        <v>0</v>
      </c>
      <c r="L282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82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82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82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82" s="28">
        <f ca="1">+db_ConsumoSectorizado[[#This Row],[Consumo.No11]]-db_ConsumoSectorizado[[#This Row],[Consumo.No12]]-db_ConsumoSectorizado[[#This Row],[Consumo.No13]]-db_ConsumoSectorizado[[#This Row],[Consumo.No14]]</f>
        <v>0</v>
      </c>
      <c r="Q282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82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82" s="28">
        <f ca="1">+db_ConsumoSectorizado[[#This Row],[Consumo.No01]]-db_ConsumoSectorizado[[#This Row],[Consumo.No02]]-db_ConsumoSectorizado[[#This Row],[Consumo.No07]]-db_ConsumoSectorizado[[#This Row],[Consumo.No11]]</f>
        <v>0</v>
      </c>
      <c r="T282" s="28">
        <f>+IFERROR(VLOOKUP(db_ConsumoSectorizado[[#This Row],[Fecha]],db_Vol[],2,FALSE),0)</f>
        <v>0</v>
      </c>
      <c r="U282" s="28">
        <f>+IFERROR(VLOOKUP(db_ConsumoSectorizado[[#This Row],[Fecha]],db_Vol[],3,FALSE),0)</f>
        <v>0</v>
      </c>
      <c r="V282" s="28" t="b">
        <f>+AND(db_ConsumoSectorizado[[#This Row],[Vol_SACO]]&gt;3000,db_ConsumoSectorizado[[#This Row],[Vol_ENVA]]&gt;3000)</f>
        <v>0</v>
      </c>
      <c r="W282" s="28" t="b">
        <f>+AND(db_ConsumoSectorizado[[#This Row],[Vol_SACO]]&lt;=0,db_ConsumoSectorizado[[#This Row],[Vol_ENVA]]&lt;100)</f>
        <v>1</v>
      </c>
      <c r="X282" s="28" t="b">
        <f>+AND(db_ConsumoSectorizado[[#This Row],[Vol_SACO]]&gt;0,db_ConsumoSectorizado[[#This Row],[Vol_ENVA]]&lt;900)</f>
        <v>0</v>
      </c>
      <c r="Y282" s="28" t="b">
        <f>+AND(db_ConsumoSectorizado[[#This Row],[Vol_SACO]]=0,db_ConsumoSectorizado[[#This Row],[Vol_ENVA]]&gt;3000)</f>
        <v>0</v>
      </c>
    </row>
    <row r="283" spans="1:25" ht="15.75" x14ac:dyDescent="0.25">
      <c r="A283" s="26">
        <v>44475</v>
      </c>
      <c r="B28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83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8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83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83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83" s="28">
        <f ca="1">+db_ConsumoSectorizado[[#This Row],[Consumo.No02]]-db_ConsumoSectorizado[[#This Row],[Consumo.No04]]-db_ConsumoSectorizado[[#This Row],[Consumo.No05]]</f>
        <v>0</v>
      </c>
      <c r="H283" s="28">
        <f ca="1">+db_ConsumoSectorizado[[#This Row],[Consumo.No08]]+db_ConsumoSectorizado[[#This Row],[Consumo.No09]]</f>
        <v>0</v>
      </c>
      <c r="I283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83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83" s="28">
        <f ca="1">+db_ConsumoSectorizado[[#This Row],[Consumo.No07]]-db_ConsumoSectorizado[[#This Row],[Consumo.No08]]-db_ConsumoSectorizado[[#This Row],[Consumo.No09]]</f>
        <v>0</v>
      </c>
      <c r="L283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83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83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83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83" s="28">
        <f ca="1">+db_ConsumoSectorizado[[#This Row],[Consumo.No11]]-db_ConsumoSectorizado[[#This Row],[Consumo.No12]]-db_ConsumoSectorizado[[#This Row],[Consumo.No13]]-db_ConsumoSectorizado[[#This Row],[Consumo.No14]]</f>
        <v>0</v>
      </c>
      <c r="Q283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83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83" s="28">
        <f ca="1">+db_ConsumoSectorizado[[#This Row],[Consumo.No01]]-db_ConsumoSectorizado[[#This Row],[Consumo.No02]]-db_ConsumoSectorizado[[#This Row],[Consumo.No07]]-db_ConsumoSectorizado[[#This Row],[Consumo.No11]]</f>
        <v>0</v>
      </c>
      <c r="T283" s="28">
        <f>+IFERROR(VLOOKUP(db_ConsumoSectorizado[[#This Row],[Fecha]],db_Vol[],2,FALSE),0)</f>
        <v>0</v>
      </c>
      <c r="U283" s="28">
        <f>+IFERROR(VLOOKUP(db_ConsumoSectorizado[[#This Row],[Fecha]],db_Vol[],3,FALSE),0)</f>
        <v>0</v>
      </c>
      <c r="V283" s="28" t="b">
        <f>+AND(db_ConsumoSectorizado[[#This Row],[Vol_SACO]]&gt;3000,db_ConsumoSectorizado[[#This Row],[Vol_ENVA]]&gt;3000)</f>
        <v>0</v>
      </c>
      <c r="W283" s="28" t="b">
        <f>+AND(db_ConsumoSectorizado[[#This Row],[Vol_SACO]]&lt;=0,db_ConsumoSectorizado[[#This Row],[Vol_ENVA]]&lt;100)</f>
        <v>1</v>
      </c>
      <c r="X283" s="28" t="b">
        <f>+AND(db_ConsumoSectorizado[[#This Row],[Vol_SACO]]&gt;0,db_ConsumoSectorizado[[#This Row],[Vol_ENVA]]&lt;900)</f>
        <v>0</v>
      </c>
      <c r="Y283" s="28" t="b">
        <f>+AND(db_ConsumoSectorizado[[#This Row],[Vol_SACO]]=0,db_ConsumoSectorizado[[#This Row],[Vol_ENVA]]&gt;3000)</f>
        <v>0</v>
      </c>
    </row>
    <row r="284" spans="1:25" ht="15.75" x14ac:dyDescent="0.25">
      <c r="A284" s="26">
        <v>44476</v>
      </c>
      <c r="B28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84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8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8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8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84" s="28">
        <f ca="1">+db_ConsumoSectorizado[[#This Row],[Consumo.No02]]-db_ConsumoSectorizado[[#This Row],[Consumo.No04]]-db_ConsumoSectorizado[[#This Row],[Consumo.No05]]</f>
        <v>0</v>
      </c>
      <c r="H284" s="28">
        <f ca="1">+db_ConsumoSectorizado[[#This Row],[Consumo.No08]]+db_ConsumoSectorizado[[#This Row],[Consumo.No09]]</f>
        <v>0</v>
      </c>
      <c r="I284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84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84" s="28">
        <f ca="1">+db_ConsumoSectorizado[[#This Row],[Consumo.No07]]-db_ConsumoSectorizado[[#This Row],[Consumo.No08]]-db_ConsumoSectorizado[[#This Row],[Consumo.No09]]</f>
        <v>0</v>
      </c>
      <c r="L284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84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84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84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84" s="28">
        <f ca="1">+db_ConsumoSectorizado[[#This Row],[Consumo.No11]]-db_ConsumoSectorizado[[#This Row],[Consumo.No12]]-db_ConsumoSectorizado[[#This Row],[Consumo.No13]]-db_ConsumoSectorizado[[#This Row],[Consumo.No14]]</f>
        <v>0</v>
      </c>
      <c r="Q284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84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84" s="28">
        <f ca="1">+db_ConsumoSectorizado[[#This Row],[Consumo.No01]]-db_ConsumoSectorizado[[#This Row],[Consumo.No02]]-db_ConsumoSectorizado[[#This Row],[Consumo.No07]]-db_ConsumoSectorizado[[#This Row],[Consumo.No11]]</f>
        <v>0</v>
      </c>
      <c r="T284" s="28">
        <f>+IFERROR(VLOOKUP(db_ConsumoSectorizado[[#This Row],[Fecha]],db_Vol[],2,FALSE),0)</f>
        <v>0</v>
      </c>
      <c r="U284" s="28">
        <f>+IFERROR(VLOOKUP(db_ConsumoSectorizado[[#This Row],[Fecha]],db_Vol[],3,FALSE),0)</f>
        <v>0</v>
      </c>
      <c r="V284" s="28" t="b">
        <f>+AND(db_ConsumoSectorizado[[#This Row],[Vol_SACO]]&gt;3000,db_ConsumoSectorizado[[#This Row],[Vol_ENVA]]&gt;3000)</f>
        <v>0</v>
      </c>
      <c r="W284" s="28" t="b">
        <f>+AND(db_ConsumoSectorizado[[#This Row],[Vol_SACO]]&lt;=0,db_ConsumoSectorizado[[#This Row],[Vol_ENVA]]&lt;100)</f>
        <v>1</v>
      </c>
      <c r="X284" s="28" t="b">
        <f>+AND(db_ConsumoSectorizado[[#This Row],[Vol_SACO]]&gt;0,db_ConsumoSectorizado[[#This Row],[Vol_ENVA]]&lt;900)</f>
        <v>0</v>
      </c>
      <c r="Y284" s="28" t="b">
        <f>+AND(db_ConsumoSectorizado[[#This Row],[Vol_SACO]]=0,db_ConsumoSectorizado[[#This Row],[Vol_ENVA]]&gt;3000)</f>
        <v>0</v>
      </c>
    </row>
    <row r="285" spans="1:25" ht="15.75" x14ac:dyDescent="0.25">
      <c r="A285" s="26">
        <v>44477</v>
      </c>
      <c r="B28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85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8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8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8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85" s="28">
        <f ca="1">+db_ConsumoSectorizado[[#This Row],[Consumo.No02]]-db_ConsumoSectorizado[[#This Row],[Consumo.No04]]-db_ConsumoSectorizado[[#This Row],[Consumo.No05]]</f>
        <v>0</v>
      </c>
      <c r="H285" s="28">
        <f ca="1">+db_ConsumoSectorizado[[#This Row],[Consumo.No08]]+db_ConsumoSectorizado[[#This Row],[Consumo.No09]]</f>
        <v>0</v>
      </c>
      <c r="I285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85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85" s="28">
        <f ca="1">+db_ConsumoSectorizado[[#This Row],[Consumo.No07]]-db_ConsumoSectorizado[[#This Row],[Consumo.No08]]-db_ConsumoSectorizado[[#This Row],[Consumo.No09]]</f>
        <v>0</v>
      </c>
      <c r="L285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85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85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85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85" s="28">
        <f ca="1">+db_ConsumoSectorizado[[#This Row],[Consumo.No11]]-db_ConsumoSectorizado[[#This Row],[Consumo.No12]]-db_ConsumoSectorizado[[#This Row],[Consumo.No13]]-db_ConsumoSectorizado[[#This Row],[Consumo.No14]]</f>
        <v>0</v>
      </c>
      <c r="Q285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85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85" s="28">
        <f ca="1">+db_ConsumoSectorizado[[#This Row],[Consumo.No01]]-db_ConsumoSectorizado[[#This Row],[Consumo.No02]]-db_ConsumoSectorizado[[#This Row],[Consumo.No07]]-db_ConsumoSectorizado[[#This Row],[Consumo.No11]]</f>
        <v>0</v>
      </c>
      <c r="T285" s="28">
        <f>+IFERROR(VLOOKUP(db_ConsumoSectorizado[[#This Row],[Fecha]],db_Vol[],2,FALSE),0)</f>
        <v>0</v>
      </c>
      <c r="U285" s="28">
        <f>+IFERROR(VLOOKUP(db_ConsumoSectorizado[[#This Row],[Fecha]],db_Vol[],3,FALSE),0)</f>
        <v>0</v>
      </c>
      <c r="V285" s="28" t="b">
        <f>+AND(db_ConsumoSectorizado[[#This Row],[Vol_SACO]]&gt;3000,db_ConsumoSectorizado[[#This Row],[Vol_ENVA]]&gt;3000)</f>
        <v>0</v>
      </c>
      <c r="W285" s="28" t="b">
        <f>+AND(db_ConsumoSectorizado[[#This Row],[Vol_SACO]]&lt;=0,db_ConsumoSectorizado[[#This Row],[Vol_ENVA]]&lt;100)</f>
        <v>1</v>
      </c>
      <c r="X285" s="28" t="b">
        <f>+AND(db_ConsumoSectorizado[[#This Row],[Vol_SACO]]&gt;0,db_ConsumoSectorizado[[#This Row],[Vol_ENVA]]&lt;900)</f>
        <v>0</v>
      </c>
      <c r="Y285" s="28" t="b">
        <f>+AND(db_ConsumoSectorizado[[#This Row],[Vol_SACO]]=0,db_ConsumoSectorizado[[#This Row],[Vol_ENVA]]&gt;3000)</f>
        <v>0</v>
      </c>
    </row>
    <row r="286" spans="1:25" ht="15.75" x14ac:dyDescent="0.25">
      <c r="A286" s="26">
        <v>44478</v>
      </c>
      <c r="B28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86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8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8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8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86" s="28">
        <f ca="1">+db_ConsumoSectorizado[[#This Row],[Consumo.No02]]-db_ConsumoSectorizado[[#This Row],[Consumo.No04]]-db_ConsumoSectorizado[[#This Row],[Consumo.No05]]</f>
        <v>0</v>
      </c>
      <c r="H286" s="28">
        <f ca="1">+db_ConsumoSectorizado[[#This Row],[Consumo.No08]]+db_ConsumoSectorizado[[#This Row],[Consumo.No09]]</f>
        <v>0</v>
      </c>
      <c r="I286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86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86" s="28">
        <f ca="1">+db_ConsumoSectorizado[[#This Row],[Consumo.No07]]-db_ConsumoSectorizado[[#This Row],[Consumo.No08]]-db_ConsumoSectorizado[[#This Row],[Consumo.No09]]</f>
        <v>0</v>
      </c>
      <c r="L286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86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86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86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86" s="28">
        <f ca="1">+db_ConsumoSectorizado[[#This Row],[Consumo.No11]]-db_ConsumoSectorizado[[#This Row],[Consumo.No12]]-db_ConsumoSectorizado[[#This Row],[Consumo.No13]]-db_ConsumoSectorizado[[#This Row],[Consumo.No14]]</f>
        <v>0</v>
      </c>
      <c r="Q286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86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86" s="28">
        <f ca="1">+db_ConsumoSectorizado[[#This Row],[Consumo.No01]]-db_ConsumoSectorizado[[#This Row],[Consumo.No02]]-db_ConsumoSectorizado[[#This Row],[Consumo.No07]]-db_ConsumoSectorizado[[#This Row],[Consumo.No11]]</f>
        <v>0</v>
      </c>
      <c r="T286" s="28">
        <f>+IFERROR(VLOOKUP(db_ConsumoSectorizado[[#This Row],[Fecha]],db_Vol[],2,FALSE),0)</f>
        <v>0</v>
      </c>
      <c r="U286" s="28">
        <f>+IFERROR(VLOOKUP(db_ConsumoSectorizado[[#This Row],[Fecha]],db_Vol[],3,FALSE),0)</f>
        <v>0</v>
      </c>
      <c r="V286" s="28" t="b">
        <f>+AND(db_ConsumoSectorizado[[#This Row],[Vol_SACO]]&gt;3000,db_ConsumoSectorizado[[#This Row],[Vol_ENVA]]&gt;3000)</f>
        <v>0</v>
      </c>
      <c r="W286" s="28" t="b">
        <f>+AND(db_ConsumoSectorizado[[#This Row],[Vol_SACO]]&lt;=0,db_ConsumoSectorizado[[#This Row],[Vol_ENVA]]&lt;100)</f>
        <v>1</v>
      </c>
      <c r="X286" s="28" t="b">
        <f>+AND(db_ConsumoSectorizado[[#This Row],[Vol_SACO]]&gt;0,db_ConsumoSectorizado[[#This Row],[Vol_ENVA]]&lt;900)</f>
        <v>0</v>
      </c>
      <c r="Y286" s="28" t="b">
        <f>+AND(db_ConsumoSectorizado[[#This Row],[Vol_SACO]]=0,db_ConsumoSectorizado[[#This Row],[Vol_ENVA]]&gt;3000)</f>
        <v>0</v>
      </c>
    </row>
    <row r="287" spans="1:25" ht="15.75" x14ac:dyDescent="0.25">
      <c r="A287" s="26">
        <v>44479</v>
      </c>
      <c r="B28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87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8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8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8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87" s="28">
        <f ca="1">+db_ConsumoSectorizado[[#This Row],[Consumo.No02]]-db_ConsumoSectorizado[[#This Row],[Consumo.No04]]-db_ConsumoSectorizado[[#This Row],[Consumo.No05]]</f>
        <v>0</v>
      </c>
      <c r="H287" s="28">
        <f ca="1">+db_ConsumoSectorizado[[#This Row],[Consumo.No08]]+db_ConsumoSectorizado[[#This Row],[Consumo.No09]]</f>
        <v>0</v>
      </c>
      <c r="I287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87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87" s="28">
        <f ca="1">+db_ConsumoSectorizado[[#This Row],[Consumo.No07]]-db_ConsumoSectorizado[[#This Row],[Consumo.No08]]-db_ConsumoSectorizado[[#This Row],[Consumo.No09]]</f>
        <v>0</v>
      </c>
      <c r="L287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87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87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87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87" s="28">
        <f ca="1">+db_ConsumoSectorizado[[#This Row],[Consumo.No11]]-db_ConsumoSectorizado[[#This Row],[Consumo.No12]]-db_ConsumoSectorizado[[#This Row],[Consumo.No13]]-db_ConsumoSectorizado[[#This Row],[Consumo.No14]]</f>
        <v>0</v>
      </c>
      <c r="Q287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87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87" s="28">
        <f ca="1">+db_ConsumoSectorizado[[#This Row],[Consumo.No01]]-db_ConsumoSectorizado[[#This Row],[Consumo.No02]]-db_ConsumoSectorizado[[#This Row],[Consumo.No07]]-db_ConsumoSectorizado[[#This Row],[Consumo.No11]]</f>
        <v>0</v>
      </c>
      <c r="T287" s="28">
        <f>+IFERROR(VLOOKUP(db_ConsumoSectorizado[[#This Row],[Fecha]],db_Vol[],2,FALSE),0)</f>
        <v>0</v>
      </c>
      <c r="U287" s="28">
        <f>+IFERROR(VLOOKUP(db_ConsumoSectorizado[[#This Row],[Fecha]],db_Vol[],3,FALSE),0)</f>
        <v>0</v>
      </c>
      <c r="V287" s="28" t="b">
        <f>+AND(db_ConsumoSectorizado[[#This Row],[Vol_SACO]]&gt;3000,db_ConsumoSectorizado[[#This Row],[Vol_ENVA]]&gt;3000)</f>
        <v>0</v>
      </c>
      <c r="W287" s="28" t="b">
        <f>+AND(db_ConsumoSectorizado[[#This Row],[Vol_SACO]]&lt;=0,db_ConsumoSectorizado[[#This Row],[Vol_ENVA]]&lt;100)</f>
        <v>1</v>
      </c>
      <c r="X287" s="28" t="b">
        <f>+AND(db_ConsumoSectorizado[[#This Row],[Vol_SACO]]&gt;0,db_ConsumoSectorizado[[#This Row],[Vol_ENVA]]&lt;900)</f>
        <v>0</v>
      </c>
      <c r="Y287" s="28" t="b">
        <f>+AND(db_ConsumoSectorizado[[#This Row],[Vol_SACO]]=0,db_ConsumoSectorizado[[#This Row],[Vol_ENVA]]&gt;3000)</f>
        <v>0</v>
      </c>
    </row>
    <row r="288" spans="1:25" ht="15.75" x14ac:dyDescent="0.25">
      <c r="A288" s="26">
        <v>44480</v>
      </c>
      <c r="B28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88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8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8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8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88" s="28">
        <f ca="1">+db_ConsumoSectorizado[[#This Row],[Consumo.No02]]-db_ConsumoSectorizado[[#This Row],[Consumo.No04]]-db_ConsumoSectorizado[[#This Row],[Consumo.No05]]</f>
        <v>0</v>
      </c>
      <c r="H288" s="28">
        <f ca="1">+db_ConsumoSectorizado[[#This Row],[Consumo.No08]]+db_ConsumoSectorizado[[#This Row],[Consumo.No09]]</f>
        <v>0</v>
      </c>
      <c r="I288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88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88" s="28">
        <f ca="1">+db_ConsumoSectorizado[[#This Row],[Consumo.No07]]-db_ConsumoSectorizado[[#This Row],[Consumo.No08]]-db_ConsumoSectorizado[[#This Row],[Consumo.No09]]</f>
        <v>0</v>
      </c>
      <c r="L288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88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88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88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88" s="28">
        <f ca="1">+db_ConsumoSectorizado[[#This Row],[Consumo.No11]]-db_ConsumoSectorizado[[#This Row],[Consumo.No12]]-db_ConsumoSectorizado[[#This Row],[Consumo.No13]]-db_ConsumoSectorizado[[#This Row],[Consumo.No14]]</f>
        <v>0</v>
      </c>
      <c r="Q288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88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88" s="28">
        <f ca="1">+db_ConsumoSectorizado[[#This Row],[Consumo.No01]]-db_ConsumoSectorizado[[#This Row],[Consumo.No02]]-db_ConsumoSectorizado[[#This Row],[Consumo.No07]]-db_ConsumoSectorizado[[#This Row],[Consumo.No11]]</f>
        <v>0</v>
      </c>
      <c r="T288" s="28">
        <f>+IFERROR(VLOOKUP(db_ConsumoSectorizado[[#This Row],[Fecha]],db_Vol[],2,FALSE),0)</f>
        <v>0</v>
      </c>
      <c r="U288" s="28">
        <f>+IFERROR(VLOOKUP(db_ConsumoSectorizado[[#This Row],[Fecha]],db_Vol[],3,FALSE),0)</f>
        <v>0</v>
      </c>
      <c r="V288" s="28" t="b">
        <f>+AND(db_ConsumoSectorizado[[#This Row],[Vol_SACO]]&gt;3000,db_ConsumoSectorizado[[#This Row],[Vol_ENVA]]&gt;3000)</f>
        <v>0</v>
      </c>
      <c r="W288" s="28" t="b">
        <f>+AND(db_ConsumoSectorizado[[#This Row],[Vol_SACO]]&lt;=0,db_ConsumoSectorizado[[#This Row],[Vol_ENVA]]&lt;100)</f>
        <v>1</v>
      </c>
      <c r="X288" s="28" t="b">
        <f>+AND(db_ConsumoSectorizado[[#This Row],[Vol_SACO]]&gt;0,db_ConsumoSectorizado[[#This Row],[Vol_ENVA]]&lt;900)</f>
        <v>0</v>
      </c>
      <c r="Y288" s="28" t="b">
        <f>+AND(db_ConsumoSectorizado[[#This Row],[Vol_SACO]]=0,db_ConsumoSectorizado[[#This Row],[Vol_ENVA]]&gt;3000)</f>
        <v>0</v>
      </c>
    </row>
    <row r="289" spans="1:25" ht="15.75" x14ac:dyDescent="0.25">
      <c r="A289" s="26">
        <v>44481</v>
      </c>
      <c r="B28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89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8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8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8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89" s="28">
        <f ca="1">+db_ConsumoSectorizado[[#This Row],[Consumo.No02]]-db_ConsumoSectorizado[[#This Row],[Consumo.No04]]-db_ConsumoSectorizado[[#This Row],[Consumo.No05]]</f>
        <v>0</v>
      </c>
      <c r="H289" s="28">
        <f ca="1">+db_ConsumoSectorizado[[#This Row],[Consumo.No08]]+db_ConsumoSectorizado[[#This Row],[Consumo.No09]]</f>
        <v>0</v>
      </c>
      <c r="I289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89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89" s="28">
        <f ca="1">+db_ConsumoSectorizado[[#This Row],[Consumo.No07]]-db_ConsumoSectorizado[[#This Row],[Consumo.No08]]-db_ConsumoSectorizado[[#This Row],[Consumo.No09]]</f>
        <v>0</v>
      </c>
      <c r="L289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89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89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89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89" s="28">
        <f ca="1">+db_ConsumoSectorizado[[#This Row],[Consumo.No11]]-db_ConsumoSectorizado[[#This Row],[Consumo.No12]]-db_ConsumoSectorizado[[#This Row],[Consumo.No13]]-db_ConsumoSectorizado[[#This Row],[Consumo.No14]]</f>
        <v>0</v>
      </c>
      <c r="Q289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89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89" s="28">
        <f ca="1">+db_ConsumoSectorizado[[#This Row],[Consumo.No01]]-db_ConsumoSectorizado[[#This Row],[Consumo.No02]]-db_ConsumoSectorizado[[#This Row],[Consumo.No07]]-db_ConsumoSectorizado[[#This Row],[Consumo.No11]]</f>
        <v>0</v>
      </c>
      <c r="T289" s="28">
        <f>+IFERROR(VLOOKUP(db_ConsumoSectorizado[[#This Row],[Fecha]],db_Vol[],2,FALSE),0)</f>
        <v>0</v>
      </c>
      <c r="U289" s="28">
        <f>+IFERROR(VLOOKUP(db_ConsumoSectorizado[[#This Row],[Fecha]],db_Vol[],3,FALSE),0)</f>
        <v>0</v>
      </c>
      <c r="V289" s="28" t="b">
        <f>+AND(db_ConsumoSectorizado[[#This Row],[Vol_SACO]]&gt;3000,db_ConsumoSectorizado[[#This Row],[Vol_ENVA]]&gt;3000)</f>
        <v>0</v>
      </c>
      <c r="W289" s="28" t="b">
        <f>+AND(db_ConsumoSectorizado[[#This Row],[Vol_SACO]]&lt;=0,db_ConsumoSectorizado[[#This Row],[Vol_ENVA]]&lt;100)</f>
        <v>1</v>
      </c>
      <c r="X289" s="28" t="b">
        <f>+AND(db_ConsumoSectorizado[[#This Row],[Vol_SACO]]&gt;0,db_ConsumoSectorizado[[#This Row],[Vol_ENVA]]&lt;900)</f>
        <v>0</v>
      </c>
      <c r="Y289" s="28" t="b">
        <f>+AND(db_ConsumoSectorizado[[#This Row],[Vol_SACO]]=0,db_ConsumoSectorizado[[#This Row],[Vol_ENVA]]&gt;3000)</f>
        <v>0</v>
      </c>
    </row>
    <row r="290" spans="1:25" ht="15.75" x14ac:dyDescent="0.25">
      <c r="A290" s="26">
        <v>44482</v>
      </c>
      <c r="B29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90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9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9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9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90" s="28">
        <f ca="1">+db_ConsumoSectorizado[[#This Row],[Consumo.No02]]-db_ConsumoSectorizado[[#This Row],[Consumo.No04]]-db_ConsumoSectorizado[[#This Row],[Consumo.No05]]</f>
        <v>0</v>
      </c>
      <c r="H290" s="28">
        <f ca="1">+db_ConsumoSectorizado[[#This Row],[Consumo.No08]]+db_ConsumoSectorizado[[#This Row],[Consumo.No09]]</f>
        <v>0</v>
      </c>
      <c r="I290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90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90" s="28">
        <f ca="1">+db_ConsumoSectorizado[[#This Row],[Consumo.No07]]-db_ConsumoSectorizado[[#This Row],[Consumo.No08]]-db_ConsumoSectorizado[[#This Row],[Consumo.No09]]</f>
        <v>0</v>
      </c>
      <c r="L290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90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90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90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90" s="28">
        <f ca="1">+db_ConsumoSectorizado[[#This Row],[Consumo.No11]]-db_ConsumoSectorizado[[#This Row],[Consumo.No12]]-db_ConsumoSectorizado[[#This Row],[Consumo.No13]]-db_ConsumoSectorizado[[#This Row],[Consumo.No14]]</f>
        <v>0</v>
      </c>
      <c r="Q290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90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90" s="28">
        <f ca="1">+db_ConsumoSectorizado[[#This Row],[Consumo.No01]]-db_ConsumoSectorizado[[#This Row],[Consumo.No02]]-db_ConsumoSectorizado[[#This Row],[Consumo.No07]]-db_ConsumoSectorizado[[#This Row],[Consumo.No11]]</f>
        <v>0</v>
      </c>
      <c r="T290" s="28">
        <f>+IFERROR(VLOOKUP(db_ConsumoSectorizado[[#This Row],[Fecha]],db_Vol[],2,FALSE),0)</f>
        <v>0</v>
      </c>
      <c r="U290" s="28">
        <f>+IFERROR(VLOOKUP(db_ConsumoSectorizado[[#This Row],[Fecha]],db_Vol[],3,FALSE),0)</f>
        <v>0</v>
      </c>
      <c r="V290" s="28" t="b">
        <f>+AND(db_ConsumoSectorizado[[#This Row],[Vol_SACO]]&gt;3000,db_ConsumoSectorizado[[#This Row],[Vol_ENVA]]&gt;3000)</f>
        <v>0</v>
      </c>
      <c r="W290" s="28" t="b">
        <f>+AND(db_ConsumoSectorizado[[#This Row],[Vol_SACO]]&lt;=0,db_ConsumoSectorizado[[#This Row],[Vol_ENVA]]&lt;100)</f>
        <v>1</v>
      </c>
      <c r="X290" s="28" t="b">
        <f>+AND(db_ConsumoSectorizado[[#This Row],[Vol_SACO]]&gt;0,db_ConsumoSectorizado[[#This Row],[Vol_ENVA]]&lt;900)</f>
        <v>0</v>
      </c>
      <c r="Y290" s="28" t="b">
        <f>+AND(db_ConsumoSectorizado[[#This Row],[Vol_SACO]]=0,db_ConsumoSectorizado[[#This Row],[Vol_ENVA]]&gt;3000)</f>
        <v>0</v>
      </c>
    </row>
    <row r="291" spans="1:25" ht="15.75" x14ac:dyDescent="0.25">
      <c r="A291" s="26">
        <v>44483</v>
      </c>
      <c r="B29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91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9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9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9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91" s="28">
        <f ca="1">+db_ConsumoSectorizado[[#This Row],[Consumo.No02]]-db_ConsumoSectorizado[[#This Row],[Consumo.No04]]-db_ConsumoSectorizado[[#This Row],[Consumo.No05]]</f>
        <v>0</v>
      </c>
      <c r="H291" s="28">
        <f ca="1">+db_ConsumoSectorizado[[#This Row],[Consumo.No08]]+db_ConsumoSectorizado[[#This Row],[Consumo.No09]]</f>
        <v>0</v>
      </c>
      <c r="I291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91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91" s="28">
        <f ca="1">+db_ConsumoSectorizado[[#This Row],[Consumo.No07]]-db_ConsumoSectorizado[[#This Row],[Consumo.No08]]-db_ConsumoSectorizado[[#This Row],[Consumo.No09]]</f>
        <v>0</v>
      </c>
      <c r="L291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91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91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91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91" s="28">
        <f ca="1">+db_ConsumoSectorizado[[#This Row],[Consumo.No11]]-db_ConsumoSectorizado[[#This Row],[Consumo.No12]]-db_ConsumoSectorizado[[#This Row],[Consumo.No13]]-db_ConsumoSectorizado[[#This Row],[Consumo.No14]]</f>
        <v>0</v>
      </c>
      <c r="Q291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91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91" s="28">
        <f ca="1">+db_ConsumoSectorizado[[#This Row],[Consumo.No01]]-db_ConsumoSectorizado[[#This Row],[Consumo.No02]]-db_ConsumoSectorizado[[#This Row],[Consumo.No07]]-db_ConsumoSectorizado[[#This Row],[Consumo.No11]]</f>
        <v>0</v>
      </c>
      <c r="T291" s="28">
        <f>+IFERROR(VLOOKUP(db_ConsumoSectorizado[[#This Row],[Fecha]],db_Vol[],2,FALSE),0)</f>
        <v>0</v>
      </c>
      <c r="U291" s="28">
        <f>+IFERROR(VLOOKUP(db_ConsumoSectorizado[[#This Row],[Fecha]],db_Vol[],3,FALSE),0)</f>
        <v>0</v>
      </c>
      <c r="V291" s="28" t="b">
        <f>+AND(db_ConsumoSectorizado[[#This Row],[Vol_SACO]]&gt;3000,db_ConsumoSectorizado[[#This Row],[Vol_ENVA]]&gt;3000)</f>
        <v>0</v>
      </c>
      <c r="W291" s="28" t="b">
        <f>+AND(db_ConsumoSectorizado[[#This Row],[Vol_SACO]]&lt;=0,db_ConsumoSectorizado[[#This Row],[Vol_ENVA]]&lt;100)</f>
        <v>1</v>
      </c>
      <c r="X291" s="28" t="b">
        <f>+AND(db_ConsumoSectorizado[[#This Row],[Vol_SACO]]&gt;0,db_ConsumoSectorizado[[#This Row],[Vol_ENVA]]&lt;900)</f>
        <v>0</v>
      </c>
      <c r="Y291" s="28" t="b">
        <f>+AND(db_ConsumoSectorizado[[#This Row],[Vol_SACO]]=0,db_ConsumoSectorizado[[#This Row],[Vol_ENVA]]&gt;3000)</f>
        <v>0</v>
      </c>
    </row>
    <row r="292" spans="1:25" ht="15.75" x14ac:dyDescent="0.25">
      <c r="A292" s="26">
        <v>44484</v>
      </c>
      <c r="B29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92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9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92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9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92" s="28">
        <f ca="1">+db_ConsumoSectorizado[[#This Row],[Consumo.No02]]-db_ConsumoSectorizado[[#This Row],[Consumo.No04]]-db_ConsumoSectorizado[[#This Row],[Consumo.No05]]</f>
        <v>0</v>
      </c>
      <c r="H292" s="28">
        <f ca="1">+db_ConsumoSectorizado[[#This Row],[Consumo.No08]]+db_ConsumoSectorizado[[#This Row],[Consumo.No09]]</f>
        <v>0</v>
      </c>
      <c r="I292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92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92" s="28">
        <f ca="1">+db_ConsumoSectorizado[[#This Row],[Consumo.No07]]-db_ConsumoSectorizado[[#This Row],[Consumo.No08]]-db_ConsumoSectorizado[[#This Row],[Consumo.No09]]</f>
        <v>0</v>
      </c>
      <c r="L292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92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92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92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92" s="28">
        <f ca="1">+db_ConsumoSectorizado[[#This Row],[Consumo.No11]]-db_ConsumoSectorizado[[#This Row],[Consumo.No12]]-db_ConsumoSectorizado[[#This Row],[Consumo.No13]]-db_ConsumoSectorizado[[#This Row],[Consumo.No14]]</f>
        <v>0</v>
      </c>
      <c r="Q292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92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92" s="28">
        <f ca="1">+db_ConsumoSectorizado[[#This Row],[Consumo.No01]]-db_ConsumoSectorizado[[#This Row],[Consumo.No02]]-db_ConsumoSectorizado[[#This Row],[Consumo.No07]]-db_ConsumoSectorizado[[#This Row],[Consumo.No11]]</f>
        <v>0</v>
      </c>
      <c r="T292" s="28">
        <f>+IFERROR(VLOOKUP(db_ConsumoSectorizado[[#This Row],[Fecha]],db_Vol[],2,FALSE),0)</f>
        <v>0</v>
      </c>
      <c r="U292" s="28">
        <f>+IFERROR(VLOOKUP(db_ConsumoSectorizado[[#This Row],[Fecha]],db_Vol[],3,FALSE),0)</f>
        <v>0</v>
      </c>
      <c r="V292" s="28" t="b">
        <f>+AND(db_ConsumoSectorizado[[#This Row],[Vol_SACO]]&gt;3000,db_ConsumoSectorizado[[#This Row],[Vol_ENVA]]&gt;3000)</f>
        <v>0</v>
      </c>
      <c r="W292" s="28" t="b">
        <f>+AND(db_ConsumoSectorizado[[#This Row],[Vol_SACO]]&lt;=0,db_ConsumoSectorizado[[#This Row],[Vol_ENVA]]&lt;100)</f>
        <v>1</v>
      </c>
      <c r="X292" s="28" t="b">
        <f>+AND(db_ConsumoSectorizado[[#This Row],[Vol_SACO]]&gt;0,db_ConsumoSectorizado[[#This Row],[Vol_ENVA]]&lt;900)</f>
        <v>0</v>
      </c>
      <c r="Y292" s="28" t="b">
        <f>+AND(db_ConsumoSectorizado[[#This Row],[Vol_SACO]]=0,db_ConsumoSectorizado[[#This Row],[Vol_ENVA]]&gt;3000)</f>
        <v>0</v>
      </c>
    </row>
    <row r="293" spans="1:25" ht="15.75" x14ac:dyDescent="0.25">
      <c r="A293" s="26">
        <v>44485</v>
      </c>
      <c r="B29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93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9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93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93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93" s="28">
        <f ca="1">+db_ConsumoSectorizado[[#This Row],[Consumo.No02]]-db_ConsumoSectorizado[[#This Row],[Consumo.No04]]-db_ConsumoSectorizado[[#This Row],[Consumo.No05]]</f>
        <v>0</v>
      </c>
      <c r="H293" s="28">
        <f ca="1">+db_ConsumoSectorizado[[#This Row],[Consumo.No08]]+db_ConsumoSectorizado[[#This Row],[Consumo.No09]]</f>
        <v>0</v>
      </c>
      <c r="I293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93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93" s="28">
        <f ca="1">+db_ConsumoSectorizado[[#This Row],[Consumo.No07]]-db_ConsumoSectorizado[[#This Row],[Consumo.No08]]-db_ConsumoSectorizado[[#This Row],[Consumo.No09]]</f>
        <v>0</v>
      </c>
      <c r="L293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93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93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93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93" s="28">
        <f ca="1">+db_ConsumoSectorizado[[#This Row],[Consumo.No11]]-db_ConsumoSectorizado[[#This Row],[Consumo.No12]]-db_ConsumoSectorizado[[#This Row],[Consumo.No13]]-db_ConsumoSectorizado[[#This Row],[Consumo.No14]]</f>
        <v>0</v>
      </c>
      <c r="Q293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93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93" s="28">
        <f ca="1">+db_ConsumoSectorizado[[#This Row],[Consumo.No01]]-db_ConsumoSectorizado[[#This Row],[Consumo.No02]]-db_ConsumoSectorizado[[#This Row],[Consumo.No07]]-db_ConsumoSectorizado[[#This Row],[Consumo.No11]]</f>
        <v>0</v>
      </c>
      <c r="T293" s="28">
        <f>+IFERROR(VLOOKUP(db_ConsumoSectorizado[[#This Row],[Fecha]],db_Vol[],2,FALSE),0)</f>
        <v>0</v>
      </c>
      <c r="U293" s="28">
        <f>+IFERROR(VLOOKUP(db_ConsumoSectorizado[[#This Row],[Fecha]],db_Vol[],3,FALSE),0)</f>
        <v>0</v>
      </c>
      <c r="V293" s="28" t="b">
        <f>+AND(db_ConsumoSectorizado[[#This Row],[Vol_SACO]]&gt;3000,db_ConsumoSectorizado[[#This Row],[Vol_ENVA]]&gt;3000)</f>
        <v>0</v>
      </c>
      <c r="W293" s="28" t="b">
        <f>+AND(db_ConsumoSectorizado[[#This Row],[Vol_SACO]]&lt;=0,db_ConsumoSectorizado[[#This Row],[Vol_ENVA]]&lt;100)</f>
        <v>1</v>
      </c>
      <c r="X293" s="28" t="b">
        <f>+AND(db_ConsumoSectorizado[[#This Row],[Vol_SACO]]&gt;0,db_ConsumoSectorizado[[#This Row],[Vol_ENVA]]&lt;900)</f>
        <v>0</v>
      </c>
      <c r="Y293" s="28" t="b">
        <f>+AND(db_ConsumoSectorizado[[#This Row],[Vol_SACO]]=0,db_ConsumoSectorizado[[#This Row],[Vol_ENVA]]&gt;3000)</f>
        <v>0</v>
      </c>
    </row>
    <row r="294" spans="1:25" ht="15.75" x14ac:dyDescent="0.25">
      <c r="A294" s="26">
        <v>44486</v>
      </c>
      <c r="B29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94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9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9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9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94" s="28">
        <f ca="1">+db_ConsumoSectorizado[[#This Row],[Consumo.No02]]-db_ConsumoSectorizado[[#This Row],[Consumo.No04]]-db_ConsumoSectorizado[[#This Row],[Consumo.No05]]</f>
        <v>0</v>
      </c>
      <c r="H294" s="28">
        <f ca="1">+db_ConsumoSectorizado[[#This Row],[Consumo.No08]]+db_ConsumoSectorizado[[#This Row],[Consumo.No09]]</f>
        <v>0</v>
      </c>
      <c r="I294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94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94" s="28">
        <f ca="1">+db_ConsumoSectorizado[[#This Row],[Consumo.No07]]-db_ConsumoSectorizado[[#This Row],[Consumo.No08]]-db_ConsumoSectorizado[[#This Row],[Consumo.No09]]</f>
        <v>0</v>
      </c>
      <c r="L294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94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94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94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94" s="28">
        <f ca="1">+db_ConsumoSectorizado[[#This Row],[Consumo.No11]]-db_ConsumoSectorizado[[#This Row],[Consumo.No12]]-db_ConsumoSectorizado[[#This Row],[Consumo.No13]]-db_ConsumoSectorizado[[#This Row],[Consumo.No14]]</f>
        <v>0</v>
      </c>
      <c r="Q294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94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94" s="28">
        <f ca="1">+db_ConsumoSectorizado[[#This Row],[Consumo.No01]]-db_ConsumoSectorizado[[#This Row],[Consumo.No02]]-db_ConsumoSectorizado[[#This Row],[Consumo.No07]]-db_ConsumoSectorizado[[#This Row],[Consumo.No11]]</f>
        <v>0</v>
      </c>
      <c r="T294" s="28">
        <f>+IFERROR(VLOOKUP(db_ConsumoSectorizado[[#This Row],[Fecha]],db_Vol[],2,FALSE),0)</f>
        <v>0</v>
      </c>
      <c r="U294" s="28">
        <f>+IFERROR(VLOOKUP(db_ConsumoSectorizado[[#This Row],[Fecha]],db_Vol[],3,FALSE),0)</f>
        <v>0</v>
      </c>
      <c r="V294" s="28" t="b">
        <f>+AND(db_ConsumoSectorizado[[#This Row],[Vol_SACO]]&gt;3000,db_ConsumoSectorizado[[#This Row],[Vol_ENVA]]&gt;3000)</f>
        <v>0</v>
      </c>
      <c r="W294" s="28" t="b">
        <f>+AND(db_ConsumoSectorizado[[#This Row],[Vol_SACO]]&lt;=0,db_ConsumoSectorizado[[#This Row],[Vol_ENVA]]&lt;100)</f>
        <v>1</v>
      </c>
      <c r="X294" s="28" t="b">
        <f>+AND(db_ConsumoSectorizado[[#This Row],[Vol_SACO]]&gt;0,db_ConsumoSectorizado[[#This Row],[Vol_ENVA]]&lt;900)</f>
        <v>0</v>
      </c>
      <c r="Y294" s="28" t="b">
        <f>+AND(db_ConsumoSectorizado[[#This Row],[Vol_SACO]]=0,db_ConsumoSectorizado[[#This Row],[Vol_ENVA]]&gt;3000)</f>
        <v>0</v>
      </c>
    </row>
    <row r="295" spans="1:25" ht="15.75" x14ac:dyDescent="0.25">
      <c r="A295" s="26">
        <v>44487</v>
      </c>
      <c r="B29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95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9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9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9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95" s="28">
        <f ca="1">+db_ConsumoSectorizado[[#This Row],[Consumo.No02]]-db_ConsumoSectorizado[[#This Row],[Consumo.No04]]-db_ConsumoSectorizado[[#This Row],[Consumo.No05]]</f>
        <v>0</v>
      </c>
      <c r="H295" s="28">
        <f ca="1">+db_ConsumoSectorizado[[#This Row],[Consumo.No08]]+db_ConsumoSectorizado[[#This Row],[Consumo.No09]]</f>
        <v>0</v>
      </c>
      <c r="I295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95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95" s="28">
        <f ca="1">+db_ConsumoSectorizado[[#This Row],[Consumo.No07]]-db_ConsumoSectorizado[[#This Row],[Consumo.No08]]-db_ConsumoSectorizado[[#This Row],[Consumo.No09]]</f>
        <v>0</v>
      </c>
      <c r="L295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95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95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95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95" s="28">
        <f ca="1">+db_ConsumoSectorizado[[#This Row],[Consumo.No11]]-db_ConsumoSectorizado[[#This Row],[Consumo.No12]]-db_ConsumoSectorizado[[#This Row],[Consumo.No13]]-db_ConsumoSectorizado[[#This Row],[Consumo.No14]]</f>
        <v>0</v>
      </c>
      <c r="Q295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95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95" s="28">
        <f ca="1">+db_ConsumoSectorizado[[#This Row],[Consumo.No01]]-db_ConsumoSectorizado[[#This Row],[Consumo.No02]]-db_ConsumoSectorizado[[#This Row],[Consumo.No07]]-db_ConsumoSectorizado[[#This Row],[Consumo.No11]]</f>
        <v>0</v>
      </c>
      <c r="T295" s="28">
        <f>+IFERROR(VLOOKUP(db_ConsumoSectorizado[[#This Row],[Fecha]],db_Vol[],2,FALSE),0)</f>
        <v>0</v>
      </c>
      <c r="U295" s="28">
        <f>+IFERROR(VLOOKUP(db_ConsumoSectorizado[[#This Row],[Fecha]],db_Vol[],3,FALSE),0)</f>
        <v>0</v>
      </c>
      <c r="V295" s="28" t="b">
        <f>+AND(db_ConsumoSectorizado[[#This Row],[Vol_SACO]]&gt;3000,db_ConsumoSectorizado[[#This Row],[Vol_ENVA]]&gt;3000)</f>
        <v>0</v>
      </c>
      <c r="W295" s="28" t="b">
        <f>+AND(db_ConsumoSectorizado[[#This Row],[Vol_SACO]]&lt;=0,db_ConsumoSectorizado[[#This Row],[Vol_ENVA]]&lt;100)</f>
        <v>1</v>
      </c>
      <c r="X295" s="28" t="b">
        <f>+AND(db_ConsumoSectorizado[[#This Row],[Vol_SACO]]&gt;0,db_ConsumoSectorizado[[#This Row],[Vol_ENVA]]&lt;900)</f>
        <v>0</v>
      </c>
      <c r="Y295" s="28" t="b">
        <f>+AND(db_ConsumoSectorizado[[#This Row],[Vol_SACO]]=0,db_ConsumoSectorizado[[#This Row],[Vol_ENVA]]&gt;3000)</f>
        <v>0</v>
      </c>
    </row>
    <row r="296" spans="1:25" ht="15.75" x14ac:dyDescent="0.25">
      <c r="A296" s="26">
        <v>44488</v>
      </c>
      <c r="B29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96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9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9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9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96" s="28">
        <f ca="1">+db_ConsumoSectorizado[[#This Row],[Consumo.No02]]-db_ConsumoSectorizado[[#This Row],[Consumo.No04]]-db_ConsumoSectorizado[[#This Row],[Consumo.No05]]</f>
        <v>0</v>
      </c>
      <c r="H296" s="28">
        <f ca="1">+db_ConsumoSectorizado[[#This Row],[Consumo.No08]]+db_ConsumoSectorizado[[#This Row],[Consumo.No09]]</f>
        <v>0</v>
      </c>
      <c r="I296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96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96" s="28">
        <f ca="1">+db_ConsumoSectorizado[[#This Row],[Consumo.No07]]-db_ConsumoSectorizado[[#This Row],[Consumo.No08]]-db_ConsumoSectorizado[[#This Row],[Consumo.No09]]</f>
        <v>0</v>
      </c>
      <c r="L296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96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96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96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96" s="28">
        <f ca="1">+db_ConsumoSectorizado[[#This Row],[Consumo.No11]]-db_ConsumoSectorizado[[#This Row],[Consumo.No12]]-db_ConsumoSectorizado[[#This Row],[Consumo.No13]]-db_ConsumoSectorizado[[#This Row],[Consumo.No14]]</f>
        <v>0</v>
      </c>
      <c r="Q296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96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96" s="28">
        <f ca="1">+db_ConsumoSectorizado[[#This Row],[Consumo.No01]]-db_ConsumoSectorizado[[#This Row],[Consumo.No02]]-db_ConsumoSectorizado[[#This Row],[Consumo.No07]]-db_ConsumoSectorizado[[#This Row],[Consumo.No11]]</f>
        <v>0</v>
      </c>
      <c r="T296" s="28">
        <f>+IFERROR(VLOOKUP(db_ConsumoSectorizado[[#This Row],[Fecha]],db_Vol[],2,FALSE),0)</f>
        <v>0</v>
      </c>
      <c r="U296" s="28">
        <f>+IFERROR(VLOOKUP(db_ConsumoSectorizado[[#This Row],[Fecha]],db_Vol[],3,FALSE),0)</f>
        <v>0</v>
      </c>
      <c r="V296" s="28" t="b">
        <f>+AND(db_ConsumoSectorizado[[#This Row],[Vol_SACO]]&gt;3000,db_ConsumoSectorizado[[#This Row],[Vol_ENVA]]&gt;3000)</f>
        <v>0</v>
      </c>
      <c r="W296" s="28" t="b">
        <f>+AND(db_ConsumoSectorizado[[#This Row],[Vol_SACO]]&lt;=0,db_ConsumoSectorizado[[#This Row],[Vol_ENVA]]&lt;100)</f>
        <v>1</v>
      </c>
      <c r="X296" s="28" t="b">
        <f>+AND(db_ConsumoSectorizado[[#This Row],[Vol_SACO]]&gt;0,db_ConsumoSectorizado[[#This Row],[Vol_ENVA]]&lt;900)</f>
        <v>0</v>
      </c>
      <c r="Y296" s="28" t="b">
        <f>+AND(db_ConsumoSectorizado[[#This Row],[Vol_SACO]]=0,db_ConsumoSectorizado[[#This Row],[Vol_ENVA]]&gt;3000)</f>
        <v>0</v>
      </c>
    </row>
    <row r="297" spans="1:25" ht="15.75" x14ac:dyDescent="0.25">
      <c r="A297" s="26">
        <v>44489</v>
      </c>
      <c r="B29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97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9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9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9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97" s="28">
        <f ca="1">+db_ConsumoSectorizado[[#This Row],[Consumo.No02]]-db_ConsumoSectorizado[[#This Row],[Consumo.No04]]-db_ConsumoSectorizado[[#This Row],[Consumo.No05]]</f>
        <v>0</v>
      </c>
      <c r="H297" s="28">
        <f ca="1">+db_ConsumoSectorizado[[#This Row],[Consumo.No08]]+db_ConsumoSectorizado[[#This Row],[Consumo.No09]]</f>
        <v>0</v>
      </c>
      <c r="I297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97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97" s="28">
        <f ca="1">+db_ConsumoSectorizado[[#This Row],[Consumo.No07]]-db_ConsumoSectorizado[[#This Row],[Consumo.No08]]-db_ConsumoSectorizado[[#This Row],[Consumo.No09]]</f>
        <v>0</v>
      </c>
      <c r="L297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97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97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97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97" s="28">
        <f ca="1">+db_ConsumoSectorizado[[#This Row],[Consumo.No11]]-db_ConsumoSectorizado[[#This Row],[Consumo.No12]]-db_ConsumoSectorizado[[#This Row],[Consumo.No13]]-db_ConsumoSectorizado[[#This Row],[Consumo.No14]]</f>
        <v>0</v>
      </c>
      <c r="Q297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97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97" s="28">
        <f ca="1">+db_ConsumoSectorizado[[#This Row],[Consumo.No01]]-db_ConsumoSectorizado[[#This Row],[Consumo.No02]]-db_ConsumoSectorizado[[#This Row],[Consumo.No07]]-db_ConsumoSectorizado[[#This Row],[Consumo.No11]]</f>
        <v>0</v>
      </c>
      <c r="T297" s="28">
        <f>+IFERROR(VLOOKUP(db_ConsumoSectorizado[[#This Row],[Fecha]],db_Vol[],2,FALSE),0)</f>
        <v>0</v>
      </c>
      <c r="U297" s="28">
        <f>+IFERROR(VLOOKUP(db_ConsumoSectorizado[[#This Row],[Fecha]],db_Vol[],3,FALSE),0)</f>
        <v>0</v>
      </c>
      <c r="V297" s="28" t="b">
        <f>+AND(db_ConsumoSectorizado[[#This Row],[Vol_SACO]]&gt;3000,db_ConsumoSectorizado[[#This Row],[Vol_ENVA]]&gt;3000)</f>
        <v>0</v>
      </c>
      <c r="W297" s="28" t="b">
        <f>+AND(db_ConsumoSectorizado[[#This Row],[Vol_SACO]]&lt;=0,db_ConsumoSectorizado[[#This Row],[Vol_ENVA]]&lt;100)</f>
        <v>1</v>
      </c>
      <c r="X297" s="28" t="b">
        <f>+AND(db_ConsumoSectorizado[[#This Row],[Vol_SACO]]&gt;0,db_ConsumoSectorizado[[#This Row],[Vol_ENVA]]&lt;900)</f>
        <v>0</v>
      </c>
      <c r="Y297" s="28" t="b">
        <f>+AND(db_ConsumoSectorizado[[#This Row],[Vol_SACO]]=0,db_ConsumoSectorizado[[#This Row],[Vol_ENVA]]&gt;3000)</f>
        <v>0</v>
      </c>
    </row>
    <row r="298" spans="1:25" ht="15.75" x14ac:dyDescent="0.25">
      <c r="A298" s="26">
        <v>44490</v>
      </c>
      <c r="B29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98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9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9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9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98" s="28">
        <f ca="1">+db_ConsumoSectorizado[[#This Row],[Consumo.No02]]-db_ConsumoSectorizado[[#This Row],[Consumo.No04]]-db_ConsumoSectorizado[[#This Row],[Consumo.No05]]</f>
        <v>0</v>
      </c>
      <c r="H298" s="28">
        <f ca="1">+db_ConsumoSectorizado[[#This Row],[Consumo.No08]]+db_ConsumoSectorizado[[#This Row],[Consumo.No09]]</f>
        <v>0</v>
      </c>
      <c r="I298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98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98" s="28">
        <f ca="1">+db_ConsumoSectorizado[[#This Row],[Consumo.No07]]-db_ConsumoSectorizado[[#This Row],[Consumo.No08]]-db_ConsumoSectorizado[[#This Row],[Consumo.No09]]</f>
        <v>0</v>
      </c>
      <c r="L298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98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98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98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98" s="28">
        <f ca="1">+db_ConsumoSectorizado[[#This Row],[Consumo.No11]]-db_ConsumoSectorizado[[#This Row],[Consumo.No12]]-db_ConsumoSectorizado[[#This Row],[Consumo.No13]]-db_ConsumoSectorizado[[#This Row],[Consumo.No14]]</f>
        <v>0</v>
      </c>
      <c r="Q298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98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98" s="28">
        <f ca="1">+db_ConsumoSectorizado[[#This Row],[Consumo.No01]]-db_ConsumoSectorizado[[#This Row],[Consumo.No02]]-db_ConsumoSectorizado[[#This Row],[Consumo.No07]]-db_ConsumoSectorizado[[#This Row],[Consumo.No11]]</f>
        <v>0</v>
      </c>
      <c r="T298" s="28">
        <f>+IFERROR(VLOOKUP(db_ConsumoSectorizado[[#This Row],[Fecha]],db_Vol[],2,FALSE),0)</f>
        <v>0</v>
      </c>
      <c r="U298" s="28">
        <f>+IFERROR(VLOOKUP(db_ConsumoSectorizado[[#This Row],[Fecha]],db_Vol[],3,FALSE),0)</f>
        <v>0</v>
      </c>
      <c r="V298" s="28" t="b">
        <f>+AND(db_ConsumoSectorizado[[#This Row],[Vol_SACO]]&gt;3000,db_ConsumoSectorizado[[#This Row],[Vol_ENVA]]&gt;3000)</f>
        <v>0</v>
      </c>
      <c r="W298" s="28" t="b">
        <f>+AND(db_ConsumoSectorizado[[#This Row],[Vol_SACO]]&lt;=0,db_ConsumoSectorizado[[#This Row],[Vol_ENVA]]&lt;100)</f>
        <v>1</v>
      </c>
      <c r="X298" s="28" t="b">
        <f>+AND(db_ConsumoSectorizado[[#This Row],[Vol_SACO]]&gt;0,db_ConsumoSectorizado[[#This Row],[Vol_ENVA]]&lt;900)</f>
        <v>0</v>
      </c>
      <c r="Y298" s="28" t="b">
        <f>+AND(db_ConsumoSectorizado[[#This Row],[Vol_SACO]]=0,db_ConsumoSectorizado[[#This Row],[Vol_ENVA]]&gt;3000)</f>
        <v>0</v>
      </c>
    </row>
    <row r="299" spans="1:25" ht="15.75" x14ac:dyDescent="0.25">
      <c r="A299" s="26">
        <v>44491</v>
      </c>
      <c r="B29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299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29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29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29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299" s="28">
        <f ca="1">+db_ConsumoSectorizado[[#This Row],[Consumo.No02]]-db_ConsumoSectorizado[[#This Row],[Consumo.No04]]-db_ConsumoSectorizado[[#This Row],[Consumo.No05]]</f>
        <v>0</v>
      </c>
      <c r="H299" s="28">
        <f ca="1">+db_ConsumoSectorizado[[#This Row],[Consumo.No08]]+db_ConsumoSectorizado[[#This Row],[Consumo.No09]]</f>
        <v>0</v>
      </c>
      <c r="I299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299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299" s="28">
        <f ca="1">+db_ConsumoSectorizado[[#This Row],[Consumo.No07]]-db_ConsumoSectorizado[[#This Row],[Consumo.No08]]-db_ConsumoSectorizado[[#This Row],[Consumo.No09]]</f>
        <v>0</v>
      </c>
      <c r="L299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299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299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299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299" s="28">
        <f ca="1">+db_ConsumoSectorizado[[#This Row],[Consumo.No11]]-db_ConsumoSectorizado[[#This Row],[Consumo.No12]]-db_ConsumoSectorizado[[#This Row],[Consumo.No13]]-db_ConsumoSectorizado[[#This Row],[Consumo.No14]]</f>
        <v>0</v>
      </c>
      <c r="Q299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299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299" s="28">
        <f ca="1">+db_ConsumoSectorizado[[#This Row],[Consumo.No01]]-db_ConsumoSectorizado[[#This Row],[Consumo.No02]]-db_ConsumoSectorizado[[#This Row],[Consumo.No07]]-db_ConsumoSectorizado[[#This Row],[Consumo.No11]]</f>
        <v>0</v>
      </c>
      <c r="T299" s="28">
        <f>+IFERROR(VLOOKUP(db_ConsumoSectorizado[[#This Row],[Fecha]],db_Vol[],2,FALSE),0)</f>
        <v>0</v>
      </c>
      <c r="U299" s="28">
        <f>+IFERROR(VLOOKUP(db_ConsumoSectorizado[[#This Row],[Fecha]],db_Vol[],3,FALSE),0)</f>
        <v>0</v>
      </c>
      <c r="V299" s="28" t="b">
        <f>+AND(db_ConsumoSectorizado[[#This Row],[Vol_SACO]]&gt;3000,db_ConsumoSectorizado[[#This Row],[Vol_ENVA]]&gt;3000)</f>
        <v>0</v>
      </c>
      <c r="W299" s="28" t="b">
        <f>+AND(db_ConsumoSectorizado[[#This Row],[Vol_SACO]]&lt;=0,db_ConsumoSectorizado[[#This Row],[Vol_ENVA]]&lt;100)</f>
        <v>1</v>
      </c>
      <c r="X299" s="28" t="b">
        <f>+AND(db_ConsumoSectorizado[[#This Row],[Vol_SACO]]&gt;0,db_ConsumoSectorizado[[#This Row],[Vol_ENVA]]&lt;900)</f>
        <v>0</v>
      </c>
      <c r="Y299" s="28" t="b">
        <f>+AND(db_ConsumoSectorizado[[#This Row],[Vol_SACO]]=0,db_ConsumoSectorizado[[#This Row],[Vol_ENVA]]&gt;3000)</f>
        <v>0</v>
      </c>
    </row>
    <row r="300" spans="1:25" ht="15.75" x14ac:dyDescent="0.25">
      <c r="A300" s="26">
        <v>44492</v>
      </c>
      <c r="B30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00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0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0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0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00" s="28">
        <f ca="1">+db_ConsumoSectorizado[[#This Row],[Consumo.No02]]-db_ConsumoSectorizado[[#This Row],[Consumo.No04]]-db_ConsumoSectorizado[[#This Row],[Consumo.No05]]</f>
        <v>0</v>
      </c>
      <c r="H300" s="28">
        <f ca="1">+db_ConsumoSectorizado[[#This Row],[Consumo.No08]]+db_ConsumoSectorizado[[#This Row],[Consumo.No09]]</f>
        <v>0</v>
      </c>
      <c r="I300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00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00" s="28">
        <f ca="1">+db_ConsumoSectorizado[[#This Row],[Consumo.No07]]-db_ConsumoSectorizado[[#This Row],[Consumo.No08]]-db_ConsumoSectorizado[[#This Row],[Consumo.No09]]</f>
        <v>0</v>
      </c>
      <c r="L300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00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00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00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00" s="28">
        <f ca="1">+db_ConsumoSectorizado[[#This Row],[Consumo.No11]]-db_ConsumoSectorizado[[#This Row],[Consumo.No12]]-db_ConsumoSectorizado[[#This Row],[Consumo.No13]]-db_ConsumoSectorizado[[#This Row],[Consumo.No14]]</f>
        <v>0</v>
      </c>
      <c r="Q300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00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00" s="28">
        <f ca="1">+db_ConsumoSectorizado[[#This Row],[Consumo.No01]]-db_ConsumoSectorizado[[#This Row],[Consumo.No02]]-db_ConsumoSectorizado[[#This Row],[Consumo.No07]]-db_ConsumoSectorizado[[#This Row],[Consumo.No11]]</f>
        <v>0</v>
      </c>
      <c r="T300" s="28">
        <f>+IFERROR(VLOOKUP(db_ConsumoSectorizado[[#This Row],[Fecha]],db_Vol[],2,FALSE),0)</f>
        <v>0</v>
      </c>
      <c r="U300" s="28">
        <f>+IFERROR(VLOOKUP(db_ConsumoSectorizado[[#This Row],[Fecha]],db_Vol[],3,FALSE),0)</f>
        <v>0</v>
      </c>
      <c r="V300" s="28" t="b">
        <f>+AND(db_ConsumoSectorizado[[#This Row],[Vol_SACO]]&gt;3000,db_ConsumoSectorizado[[#This Row],[Vol_ENVA]]&gt;3000)</f>
        <v>0</v>
      </c>
      <c r="W300" s="28" t="b">
        <f>+AND(db_ConsumoSectorizado[[#This Row],[Vol_SACO]]&lt;=0,db_ConsumoSectorizado[[#This Row],[Vol_ENVA]]&lt;100)</f>
        <v>1</v>
      </c>
      <c r="X300" s="28" t="b">
        <f>+AND(db_ConsumoSectorizado[[#This Row],[Vol_SACO]]&gt;0,db_ConsumoSectorizado[[#This Row],[Vol_ENVA]]&lt;900)</f>
        <v>0</v>
      </c>
      <c r="Y300" s="28" t="b">
        <f>+AND(db_ConsumoSectorizado[[#This Row],[Vol_SACO]]=0,db_ConsumoSectorizado[[#This Row],[Vol_ENVA]]&gt;3000)</f>
        <v>0</v>
      </c>
    </row>
    <row r="301" spans="1:25" ht="15.75" x14ac:dyDescent="0.25">
      <c r="A301" s="26">
        <v>44493</v>
      </c>
      <c r="B30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01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0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0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0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01" s="28">
        <f ca="1">+db_ConsumoSectorizado[[#This Row],[Consumo.No02]]-db_ConsumoSectorizado[[#This Row],[Consumo.No04]]-db_ConsumoSectorizado[[#This Row],[Consumo.No05]]</f>
        <v>0</v>
      </c>
      <c r="H301" s="28">
        <f ca="1">+db_ConsumoSectorizado[[#This Row],[Consumo.No08]]+db_ConsumoSectorizado[[#This Row],[Consumo.No09]]</f>
        <v>0</v>
      </c>
      <c r="I301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01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01" s="28">
        <f ca="1">+db_ConsumoSectorizado[[#This Row],[Consumo.No07]]-db_ConsumoSectorizado[[#This Row],[Consumo.No08]]-db_ConsumoSectorizado[[#This Row],[Consumo.No09]]</f>
        <v>0</v>
      </c>
      <c r="L301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01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01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01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01" s="28">
        <f ca="1">+db_ConsumoSectorizado[[#This Row],[Consumo.No11]]-db_ConsumoSectorizado[[#This Row],[Consumo.No12]]-db_ConsumoSectorizado[[#This Row],[Consumo.No13]]-db_ConsumoSectorizado[[#This Row],[Consumo.No14]]</f>
        <v>0</v>
      </c>
      <c r="Q301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01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01" s="28">
        <f ca="1">+db_ConsumoSectorizado[[#This Row],[Consumo.No01]]-db_ConsumoSectorizado[[#This Row],[Consumo.No02]]-db_ConsumoSectorizado[[#This Row],[Consumo.No07]]-db_ConsumoSectorizado[[#This Row],[Consumo.No11]]</f>
        <v>0</v>
      </c>
      <c r="T301" s="28">
        <f>+IFERROR(VLOOKUP(db_ConsumoSectorizado[[#This Row],[Fecha]],db_Vol[],2,FALSE),0)</f>
        <v>0</v>
      </c>
      <c r="U301" s="28">
        <f>+IFERROR(VLOOKUP(db_ConsumoSectorizado[[#This Row],[Fecha]],db_Vol[],3,FALSE),0)</f>
        <v>0</v>
      </c>
      <c r="V301" s="28" t="b">
        <f>+AND(db_ConsumoSectorizado[[#This Row],[Vol_SACO]]&gt;3000,db_ConsumoSectorizado[[#This Row],[Vol_ENVA]]&gt;3000)</f>
        <v>0</v>
      </c>
      <c r="W301" s="28" t="b">
        <f>+AND(db_ConsumoSectorizado[[#This Row],[Vol_SACO]]&lt;=0,db_ConsumoSectorizado[[#This Row],[Vol_ENVA]]&lt;100)</f>
        <v>1</v>
      </c>
      <c r="X301" s="28" t="b">
        <f>+AND(db_ConsumoSectorizado[[#This Row],[Vol_SACO]]&gt;0,db_ConsumoSectorizado[[#This Row],[Vol_ENVA]]&lt;900)</f>
        <v>0</v>
      </c>
      <c r="Y301" s="28" t="b">
        <f>+AND(db_ConsumoSectorizado[[#This Row],[Vol_SACO]]=0,db_ConsumoSectorizado[[#This Row],[Vol_ENVA]]&gt;3000)</f>
        <v>0</v>
      </c>
    </row>
    <row r="302" spans="1:25" ht="15.75" x14ac:dyDescent="0.25">
      <c r="A302" s="26">
        <v>44494</v>
      </c>
      <c r="B30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02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0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02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0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02" s="28">
        <f ca="1">+db_ConsumoSectorizado[[#This Row],[Consumo.No02]]-db_ConsumoSectorizado[[#This Row],[Consumo.No04]]-db_ConsumoSectorizado[[#This Row],[Consumo.No05]]</f>
        <v>0</v>
      </c>
      <c r="H302" s="28">
        <f ca="1">+db_ConsumoSectorizado[[#This Row],[Consumo.No08]]+db_ConsumoSectorizado[[#This Row],[Consumo.No09]]</f>
        <v>0</v>
      </c>
      <c r="I302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02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02" s="28">
        <f ca="1">+db_ConsumoSectorizado[[#This Row],[Consumo.No07]]-db_ConsumoSectorizado[[#This Row],[Consumo.No08]]-db_ConsumoSectorizado[[#This Row],[Consumo.No09]]</f>
        <v>0</v>
      </c>
      <c r="L302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02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02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02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02" s="28">
        <f ca="1">+db_ConsumoSectorizado[[#This Row],[Consumo.No11]]-db_ConsumoSectorizado[[#This Row],[Consumo.No12]]-db_ConsumoSectorizado[[#This Row],[Consumo.No13]]-db_ConsumoSectorizado[[#This Row],[Consumo.No14]]</f>
        <v>0</v>
      </c>
      <c r="Q302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02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02" s="28">
        <f ca="1">+db_ConsumoSectorizado[[#This Row],[Consumo.No01]]-db_ConsumoSectorizado[[#This Row],[Consumo.No02]]-db_ConsumoSectorizado[[#This Row],[Consumo.No07]]-db_ConsumoSectorizado[[#This Row],[Consumo.No11]]</f>
        <v>0</v>
      </c>
      <c r="T302" s="28">
        <f>+IFERROR(VLOOKUP(db_ConsumoSectorizado[[#This Row],[Fecha]],db_Vol[],2,FALSE),0)</f>
        <v>0</v>
      </c>
      <c r="U302" s="28">
        <f>+IFERROR(VLOOKUP(db_ConsumoSectorizado[[#This Row],[Fecha]],db_Vol[],3,FALSE),0)</f>
        <v>0</v>
      </c>
      <c r="V302" s="28" t="b">
        <f>+AND(db_ConsumoSectorizado[[#This Row],[Vol_SACO]]&gt;3000,db_ConsumoSectorizado[[#This Row],[Vol_ENVA]]&gt;3000)</f>
        <v>0</v>
      </c>
      <c r="W302" s="28" t="b">
        <f>+AND(db_ConsumoSectorizado[[#This Row],[Vol_SACO]]&lt;=0,db_ConsumoSectorizado[[#This Row],[Vol_ENVA]]&lt;100)</f>
        <v>1</v>
      </c>
      <c r="X302" s="28" t="b">
        <f>+AND(db_ConsumoSectorizado[[#This Row],[Vol_SACO]]&gt;0,db_ConsumoSectorizado[[#This Row],[Vol_ENVA]]&lt;900)</f>
        <v>0</v>
      </c>
      <c r="Y302" s="28" t="b">
        <f>+AND(db_ConsumoSectorizado[[#This Row],[Vol_SACO]]=0,db_ConsumoSectorizado[[#This Row],[Vol_ENVA]]&gt;3000)</f>
        <v>0</v>
      </c>
    </row>
    <row r="303" spans="1:25" ht="15.75" x14ac:dyDescent="0.25">
      <c r="A303" s="26">
        <v>44495</v>
      </c>
      <c r="B30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03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0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03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03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03" s="28">
        <f ca="1">+db_ConsumoSectorizado[[#This Row],[Consumo.No02]]-db_ConsumoSectorizado[[#This Row],[Consumo.No04]]-db_ConsumoSectorizado[[#This Row],[Consumo.No05]]</f>
        <v>0</v>
      </c>
      <c r="H303" s="28">
        <f ca="1">+db_ConsumoSectorizado[[#This Row],[Consumo.No08]]+db_ConsumoSectorizado[[#This Row],[Consumo.No09]]</f>
        <v>0</v>
      </c>
      <c r="I303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03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03" s="28">
        <f ca="1">+db_ConsumoSectorizado[[#This Row],[Consumo.No07]]-db_ConsumoSectorizado[[#This Row],[Consumo.No08]]-db_ConsumoSectorizado[[#This Row],[Consumo.No09]]</f>
        <v>0</v>
      </c>
      <c r="L303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03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03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03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03" s="28">
        <f ca="1">+db_ConsumoSectorizado[[#This Row],[Consumo.No11]]-db_ConsumoSectorizado[[#This Row],[Consumo.No12]]-db_ConsumoSectorizado[[#This Row],[Consumo.No13]]-db_ConsumoSectorizado[[#This Row],[Consumo.No14]]</f>
        <v>0</v>
      </c>
      <c r="Q303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03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03" s="28">
        <f ca="1">+db_ConsumoSectorizado[[#This Row],[Consumo.No01]]-db_ConsumoSectorizado[[#This Row],[Consumo.No02]]-db_ConsumoSectorizado[[#This Row],[Consumo.No07]]-db_ConsumoSectorizado[[#This Row],[Consumo.No11]]</f>
        <v>0</v>
      </c>
      <c r="T303" s="28">
        <f>+IFERROR(VLOOKUP(db_ConsumoSectorizado[[#This Row],[Fecha]],db_Vol[],2,FALSE),0)</f>
        <v>0</v>
      </c>
      <c r="U303" s="28">
        <f>+IFERROR(VLOOKUP(db_ConsumoSectorizado[[#This Row],[Fecha]],db_Vol[],3,FALSE),0)</f>
        <v>0</v>
      </c>
      <c r="V303" s="28" t="b">
        <f>+AND(db_ConsumoSectorizado[[#This Row],[Vol_SACO]]&gt;3000,db_ConsumoSectorizado[[#This Row],[Vol_ENVA]]&gt;3000)</f>
        <v>0</v>
      </c>
      <c r="W303" s="28" t="b">
        <f>+AND(db_ConsumoSectorizado[[#This Row],[Vol_SACO]]&lt;=0,db_ConsumoSectorizado[[#This Row],[Vol_ENVA]]&lt;100)</f>
        <v>1</v>
      </c>
      <c r="X303" s="28" t="b">
        <f>+AND(db_ConsumoSectorizado[[#This Row],[Vol_SACO]]&gt;0,db_ConsumoSectorizado[[#This Row],[Vol_ENVA]]&lt;900)</f>
        <v>0</v>
      </c>
      <c r="Y303" s="28" t="b">
        <f>+AND(db_ConsumoSectorizado[[#This Row],[Vol_SACO]]=0,db_ConsumoSectorizado[[#This Row],[Vol_ENVA]]&gt;3000)</f>
        <v>0</v>
      </c>
    </row>
    <row r="304" spans="1:25" ht="15.75" x14ac:dyDescent="0.25">
      <c r="A304" s="26">
        <v>44496</v>
      </c>
      <c r="B30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04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0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0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0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04" s="28">
        <f ca="1">+db_ConsumoSectorizado[[#This Row],[Consumo.No02]]-db_ConsumoSectorizado[[#This Row],[Consumo.No04]]-db_ConsumoSectorizado[[#This Row],[Consumo.No05]]</f>
        <v>0</v>
      </c>
      <c r="H304" s="28">
        <f ca="1">+db_ConsumoSectorizado[[#This Row],[Consumo.No08]]+db_ConsumoSectorizado[[#This Row],[Consumo.No09]]</f>
        <v>0</v>
      </c>
      <c r="I304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04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04" s="28">
        <f ca="1">+db_ConsumoSectorizado[[#This Row],[Consumo.No07]]-db_ConsumoSectorizado[[#This Row],[Consumo.No08]]-db_ConsumoSectorizado[[#This Row],[Consumo.No09]]</f>
        <v>0</v>
      </c>
      <c r="L304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04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04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04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04" s="28">
        <f ca="1">+db_ConsumoSectorizado[[#This Row],[Consumo.No11]]-db_ConsumoSectorizado[[#This Row],[Consumo.No12]]-db_ConsumoSectorizado[[#This Row],[Consumo.No13]]-db_ConsumoSectorizado[[#This Row],[Consumo.No14]]</f>
        <v>0</v>
      </c>
      <c r="Q304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04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04" s="28">
        <f ca="1">+db_ConsumoSectorizado[[#This Row],[Consumo.No01]]-db_ConsumoSectorizado[[#This Row],[Consumo.No02]]-db_ConsumoSectorizado[[#This Row],[Consumo.No07]]-db_ConsumoSectorizado[[#This Row],[Consumo.No11]]</f>
        <v>0</v>
      </c>
      <c r="T304" s="28">
        <f>+IFERROR(VLOOKUP(db_ConsumoSectorizado[[#This Row],[Fecha]],db_Vol[],2,FALSE),0)</f>
        <v>0</v>
      </c>
      <c r="U304" s="28">
        <f>+IFERROR(VLOOKUP(db_ConsumoSectorizado[[#This Row],[Fecha]],db_Vol[],3,FALSE),0)</f>
        <v>0</v>
      </c>
      <c r="V304" s="28" t="b">
        <f>+AND(db_ConsumoSectorizado[[#This Row],[Vol_SACO]]&gt;3000,db_ConsumoSectorizado[[#This Row],[Vol_ENVA]]&gt;3000)</f>
        <v>0</v>
      </c>
      <c r="W304" s="28" t="b">
        <f>+AND(db_ConsumoSectorizado[[#This Row],[Vol_SACO]]&lt;=0,db_ConsumoSectorizado[[#This Row],[Vol_ENVA]]&lt;100)</f>
        <v>1</v>
      </c>
      <c r="X304" s="28" t="b">
        <f>+AND(db_ConsumoSectorizado[[#This Row],[Vol_SACO]]&gt;0,db_ConsumoSectorizado[[#This Row],[Vol_ENVA]]&lt;900)</f>
        <v>0</v>
      </c>
      <c r="Y304" s="28" t="b">
        <f>+AND(db_ConsumoSectorizado[[#This Row],[Vol_SACO]]=0,db_ConsumoSectorizado[[#This Row],[Vol_ENVA]]&gt;3000)</f>
        <v>0</v>
      </c>
    </row>
    <row r="305" spans="1:25" ht="15.75" x14ac:dyDescent="0.25">
      <c r="A305" s="26">
        <v>44497</v>
      </c>
      <c r="B30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05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0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0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0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05" s="28">
        <f ca="1">+db_ConsumoSectorizado[[#This Row],[Consumo.No02]]-db_ConsumoSectorizado[[#This Row],[Consumo.No04]]-db_ConsumoSectorizado[[#This Row],[Consumo.No05]]</f>
        <v>0</v>
      </c>
      <c r="H305" s="28">
        <f ca="1">+db_ConsumoSectorizado[[#This Row],[Consumo.No08]]+db_ConsumoSectorizado[[#This Row],[Consumo.No09]]</f>
        <v>0</v>
      </c>
      <c r="I305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05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05" s="28">
        <f ca="1">+db_ConsumoSectorizado[[#This Row],[Consumo.No07]]-db_ConsumoSectorizado[[#This Row],[Consumo.No08]]-db_ConsumoSectorizado[[#This Row],[Consumo.No09]]</f>
        <v>0</v>
      </c>
      <c r="L305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05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05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05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05" s="28">
        <f ca="1">+db_ConsumoSectorizado[[#This Row],[Consumo.No11]]-db_ConsumoSectorizado[[#This Row],[Consumo.No12]]-db_ConsumoSectorizado[[#This Row],[Consumo.No13]]-db_ConsumoSectorizado[[#This Row],[Consumo.No14]]</f>
        <v>0</v>
      </c>
      <c r="Q305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05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05" s="28">
        <f ca="1">+db_ConsumoSectorizado[[#This Row],[Consumo.No01]]-db_ConsumoSectorizado[[#This Row],[Consumo.No02]]-db_ConsumoSectorizado[[#This Row],[Consumo.No07]]-db_ConsumoSectorizado[[#This Row],[Consumo.No11]]</f>
        <v>0</v>
      </c>
      <c r="T305" s="28">
        <f>+IFERROR(VLOOKUP(db_ConsumoSectorizado[[#This Row],[Fecha]],db_Vol[],2,FALSE),0)</f>
        <v>0</v>
      </c>
      <c r="U305" s="28">
        <f>+IFERROR(VLOOKUP(db_ConsumoSectorizado[[#This Row],[Fecha]],db_Vol[],3,FALSE),0)</f>
        <v>0</v>
      </c>
      <c r="V305" s="28" t="b">
        <f>+AND(db_ConsumoSectorizado[[#This Row],[Vol_SACO]]&gt;3000,db_ConsumoSectorizado[[#This Row],[Vol_ENVA]]&gt;3000)</f>
        <v>0</v>
      </c>
      <c r="W305" s="28" t="b">
        <f>+AND(db_ConsumoSectorizado[[#This Row],[Vol_SACO]]&lt;=0,db_ConsumoSectorizado[[#This Row],[Vol_ENVA]]&lt;100)</f>
        <v>1</v>
      </c>
      <c r="X305" s="28" t="b">
        <f>+AND(db_ConsumoSectorizado[[#This Row],[Vol_SACO]]&gt;0,db_ConsumoSectorizado[[#This Row],[Vol_ENVA]]&lt;900)</f>
        <v>0</v>
      </c>
      <c r="Y305" s="28" t="b">
        <f>+AND(db_ConsumoSectorizado[[#This Row],[Vol_SACO]]=0,db_ConsumoSectorizado[[#This Row],[Vol_ENVA]]&gt;3000)</f>
        <v>0</v>
      </c>
    </row>
    <row r="306" spans="1:25" ht="15.75" x14ac:dyDescent="0.25">
      <c r="A306" s="26">
        <v>44498</v>
      </c>
      <c r="B30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06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0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0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0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06" s="28">
        <f ca="1">+db_ConsumoSectorizado[[#This Row],[Consumo.No02]]-db_ConsumoSectorizado[[#This Row],[Consumo.No04]]-db_ConsumoSectorizado[[#This Row],[Consumo.No05]]</f>
        <v>0</v>
      </c>
      <c r="H306" s="28">
        <f ca="1">+db_ConsumoSectorizado[[#This Row],[Consumo.No08]]+db_ConsumoSectorizado[[#This Row],[Consumo.No09]]</f>
        <v>0</v>
      </c>
      <c r="I306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06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06" s="28">
        <f ca="1">+db_ConsumoSectorizado[[#This Row],[Consumo.No07]]-db_ConsumoSectorizado[[#This Row],[Consumo.No08]]-db_ConsumoSectorizado[[#This Row],[Consumo.No09]]</f>
        <v>0</v>
      </c>
      <c r="L306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06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06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06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06" s="28">
        <f ca="1">+db_ConsumoSectorizado[[#This Row],[Consumo.No11]]-db_ConsumoSectorizado[[#This Row],[Consumo.No12]]-db_ConsumoSectorizado[[#This Row],[Consumo.No13]]-db_ConsumoSectorizado[[#This Row],[Consumo.No14]]</f>
        <v>0</v>
      </c>
      <c r="Q306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06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06" s="28">
        <f ca="1">+db_ConsumoSectorizado[[#This Row],[Consumo.No01]]-db_ConsumoSectorizado[[#This Row],[Consumo.No02]]-db_ConsumoSectorizado[[#This Row],[Consumo.No07]]-db_ConsumoSectorizado[[#This Row],[Consumo.No11]]</f>
        <v>0</v>
      </c>
      <c r="T306" s="28">
        <f>+IFERROR(VLOOKUP(db_ConsumoSectorizado[[#This Row],[Fecha]],db_Vol[],2,FALSE),0)</f>
        <v>0</v>
      </c>
      <c r="U306" s="28">
        <f>+IFERROR(VLOOKUP(db_ConsumoSectorizado[[#This Row],[Fecha]],db_Vol[],3,FALSE),0)</f>
        <v>0</v>
      </c>
      <c r="V306" s="28" t="b">
        <f>+AND(db_ConsumoSectorizado[[#This Row],[Vol_SACO]]&gt;3000,db_ConsumoSectorizado[[#This Row],[Vol_ENVA]]&gt;3000)</f>
        <v>0</v>
      </c>
      <c r="W306" s="28" t="b">
        <f>+AND(db_ConsumoSectorizado[[#This Row],[Vol_SACO]]&lt;=0,db_ConsumoSectorizado[[#This Row],[Vol_ENVA]]&lt;100)</f>
        <v>1</v>
      </c>
      <c r="X306" s="28" t="b">
        <f>+AND(db_ConsumoSectorizado[[#This Row],[Vol_SACO]]&gt;0,db_ConsumoSectorizado[[#This Row],[Vol_ENVA]]&lt;900)</f>
        <v>0</v>
      </c>
      <c r="Y306" s="28" t="b">
        <f>+AND(db_ConsumoSectorizado[[#This Row],[Vol_SACO]]=0,db_ConsumoSectorizado[[#This Row],[Vol_ENVA]]&gt;3000)</f>
        <v>0</v>
      </c>
    </row>
    <row r="307" spans="1:25" ht="15.75" x14ac:dyDescent="0.25">
      <c r="A307" s="26">
        <v>44499</v>
      </c>
      <c r="B30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07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0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0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0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07" s="28">
        <f ca="1">+db_ConsumoSectorizado[[#This Row],[Consumo.No02]]-db_ConsumoSectorizado[[#This Row],[Consumo.No04]]-db_ConsumoSectorizado[[#This Row],[Consumo.No05]]</f>
        <v>0</v>
      </c>
      <c r="H307" s="28">
        <f ca="1">+db_ConsumoSectorizado[[#This Row],[Consumo.No08]]+db_ConsumoSectorizado[[#This Row],[Consumo.No09]]</f>
        <v>0</v>
      </c>
      <c r="I307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07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07" s="28">
        <f ca="1">+db_ConsumoSectorizado[[#This Row],[Consumo.No07]]-db_ConsumoSectorizado[[#This Row],[Consumo.No08]]-db_ConsumoSectorizado[[#This Row],[Consumo.No09]]</f>
        <v>0</v>
      </c>
      <c r="L307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07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07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07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07" s="28">
        <f ca="1">+db_ConsumoSectorizado[[#This Row],[Consumo.No11]]-db_ConsumoSectorizado[[#This Row],[Consumo.No12]]-db_ConsumoSectorizado[[#This Row],[Consumo.No13]]-db_ConsumoSectorizado[[#This Row],[Consumo.No14]]</f>
        <v>0</v>
      </c>
      <c r="Q307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07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07" s="28">
        <f ca="1">+db_ConsumoSectorizado[[#This Row],[Consumo.No01]]-db_ConsumoSectorizado[[#This Row],[Consumo.No02]]-db_ConsumoSectorizado[[#This Row],[Consumo.No07]]-db_ConsumoSectorizado[[#This Row],[Consumo.No11]]</f>
        <v>0</v>
      </c>
      <c r="T307" s="28">
        <f>+IFERROR(VLOOKUP(db_ConsumoSectorizado[[#This Row],[Fecha]],db_Vol[],2,FALSE),0)</f>
        <v>0</v>
      </c>
      <c r="U307" s="28">
        <f>+IFERROR(VLOOKUP(db_ConsumoSectorizado[[#This Row],[Fecha]],db_Vol[],3,FALSE),0)</f>
        <v>0</v>
      </c>
      <c r="V307" s="28" t="b">
        <f>+AND(db_ConsumoSectorizado[[#This Row],[Vol_SACO]]&gt;3000,db_ConsumoSectorizado[[#This Row],[Vol_ENVA]]&gt;3000)</f>
        <v>0</v>
      </c>
      <c r="W307" s="28" t="b">
        <f>+AND(db_ConsumoSectorizado[[#This Row],[Vol_SACO]]&lt;=0,db_ConsumoSectorizado[[#This Row],[Vol_ENVA]]&lt;100)</f>
        <v>1</v>
      </c>
      <c r="X307" s="28" t="b">
        <f>+AND(db_ConsumoSectorizado[[#This Row],[Vol_SACO]]&gt;0,db_ConsumoSectorizado[[#This Row],[Vol_ENVA]]&lt;900)</f>
        <v>0</v>
      </c>
      <c r="Y307" s="28" t="b">
        <f>+AND(db_ConsumoSectorizado[[#This Row],[Vol_SACO]]=0,db_ConsumoSectorizado[[#This Row],[Vol_ENVA]]&gt;3000)</f>
        <v>0</v>
      </c>
    </row>
    <row r="308" spans="1:25" ht="15.75" x14ac:dyDescent="0.25">
      <c r="A308" s="26">
        <v>44500</v>
      </c>
      <c r="B30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08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0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0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0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08" s="28">
        <f ca="1">+db_ConsumoSectorizado[[#This Row],[Consumo.No02]]-db_ConsumoSectorizado[[#This Row],[Consumo.No04]]-db_ConsumoSectorizado[[#This Row],[Consumo.No05]]</f>
        <v>0</v>
      </c>
      <c r="H308" s="28">
        <f ca="1">+db_ConsumoSectorizado[[#This Row],[Consumo.No08]]+db_ConsumoSectorizado[[#This Row],[Consumo.No09]]</f>
        <v>0</v>
      </c>
      <c r="I308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08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08" s="28">
        <f ca="1">+db_ConsumoSectorizado[[#This Row],[Consumo.No07]]-db_ConsumoSectorizado[[#This Row],[Consumo.No08]]-db_ConsumoSectorizado[[#This Row],[Consumo.No09]]</f>
        <v>0</v>
      </c>
      <c r="L308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08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08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08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08" s="28">
        <f ca="1">+db_ConsumoSectorizado[[#This Row],[Consumo.No11]]-db_ConsumoSectorizado[[#This Row],[Consumo.No12]]-db_ConsumoSectorizado[[#This Row],[Consumo.No13]]-db_ConsumoSectorizado[[#This Row],[Consumo.No14]]</f>
        <v>0</v>
      </c>
      <c r="Q308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08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08" s="28">
        <f ca="1">+db_ConsumoSectorizado[[#This Row],[Consumo.No01]]-db_ConsumoSectorizado[[#This Row],[Consumo.No02]]-db_ConsumoSectorizado[[#This Row],[Consumo.No07]]-db_ConsumoSectorizado[[#This Row],[Consumo.No11]]</f>
        <v>0</v>
      </c>
      <c r="T308" s="28">
        <f>+IFERROR(VLOOKUP(db_ConsumoSectorizado[[#This Row],[Fecha]],db_Vol[],2,FALSE),0)</f>
        <v>0</v>
      </c>
      <c r="U308" s="28">
        <f>+IFERROR(VLOOKUP(db_ConsumoSectorizado[[#This Row],[Fecha]],db_Vol[],3,FALSE),0)</f>
        <v>0</v>
      </c>
      <c r="V308" s="28" t="b">
        <f>+AND(db_ConsumoSectorizado[[#This Row],[Vol_SACO]]&gt;3000,db_ConsumoSectorizado[[#This Row],[Vol_ENVA]]&gt;3000)</f>
        <v>0</v>
      </c>
      <c r="W308" s="28" t="b">
        <f>+AND(db_ConsumoSectorizado[[#This Row],[Vol_SACO]]&lt;=0,db_ConsumoSectorizado[[#This Row],[Vol_ENVA]]&lt;100)</f>
        <v>1</v>
      </c>
      <c r="X308" s="28" t="b">
        <f>+AND(db_ConsumoSectorizado[[#This Row],[Vol_SACO]]&gt;0,db_ConsumoSectorizado[[#This Row],[Vol_ENVA]]&lt;900)</f>
        <v>0</v>
      </c>
      <c r="Y308" s="28" t="b">
        <f>+AND(db_ConsumoSectorizado[[#This Row],[Vol_SACO]]=0,db_ConsumoSectorizado[[#This Row],[Vol_ENVA]]&gt;3000)</f>
        <v>0</v>
      </c>
    </row>
    <row r="309" spans="1:25" ht="15.75" x14ac:dyDescent="0.25">
      <c r="A309" s="26">
        <v>44501</v>
      </c>
      <c r="B30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09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0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0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0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09" s="28">
        <f ca="1">+db_ConsumoSectorizado[[#This Row],[Consumo.No02]]-db_ConsumoSectorizado[[#This Row],[Consumo.No04]]-db_ConsumoSectorizado[[#This Row],[Consumo.No05]]</f>
        <v>0</v>
      </c>
      <c r="H309" s="28">
        <f ca="1">+db_ConsumoSectorizado[[#This Row],[Consumo.No08]]+db_ConsumoSectorizado[[#This Row],[Consumo.No09]]</f>
        <v>0</v>
      </c>
      <c r="I309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09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09" s="28">
        <f ca="1">+db_ConsumoSectorizado[[#This Row],[Consumo.No07]]-db_ConsumoSectorizado[[#This Row],[Consumo.No08]]-db_ConsumoSectorizado[[#This Row],[Consumo.No09]]</f>
        <v>0</v>
      </c>
      <c r="L309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09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09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09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09" s="28">
        <f ca="1">+db_ConsumoSectorizado[[#This Row],[Consumo.No11]]-db_ConsumoSectorizado[[#This Row],[Consumo.No12]]-db_ConsumoSectorizado[[#This Row],[Consumo.No13]]-db_ConsumoSectorizado[[#This Row],[Consumo.No14]]</f>
        <v>0</v>
      </c>
      <c r="Q309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09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09" s="28">
        <f ca="1">+db_ConsumoSectorizado[[#This Row],[Consumo.No01]]-db_ConsumoSectorizado[[#This Row],[Consumo.No02]]-db_ConsumoSectorizado[[#This Row],[Consumo.No07]]-db_ConsumoSectorizado[[#This Row],[Consumo.No11]]</f>
        <v>0</v>
      </c>
      <c r="T309" s="28">
        <f>+IFERROR(VLOOKUP(db_ConsumoSectorizado[[#This Row],[Fecha]],db_Vol[],2,FALSE),0)</f>
        <v>0</v>
      </c>
      <c r="U309" s="28">
        <f>+IFERROR(VLOOKUP(db_ConsumoSectorizado[[#This Row],[Fecha]],db_Vol[],3,FALSE),0)</f>
        <v>0</v>
      </c>
      <c r="V309" s="28" t="b">
        <f>+AND(db_ConsumoSectorizado[[#This Row],[Vol_SACO]]&gt;3000,db_ConsumoSectorizado[[#This Row],[Vol_ENVA]]&gt;3000)</f>
        <v>0</v>
      </c>
      <c r="W309" s="28" t="b">
        <f>+AND(db_ConsumoSectorizado[[#This Row],[Vol_SACO]]&lt;=0,db_ConsumoSectorizado[[#This Row],[Vol_ENVA]]&lt;100)</f>
        <v>1</v>
      </c>
      <c r="X309" s="28" t="b">
        <f>+AND(db_ConsumoSectorizado[[#This Row],[Vol_SACO]]&gt;0,db_ConsumoSectorizado[[#This Row],[Vol_ENVA]]&lt;900)</f>
        <v>0</v>
      </c>
      <c r="Y309" s="28" t="b">
        <f>+AND(db_ConsumoSectorizado[[#This Row],[Vol_SACO]]=0,db_ConsumoSectorizado[[#This Row],[Vol_ENVA]]&gt;3000)</f>
        <v>0</v>
      </c>
    </row>
    <row r="310" spans="1:25" ht="15.75" x14ac:dyDescent="0.25">
      <c r="A310" s="26">
        <v>44502</v>
      </c>
      <c r="B31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10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1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1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1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10" s="28">
        <f ca="1">+db_ConsumoSectorizado[[#This Row],[Consumo.No02]]-db_ConsumoSectorizado[[#This Row],[Consumo.No04]]-db_ConsumoSectorizado[[#This Row],[Consumo.No05]]</f>
        <v>0</v>
      </c>
      <c r="H310" s="28">
        <f ca="1">+db_ConsumoSectorizado[[#This Row],[Consumo.No08]]+db_ConsumoSectorizado[[#This Row],[Consumo.No09]]</f>
        <v>0</v>
      </c>
      <c r="I310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10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10" s="28">
        <f ca="1">+db_ConsumoSectorizado[[#This Row],[Consumo.No07]]-db_ConsumoSectorizado[[#This Row],[Consumo.No08]]-db_ConsumoSectorizado[[#This Row],[Consumo.No09]]</f>
        <v>0</v>
      </c>
      <c r="L310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10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10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10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10" s="28">
        <f ca="1">+db_ConsumoSectorizado[[#This Row],[Consumo.No11]]-db_ConsumoSectorizado[[#This Row],[Consumo.No12]]-db_ConsumoSectorizado[[#This Row],[Consumo.No13]]-db_ConsumoSectorizado[[#This Row],[Consumo.No14]]</f>
        <v>0</v>
      </c>
      <c r="Q310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10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10" s="28">
        <f ca="1">+db_ConsumoSectorizado[[#This Row],[Consumo.No01]]-db_ConsumoSectorizado[[#This Row],[Consumo.No02]]-db_ConsumoSectorizado[[#This Row],[Consumo.No07]]-db_ConsumoSectorizado[[#This Row],[Consumo.No11]]</f>
        <v>0</v>
      </c>
      <c r="T310" s="28">
        <f>+IFERROR(VLOOKUP(db_ConsumoSectorizado[[#This Row],[Fecha]],db_Vol[],2,FALSE),0)</f>
        <v>0</v>
      </c>
      <c r="U310" s="28">
        <f>+IFERROR(VLOOKUP(db_ConsumoSectorizado[[#This Row],[Fecha]],db_Vol[],3,FALSE),0)</f>
        <v>0</v>
      </c>
      <c r="V310" s="28" t="b">
        <f>+AND(db_ConsumoSectorizado[[#This Row],[Vol_SACO]]&gt;3000,db_ConsumoSectorizado[[#This Row],[Vol_ENVA]]&gt;3000)</f>
        <v>0</v>
      </c>
      <c r="W310" s="28" t="b">
        <f>+AND(db_ConsumoSectorizado[[#This Row],[Vol_SACO]]&lt;=0,db_ConsumoSectorizado[[#This Row],[Vol_ENVA]]&lt;100)</f>
        <v>1</v>
      </c>
      <c r="X310" s="28" t="b">
        <f>+AND(db_ConsumoSectorizado[[#This Row],[Vol_SACO]]&gt;0,db_ConsumoSectorizado[[#This Row],[Vol_ENVA]]&lt;900)</f>
        <v>0</v>
      </c>
      <c r="Y310" s="28" t="b">
        <f>+AND(db_ConsumoSectorizado[[#This Row],[Vol_SACO]]=0,db_ConsumoSectorizado[[#This Row],[Vol_ENVA]]&gt;3000)</f>
        <v>0</v>
      </c>
    </row>
    <row r="311" spans="1:25" ht="15.75" x14ac:dyDescent="0.25">
      <c r="A311" s="26">
        <v>44503</v>
      </c>
      <c r="B31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11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1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1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1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11" s="28">
        <f ca="1">+db_ConsumoSectorizado[[#This Row],[Consumo.No02]]-db_ConsumoSectorizado[[#This Row],[Consumo.No04]]-db_ConsumoSectorizado[[#This Row],[Consumo.No05]]</f>
        <v>0</v>
      </c>
      <c r="H311" s="28">
        <f ca="1">+db_ConsumoSectorizado[[#This Row],[Consumo.No08]]+db_ConsumoSectorizado[[#This Row],[Consumo.No09]]</f>
        <v>0</v>
      </c>
      <c r="I311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11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11" s="28">
        <f ca="1">+db_ConsumoSectorizado[[#This Row],[Consumo.No07]]-db_ConsumoSectorizado[[#This Row],[Consumo.No08]]-db_ConsumoSectorizado[[#This Row],[Consumo.No09]]</f>
        <v>0</v>
      </c>
      <c r="L311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11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11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11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11" s="28">
        <f ca="1">+db_ConsumoSectorizado[[#This Row],[Consumo.No11]]-db_ConsumoSectorizado[[#This Row],[Consumo.No12]]-db_ConsumoSectorizado[[#This Row],[Consumo.No13]]-db_ConsumoSectorizado[[#This Row],[Consumo.No14]]</f>
        <v>0</v>
      </c>
      <c r="Q311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11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11" s="28">
        <f ca="1">+db_ConsumoSectorizado[[#This Row],[Consumo.No01]]-db_ConsumoSectorizado[[#This Row],[Consumo.No02]]-db_ConsumoSectorizado[[#This Row],[Consumo.No07]]-db_ConsumoSectorizado[[#This Row],[Consumo.No11]]</f>
        <v>0</v>
      </c>
      <c r="T311" s="28">
        <f>+IFERROR(VLOOKUP(db_ConsumoSectorizado[[#This Row],[Fecha]],db_Vol[],2,FALSE),0)</f>
        <v>0</v>
      </c>
      <c r="U311" s="28">
        <f>+IFERROR(VLOOKUP(db_ConsumoSectorizado[[#This Row],[Fecha]],db_Vol[],3,FALSE),0)</f>
        <v>0</v>
      </c>
      <c r="V311" s="28" t="b">
        <f>+AND(db_ConsumoSectorizado[[#This Row],[Vol_SACO]]&gt;3000,db_ConsumoSectorizado[[#This Row],[Vol_ENVA]]&gt;3000)</f>
        <v>0</v>
      </c>
      <c r="W311" s="28" t="b">
        <f>+AND(db_ConsumoSectorizado[[#This Row],[Vol_SACO]]&lt;=0,db_ConsumoSectorizado[[#This Row],[Vol_ENVA]]&lt;100)</f>
        <v>1</v>
      </c>
      <c r="X311" s="28" t="b">
        <f>+AND(db_ConsumoSectorizado[[#This Row],[Vol_SACO]]&gt;0,db_ConsumoSectorizado[[#This Row],[Vol_ENVA]]&lt;900)</f>
        <v>0</v>
      </c>
      <c r="Y311" s="28" t="b">
        <f>+AND(db_ConsumoSectorizado[[#This Row],[Vol_SACO]]=0,db_ConsumoSectorizado[[#This Row],[Vol_ENVA]]&gt;3000)</f>
        <v>0</v>
      </c>
    </row>
    <row r="312" spans="1:25" ht="15.75" x14ac:dyDescent="0.25">
      <c r="A312" s="26">
        <v>44504</v>
      </c>
      <c r="B31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12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1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12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1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12" s="28">
        <f ca="1">+db_ConsumoSectorizado[[#This Row],[Consumo.No02]]-db_ConsumoSectorizado[[#This Row],[Consumo.No04]]-db_ConsumoSectorizado[[#This Row],[Consumo.No05]]</f>
        <v>0</v>
      </c>
      <c r="H312" s="28">
        <f ca="1">+db_ConsumoSectorizado[[#This Row],[Consumo.No08]]+db_ConsumoSectorizado[[#This Row],[Consumo.No09]]</f>
        <v>0</v>
      </c>
      <c r="I312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12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12" s="28">
        <f ca="1">+db_ConsumoSectorizado[[#This Row],[Consumo.No07]]-db_ConsumoSectorizado[[#This Row],[Consumo.No08]]-db_ConsumoSectorizado[[#This Row],[Consumo.No09]]</f>
        <v>0</v>
      </c>
      <c r="L312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12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12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12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12" s="28">
        <f ca="1">+db_ConsumoSectorizado[[#This Row],[Consumo.No11]]-db_ConsumoSectorizado[[#This Row],[Consumo.No12]]-db_ConsumoSectorizado[[#This Row],[Consumo.No13]]-db_ConsumoSectorizado[[#This Row],[Consumo.No14]]</f>
        <v>0</v>
      </c>
      <c r="Q312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12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12" s="28">
        <f ca="1">+db_ConsumoSectorizado[[#This Row],[Consumo.No01]]-db_ConsumoSectorizado[[#This Row],[Consumo.No02]]-db_ConsumoSectorizado[[#This Row],[Consumo.No07]]-db_ConsumoSectorizado[[#This Row],[Consumo.No11]]</f>
        <v>0</v>
      </c>
      <c r="T312" s="28">
        <f>+IFERROR(VLOOKUP(db_ConsumoSectorizado[[#This Row],[Fecha]],db_Vol[],2,FALSE),0)</f>
        <v>0</v>
      </c>
      <c r="U312" s="28">
        <f>+IFERROR(VLOOKUP(db_ConsumoSectorizado[[#This Row],[Fecha]],db_Vol[],3,FALSE),0)</f>
        <v>0</v>
      </c>
      <c r="V312" s="28" t="b">
        <f>+AND(db_ConsumoSectorizado[[#This Row],[Vol_SACO]]&gt;3000,db_ConsumoSectorizado[[#This Row],[Vol_ENVA]]&gt;3000)</f>
        <v>0</v>
      </c>
      <c r="W312" s="28" t="b">
        <f>+AND(db_ConsumoSectorizado[[#This Row],[Vol_SACO]]&lt;=0,db_ConsumoSectorizado[[#This Row],[Vol_ENVA]]&lt;100)</f>
        <v>1</v>
      </c>
      <c r="X312" s="28" t="b">
        <f>+AND(db_ConsumoSectorizado[[#This Row],[Vol_SACO]]&gt;0,db_ConsumoSectorizado[[#This Row],[Vol_ENVA]]&lt;900)</f>
        <v>0</v>
      </c>
      <c r="Y312" s="28" t="b">
        <f>+AND(db_ConsumoSectorizado[[#This Row],[Vol_SACO]]=0,db_ConsumoSectorizado[[#This Row],[Vol_ENVA]]&gt;3000)</f>
        <v>0</v>
      </c>
    </row>
    <row r="313" spans="1:25" ht="15.75" x14ac:dyDescent="0.25">
      <c r="A313" s="26">
        <v>44505</v>
      </c>
      <c r="B31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13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1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13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13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13" s="28">
        <f ca="1">+db_ConsumoSectorizado[[#This Row],[Consumo.No02]]-db_ConsumoSectorizado[[#This Row],[Consumo.No04]]-db_ConsumoSectorizado[[#This Row],[Consumo.No05]]</f>
        <v>0</v>
      </c>
      <c r="H313" s="28">
        <f ca="1">+db_ConsumoSectorizado[[#This Row],[Consumo.No08]]+db_ConsumoSectorizado[[#This Row],[Consumo.No09]]</f>
        <v>0</v>
      </c>
      <c r="I313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13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13" s="28">
        <f ca="1">+db_ConsumoSectorizado[[#This Row],[Consumo.No07]]-db_ConsumoSectorizado[[#This Row],[Consumo.No08]]-db_ConsumoSectorizado[[#This Row],[Consumo.No09]]</f>
        <v>0</v>
      </c>
      <c r="L313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13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13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13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13" s="28">
        <f ca="1">+db_ConsumoSectorizado[[#This Row],[Consumo.No11]]-db_ConsumoSectorizado[[#This Row],[Consumo.No12]]-db_ConsumoSectorizado[[#This Row],[Consumo.No13]]-db_ConsumoSectorizado[[#This Row],[Consumo.No14]]</f>
        <v>0</v>
      </c>
      <c r="Q313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13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13" s="28">
        <f ca="1">+db_ConsumoSectorizado[[#This Row],[Consumo.No01]]-db_ConsumoSectorizado[[#This Row],[Consumo.No02]]-db_ConsumoSectorizado[[#This Row],[Consumo.No07]]-db_ConsumoSectorizado[[#This Row],[Consumo.No11]]</f>
        <v>0</v>
      </c>
      <c r="T313" s="28">
        <f>+IFERROR(VLOOKUP(db_ConsumoSectorizado[[#This Row],[Fecha]],db_Vol[],2,FALSE),0)</f>
        <v>0</v>
      </c>
      <c r="U313" s="28">
        <f>+IFERROR(VLOOKUP(db_ConsumoSectorizado[[#This Row],[Fecha]],db_Vol[],3,FALSE),0)</f>
        <v>0</v>
      </c>
      <c r="V313" s="28" t="b">
        <f>+AND(db_ConsumoSectorizado[[#This Row],[Vol_SACO]]&gt;3000,db_ConsumoSectorizado[[#This Row],[Vol_ENVA]]&gt;3000)</f>
        <v>0</v>
      </c>
      <c r="W313" s="28" t="b">
        <f>+AND(db_ConsumoSectorizado[[#This Row],[Vol_SACO]]&lt;=0,db_ConsumoSectorizado[[#This Row],[Vol_ENVA]]&lt;100)</f>
        <v>1</v>
      </c>
      <c r="X313" s="28" t="b">
        <f>+AND(db_ConsumoSectorizado[[#This Row],[Vol_SACO]]&gt;0,db_ConsumoSectorizado[[#This Row],[Vol_ENVA]]&lt;900)</f>
        <v>0</v>
      </c>
      <c r="Y313" s="28" t="b">
        <f>+AND(db_ConsumoSectorizado[[#This Row],[Vol_SACO]]=0,db_ConsumoSectorizado[[#This Row],[Vol_ENVA]]&gt;3000)</f>
        <v>0</v>
      </c>
    </row>
    <row r="314" spans="1:25" ht="15.75" x14ac:dyDescent="0.25">
      <c r="A314" s="26">
        <v>44506</v>
      </c>
      <c r="B31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14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1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1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1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14" s="28">
        <f ca="1">+db_ConsumoSectorizado[[#This Row],[Consumo.No02]]-db_ConsumoSectorizado[[#This Row],[Consumo.No04]]-db_ConsumoSectorizado[[#This Row],[Consumo.No05]]</f>
        <v>0</v>
      </c>
      <c r="H314" s="28">
        <f ca="1">+db_ConsumoSectorizado[[#This Row],[Consumo.No08]]+db_ConsumoSectorizado[[#This Row],[Consumo.No09]]</f>
        <v>0</v>
      </c>
      <c r="I314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14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14" s="28">
        <f ca="1">+db_ConsumoSectorizado[[#This Row],[Consumo.No07]]-db_ConsumoSectorizado[[#This Row],[Consumo.No08]]-db_ConsumoSectorizado[[#This Row],[Consumo.No09]]</f>
        <v>0</v>
      </c>
      <c r="L314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14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14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14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14" s="28">
        <f ca="1">+db_ConsumoSectorizado[[#This Row],[Consumo.No11]]-db_ConsumoSectorizado[[#This Row],[Consumo.No12]]-db_ConsumoSectorizado[[#This Row],[Consumo.No13]]-db_ConsumoSectorizado[[#This Row],[Consumo.No14]]</f>
        <v>0</v>
      </c>
      <c r="Q314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14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14" s="28">
        <f ca="1">+db_ConsumoSectorizado[[#This Row],[Consumo.No01]]-db_ConsumoSectorizado[[#This Row],[Consumo.No02]]-db_ConsumoSectorizado[[#This Row],[Consumo.No07]]-db_ConsumoSectorizado[[#This Row],[Consumo.No11]]</f>
        <v>0</v>
      </c>
      <c r="T314" s="28">
        <f>+IFERROR(VLOOKUP(db_ConsumoSectorizado[[#This Row],[Fecha]],db_Vol[],2,FALSE),0)</f>
        <v>0</v>
      </c>
      <c r="U314" s="28">
        <f>+IFERROR(VLOOKUP(db_ConsumoSectorizado[[#This Row],[Fecha]],db_Vol[],3,FALSE),0)</f>
        <v>0</v>
      </c>
      <c r="V314" s="28" t="b">
        <f>+AND(db_ConsumoSectorizado[[#This Row],[Vol_SACO]]&gt;3000,db_ConsumoSectorizado[[#This Row],[Vol_ENVA]]&gt;3000)</f>
        <v>0</v>
      </c>
      <c r="W314" s="28" t="b">
        <f>+AND(db_ConsumoSectorizado[[#This Row],[Vol_SACO]]&lt;=0,db_ConsumoSectorizado[[#This Row],[Vol_ENVA]]&lt;100)</f>
        <v>1</v>
      </c>
      <c r="X314" s="28" t="b">
        <f>+AND(db_ConsumoSectorizado[[#This Row],[Vol_SACO]]&gt;0,db_ConsumoSectorizado[[#This Row],[Vol_ENVA]]&lt;900)</f>
        <v>0</v>
      </c>
      <c r="Y314" s="28" t="b">
        <f>+AND(db_ConsumoSectorizado[[#This Row],[Vol_SACO]]=0,db_ConsumoSectorizado[[#This Row],[Vol_ENVA]]&gt;3000)</f>
        <v>0</v>
      </c>
    </row>
    <row r="315" spans="1:25" ht="15.75" x14ac:dyDescent="0.25">
      <c r="A315" s="26">
        <v>44507</v>
      </c>
      <c r="B31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15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1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1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1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15" s="28">
        <f ca="1">+db_ConsumoSectorizado[[#This Row],[Consumo.No02]]-db_ConsumoSectorizado[[#This Row],[Consumo.No04]]-db_ConsumoSectorizado[[#This Row],[Consumo.No05]]</f>
        <v>0</v>
      </c>
      <c r="H315" s="28">
        <f ca="1">+db_ConsumoSectorizado[[#This Row],[Consumo.No08]]+db_ConsumoSectorizado[[#This Row],[Consumo.No09]]</f>
        <v>0</v>
      </c>
      <c r="I315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15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15" s="28">
        <f ca="1">+db_ConsumoSectorizado[[#This Row],[Consumo.No07]]-db_ConsumoSectorizado[[#This Row],[Consumo.No08]]-db_ConsumoSectorizado[[#This Row],[Consumo.No09]]</f>
        <v>0</v>
      </c>
      <c r="L315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15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15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15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15" s="28">
        <f ca="1">+db_ConsumoSectorizado[[#This Row],[Consumo.No11]]-db_ConsumoSectorizado[[#This Row],[Consumo.No12]]-db_ConsumoSectorizado[[#This Row],[Consumo.No13]]-db_ConsumoSectorizado[[#This Row],[Consumo.No14]]</f>
        <v>0</v>
      </c>
      <c r="Q315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15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15" s="28">
        <f ca="1">+db_ConsumoSectorizado[[#This Row],[Consumo.No01]]-db_ConsumoSectorizado[[#This Row],[Consumo.No02]]-db_ConsumoSectorizado[[#This Row],[Consumo.No07]]-db_ConsumoSectorizado[[#This Row],[Consumo.No11]]</f>
        <v>0</v>
      </c>
      <c r="T315" s="28">
        <f>+IFERROR(VLOOKUP(db_ConsumoSectorizado[[#This Row],[Fecha]],db_Vol[],2,FALSE),0)</f>
        <v>0</v>
      </c>
      <c r="U315" s="28">
        <f>+IFERROR(VLOOKUP(db_ConsumoSectorizado[[#This Row],[Fecha]],db_Vol[],3,FALSE),0)</f>
        <v>0</v>
      </c>
      <c r="V315" s="28" t="b">
        <f>+AND(db_ConsumoSectorizado[[#This Row],[Vol_SACO]]&gt;3000,db_ConsumoSectorizado[[#This Row],[Vol_ENVA]]&gt;3000)</f>
        <v>0</v>
      </c>
      <c r="W315" s="28" t="b">
        <f>+AND(db_ConsumoSectorizado[[#This Row],[Vol_SACO]]&lt;=0,db_ConsumoSectorizado[[#This Row],[Vol_ENVA]]&lt;100)</f>
        <v>1</v>
      </c>
      <c r="X315" s="28" t="b">
        <f>+AND(db_ConsumoSectorizado[[#This Row],[Vol_SACO]]&gt;0,db_ConsumoSectorizado[[#This Row],[Vol_ENVA]]&lt;900)</f>
        <v>0</v>
      </c>
      <c r="Y315" s="28" t="b">
        <f>+AND(db_ConsumoSectorizado[[#This Row],[Vol_SACO]]=0,db_ConsumoSectorizado[[#This Row],[Vol_ENVA]]&gt;3000)</f>
        <v>0</v>
      </c>
    </row>
    <row r="316" spans="1:25" ht="15.75" x14ac:dyDescent="0.25">
      <c r="A316" s="26">
        <v>44508</v>
      </c>
      <c r="B31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16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1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1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1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16" s="28">
        <f ca="1">+db_ConsumoSectorizado[[#This Row],[Consumo.No02]]-db_ConsumoSectorizado[[#This Row],[Consumo.No04]]-db_ConsumoSectorizado[[#This Row],[Consumo.No05]]</f>
        <v>0</v>
      </c>
      <c r="H316" s="28">
        <f ca="1">+db_ConsumoSectorizado[[#This Row],[Consumo.No08]]+db_ConsumoSectorizado[[#This Row],[Consumo.No09]]</f>
        <v>0</v>
      </c>
      <c r="I316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16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16" s="28">
        <f ca="1">+db_ConsumoSectorizado[[#This Row],[Consumo.No07]]-db_ConsumoSectorizado[[#This Row],[Consumo.No08]]-db_ConsumoSectorizado[[#This Row],[Consumo.No09]]</f>
        <v>0</v>
      </c>
      <c r="L316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16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16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16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16" s="28">
        <f ca="1">+db_ConsumoSectorizado[[#This Row],[Consumo.No11]]-db_ConsumoSectorizado[[#This Row],[Consumo.No12]]-db_ConsumoSectorizado[[#This Row],[Consumo.No13]]-db_ConsumoSectorizado[[#This Row],[Consumo.No14]]</f>
        <v>0</v>
      </c>
      <c r="Q316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16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16" s="28">
        <f ca="1">+db_ConsumoSectorizado[[#This Row],[Consumo.No01]]-db_ConsumoSectorizado[[#This Row],[Consumo.No02]]-db_ConsumoSectorizado[[#This Row],[Consumo.No07]]-db_ConsumoSectorizado[[#This Row],[Consumo.No11]]</f>
        <v>0</v>
      </c>
      <c r="T316" s="28">
        <f>+IFERROR(VLOOKUP(db_ConsumoSectorizado[[#This Row],[Fecha]],db_Vol[],2,FALSE),0)</f>
        <v>0</v>
      </c>
      <c r="U316" s="28">
        <f>+IFERROR(VLOOKUP(db_ConsumoSectorizado[[#This Row],[Fecha]],db_Vol[],3,FALSE),0)</f>
        <v>0</v>
      </c>
      <c r="V316" s="28" t="b">
        <f>+AND(db_ConsumoSectorizado[[#This Row],[Vol_SACO]]&gt;3000,db_ConsumoSectorizado[[#This Row],[Vol_ENVA]]&gt;3000)</f>
        <v>0</v>
      </c>
      <c r="W316" s="28" t="b">
        <f>+AND(db_ConsumoSectorizado[[#This Row],[Vol_SACO]]&lt;=0,db_ConsumoSectorizado[[#This Row],[Vol_ENVA]]&lt;100)</f>
        <v>1</v>
      </c>
      <c r="X316" s="28" t="b">
        <f>+AND(db_ConsumoSectorizado[[#This Row],[Vol_SACO]]&gt;0,db_ConsumoSectorizado[[#This Row],[Vol_ENVA]]&lt;900)</f>
        <v>0</v>
      </c>
      <c r="Y316" s="28" t="b">
        <f>+AND(db_ConsumoSectorizado[[#This Row],[Vol_SACO]]=0,db_ConsumoSectorizado[[#This Row],[Vol_ENVA]]&gt;3000)</f>
        <v>0</v>
      </c>
    </row>
    <row r="317" spans="1:25" ht="15.75" x14ac:dyDescent="0.25">
      <c r="A317" s="26">
        <v>44509</v>
      </c>
      <c r="B31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17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1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1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1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17" s="28">
        <f ca="1">+db_ConsumoSectorizado[[#This Row],[Consumo.No02]]-db_ConsumoSectorizado[[#This Row],[Consumo.No04]]-db_ConsumoSectorizado[[#This Row],[Consumo.No05]]</f>
        <v>0</v>
      </c>
      <c r="H317" s="28">
        <f ca="1">+db_ConsumoSectorizado[[#This Row],[Consumo.No08]]+db_ConsumoSectorizado[[#This Row],[Consumo.No09]]</f>
        <v>0</v>
      </c>
      <c r="I317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17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17" s="28">
        <f ca="1">+db_ConsumoSectorizado[[#This Row],[Consumo.No07]]-db_ConsumoSectorizado[[#This Row],[Consumo.No08]]-db_ConsumoSectorizado[[#This Row],[Consumo.No09]]</f>
        <v>0</v>
      </c>
      <c r="L317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17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17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17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17" s="28">
        <f ca="1">+db_ConsumoSectorizado[[#This Row],[Consumo.No11]]-db_ConsumoSectorizado[[#This Row],[Consumo.No12]]-db_ConsumoSectorizado[[#This Row],[Consumo.No13]]-db_ConsumoSectorizado[[#This Row],[Consumo.No14]]</f>
        <v>0</v>
      </c>
      <c r="Q317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17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17" s="28">
        <f ca="1">+db_ConsumoSectorizado[[#This Row],[Consumo.No01]]-db_ConsumoSectorizado[[#This Row],[Consumo.No02]]-db_ConsumoSectorizado[[#This Row],[Consumo.No07]]-db_ConsumoSectorizado[[#This Row],[Consumo.No11]]</f>
        <v>0</v>
      </c>
      <c r="T317" s="28">
        <f>+IFERROR(VLOOKUP(db_ConsumoSectorizado[[#This Row],[Fecha]],db_Vol[],2,FALSE),0)</f>
        <v>0</v>
      </c>
      <c r="U317" s="28">
        <f>+IFERROR(VLOOKUP(db_ConsumoSectorizado[[#This Row],[Fecha]],db_Vol[],3,FALSE),0)</f>
        <v>0</v>
      </c>
      <c r="V317" s="28" t="b">
        <f>+AND(db_ConsumoSectorizado[[#This Row],[Vol_SACO]]&gt;3000,db_ConsumoSectorizado[[#This Row],[Vol_ENVA]]&gt;3000)</f>
        <v>0</v>
      </c>
      <c r="W317" s="28" t="b">
        <f>+AND(db_ConsumoSectorizado[[#This Row],[Vol_SACO]]&lt;=0,db_ConsumoSectorizado[[#This Row],[Vol_ENVA]]&lt;100)</f>
        <v>1</v>
      </c>
      <c r="X317" s="28" t="b">
        <f>+AND(db_ConsumoSectorizado[[#This Row],[Vol_SACO]]&gt;0,db_ConsumoSectorizado[[#This Row],[Vol_ENVA]]&lt;900)</f>
        <v>0</v>
      </c>
      <c r="Y317" s="28" t="b">
        <f>+AND(db_ConsumoSectorizado[[#This Row],[Vol_SACO]]=0,db_ConsumoSectorizado[[#This Row],[Vol_ENVA]]&gt;3000)</f>
        <v>0</v>
      </c>
    </row>
    <row r="318" spans="1:25" ht="15.75" x14ac:dyDescent="0.25">
      <c r="A318" s="26">
        <v>44510</v>
      </c>
      <c r="B31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18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1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1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1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18" s="28">
        <f ca="1">+db_ConsumoSectorizado[[#This Row],[Consumo.No02]]-db_ConsumoSectorizado[[#This Row],[Consumo.No04]]-db_ConsumoSectorizado[[#This Row],[Consumo.No05]]</f>
        <v>0</v>
      </c>
      <c r="H318" s="28">
        <f ca="1">+db_ConsumoSectorizado[[#This Row],[Consumo.No08]]+db_ConsumoSectorizado[[#This Row],[Consumo.No09]]</f>
        <v>0</v>
      </c>
      <c r="I318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18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18" s="28">
        <f ca="1">+db_ConsumoSectorizado[[#This Row],[Consumo.No07]]-db_ConsumoSectorizado[[#This Row],[Consumo.No08]]-db_ConsumoSectorizado[[#This Row],[Consumo.No09]]</f>
        <v>0</v>
      </c>
      <c r="L318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18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18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18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18" s="28">
        <f ca="1">+db_ConsumoSectorizado[[#This Row],[Consumo.No11]]-db_ConsumoSectorizado[[#This Row],[Consumo.No12]]-db_ConsumoSectorizado[[#This Row],[Consumo.No13]]-db_ConsumoSectorizado[[#This Row],[Consumo.No14]]</f>
        <v>0</v>
      </c>
      <c r="Q318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18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18" s="28">
        <f ca="1">+db_ConsumoSectorizado[[#This Row],[Consumo.No01]]-db_ConsumoSectorizado[[#This Row],[Consumo.No02]]-db_ConsumoSectorizado[[#This Row],[Consumo.No07]]-db_ConsumoSectorizado[[#This Row],[Consumo.No11]]</f>
        <v>0</v>
      </c>
      <c r="T318" s="28">
        <f>+IFERROR(VLOOKUP(db_ConsumoSectorizado[[#This Row],[Fecha]],db_Vol[],2,FALSE),0)</f>
        <v>0</v>
      </c>
      <c r="U318" s="28">
        <f>+IFERROR(VLOOKUP(db_ConsumoSectorizado[[#This Row],[Fecha]],db_Vol[],3,FALSE),0)</f>
        <v>0</v>
      </c>
      <c r="V318" s="28" t="b">
        <f>+AND(db_ConsumoSectorizado[[#This Row],[Vol_SACO]]&gt;3000,db_ConsumoSectorizado[[#This Row],[Vol_ENVA]]&gt;3000)</f>
        <v>0</v>
      </c>
      <c r="W318" s="28" t="b">
        <f>+AND(db_ConsumoSectorizado[[#This Row],[Vol_SACO]]&lt;=0,db_ConsumoSectorizado[[#This Row],[Vol_ENVA]]&lt;100)</f>
        <v>1</v>
      </c>
      <c r="X318" s="28" t="b">
        <f>+AND(db_ConsumoSectorizado[[#This Row],[Vol_SACO]]&gt;0,db_ConsumoSectorizado[[#This Row],[Vol_ENVA]]&lt;900)</f>
        <v>0</v>
      </c>
      <c r="Y318" s="28" t="b">
        <f>+AND(db_ConsumoSectorizado[[#This Row],[Vol_SACO]]=0,db_ConsumoSectorizado[[#This Row],[Vol_ENVA]]&gt;3000)</f>
        <v>0</v>
      </c>
    </row>
    <row r="319" spans="1:25" ht="15.75" x14ac:dyDescent="0.25">
      <c r="A319" s="26">
        <v>44511</v>
      </c>
      <c r="B31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19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1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1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1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19" s="28">
        <f ca="1">+db_ConsumoSectorizado[[#This Row],[Consumo.No02]]-db_ConsumoSectorizado[[#This Row],[Consumo.No04]]-db_ConsumoSectorizado[[#This Row],[Consumo.No05]]</f>
        <v>0</v>
      </c>
      <c r="H319" s="28">
        <f ca="1">+db_ConsumoSectorizado[[#This Row],[Consumo.No08]]+db_ConsumoSectorizado[[#This Row],[Consumo.No09]]</f>
        <v>0</v>
      </c>
      <c r="I319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19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19" s="28">
        <f ca="1">+db_ConsumoSectorizado[[#This Row],[Consumo.No07]]-db_ConsumoSectorizado[[#This Row],[Consumo.No08]]-db_ConsumoSectorizado[[#This Row],[Consumo.No09]]</f>
        <v>0</v>
      </c>
      <c r="L319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19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19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19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19" s="28">
        <f ca="1">+db_ConsumoSectorizado[[#This Row],[Consumo.No11]]-db_ConsumoSectorizado[[#This Row],[Consumo.No12]]-db_ConsumoSectorizado[[#This Row],[Consumo.No13]]-db_ConsumoSectorizado[[#This Row],[Consumo.No14]]</f>
        <v>0</v>
      </c>
      <c r="Q319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19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19" s="28">
        <f ca="1">+db_ConsumoSectorizado[[#This Row],[Consumo.No01]]-db_ConsumoSectorizado[[#This Row],[Consumo.No02]]-db_ConsumoSectorizado[[#This Row],[Consumo.No07]]-db_ConsumoSectorizado[[#This Row],[Consumo.No11]]</f>
        <v>0</v>
      </c>
      <c r="T319" s="28">
        <f>+IFERROR(VLOOKUP(db_ConsumoSectorizado[[#This Row],[Fecha]],db_Vol[],2,FALSE),0)</f>
        <v>0</v>
      </c>
      <c r="U319" s="28">
        <f>+IFERROR(VLOOKUP(db_ConsumoSectorizado[[#This Row],[Fecha]],db_Vol[],3,FALSE),0)</f>
        <v>0</v>
      </c>
      <c r="V319" s="28" t="b">
        <f>+AND(db_ConsumoSectorizado[[#This Row],[Vol_SACO]]&gt;3000,db_ConsumoSectorizado[[#This Row],[Vol_ENVA]]&gt;3000)</f>
        <v>0</v>
      </c>
      <c r="W319" s="28" t="b">
        <f>+AND(db_ConsumoSectorizado[[#This Row],[Vol_SACO]]&lt;=0,db_ConsumoSectorizado[[#This Row],[Vol_ENVA]]&lt;100)</f>
        <v>1</v>
      </c>
      <c r="X319" s="28" t="b">
        <f>+AND(db_ConsumoSectorizado[[#This Row],[Vol_SACO]]&gt;0,db_ConsumoSectorizado[[#This Row],[Vol_ENVA]]&lt;900)</f>
        <v>0</v>
      </c>
      <c r="Y319" s="28" t="b">
        <f>+AND(db_ConsumoSectorizado[[#This Row],[Vol_SACO]]=0,db_ConsumoSectorizado[[#This Row],[Vol_ENVA]]&gt;3000)</f>
        <v>0</v>
      </c>
    </row>
    <row r="320" spans="1:25" ht="15.75" x14ac:dyDescent="0.25">
      <c r="A320" s="26">
        <v>44512</v>
      </c>
      <c r="B32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20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2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2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2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20" s="28">
        <f ca="1">+db_ConsumoSectorizado[[#This Row],[Consumo.No02]]-db_ConsumoSectorizado[[#This Row],[Consumo.No04]]-db_ConsumoSectorizado[[#This Row],[Consumo.No05]]</f>
        <v>0</v>
      </c>
      <c r="H320" s="28">
        <f ca="1">+db_ConsumoSectorizado[[#This Row],[Consumo.No08]]+db_ConsumoSectorizado[[#This Row],[Consumo.No09]]</f>
        <v>0</v>
      </c>
      <c r="I320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20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20" s="28">
        <f ca="1">+db_ConsumoSectorizado[[#This Row],[Consumo.No07]]-db_ConsumoSectorizado[[#This Row],[Consumo.No08]]-db_ConsumoSectorizado[[#This Row],[Consumo.No09]]</f>
        <v>0</v>
      </c>
      <c r="L320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20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20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20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20" s="28">
        <f ca="1">+db_ConsumoSectorizado[[#This Row],[Consumo.No11]]-db_ConsumoSectorizado[[#This Row],[Consumo.No12]]-db_ConsumoSectorizado[[#This Row],[Consumo.No13]]-db_ConsumoSectorizado[[#This Row],[Consumo.No14]]</f>
        <v>0</v>
      </c>
      <c r="Q320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20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20" s="28">
        <f ca="1">+db_ConsumoSectorizado[[#This Row],[Consumo.No01]]-db_ConsumoSectorizado[[#This Row],[Consumo.No02]]-db_ConsumoSectorizado[[#This Row],[Consumo.No07]]-db_ConsumoSectorizado[[#This Row],[Consumo.No11]]</f>
        <v>0</v>
      </c>
      <c r="T320" s="28">
        <f>+IFERROR(VLOOKUP(db_ConsumoSectorizado[[#This Row],[Fecha]],db_Vol[],2,FALSE),0)</f>
        <v>0</v>
      </c>
      <c r="U320" s="28">
        <f>+IFERROR(VLOOKUP(db_ConsumoSectorizado[[#This Row],[Fecha]],db_Vol[],3,FALSE),0)</f>
        <v>0</v>
      </c>
      <c r="V320" s="28" t="b">
        <f>+AND(db_ConsumoSectorizado[[#This Row],[Vol_SACO]]&gt;3000,db_ConsumoSectorizado[[#This Row],[Vol_ENVA]]&gt;3000)</f>
        <v>0</v>
      </c>
      <c r="W320" s="28" t="b">
        <f>+AND(db_ConsumoSectorizado[[#This Row],[Vol_SACO]]&lt;=0,db_ConsumoSectorizado[[#This Row],[Vol_ENVA]]&lt;100)</f>
        <v>1</v>
      </c>
      <c r="X320" s="28" t="b">
        <f>+AND(db_ConsumoSectorizado[[#This Row],[Vol_SACO]]&gt;0,db_ConsumoSectorizado[[#This Row],[Vol_ENVA]]&lt;900)</f>
        <v>0</v>
      </c>
      <c r="Y320" s="28" t="b">
        <f>+AND(db_ConsumoSectorizado[[#This Row],[Vol_SACO]]=0,db_ConsumoSectorizado[[#This Row],[Vol_ENVA]]&gt;3000)</f>
        <v>0</v>
      </c>
    </row>
    <row r="321" spans="1:25" ht="15.75" x14ac:dyDescent="0.25">
      <c r="A321" s="26">
        <v>44513</v>
      </c>
      <c r="B32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21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2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2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2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21" s="28">
        <f ca="1">+db_ConsumoSectorizado[[#This Row],[Consumo.No02]]-db_ConsumoSectorizado[[#This Row],[Consumo.No04]]-db_ConsumoSectorizado[[#This Row],[Consumo.No05]]</f>
        <v>0</v>
      </c>
      <c r="H321" s="28">
        <f ca="1">+db_ConsumoSectorizado[[#This Row],[Consumo.No08]]+db_ConsumoSectorizado[[#This Row],[Consumo.No09]]</f>
        <v>0</v>
      </c>
      <c r="I321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21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21" s="28">
        <f ca="1">+db_ConsumoSectorizado[[#This Row],[Consumo.No07]]-db_ConsumoSectorizado[[#This Row],[Consumo.No08]]-db_ConsumoSectorizado[[#This Row],[Consumo.No09]]</f>
        <v>0</v>
      </c>
      <c r="L321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21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21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21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21" s="28">
        <f ca="1">+db_ConsumoSectorizado[[#This Row],[Consumo.No11]]-db_ConsumoSectorizado[[#This Row],[Consumo.No12]]-db_ConsumoSectorizado[[#This Row],[Consumo.No13]]-db_ConsumoSectorizado[[#This Row],[Consumo.No14]]</f>
        <v>0</v>
      </c>
      <c r="Q321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21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21" s="28">
        <f ca="1">+db_ConsumoSectorizado[[#This Row],[Consumo.No01]]-db_ConsumoSectorizado[[#This Row],[Consumo.No02]]-db_ConsumoSectorizado[[#This Row],[Consumo.No07]]-db_ConsumoSectorizado[[#This Row],[Consumo.No11]]</f>
        <v>0</v>
      </c>
      <c r="T321" s="28">
        <f>+IFERROR(VLOOKUP(db_ConsumoSectorizado[[#This Row],[Fecha]],db_Vol[],2,FALSE),0)</f>
        <v>0</v>
      </c>
      <c r="U321" s="28">
        <f>+IFERROR(VLOOKUP(db_ConsumoSectorizado[[#This Row],[Fecha]],db_Vol[],3,FALSE),0)</f>
        <v>0</v>
      </c>
      <c r="V321" s="28" t="b">
        <f>+AND(db_ConsumoSectorizado[[#This Row],[Vol_SACO]]&gt;3000,db_ConsumoSectorizado[[#This Row],[Vol_ENVA]]&gt;3000)</f>
        <v>0</v>
      </c>
      <c r="W321" s="28" t="b">
        <f>+AND(db_ConsumoSectorizado[[#This Row],[Vol_SACO]]&lt;=0,db_ConsumoSectorizado[[#This Row],[Vol_ENVA]]&lt;100)</f>
        <v>1</v>
      </c>
      <c r="X321" s="28" t="b">
        <f>+AND(db_ConsumoSectorizado[[#This Row],[Vol_SACO]]&gt;0,db_ConsumoSectorizado[[#This Row],[Vol_ENVA]]&lt;900)</f>
        <v>0</v>
      </c>
      <c r="Y321" s="28" t="b">
        <f>+AND(db_ConsumoSectorizado[[#This Row],[Vol_SACO]]=0,db_ConsumoSectorizado[[#This Row],[Vol_ENVA]]&gt;3000)</f>
        <v>0</v>
      </c>
    </row>
    <row r="322" spans="1:25" ht="15.75" x14ac:dyDescent="0.25">
      <c r="A322" s="26">
        <v>44514</v>
      </c>
      <c r="B32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22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2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22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2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22" s="28">
        <f ca="1">+db_ConsumoSectorizado[[#This Row],[Consumo.No02]]-db_ConsumoSectorizado[[#This Row],[Consumo.No04]]-db_ConsumoSectorizado[[#This Row],[Consumo.No05]]</f>
        <v>0</v>
      </c>
      <c r="H322" s="28">
        <f ca="1">+db_ConsumoSectorizado[[#This Row],[Consumo.No08]]+db_ConsumoSectorizado[[#This Row],[Consumo.No09]]</f>
        <v>0</v>
      </c>
      <c r="I322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22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22" s="28">
        <f ca="1">+db_ConsumoSectorizado[[#This Row],[Consumo.No07]]-db_ConsumoSectorizado[[#This Row],[Consumo.No08]]-db_ConsumoSectorizado[[#This Row],[Consumo.No09]]</f>
        <v>0</v>
      </c>
      <c r="L322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22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22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22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22" s="28">
        <f ca="1">+db_ConsumoSectorizado[[#This Row],[Consumo.No11]]-db_ConsumoSectorizado[[#This Row],[Consumo.No12]]-db_ConsumoSectorizado[[#This Row],[Consumo.No13]]-db_ConsumoSectorizado[[#This Row],[Consumo.No14]]</f>
        <v>0</v>
      </c>
      <c r="Q322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22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22" s="28">
        <f ca="1">+db_ConsumoSectorizado[[#This Row],[Consumo.No01]]-db_ConsumoSectorizado[[#This Row],[Consumo.No02]]-db_ConsumoSectorizado[[#This Row],[Consumo.No07]]-db_ConsumoSectorizado[[#This Row],[Consumo.No11]]</f>
        <v>0</v>
      </c>
      <c r="T322" s="28">
        <f>+IFERROR(VLOOKUP(db_ConsumoSectorizado[[#This Row],[Fecha]],db_Vol[],2,FALSE),0)</f>
        <v>0</v>
      </c>
      <c r="U322" s="28">
        <f>+IFERROR(VLOOKUP(db_ConsumoSectorizado[[#This Row],[Fecha]],db_Vol[],3,FALSE),0)</f>
        <v>0</v>
      </c>
      <c r="V322" s="28" t="b">
        <f>+AND(db_ConsumoSectorizado[[#This Row],[Vol_SACO]]&gt;3000,db_ConsumoSectorizado[[#This Row],[Vol_ENVA]]&gt;3000)</f>
        <v>0</v>
      </c>
      <c r="W322" s="28" t="b">
        <f>+AND(db_ConsumoSectorizado[[#This Row],[Vol_SACO]]&lt;=0,db_ConsumoSectorizado[[#This Row],[Vol_ENVA]]&lt;100)</f>
        <v>1</v>
      </c>
      <c r="X322" s="28" t="b">
        <f>+AND(db_ConsumoSectorizado[[#This Row],[Vol_SACO]]&gt;0,db_ConsumoSectorizado[[#This Row],[Vol_ENVA]]&lt;900)</f>
        <v>0</v>
      </c>
      <c r="Y322" s="28" t="b">
        <f>+AND(db_ConsumoSectorizado[[#This Row],[Vol_SACO]]=0,db_ConsumoSectorizado[[#This Row],[Vol_ENVA]]&gt;3000)</f>
        <v>0</v>
      </c>
    </row>
    <row r="323" spans="1:25" ht="15.75" x14ac:dyDescent="0.25">
      <c r="A323" s="26">
        <v>44515</v>
      </c>
      <c r="B32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23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2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23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23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23" s="28">
        <f ca="1">+db_ConsumoSectorizado[[#This Row],[Consumo.No02]]-db_ConsumoSectorizado[[#This Row],[Consumo.No04]]-db_ConsumoSectorizado[[#This Row],[Consumo.No05]]</f>
        <v>0</v>
      </c>
      <c r="H323" s="28">
        <f ca="1">+db_ConsumoSectorizado[[#This Row],[Consumo.No08]]+db_ConsumoSectorizado[[#This Row],[Consumo.No09]]</f>
        <v>0</v>
      </c>
      <c r="I323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23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23" s="28">
        <f ca="1">+db_ConsumoSectorizado[[#This Row],[Consumo.No07]]-db_ConsumoSectorizado[[#This Row],[Consumo.No08]]-db_ConsumoSectorizado[[#This Row],[Consumo.No09]]</f>
        <v>0</v>
      </c>
      <c r="L323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23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23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23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23" s="28">
        <f ca="1">+db_ConsumoSectorizado[[#This Row],[Consumo.No11]]-db_ConsumoSectorizado[[#This Row],[Consumo.No12]]-db_ConsumoSectorizado[[#This Row],[Consumo.No13]]-db_ConsumoSectorizado[[#This Row],[Consumo.No14]]</f>
        <v>0</v>
      </c>
      <c r="Q323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23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23" s="28">
        <f ca="1">+db_ConsumoSectorizado[[#This Row],[Consumo.No01]]-db_ConsumoSectorizado[[#This Row],[Consumo.No02]]-db_ConsumoSectorizado[[#This Row],[Consumo.No07]]-db_ConsumoSectorizado[[#This Row],[Consumo.No11]]</f>
        <v>0</v>
      </c>
      <c r="T323" s="28">
        <f>+IFERROR(VLOOKUP(db_ConsumoSectorizado[[#This Row],[Fecha]],db_Vol[],2,FALSE),0)</f>
        <v>0</v>
      </c>
      <c r="U323" s="28">
        <f>+IFERROR(VLOOKUP(db_ConsumoSectorizado[[#This Row],[Fecha]],db_Vol[],3,FALSE),0)</f>
        <v>0</v>
      </c>
      <c r="V323" s="28" t="b">
        <f>+AND(db_ConsumoSectorizado[[#This Row],[Vol_SACO]]&gt;3000,db_ConsumoSectorizado[[#This Row],[Vol_ENVA]]&gt;3000)</f>
        <v>0</v>
      </c>
      <c r="W323" s="28" t="b">
        <f>+AND(db_ConsumoSectorizado[[#This Row],[Vol_SACO]]&lt;=0,db_ConsumoSectorizado[[#This Row],[Vol_ENVA]]&lt;100)</f>
        <v>1</v>
      </c>
      <c r="X323" s="28" t="b">
        <f>+AND(db_ConsumoSectorizado[[#This Row],[Vol_SACO]]&gt;0,db_ConsumoSectorizado[[#This Row],[Vol_ENVA]]&lt;900)</f>
        <v>0</v>
      </c>
      <c r="Y323" s="28" t="b">
        <f>+AND(db_ConsumoSectorizado[[#This Row],[Vol_SACO]]=0,db_ConsumoSectorizado[[#This Row],[Vol_ENVA]]&gt;3000)</f>
        <v>0</v>
      </c>
    </row>
    <row r="324" spans="1:25" ht="15.75" x14ac:dyDescent="0.25">
      <c r="A324" s="26">
        <v>44516</v>
      </c>
      <c r="B32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24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2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2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2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24" s="28">
        <f ca="1">+db_ConsumoSectorizado[[#This Row],[Consumo.No02]]-db_ConsumoSectorizado[[#This Row],[Consumo.No04]]-db_ConsumoSectorizado[[#This Row],[Consumo.No05]]</f>
        <v>0</v>
      </c>
      <c r="H324" s="28">
        <f ca="1">+db_ConsumoSectorizado[[#This Row],[Consumo.No08]]+db_ConsumoSectorizado[[#This Row],[Consumo.No09]]</f>
        <v>0</v>
      </c>
      <c r="I324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24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24" s="28">
        <f ca="1">+db_ConsumoSectorizado[[#This Row],[Consumo.No07]]-db_ConsumoSectorizado[[#This Row],[Consumo.No08]]-db_ConsumoSectorizado[[#This Row],[Consumo.No09]]</f>
        <v>0</v>
      </c>
      <c r="L324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24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24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24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24" s="28">
        <f ca="1">+db_ConsumoSectorizado[[#This Row],[Consumo.No11]]-db_ConsumoSectorizado[[#This Row],[Consumo.No12]]-db_ConsumoSectorizado[[#This Row],[Consumo.No13]]-db_ConsumoSectorizado[[#This Row],[Consumo.No14]]</f>
        <v>0</v>
      </c>
      <c r="Q324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24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24" s="28">
        <f ca="1">+db_ConsumoSectorizado[[#This Row],[Consumo.No01]]-db_ConsumoSectorizado[[#This Row],[Consumo.No02]]-db_ConsumoSectorizado[[#This Row],[Consumo.No07]]-db_ConsumoSectorizado[[#This Row],[Consumo.No11]]</f>
        <v>0</v>
      </c>
      <c r="T324" s="28">
        <f>+IFERROR(VLOOKUP(db_ConsumoSectorizado[[#This Row],[Fecha]],db_Vol[],2,FALSE),0)</f>
        <v>0</v>
      </c>
      <c r="U324" s="28">
        <f>+IFERROR(VLOOKUP(db_ConsumoSectorizado[[#This Row],[Fecha]],db_Vol[],3,FALSE),0)</f>
        <v>0</v>
      </c>
      <c r="V324" s="28" t="b">
        <f>+AND(db_ConsumoSectorizado[[#This Row],[Vol_SACO]]&gt;3000,db_ConsumoSectorizado[[#This Row],[Vol_ENVA]]&gt;3000)</f>
        <v>0</v>
      </c>
      <c r="W324" s="28" t="b">
        <f>+AND(db_ConsumoSectorizado[[#This Row],[Vol_SACO]]&lt;=0,db_ConsumoSectorizado[[#This Row],[Vol_ENVA]]&lt;100)</f>
        <v>1</v>
      </c>
      <c r="X324" s="28" t="b">
        <f>+AND(db_ConsumoSectorizado[[#This Row],[Vol_SACO]]&gt;0,db_ConsumoSectorizado[[#This Row],[Vol_ENVA]]&lt;900)</f>
        <v>0</v>
      </c>
      <c r="Y324" s="28" t="b">
        <f>+AND(db_ConsumoSectorizado[[#This Row],[Vol_SACO]]=0,db_ConsumoSectorizado[[#This Row],[Vol_ENVA]]&gt;3000)</f>
        <v>0</v>
      </c>
    </row>
    <row r="325" spans="1:25" ht="15.75" x14ac:dyDescent="0.25">
      <c r="A325" s="26">
        <v>44517</v>
      </c>
      <c r="B32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25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2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2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2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25" s="28">
        <f ca="1">+db_ConsumoSectorizado[[#This Row],[Consumo.No02]]-db_ConsumoSectorizado[[#This Row],[Consumo.No04]]-db_ConsumoSectorizado[[#This Row],[Consumo.No05]]</f>
        <v>0</v>
      </c>
      <c r="H325" s="28">
        <f ca="1">+db_ConsumoSectorizado[[#This Row],[Consumo.No08]]+db_ConsumoSectorizado[[#This Row],[Consumo.No09]]</f>
        <v>0</v>
      </c>
      <c r="I325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25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25" s="28">
        <f ca="1">+db_ConsumoSectorizado[[#This Row],[Consumo.No07]]-db_ConsumoSectorizado[[#This Row],[Consumo.No08]]-db_ConsumoSectorizado[[#This Row],[Consumo.No09]]</f>
        <v>0</v>
      </c>
      <c r="L325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25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25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25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25" s="28">
        <f ca="1">+db_ConsumoSectorizado[[#This Row],[Consumo.No11]]-db_ConsumoSectorizado[[#This Row],[Consumo.No12]]-db_ConsumoSectorizado[[#This Row],[Consumo.No13]]-db_ConsumoSectorizado[[#This Row],[Consumo.No14]]</f>
        <v>0</v>
      </c>
      <c r="Q325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25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25" s="28">
        <f ca="1">+db_ConsumoSectorizado[[#This Row],[Consumo.No01]]-db_ConsumoSectorizado[[#This Row],[Consumo.No02]]-db_ConsumoSectorizado[[#This Row],[Consumo.No07]]-db_ConsumoSectorizado[[#This Row],[Consumo.No11]]</f>
        <v>0</v>
      </c>
      <c r="T325" s="28">
        <f>+IFERROR(VLOOKUP(db_ConsumoSectorizado[[#This Row],[Fecha]],db_Vol[],2,FALSE),0)</f>
        <v>0</v>
      </c>
      <c r="U325" s="28">
        <f>+IFERROR(VLOOKUP(db_ConsumoSectorizado[[#This Row],[Fecha]],db_Vol[],3,FALSE),0)</f>
        <v>0</v>
      </c>
      <c r="V325" s="28" t="b">
        <f>+AND(db_ConsumoSectorizado[[#This Row],[Vol_SACO]]&gt;3000,db_ConsumoSectorizado[[#This Row],[Vol_ENVA]]&gt;3000)</f>
        <v>0</v>
      </c>
      <c r="W325" s="28" t="b">
        <f>+AND(db_ConsumoSectorizado[[#This Row],[Vol_SACO]]&lt;=0,db_ConsumoSectorizado[[#This Row],[Vol_ENVA]]&lt;100)</f>
        <v>1</v>
      </c>
      <c r="X325" s="28" t="b">
        <f>+AND(db_ConsumoSectorizado[[#This Row],[Vol_SACO]]&gt;0,db_ConsumoSectorizado[[#This Row],[Vol_ENVA]]&lt;900)</f>
        <v>0</v>
      </c>
      <c r="Y325" s="28" t="b">
        <f>+AND(db_ConsumoSectorizado[[#This Row],[Vol_SACO]]=0,db_ConsumoSectorizado[[#This Row],[Vol_ENVA]]&gt;3000)</f>
        <v>0</v>
      </c>
    </row>
    <row r="326" spans="1:25" ht="15.75" x14ac:dyDescent="0.25">
      <c r="A326" s="26">
        <v>44518</v>
      </c>
      <c r="B32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26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2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2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2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26" s="28">
        <f ca="1">+db_ConsumoSectorizado[[#This Row],[Consumo.No02]]-db_ConsumoSectorizado[[#This Row],[Consumo.No04]]-db_ConsumoSectorizado[[#This Row],[Consumo.No05]]</f>
        <v>0</v>
      </c>
      <c r="H326" s="28">
        <f ca="1">+db_ConsumoSectorizado[[#This Row],[Consumo.No08]]+db_ConsumoSectorizado[[#This Row],[Consumo.No09]]</f>
        <v>0</v>
      </c>
      <c r="I326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26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26" s="28">
        <f ca="1">+db_ConsumoSectorizado[[#This Row],[Consumo.No07]]-db_ConsumoSectorizado[[#This Row],[Consumo.No08]]-db_ConsumoSectorizado[[#This Row],[Consumo.No09]]</f>
        <v>0</v>
      </c>
      <c r="L326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26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26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26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26" s="28">
        <f ca="1">+db_ConsumoSectorizado[[#This Row],[Consumo.No11]]-db_ConsumoSectorizado[[#This Row],[Consumo.No12]]-db_ConsumoSectorizado[[#This Row],[Consumo.No13]]-db_ConsumoSectorizado[[#This Row],[Consumo.No14]]</f>
        <v>0</v>
      </c>
      <c r="Q326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26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26" s="28">
        <f ca="1">+db_ConsumoSectorizado[[#This Row],[Consumo.No01]]-db_ConsumoSectorizado[[#This Row],[Consumo.No02]]-db_ConsumoSectorizado[[#This Row],[Consumo.No07]]-db_ConsumoSectorizado[[#This Row],[Consumo.No11]]</f>
        <v>0</v>
      </c>
      <c r="T326" s="28">
        <f>+IFERROR(VLOOKUP(db_ConsumoSectorizado[[#This Row],[Fecha]],db_Vol[],2,FALSE),0)</f>
        <v>0</v>
      </c>
      <c r="U326" s="28">
        <f>+IFERROR(VLOOKUP(db_ConsumoSectorizado[[#This Row],[Fecha]],db_Vol[],3,FALSE),0)</f>
        <v>0</v>
      </c>
      <c r="V326" s="28" t="b">
        <f>+AND(db_ConsumoSectorizado[[#This Row],[Vol_SACO]]&gt;3000,db_ConsumoSectorizado[[#This Row],[Vol_ENVA]]&gt;3000)</f>
        <v>0</v>
      </c>
      <c r="W326" s="28" t="b">
        <f>+AND(db_ConsumoSectorizado[[#This Row],[Vol_SACO]]&lt;=0,db_ConsumoSectorizado[[#This Row],[Vol_ENVA]]&lt;100)</f>
        <v>1</v>
      </c>
      <c r="X326" s="28" t="b">
        <f>+AND(db_ConsumoSectorizado[[#This Row],[Vol_SACO]]&gt;0,db_ConsumoSectorizado[[#This Row],[Vol_ENVA]]&lt;900)</f>
        <v>0</v>
      </c>
      <c r="Y326" s="28" t="b">
        <f>+AND(db_ConsumoSectorizado[[#This Row],[Vol_SACO]]=0,db_ConsumoSectorizado[[#This Row],[Vol_ENVA]]&gt;3000)</f>
        <v>0</v>
      </c>
    </row>
    <row r="327" spans="1:25" ht="15.75" x14ac:dyDescent="0.25">
      <c r="A327" s="26">
        <v>44519</v>
      </c>
      <c r="B32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27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2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2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2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27" s="28">
        <f ca="1">+db_ConsumoSectorizado[[#This Row],[Consumo.No02]]-db_ConsumoSectorizado[[#This Row],[Consumo.No04]]-db_ConsumoSectorizado[[#This Row],[Consumo.No05]]</f>
        <v>0</v>
      </c>
      <c r="H327" s="28">
        <f ca="1">+db_ConsumoSectorizado[[#This Row],[Consumo.No08]]+db_ConsumoSectorizado[[#This Row],[Consumo.No09]]</f>
        <v>0</v>
      </c>
      <c r="I327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27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27" s="28">
        <f ca="1">+db_ConsumoSectorizado[[#This Row],[Consumo.No07]]-db_ConsumoSectorizado[[#This Row],[Consumo.No08]]-db_ConsumoSectorizado[[#This Row],[Consumo.No09]]</f>
        <v>0</v>
      </c>
      <c r="L327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27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27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27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27" s="28">
        <f ca="1">+db_ConsumoSectorizado[[#This Row],[Consumo.No11]]-db_ConsumoSectorizado[[#This Row],[Consumo.No12]]-db_ConsumoSectorizado[[#This Row],[Consumo.No13]]-db_ConsumoSectorizado[[#This Row],[Consumo.No14]]</f>
        <v>0</v>
      </c>
      <c r="Q327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27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27" s="28">
        <f ca="1">+db_ConsumoSectorizado[[#This Row],[Consumo.No01]]-db_ConsumoSectorizado[[#This Row],[Consumo.No02]]-db_ConsumoSectorizado[[#This Row],[Consumo.No07]]-db_ConsumoSectorizado[[#This Row],[Consumo.No11]]</f>
        <v>0</v>
      </c>
      <c r="T327" s="28">
        <f>+IFERROR(VLOOKUP(db_ConsumoSectorizado[[#This Row],[Fecha]],db_Vol[],2,FALSE),0)</f>
        <v>0</v>
      </c>
      <c r="U327" s="28">
        <f>+IFERROR(VLOOKUP(db_ConsumoSectorizado[[#This Row],[Fecha]],db_Vol[],3,FALSE),0)</f>
        <v>0</v>
      </c>
      <c r="V327" s="28" t="b">
        <f>+AND(db_ConsumoSectorizado[[#This Row],[Vol_SACO]]&gt;3000,db_ConsumoSectorizado[[#This Row],[Vol_ENVA]]&gt;3000)</f>
        <v>0</v>
      </c>
      <c r="W327" s="28" t="b">
        <f>+AND(db_ConsumoSectorizado[[#This Row],[Vol_SACO]]&lt;=0,db_ConsumoSectorizado[[#This Row],[Vol_ENVA]]&lt;100)</f>
        <v>1</v>
      </c>
      <c r="X327" s="28" t="b">
        <f>+AND(db_ConsumoSectorizado[[#This Row],[Vol_SACO]]&gt;0,db_ConsumoSectorizado[[#This Row],[Vol_ENVA]]&lt;900)</f>
        <v>0</v>
      </c>
      <c r="Y327" s="28" t="b">
        <f>+AND(db_ConsumoSectorizado[[#This Row],[Vol_SACO]]=0,db_ConsumoSectorizado[[#This Row],[Vol_ENVA]]&gt;3000)</f>
        <v>0</v>
      </c>
    </row>
    <row r="328" spans="1:25" ht="15.75" x14ac:dyDescent="0.25">
      <c r="A328" s="26">
        <v>44520</v>
      </c>
      <c r="B32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28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2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2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2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28" s="28">
        <f ca="1">+db_ConsumoSectorizado[[#This Row],[Consumo.No02]]-db_ConsumoSectorizado[[#This Row],[Consumo.No04]]-db_ConsumoSectorizado[[#This Row],[Consumo.No05]]</f>
        <v>0</v>
      </c>
      <c r="H328" s="28">
        <f ca="1">+db_ConsumoSectorizado[[#This Row],[Consumo.No08]]+db_ConsumoSectorizado[[#This Row],[Consumo.No09]]</f>
        <v>0</v>
      </c>
      <c r="I328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28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28" s="28">
        <f ca="1">+db_ConsumoSectorizado[[#This Row],[Consumo.No07]]-db_ConsumoSectorizado[[#This Row],[Consumo.No08]]-db_ConsumoSectorizado[[#This Row],[Consumo.No09]]</f>
        <v>0</v>
      </c>
      <c r="L328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28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28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28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28" s="28">
        <f ca="1">+db_ConsumoSectorizado[[#This Row],[Consumo.No11]]-db_ConsumoSectorizado[[#This Row],[Consumo.No12]]-db_ConsumoSectorizado[[#This Row],[Consumo.No13]]-db_ConsumoSectorizado[[#This Row],[Consumo.No14]]</f>
        <v>0</v>
      </c>
      <c r="Q328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28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28" s="28">
        <f ca="1">+db_ConsumoSectorizado[[#This Row],[Consumo.No01]]-db_ConsumoSectorizado[[#This Row],[Consumo.No02]]-db_ConsumoSectorizado[[#This Row],[Consumo.No07]]-db_ConsumoSectorizado[[#This Row],[Consumo.No11]]</f>
        <v>0</v>
      </c>
      <c r="T328" s="28">
        <f>+IFERROR(VLOOKUP(db_ConsumoSectorizado[[#This Row],[Fecha]],db_Vol[],2,FALSE),0)</f>
        <v>0</v>
      </c>
      <c r="U328" s="28">
        <f>+IFERROR(VLOOKUP(db_ConsumoSectorizado[[#This Row],[Fecha]],db_Vol[],3,FALSE),0)</f>
        <v>0</v>
      </c>
      <c r="V328" s="28" t="b">
        <f>+AND(db_ConsumoSectorizado[[#This Row],[Vol_SACO]]&gt;3000,db_ConsumoSectorizado[[#This Row],[Vol_ENVA]]&gt;3000)</f>
        <v>0</v>
      </c>
      <c r="W328" s="28" t="b">
        <f>+AND(db_ConsumoSectorizado[[#This Row],[Vol_SACO]]&lt;=0,db_ConsumoSectorizado[[#This Row],[Vol_ENVA]]&lt;100)</f>
        <v>1</v>
      </c>
      <c r="X328" s="28" t="b">
        <f>+AND(db_ConsumoSectorizado[[#This Row],[Vol_SACO]]&gt;0,db_ConsumoSectorizado[[#This Row],[Vol_ENVA]]&lt;900)</f>
        <v>0</v>
      </c>
      <c r="Y328" s="28" t="b">
        <f>+AND(db_ConsumoSectorizado[[#This Row],[Vol_SACO]]=0,db_ConsumoSectorizado[[#This Row],[Vol_ENVA]]&gt;3000)</f>
        <v>0</v>
      </c>
    </row>
    <row r="329" spans="1:25" ht="15.75" x14ac:dyDescent="0.25">
      <c r="A329" s="26">
        <v>44521</v>
      </c>
      <c r="B32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29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2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2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2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29" s="28">
        <f ca="1">+db_ConsumoSectorizado[[#This Row],[Consumo.No02]]-db_ConsumoSectorizado[[#This Row],[Consumo.No04]]-db_ConsumoSectorizado[[#This Row],[Consumo.No05]]</f>
        <v>0</v>
      </c>
      <c r="H329" s="28">
        <f ca="1">+db_ConsumoSectorizado[[#This Row],[Consumo.No08]]+db_ConsumoSectorizado[[#This Row],[Consumo.No09]]</f>
        <v>0</v>
      </c>
      <c r="I329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29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29" s="28">
        <f ca="1">+db_ConsumoSectorizado[[#This Row],[Consumo.No07]]-db_ConsumoSectorizado[[#This Row],[Consumo.No08]]-db_ConsumoSectorizado[[#This Row],[Consumo.No09]]</f>
        <v>0</v>
      </c>
      <c r="L329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29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29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29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29" s="28">
        <f ca="1">+db_ConsumoSectorizado[[#This Row],[Consumo.No11]]-db_ConsumoSectorizado[[#This Row],[Consumo.No12]]-db_ConsumoSectorizado[[#This Row],[Consumo.No13]]-db_ConsumoSectorizado[[#This Row],[Consumo.No14]]</f>
        <v>0</v>
      </c>
      <c r="Q329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29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29" s="28">
        <f ca="1">+db_ConsumoSectorizado[[#This Row],[Consumo.No01]]-db_ConsumoSectorizado[[#This Row],[Consumo.No02]]-db_ConsumoSectorizado[[#This Row],[Consumo.No07]]-db_ConsumoSectorizado[[#This Row],[Consumo.No11]]</f>
        <v>0</v>
      </c>
      <c r="T329" s="28">
        <f>+IFERROR(VLOOKUP(db_ConsumoSectorizado[[#This Row],[Fecha]],db_Vol[],2,FALSE),0)</f>
        <v>0</v>
      </c>
      <c r="U329" s="28">
        <f>+IFERROR(VLOOKUP(db_ConsumoSectorizado[[#This Row],[Fecha]],db_Vol[],3,FALSE),0)</f>
        <v>0</v>
      </c>
      <c r="V329" s="28" t="b">
        <f>+AND(db_ConsumoSectorizado[[#This Row],[Vol_SACO]]&gt;3000,db_ConsumoSectorizado[[#This Row],[Vol_ENVA]]&gt;3000)</f>
        <v>0</v>
      </c>
      <c r="W329" s="28" t="b">
        <f>+AND(db_ConsumoSectorizado[[#This Row],[Vol_SACO]]&lt;=0,db_ConsumoSectorizado[[#This Row],[Vol_ENVA]]&lt;100)</f>
        <v>1</v>
      </c>
      <c r="X329" s="28" t="b">
        <f>+AND(db_ConsumoSectorizado[[#This Row],[Vol_SACO]]&gt;0,db_ConsumoSectorizado[[#This Row],[Vol_ENVA]]&lt;900)</f>
        <v>0</v>
      </c>
      <c r="Y329" s="28" t="b">
        <f>+AND(db_ConsumoSectorizado[[#This Row],[Vol_SACO]]=0,db_ConsumoSectorizado[[#This Row],[Vol_ENVA]]&gt;3000)</f>
        <v>0</v>
      </c>
    </row>
    <row r="330" spans="1:25" ht="15.75" x14ac:dyDescent="0.25">
      <c r="A330" s="26">
        <v>44522</v>
      </c>
      <c r="B33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30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3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3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3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30" s="28">
        <f ca="1">+db_ConsumoSectorizado[[#This Row],[Consumo.No02]]-db_ConsumoSectorizado[[#This Row],[Consumo.No04]]-db_ConsumoSectorizado[[#This Row],[Consumo.No05]]</f>
        <v>0</v>
      </c>
      <c r="H330" s="28">
        <f ca="1">+db_ConsumoSectorizado[[#This Row],[Consumo.No08]]+db_ConsumoSectorizado[[#This Row],[Consumo.No09]]</f>
        <v>0</v>
      </c>
      <c r="I330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30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30" s="28">
        <f ca="1">+db_ConsumoSectorizado[[#This Row],[Consumo.No07]]-db_ConsumoSectorizado[[#This Row],[Consumo.No08]]-db_ConsumoSectorizado[[#This Row],[Consumo.No09]]</f>
        <v>0</v>
      </c>
      <c r="L330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30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30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30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30" s="28">
        <f ca="1">+db_ConsumoSectorizado[[#This Row],[Consumo.No11]]-db_ConsumoSectorizado[[#This Row],[Consumo.No12]]-db_ConsumoSectorizado[[#This Row],[Consumo.No13]]-db_ConsumoSectorizado[[#This Row],[Consumo.No14]]</f>
        <v>0</v>
      </c>
      <c r="Q330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30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30" s="28">
        <f ca="1">+db_ConsumoSectorizado[[#This Row],[Consumo.No01]]-db_ConsumoSectorizado[[#This Row],[Consumo.No02]]-db_ConsumoSectorizado[[#This Row],[Consumo.No07]]-db_ConsumoSectorizado[[#This Row],[Consumo.No11]]</f>
        <v>0</v>
      </c>
      <c r="T330" s="28">
        <f>+IFERROR(VLOOKUP(db_ConsumoSectorizado[[#This Row],[Fecha]],db_Vol[],2,FALSE),0)</f>
        <v>0</v>
      </c>
      <c r="U330" s="28">
        <f>+IFERROR(VLOOKUP(db_ConsumoSectorizado[[#This Row],[Fecha]],db_Vol[],3,FALSE),0)</f>
        <v>0</v>
      </c>
      <c r="V330" s="28" t="b">
        <f>+AND(db_ConsumoSectorizado[[#This Row],[Vol_SACO]]&gt;3000,db_ConsumoSectorizado[[#This Row],[Vol_ENVA]]&gt;3000)</f>
        <v>0</v>
      </c>
      <c r="W330" s="28" t="b">
        <f>+AND(db_ConsumoSectorizado[[#This Row],[Vol_SACO]]&lt;=0,db_ConsumoSectorizado[[#This Row],[Vol_ENVA]]&lt;100)</f>
        <v>1</v>
      </c>
      <c r="X330" s="28" t="b">
        <f>+AND(db_ConsumoSectorizado[[#This Row],[Vol_SACO]]&gt;0,db_ConsumoSectorizado[[#This Row],[Vol_ENVA]]&lt;900)</f>
        <v>0</v>
      </c>
      <c r="Y330" s="28" t="b">
        <f>+AND(db_ConsumoSectorizado[[#This Row],[Vol_SACO]]=0,db_ConsumoSectorizado[[#This Row],[Vol_ENVA]]&gt;3000)</f>
        <v>0</v>
      </c>
    </row>
    <row r="331" spans="1:25" ht="15.75" x14ac:dyDescent="0.25">
      <c r="A331" s="26">
        <v>44523</v>
      </c>
      <c r="B33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31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3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3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3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31" s="28">
        <f ca="1">+db_ConsumoSectorizado[[#This Row],[Consumo.No02]]-db_ConsumoSectorizado[[#This Row],[Consumo.No04]]-db_ConsumoSectorizado[[#This Row],[Consumo.No05]]</f>
        <v>0</v>
      </c>
      <c r="H331" s="28">
        <f ca="1">+db_ConsumoSectorizado[[#This Row],[Consumo.No08]]+db_ConsumoSectorizado[[#This Row],[Consumo.No09]]</f>
        <v>0</v>
      </c>
      <c r="I331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31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31" s="28">
        <f ca="1">+db_ConsumoSectorizado[[#This Row],[Consumo.No07]]-db_ConsumoSectorizado[[#This Row],[Consumo.No08]]-db_ConsumoSectorizado[[#This Row],[Consumo.No09]]</f>
        <v>0</v>
      </c>
      <c r="L331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31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31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31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31" s="28">
        <f ca="1">+db_ConsumoSectorizado[[#This Row],[Consumo.No11]]-db_ConsumoSectorizado[[#This Row],[Consumo.No12]]-db_ConsumoSectorizado[[#This Row],[Consumo.No13]]-db_ConsumoSectorizado[[#This Row],[Consumo.No14]]</f>
        <v>0</v>
      </c>
      <c r="Q331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31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31" s="28">
        <f ca="1">+db_ConsumoSectorizado[[#This Row],[Consumo.No01]]-db_ConsumoSectorizado[[#This Row],[Consumo.No02]]-db_ConsumoSectorizado[[#This Row],[Consumo.No07]]-db_ConsumoSectorizado[[#This Row],[Consumo.No11]]</f>
        <v>0</v>
      </c>
      <c r="T331" s="28">
        <f>+IFERROR(VLOOKUP(db_ConsumoSectorizado[[#This Row],[Fecha]],db_Vol[],2,FALSE),0)</f>
        <v>0</v>
      </c>
      <c r="U331" s="28">
        <f>+IFERROR(VLOOKUP(db_ConsumoSectorizado[[#This Row],[Fecha]],db_Vol[],3,FALSE),0)</f>
        <v>0</v>
      </c>
      <c r="V331" s="28" t="b">
        <f>+AND(db_ConsumoSectorizado[[#This Row],[Vol_SACO]]&gt;3000,db_ConsumoSectorizado[[#This Row],[Vol_ENVA]]&gt;3000)</f>
        <v>0</v>
      </c>
      <c r="W331" s="28" t="b">
        <f>+AND(db_ConsumoSectorizado[[#This Row],[Vol_SACO]]&lt;=0,db_ConsumoSectorizado[[#This Row],[Vol_ENVA]]&lt;100)</f>
        <v>1</v>
      </c>
      <c r="X331" s="28" t="b">
        <f>+AND(db_ConsumoSectorizado[[#This Row],[Vol_SACO]]&gt;0,db_ConsumoSectorizado[[#This Row],[Vol_ENVA]]&lt;900)</f>
        <v>0</v>
      </c>
      <c r="Y331" s="28" t="b">
        <f>+AND(db_ConsumoSectorizado[[#This Row],[Vol_SACO]]=0,db_ConsumoSectorizado[[#This Row],[Vol_ENVA]]&gt;3000)</f>
        <v>0</v>
      </c>
    </row>
    <row r="332" spans="1:25" ht="15.75" x14ac:dyDescent="0.25">
      <c r="A332" s="26">
        <v>44524</v>
      </c>
      <c r="B33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32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3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32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3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32" s="28">
        <f ca="1">+db_ConsumoSectorizado[[#This Row],[Consumo.No02]]-db_ConsumoSectorizado[[#This Row],[Consumo.No04]]-db_ConsumoSectorizado[[#This Row],[Consumo.No05]]</f>
        <v>0</v>
      </c>
      <c r="H332" s="28">
        <f ca="1">+db_ConsumoSectorizado[[#This Row],[Consumo.No08]]+db_ConsumoSectorizado[[#This Row],[Consumo.No09]]</f>
        <v>0</v>
      </c>
      <c r="I332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32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32" s="28">
        <f ca="1">+db_ConsumoSectorizado[[#This Row],[Consumo.No07]]-db_ConsumoSectorizado[[#This Row],[Consumo.No08]]-db_ConsumoSectorizado[[#This Row],[Consumo.No09]]</f>
        <v>0</v>
      </c>
      <c r="L332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32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32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32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32" s="28">
        <f ca="1">+db_ConsumoSectorizado[[#This Row],[Consumo.No11]]-db_ConsumoSectorizado[[#This Row],[Consumo.No12]]-db_ConsumoSectorizado[[#This Row],[Consumo.No13]]-db_ConsumoSectorizado[[#This Row],[Consumo.No14]]</f>
        <v>0</v>
      </c>
      <c r="Q332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32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32" s="28">
        <f ca="1">+db_ConsumoSectorizado[[#This Row],[Consumo.No01]]-db_ConsumoSectorizado[[#This Row],[Consumo.No02]]-db_ConsumoSectorizado[[#This Row],[Consumo.No07]]-db_ConsumoSectorizado[[#This Row],[Consumo.No11]]</f>
        <v>0</v>
      </c>
      <c r="T332" s="28">
        <f>+IFERROR(VLOOKUP(db_ConsumoSectorizado[[#This Row],[Fecha]],db_Vol[],2,FALSE),0)</f>
        <v>0</v>
      </c>
      <c r="U332" s="28">
        <f>+IFERROR(VLOOKUP(db_ConsumoSectorizado[[#This Row],[Fecha]],db_Vol[],3,FALSE),0)</f>
        <v>0</v>
      </c>
      <c r="V332" s="28" t="b">
        <f>+AND(db_ConsumoSectorizado[[#This Row],[Vol_SACO]]&gt;3000,db_ConsumoSectorizado[[#This Row],[Vol_ENVA]]&gt;3000)</f>
        <v>0</v>
      </c>
      <c r="W332" s="28" t="b">
        <f>+AND(db_ConsumoSectorizado[[#This Row],[Vol_SACO]]&lt;=0,db_ConsumoSectorizado[[#This Row],[Vol_ENVA]]&lt;100)</f>
        <v>1</v>
      </c>
      <c r="X332" s="28" t="b">
        <f>+AND(db_ConsumoSectorizado[[#This Row],[Vol_SACO]]&gt;0,db_ConsumoSectorizado[[#This Row],[Vol_ENVA]]&lt;900)</f>
        <v>0</v>
      </c>
      <c r="Y332" s="28" t="b">
        <f>+AND(db_ConsumoSectorizado[[#This Row],[Vol_SACO]]=0,db_ConsumoSectorizado[[#This Row],[Vol_ENVA]]&gt;3000)</f>
        <v>0</v>
      </c>
    </row>
    <row r="333" spans="1:25" ht="15.75" x14ac:dyDescent="0.25">
      <c r="A333" s="26">
        <v>44525</v>
      </c>
      <c r="B33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33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3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33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33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33" s="28">
        <f ca="1">+db_ConsumoSectorizado[[#This Row],[Consumo.No02]]-db_ConsumoSectorizado[[#This Row],[Consumo.No04]]-db_ConsumoSectorizado[[#This Row],[Consumo.No05]]</f>
        <v>0</v>
      </c>
      <c r="H333" s="28">
        <f ca="1">+db_ConsumoSectorizado[[#This Row],[Consumo.No08]]+db_ConsumoSectorizado[[#This Row],[Consumo.No09]]</f>
        <v>0</v>
      </c>
      <c r="I333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33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33" s="28">
        <f ca="1">+db_ConsumoSectorizado[[#This Row],[Consumo.No07]]-db_ConsumoSectorizado[[#This Row],[Consumo.No08]]-db_ConsumoSectorizado[[#This Row],[Consumo.No09]]</f>
        <v>0</v>
      </c>
      <c r="L333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33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33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33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33" s="28">
        <f ca="1">+db_ConsumoSectorizado[[#This Row],[Consumo.No11]]-db_ConsumoSectorizado[[#This Row],[Consumo.No12]]-db_ConsumoSectorizado[[#This Row],[Consumo.No13]]-db_ConsumoSectorizado[[#This Row],[Consumo.No14]]</f>
        <v>0</v>
      </c>
      <c r="Q333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33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33" s="28">
        <f ca="1">+db_ConsumoSectorizado[[#This Row],[Consumo.No01]]-db_ConsumoSectorizado[[#This Row],[Consumo.No02]]-db_ConsumoSectorizado[[#This Row],[Consumo.No07]]-db_ConsumoSectorizado[[#This Row],[Consumo.No11]]</f>
        <v>0</v>
      </c>
      <c r="T333" s="28">
        <f>+IFERROR(VLOOKUP(db_ConsumoSectorizado[[#This Row],[Fecha]],db_Vol[],2,FALSE),0)</f>
        <v>0</v>
      </c>
      <c r="U333" s="28">
        <f>+IFERROR(VLOOKUP(db_ConsumoSectorizado[[#This Row],[Fecha]],db_Vol[],3,FALSE),0)</f>
        <v>0</v>
      </c>
      <c r="V333" s="28" t="b">
        <f>+AND(db_ConsumoSectorizado[[#This Row],[Vol_SACO]]&gt;3000,db_ConsumoSectorizado[[#This Row],[Vol_ENVA]]&gt;3000)</f>
        <v>0</v>
      </c>
      <c r="W333" s="28" t="b">
        <f>+AND(db_ConsumoSectorizado[[#This Row],[Vol_SACO]]&lt;=0,db_ConsumoSectorizado[[#This Row],[Vol_ENVA]]&lt;100)</f>
        <v>1</v>
      </c>
      <c r="X333" s="28" t="b">
        <f>+AND(db_ConsumoSectorizado[[#This Row],[Vol_SACO]]&gt;0,db_ConsumoSectorizado[[#This Row],[Vol_ENVA]]&lt;900)</f>
        <v>0</v>
      </c>
      <c r="Y333" s="28" t="b">
        <f>+AND(db_ConsumoSectorizado[[#This Row],[Vol_SACO]]=0,db_ConsumoSectorizado[[#This Row],[Vol_ENVA]]&gt;3000)</f>
        <v>0</v>
      </c>
    </row>
    <row r="334" spans="1:25" ht="15.75" x14ac:dyDescent="0.25">
      <c r="A334" s="26">
        <v>44526</v>
      </c>
      <c r="B33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34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3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3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3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34" s="28">
        <f ca="1">+db_ConsumoSectorizado[[#This Row],[Consumo.No02]]-db_ConsumoSectorizado[[#This Row],[Consumo.No04]]-db_ConsumoSectorizado[[#This Row],[Consumo.No05]]</f>
        <v>0</v>
      </c>
      <c r="H334" s="28">
        <f ca="1">+db_ConsumoSectorizado[[#This Row],[Consumo.No08]]+db_ConsumoSectorizado[[#This Row],[Consumo.No09]]</f>
        <v>0</v>
      </c>
      <c r="I334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34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34" s="28">
        <f ca="1">+db_ConsumoSectorizado[[#This Row],[Consumo.No07]]-db_ConsumoSectorizado[[#This Row],[Consumo.No08]]-db_ConsumoSectorizado[[#This Row],[Consumo.No09]]</f>
        <v>0</v>
      </c>
      <c r="L334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34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34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34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34" s="28">
        <f ca="1">+db_ConsumoSectorizado[[#This Row],[Consumo.No11]]-db_ConsumoSectorizado[[#This Row],[Consumo.No12]]-db_ConsumoSectorizado[[#This Row],[Consumo.No13]]-db_ConsumoSectorizado[[#This Row],[Consumo.No14]]</f>
        <v>0</v>
      </c>
      <c r="Q334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34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34" s="28">
        <f ca="1">+db_ConsumoSectorizado[[#This Row],[Consumo.No01]]-db_ConsumoSectorizado[[#This Row],[Consumo.No02]]-db_ConsumoSectorizado[[#This Row],[Consumo.No07]]-db_ConsumoSectorizado[[#This Row],[Consumo.No11]]</f>
        <v>0</v>
      </c>
      <c r="T334" s="28">
        <f>+IFERROR(VLOOKUP(db_ConsumoSectorizado[[#This Row],[Fecha]],db_Vol[],2,FALSE),0)</f>
        <v>0</v>
      </c>
      <c r="U334" s="28">
        <f>+IFERROR(VLOOKUP(db_ConsumoSectorizado[[#This Row],[Fecha]],db_Vol[],3,FALSE),0)</f>
        <v>0</v>
      </c>
      <c r="V334" s="28" t="b">
        <f>+AND(db_ConsumoSectorizado[[#This Row],[Vol_SACO]]&gt;3000,db_ConsumoSectorizado[[#This Row],[Vol_ENVA]]&gt;3000)</f>
        <v>0</v>
      </c>
      <c r="W334" s="28" t="b">
        <f>+AND(db_ConsumoSectorizado[[#This Row],[Vol_SACO]]&lt;=0,db_ConsumoSectorizado[[#This Row],[Vol_ENVA]]&lt;100)</f>
        <v>1</v>
      </c>
      <c r="X334" s="28" t="b">
        <f>+AND(db_ConsumoSectorizado[[#This Row],[Vol_SACO]]&gt;0,db_ConsumoSectorizado[[#This Row],[Vol_ENVA]]&lt;900)</f>
        <v>0</v>
      </c>
      <c r="Y334" s="28" t="b">
        <f>+AND(db_ConsumoSectorizado[[#This Row],[Vol_SACO]]=0,db_ConsumoSectorizado[[#This Row],[Vol_ENVA]]&gt;3000)</f>
        <v>0</v>
      </c>
    </row>
    <row r="335" spans="1:25" ht="15.75" x14ac:dyDescent="0.25">
      <c r="A335" s="26">
        <v>44527</v>
      </c>
      <c r="B33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35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3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3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3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35" s="28">
        <f ca="1">+db_ConsumoSectorizado[[#This Row],[Consumo.No02]]-db_ConsumoSectorizado[[#This Row],[Consumo.No04]]-db_ConsumoSectorizado[[#This Row],[Consumo.No05]]</f>
        <v>0</v>
      </c>
      <c r="H335" s="28">
        <f ca="1">+db_ConsumoSectorizado[[#This Row],[Consumo.No08]]+db_ConsumoSectorizado[[#This Row],[Consumo.No09]]</f>
        <v>0</v>
      </c>
      <c r="I335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35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35" s="28">
        <f ca="1">+db_ConsumoSectorizado[[#This Row],[Consumo.No07]]-db_ConsumoSectorizado[[#This Row],[Consumo.No08]]-db_ConsumoSectorizado[[#This Row],[Consumo.No09]]</f>
        <v>0</v>
      </c>
      <c r="L335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35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35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35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35" s="28">
        <f ca="1">+db_ConsumoSectorizado[[#This Row],[Consumo.No11]]-db_ConsumoSectorizado[[#This Row],[Consumo.No12]]-db_ConsumoSectorizado[[#This Row],[Consumo.No13]]-db_ConsumoSectorizado[[#This Row],[Consumo.No14]]</f>
        <v>0</v>
      </c>
      <c r="Q335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35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35" s="28">
        <f ca="1">+db_ConsumoSectorizado[[#This Row],[Consumo.No01]]-db_ConsumoSectorizado[[#This Row],[Consumo.No02]]-db_ConsumoSectorizado[[#This Row],[Consumo.No07]]-db_ConsumoSectorizado[[#This Row],[Consumo.No11]]</f>
        <v>0</v>
      </c>
      <c r="T335" s="28">
        <f>+IFERROR(VLOOKUP(db_ConsumoSectorizado[[#This Row],[Fecha]],db_Vol[],2,FALSE),0)</f>
        <v>0</v>
      </c>
      <c r="U335" s="28">
        <f>+IFERROR(VLOOKUP(db_ConsumoSectorizado[[#This Row],[Fecha]],db_Vol[],3,FALSE),0)</f>
        <v>0</v>
      </c>
      <c r="V335" s="28" t="b">
        <f>+AND(db_ConsumoSectorizado[[#This Row],[Vol_SACO]]&gt;3000,db_ConsumoSectorizado[[#This Row],[Vol_ENVA]]&gt;3000)</f>
        <v>0</v>
      </c>
      <c r="W335" s="28" t="b">
        <f>+AND(db_ConsumoSectorizado[[#This Row],[Vol_SACO]]&lt;=0,db_ConsumoSectorizado[[#This Row],[Vol_ENVA]]&lt;100)</f>
        <v>1</v>
      </c>
      <c r="X335" s="28" t="b">
        <f>+AND(db_ConsumoSectorizado[[#This Row],[Vol_SACO]]&gt;0,db_ConsumoSectorizado[[#This Row],[Vol_ENVA]]&lt;900)</f>
        <v>0</v>
      </c>
      <c r="Y335" s="28" t="b">
        <f>+AND(db_ConsumoSectorizado[[#This Row],[Vol_SACO]]=0,db_ConsumoSectorizado[[#This Row],[Vol_ENVA]]&gt;3000)</f>
        <v>0</v>
      </c>
    </row>
    <row r="336" spans="1:25" ht="15.75" x14ac:dyDescent="0.25">
      <c r="A336" s="26">
        <v>44528</v>
      </c>
      <c r="B33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36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3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3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3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36" s="28">
        <f ca="1">+db_ConsumoSectorizado[[#This Row],[Consumo.No02]]-db_ConsumoSectorizado[[#This Row],[Consumo.No04]]-db_ConsumoSectorizado[[#This Row],[Consumo.No05]]</f>
        <v>0</v>
      </c>
      <c r="H336" s="28">
        <f ca="1">+db_ConsumoSectorizado[[#This Row],[Consumo.No08]]+db_ConsumoSectorizado[[#This Row],[Consumo.No09]]</f>
        <v>0</v>
      </c>
      <c r="I336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36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36" s="28">
        <f ca="1">+db_ConsumoSectorizado[[#This Row],[Consumo.No07]]-db_ConsumoSectorizado[[#This Row],[Consumo.No08]]-db_ConsumoSectorizado[[#This Row],[Consumo.No09]]</f>
        <v>0</v>
      </c>
      <c r="L336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36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36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36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36" s="28">
        <f ca="1">+db_ConsumoSectorizado[[#This Row],[Consumo.No11]]-db_ConsumoSectorizado[[#This Row],[Consumo.No12]]-db_ConsumoSectorizado[[#This Row],[Consumo.No13]]-db_ConsumoSectorizado[[#This Row],[Consumo.No14]]</f>
        <v>0</v>
      </c>
      <c r="Q336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36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36" s="28">
        <f ca="1">+db_ConsumoSectorizado[[#This Row],[Consumo.No01]]-db_ConsumoSectorizado[[#This Row],[Consumo.No02]]-db_ConsumoSectorizado[[#This Row],[Consumo.No07]]-db_ConsumoSectorizado[[#This Row],[Consumo.No11]]</f>
        <v>0</v>
      </c>
      <c r="T336" s="28">
        <f>+IFERROR(VLOOKUP(db_ConsumoSectorizado[[#This Row],[Fecha]],db_Vol[],2,FALSE),0)</f>
        <v>0</v>
      </c>
      <c r="U336" s="28">
        <f>+IFERROR(VLOOKUP(db_ConsumoSectorizado[[#This Row],[Fecha]],db_Vol[],3,FALSE),0)</f>
        <v>0</v>
      </c>
      <c r="V336" s="28" t="b">
        <f>+AND(db_ConsumoSectorizado[[#This Row],[Vol_SACO]]&gt;3000,db_ConsumoSectorizado[[#This Row],[Vol_ENVA]]&gt;3000)</f>
        <v>0</v>
      </c>
      <c r="W336" s="28" t="b">
        <f>+AND(db_ConsumoSectorizado[[#This Row],[Vol_SACO]]&lt;=0,db_ConsumoSectorizado[[#This Row],[Vol_ENVA]]&lt;100)</f>
        <v>1</v>
      </c>
      <c r="X336" s="28" t="b">
        <f>+AND(db_ConsumoSectorizado[[#This Row],[Vol_SACO]]&gt;0,db_ConsumoSectorizado[[#This Row],[Vol_ENVA]]&lt;900)</f>
        <v>0</v>
      </c>
      <c r="Y336" s="28" t="b">
        <f>+AND(db_ConsumoSectorizado[[#This Row],[Vol_SACO]]=0,db_ConsumoSectorizado[[#This Row],[Vol_ENVA]]&gt;3000)</f>
        <v>0</v>
      </c>
    </row>
    <row r="337" spans="1:25" ht="15.75" x14ac:dyDescent="0.25">
      <c r="A337" s="26">
        <v>44529</v>
      </c>
      <c r="B33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37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3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3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3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37" s="28">
        <f ca="1">+db_ConsumoSectorizado[[#This Row],[Consumo.No02]]-db_ConsumoSectorizado[[#This Row],[Consumo.No04]]-db_ConsumoSectorizado[[#This Row],[Consumo.No05]]</f>
        <v>0</v>
      </c>
      <c r="H337" s="28">
        <f ca="1">+db_ConsumoSectorizado[[#This Row],[Consumo.No08]]+db_ConsumoSectorizado[[#This Row],[Consumo.No09]]</f>
        <v>0</v>
      </c>
      <c r="I337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37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37" s="28">
        <f ca="1">+db_ConsumoSectorizado[[#This Row],[Consumo.No07]]-db_ConsumoSectorizado[[#This Row],[Consumo.No08]]-db_ConsumoSectorizado[[#This Row],[Consumo.No09]]</f>
        <v>0</v>
      </c>
      <c r="L337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37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37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37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37" s="28">
        <f ca="1">+db_ConsumoSectorizado[[#This Row],[Consumo.No11]]-db_ConsumoSectorizado[[#This Row],[Consumo.No12]]-db_ConsumoSectorizado[[#This Row],[Consumo.No13]]-db_ConsumoSectorizado[[#This Row],[Consumo.No14]]</f>
        <v>0</v>
      </c>
      <c r="Q337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37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37" s="28">
        <f ca="1">+db_ConsumoSectorizado[[#This Row],[Consumo.No01]]-db_ConsumoSectorizado[[#This Row],[Consumo.No02]]-db_ConsumoSectorizado[[#This Row],[Consumo.No07]]-db_ConsumoSectorizado[[#This Row],[Consumo.No11]]</f>
        <v>0</v>
      </c>
      <c r="T337" s="28">
        <f>+IFERROR(VLOOKUP(db_ConsumoSectorizado[[#This Row],[Fecha]],db_Vol[],2,FALSE),0)</f>
        <v>0</v>
      </c>
      <c r="U337" s="28">
        <f>+IFERROR(VLOOKUP(db_ConsumoSectorizado[[#This Row],[Fecha]],db_Vol[],3,FALSE),0)</f>
        <v>0</v>
      </c>
      <c r="V337" s="28" t="b">
        <f>+AND(db_ConsumoSectorizado[[#This Row],[Vol_SACO]]&gt;3000,db_ConsumoSectorizado[[#This Row],[Vol_ENVA]]&gt;3000)</f>
        <v>0</v>
      </c>
      <c r="W337" s="28" t="b">
        <f>+AND(db_ConsumoSectorizado[[#This Row],[Vol_SACO]]&lt;=0,db_ConsumoSectorizado[[#This Row],[Vol_ENVA]]&lt;100)</f>
        <v>1</v>
      </c>
      <c r="X337" s="28" t="b">
        <f>+AND(db_ConsumoSectorizado[[#This Row],[Vol_SACO]]&gt;0,db_ConsumoSectorizado[[#This Row],[Vol_ENVA]]&lt;900)</f>
        <v>0</v>
      </c>
      <c r="Y337" s="28" t="b">
        <f>+AND(db_ConsumoSectorizado[[#This Row],[Vol_SACO]]=0,db_ConsumoSectorizado[[#This Row],[Vol_ENVA]]&gt;3000)</f>
        <v>0</v>
      </c>
    </row>
    <row r="338" spans="1:25" ht="15.75" x14ac:dyDescent="0.25">
      <c r="A338" s="26">
        <v>44530</v>
      </c>
      <c r="B33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38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3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3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3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38" s="28">
        <f ca="1">+db_ConsumoSectorizado[[#This Row],[Consumo.No02]]-db_ConsumoSectorizado[[#This Row],[Consumo.No04]]-db_ConsumoSectorizado[[#This Row],[Consumo.No05]]</f>
        <v>0</v>
      </c>
      <c r="H338" s="28">
        <f ca="1">+db_ConsumoSectorizado[[#This Row],[Consumo.No08]]+db_ConsumoSectorizado[[#This Row],[Consumo.No09]]</f>
        <v>0</v>
      </c>
      <c r="I338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38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38" s="28">
        <f ca="1">+db_ConsumoSectorizado[[#This Row],[Consumo.No07]]-db_ConsumoSectorizado[[#This Row],[Consumo.No08]]-db_ConsumoSectorizado[[#This Row],[Consumo.No09]]</f>
        <v>0</v>
      </c>
      <c r="L338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38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38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38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38" s="28">
        <f ca="1">+db_ConsumoSectorizado[[#This Row],[Consumo.No11]]-db_ConsumoSectorizado[[#This Row],[Consumo.No12]]-db_ConsumoSectorizado[[#This Row],[Consumo.No13]]-db_ConsumoSectorizado[[#This Row],[Consumo.No14]]</f>
        <v>0</v>
      </c>
      <c r="Q338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38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38" s="28">
        <f ca="1">+db_ConsumoSectorizado[[#This Row],[Consumo.No01]]-db_ConsumoSectorizado[[#This Row],[Consumo.No02]]-db_ConsumoSectorizado[[#This Row],[Consumo.No07]]-db_ConsumoSectorizado[[#This Row],[Consumo.No11]]</f>
        <v>0</v>
      </c>
      <c r="T338" s="28">
        <f>+IFERROR(VLOOKUP(db_ConsumoSectorizado[[#This Row],[Fecha]],db_Vol[],2,FALSE),0)</f>
        <v>0</v>
      </c>
      <c r="U338" s="28">
        <f>+IFERROR(VLOOKUP(db_ConsumoSectorizado[[#This Row],[Fecha]],db_Vol[],3,FALSE),0)</f>
        <v>0</v>
      </c>
      <c r="V338" s="28" t="b">
        <f>+AND(db_ConsumoSectorizado[[#This Row],[Vol_SACO]]&gt;3000,db_ConsumoSectorizado[[#This Row],[Vol_ENVA]]&gt;3000)</f>
        <v>0</v>
      </c>
      <c r="W338" s="28" t="b">
        <f>+AND(db_ConsumoSectorizado[[#This Row],[Vol_SACO]]&lt;=0,db_ConsumoSectorizado[[#This Row],[Vol_ENVA]]&lt;100)</f>
        <v>1</v>
      </c>
      <c r="X338" s="28" t="b">
        <f>+AND(db_ConsumoSectorizado[[#This Row],[Vol_SACO]]&gt;0,db_ConsumoSectorizado[[#This Row],[Vol_ENVA]]&lt;900)</f>
        <v>0</v>
      </c>
      <c r="Y338" s="28" t="b">
        <f>+AND(db_ConsumoSectorizado[[#This Row],[Vol_SACO]]=0,db_ConsumoSectorizado[[#This Row],[Vol_ENVA]]&gt;3000)</f>
        <v>0</v>
      </c>
    </row>
    <row r="339" spans="1:25" ht="15.75" x14ac:dyDescent="0.25">
      <c r="A339" s="26">
        <v>44531</v>
      </c>
      <c r="B33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39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3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3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3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39" s="28">
        <f ca="1">+db_ConsumoSectorizado[[#This Row],[Consumo.No02]]-db_ConsumoSectorizado[[#This Row],[Consumo.No04]]-db_ConsumoSectorizado[[#This Row],[Consumo.No05]]</f>
        <v>0</v>
      </c>
      <c r="H339" s="28">
        <f ca="1">+db_ConsumoSectorizado[[#This Row],[Consumo.No08]]+db_ConsumoSectorizado[[#This Row],[Consumo.No09]]</f>
        <v>0</v>
      </c>
      <c r="I339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39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39" s="28">
        <f ca="1">+db_ConsumoSectorizado[[#This Row],[Consumo.No07]]-db_ConsumoSectorizado[[#This Row],[Consumo.No08]]-db_ConsumoSectorizado[[#This Row],[Consumo.No09]]</f>
        <v>0</v>
      </c>
      <c r="L339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39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39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39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39" s="28">
        <f ca="1">+db_ConsumoSectorizado[[#This Row],[Consumo.No11]]-db_ConsumoSectorizado[[#This Row],[Consumo.No12]]-db_ConsumoSectorizado[[#This Row],[Consumo.No13]]-db_ConsumoSectorizado[[#This Row],[Consumo.No14]]</f>
        <v>0</v>
      </c>
      <c r="Q339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39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39" s="28">
        <f ca="1">+db_ConsumoSectorizado[[#This Row],[Consumo.No01]]-db_ConsumoSectorizado[[#This Row],[Consumo.No02]]-db_ConsumoSectorizado[[#This Row],[Consumo.No07]]-db_ConsumoSectorizado[[#This Row],[Consumo.No11]]</f>
        <v>0</v>
      </c>
      <c r="T339" s="28">
        <f>+IFERROR(VLOOKUP(db_ConsumoSectorizado[[#This Row],[Fecha]],db_Vol[],2,FALSE),0)</f>
        <v>0</v>
      </c>
      <c r="U339" s="28">
        <f>+IFERROR(VLOOKUP(db_ConsumoSectorizado[[#This Row],[Fecha]],db_Vol[],3,FALSE),0)</f>
        <v>0</v>
      </c>
      <c r="V339" s="28" t="b">
        <f>+AND(db_ConsumoSectorizado[[#This Row],[Vol_SACO]]&gt;3000,db_ConsumoSectorizado[[#This Row],[Vol_ENVA]]&gt;3000)</f>
        <v>0</v>
      </c>
      <c r="W339" s="28" t="b">
        <f>+AND(db_ConsumoSectorizado[[#This Row],[Vol_SACO]]&lt;=0,db_ConsumoSectorizado[[#This Row],[Vol_ENVA]]&lt;100)</f>
        <v>1</v>
      </c>
      <c r="X339" s="28" t="b">
        <f>+AND(db_ConsumoSectorizado[[#This Row],[Vol_SACO]]&gt;0,db_ConsumoSectorizado[[#This Row],[Vol_ENVA]]&lt;900)</f>
        <v>0</v>
      </c>
      <c r="Y339" s="28" t="b">
        <f>+AND(db_ConsumoSectorizado[[#This Row],[Vol_SACO]]=0,db_ConsumoSectorizado[[#This Row],[Vol_ENVA]]&gt;3000)</f>
        <v>0</v>
      </c>
    </row>
    <row r="340" spans="1:25" ht="15.75" x14ac:dyDescent="0.25">
      <c r="A340" s="26">
        <v>44532</v>
      </c>
      <c r="B34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40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4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4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4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40" s="28">
        <f ca="1">+db_ConsumoSectorizado[[#This Row],[Consumo.No02]]-db_ConsumoSectorizado[[#This Row],[Consumo.No04]]-db_ConsumoSectorizado[[#This Row],[Consumo.No05]]</f>
        <v>0</v>
      </c>
      <c r="H340" s="28">
        <f ca="1">+db_ConsumoSectorizado[[#This Row],[Consumo.No08]]+db_ConsumoSectorizado[[#This Row],[Consumo.No09]]</f>
        <v>0</v>
      </c>
      <c r="I340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40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40" s="28">
        <f ca="1">+db_ConsumoSectorizado[[#This Row],[Consumo.No07]]-db_ConsumoSectorizado[[#This Row],[Consumo.No08]]-db_ConsumoSectorizado[[#This Row],[Consumo.No09]]</f>
        <v>0</v>
      </c>
      <c r="L340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40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40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40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40" s="28">
        <f ca="1">+db_ConsumoSectorizado[[#This Row],[Consumo.No11]]-db_ConsumoSectorizado[[#This Row],[Consumo.No12]]-db_ConsumoSectorizado[[#This Row],[Consumo.No13]]-db_ConsumoSectorizado[[#This Row],[Consumo.No14]]</f>
        <v>0</v>
      </c>
      <c r="Q340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40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40" s="28">
        <f ca="1">+db_ConsumoSectorizado[[#This Row],[Consumo.No01]]-db_ConsumoSectorizado[[#This Row],[Consumo.No02]]-db_ConsumoSectorizado[[#This Row],[Consumo.No07]]-db_ConsumoSectorizado[[#This Row],[Consumo.No11]]</f>
        <v>0</v>
      </c>
      <c r="T340" s="28">
        <f>+IFERROR(VLOOKUP(db_ConsumoSectorizado[[#This Row],[Fecha]],db_Vol[],2,FALSE),0)</f>
        <v>0</v>
      </c>
      <c r="U340" s="28">
        <f>+IFERROR(VLOOKUP(db_ConsumoSectorizado[[#This Row],[Fecha]],db_Vol[],3,FALSE),0)</f>
        <v>0</v>
      </c>
      <c r="V340" s="28" t="b">
        <f>+AND(db_ConsumoSectorizado[[#This Row],[Vol_SACO]]&gt;3000,db_ConsumoSectorizado[[#This Row],[Vol_ENVA]]&gt;3000)</f>
        <v>0</v>
      </c>
      <c r="W340" s="28" t="b">
        <f>+AND(db_ConsumoSectorizado[[#This Row],[Vol_SACO]]&lt;=0,db_ConsumoSectorizado[[#This Row],[Vol_ENVA]]&lt;100)</f>
        <v>1</v>
      </c>
      <c r="X340" s="28" t="b">
        <f>+AND(db_ConsumoSectorizado[[#This Row],[Vol_SACO]]&gt;0,db_ConsumoSectorizado[[#This Row],[Vol_ENVA]]&lt;900)</f>
        <v>0</v>
      </c>
      <c r="Y340" s="28" t="b">
        <f>+AND(db_ConsumoSectorizado[[#This Row],[Vol_SACO]]=0,db_ConsumoSectorizado[[#This Row],[Vol_ENVA]]&gt;3000)</f>
        <v>0</v>
      </c>
    </row>
    <row r="341" spans="1:25" ht="15.75" x14ac:dyDescent="0.25">
      <c r="A341" s="26">
        <v>44533</v>
      </c>
      <c r="B34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41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4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4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4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41" s="28">
        <f ca="1">+db_ConsumoSectorizado[[#This Row],[Consumo.No02]]-db_ConsumoSectorizado[[#This Row],[Consumo.No04]]-db_ConsumoSectorizado[[#This Row],[Consumo.No05]]</f>
        <v>0</v>
      </c>
      <c r="H341" s="28">
        <f ca="1">+db_ConsumoSectorizado[[#This Row],[Consumo.No08]]+db_ConsumoSectorizado[[#This Row],[Consumo.No09]]</f>
        <v>0</v>
      </c>
      <c r="I341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41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41" s="28">
        <f ca="1">+db_ConsumoSectorizado[[#This Row],[Consumo.No07]]-db_ConsumoSectorizado[[#This Row],[Consumo.No08]]-db_ConsumoSectorizado[[#This Row],[Consumo.No09]]</f>
        <v>0</v>
      </c>
      <c r="L341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41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41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41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41" s="28">
        <f ca="1">+db_ConsumoSectorizado[[#This Row],[Consumo.No11]]-db_ConsumoSectorizado[[#This Row],[Consumo.No12]]-db_ConsumoSectorizado[[#This Row],[Consumo.No13]]-db_ConsumoSectorizado[[#This Row],[Consumo.No14]]</f>
        <v>0</v>
      </c>
      <c r="Q341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41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41" s="28">
        <f ca="1">+db_ConsumoSectorizado[[#This Row],[Consumo.No01]]-db_ConsumoSectorizado[[#This Row],[Consumo.No02]]-db_ConsumoSectorizado[[#This Row],[Consumo.No07]]-db_ConsumoSectorizado[[#This Row],[Consumo.No11]]</f>
        <v>0</v>
      </c>
      <c r="T341" s="28">
        <f>+IFERROR(VLOOKUP(db_ConsumoSectorizado[[#This Row],[Fecha]],db_Vol[],2,FALSE),0)</f>
        <v>0</v>
      </c>
      <c r="U341" s="28">
        <f>+IFERROR(VLOOKUP(db_ConsumoSectorizado[[#This Row],[Fecha]],db_Vol[],3,FALSE),0)</f>
        <v>0</v>
      </c>
      <c r="V341" s="28" t="b">
        <f>+AND(db_ConsumoSectorizado[[#This Row],[Vol_SACO]]&gt;3000,db_ConsumoSectorizado[[#This Row],[Vol_ENVA]]&gt;3000)</f>
        <v>0</v>
      </c>
      <c r="W341" s="28" t="b">
        <f>+AND(db_ConsumoSectorizado[[#This Row],[Vol_SACO]]&lt;=0,db_ConsumoSectorizado[[#This Row],[Vol_ENVA]]&lt;100)</f>
        <v>1</v>
      </c>
      <c r="X341" s="28" t="b">
        <f>+AND(db_ConsumoSectorizado[[#This Row],[Vol_SACO]]&gt;0,db_ConsumoSectorizado[[#This Row],[Vol_ENVA]]&lt;900)</f>
        <v>0</v>
      </c>
      <c r="Y341" s="28" t="b">
        <f>+AND(db_ConsumoSectorizado[[#This Row],[Vol_SACO]]=0,db_ConsumoSectorizado[[#This Row],[Vol_ENVA]]&gt;3000)</f>
        <v>0</v>
      </c>
    </row>
    <row r="342" spans="1:25" ht="15.75" x14ac:dyDescent="0.25">
      <c r="A342" s="26">
        <v>44534</v>
      </c>
      <c r="B34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42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4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42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4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42" s="28">
        <f ca="1">+db_ConsumoSectorizado[[#This Row],[Consumo.No02]]-db_ConsumoSectorizado[[#This Row],[Consumo.No04]]-db_ConsumoSectorizado[[#This Row],[Consumo.No05]]</f>
        <v>0</v>
      </c>
      <c r="H342" s="28">
        <f ca="1">+db_ConsumoSectorizado[[#This Row],[Consumo.No08]]+db_ConsumoSectorizado[[#This Row],[Consumo.No09]]</f>
        <v>0</v>
      </c>
      <c r="I342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42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42" s="28">
        <f ca="1">+db_ConsumoSectorizado[[#This Row],[Consumo.No07]]-db_ConsumoSectorizado[[#This Row],[Consumo.No08]]-db_ConsumoSectorizado[[#This Row],[Consumo.No09]]</f>
        <v>0</v>
      </c>
      <c r="L342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42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42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42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42" s="28">
        <f ca="1">+db_ConsumoSectorizado[[#This Row],[Consumo.No11]]-db_ConsumoSectorizado[[#This Row],[Consumo.No12]]-db_ConsumoSectorizado[[#This Row],[Consumo.No13]]-db_ConsumoSectorizado[[#This Row],[Consumo.No14]]</f>
        <v>0</v>
      </c>
      <c r="Q342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42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42" s="28">
        <f ca="1">+db_ConsumoSectorizado[[#This Row],[Consumo.No01]]-db_ConsumoSectorizado[[#This Row],[Consumo.No02]]-db_ConsumoSectorizado[[#This Row],[Consumo.No07]]-db_ConsumoSectorizado[[#This Row],[Consumo.No11]]</f>
        <v>0</v>
      </c>
      <c r="T342" s="28">
        <f>+IFERROR(VLOOKUP(db_ConsumoSectorizado[[#This Row],[Fecha]],db_Vol[],2,FALSE),0)</f>
        <v>0</v>
      </c>
      <c r="U342" s="28">
        <f>+IFERROR(VLOOKUP(db_ConsumoSectorizado[[#This Row],[Fecha]],db_Vol[],3,FALSE),0)</f>
        <v>0</v>
      </c>
      <c r="V342" s="28" t="b">
        <f>+AND(db_ConsumoSectorizado[[#This Row],[Vol_SACO]]&gt;3000,db_ConsumoSectorizado[[#This Row],[Vol_ENVA]]&gt;3000)</f>
        <v>0</v>
      </c>
      <c r="W342" s="28" t="b">
        <f>+AND(db_ConsumoSectorizado[[#This Row],[Vol_SACO]]&lt;=0,db_ConsumoSectorizado[[#This Row],[Vol_ENVA]]&lt;100)</f>
        <v>1</v>
      </c>
      <c r="X342" s="28" t="b">
        <f>+AND(db_ConsumoSectorizado[[#This Row],[Vol_SACO]]&gt;0,db_ConsumoSectorizado[[#This Row],[Vol_ENVA]]&lt;900)</f>
        <v>0</v>
      </c>
      <c r="Y342" s="28" t="b">
        <f>+AND(db_ConsumoSectorizado[[#This Row],[Vol_SACO]]=0,db_ConsumoSectorizado[[#This Row],[Vol_ENVA]]&gt;3000)</f>
        <v>0</v>
      </c>
    </row>
    <row r="343" spans="1:25" ht="15.75" x14ac:dyDescent="0.25">
      <c r="A343" s="26">
        <v>44535</v>
      </c>
      <c r="B34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43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4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43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43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43" s="28">
        <f ca="1">+db_ConsumoSectorizado[[#This Row],[Consumo.No02]]-db_ConsumoSectorizado[[#This Row],[Consumo.No04]]-db_ConsumoSectorizado[[#This Row],[Consumo.No05]]</f>
        <v>0</v>
      </c>
      <c r="H343" s="28">
        <f ca="1">+db_ConsumoSectorizado[[#This Row],[Consumo.No08]]+db_ConsumoSectorizado[[#This Row],[Consumo.No09]]</f>
        <v>0</v>
      </c>
      <c r="I343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43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43" s="28">
        <f ca="1">+db_ConsumoSectorizado[[#This Row],[Consumo.No07]]-db_ConsumoSectorizado[[#This Row],[Consumo.No08]]-db_ConsumoSectorizado[[#This Row],[Consumo.No09]]</f>
        <v>0</v>
      </c>
      <c r="L343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43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43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43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43" s="28">
        <f ca="1">+db_ConsumoSectorizado[[#This Row],[Consumo.No11]]-db_ConsumoSectorizado[[#This Row],[Consumo.No12]]-db_ConsumoSectorizado[[#This Row],[Consumo.No13]]-db_ConsumoSectorizado[[#This Row],[Consumo.No14]]</f>
        <v>0</v>
      </c>
      <c r="Q343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43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43" s="28">
        <f ca="1">+db_ConsumoSectorizado[[#This Row],[Consumo.No01]]-db_ConsumoSectorizado[[#This Row],[Consumo.No02]]-db_ConsumoSectorizado[[#This Row],[Consumo.No07]]-db_ConsumoSectorizado[[#This Row],[Consumo.No11]]</f>
        <v>0</v>
      </c>
      <c r="T343" s="28">
        <f>+IFERROR(VLOOKUP(db_ConsumoSectorizado[[#This Row],[Fecha]],db_Vol[],2,FALSE),0)</f>
        <v>0</v>
      </c>
      <c r="U343" s="28">
        <f>+IFERROR(VLOOKUP(db_ConsumoSectorizado[[#This Row],[Fecha]],db_Vol[],3,FALSE),0)</f>
        <v>0</v>
      </c>
      <c r="V343" s="28" t="b">
        <f>+AND(db_ConsumoSectorizado[[#This Row],[Vol_SACO]]&gt;3000,db_ConsumoSectorizado[[#This Row],[Vol_ENVA]]&gt;3000)</f>
        <v>0</v>
      </c>
      <c r="W343" s="28" t="b">
        <f>+AND(db_ConsumoSectorizado[[#This Row],[Vol_SACO]]&lt;=0,db_ConsumoSectorizado[[#This Row],[Vol_ENVA]]&lt;100)</f>
        <v>1</v>
      </c>
      <c r="X343" s="28" t="b">
        <f>+AND(db_ConsumoSectorizado[[#This Row],[Vol_SACO]]&gt;0,db_ConsumoSectorizado[[#This Row],[Vol_ENVA]]&lt;900)</f>
        <v>0</v>
      </c>
      <c r="Y343" s="28" t="b">
        <f>+AND(db_ConsumoSectorizado[[#This Row],[Vol_SACO]]=0,db_ConsumoSectorizado[[#This Row],[Vol_ENVA]]&gt;3000)</f>
        <v>0</v>
      </c>
    </row>
    <row r="344" spans="1:25" ht="15.75" x14ac:dyDescent="0.25">
      <c r="A344" s="26">
        <v>44536</v>
      </c>
      <c r="B34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44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4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4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4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44" s="28">
        <f ca="1">+db_ConsumoSectorizado[[#This Row],[Consumo.No02]]-db_ConsumoSectorizado[[#This Row],[Consumo.No04]]-db_ConsumoSectorizado[[#This Row],[Consumo.No05]]</f>
        <v>0</v>
      </c>
      <c r="H344" s="28">
        <f ca="1">+db_ConsumoSectorizado[[#This Row],[Consumo.No08]]+db_ConsumoSectorizado[[#This Row],[Consumo.No09]]</f>
        <v>0</v>
      </c>
      <c r="I344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44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44" s="28">
        <f ca="1">+db_ConsumoSectorizado[[#This Row],[Consumo.No07]]-db_ConsumoSectorizado[[#This Row],[Consumo.No08]]-db_ConsumoSectorizado[[#This Row],[Consumo.No09]]</f>
        <v>0</v>
      </c>
      <c r="L344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44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44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44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44" s="28">
        <f ca="1">+db_ConsumoSectorizado[[#This Row],[Consumo.No11]]-db_ConsumoSectorizado[[#This Row],[Consumo.No12]]-db_ConsumoSectorizado[[#This Row],[Consumo.No13]]-db_ConsumoSectorizado[[#This Row],[Consumo.No14]]</f>
        <v>0</v>
      </c>
      <c r="Q344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44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44" s="28">
        <f ca="1">+db_ConsumoSectorizado[[#This Row],[Consumo.No01]]-db_ConsumoSectorizado[[#This Row],[Consumo.No02]]-db_ConsumoSectorizado[[#This Row],[Consumo.No07]]-db_ConsumoSectorizado[[#This Row],[Consumo.No11]]</f>
        <v>0</v>
      </c>
      <c r="T344" s="28">
        <f>+IFERROR(VLOOKUP(db_ConsumoSectorizado[[#This Row],[Fecha]],db_Vol[],2,FALSE),0)</f>
        <v>0</v>
      </c>
      <c r="U344" s="28">
        <f>+IFERROR(VLOOKUP(db_ConsumoSectorizado[[#This Row],[Fecha]],db_Vol[],3,FALSE),0)</f>
        <v>0</v>
      </c>
      <c r="V344" s="28" t="b">
        <f>+AND(db_ConsumoSectorizado[[#This Row],[Vol_SACO]]&gt;3000,db_ConsumoSectorizado[[#This Row],[Vol_ENVA]]&gt;3000)</f>
        <v>0</v>
      </c>
      <c r="W344" s="28" t="b">
        <f>+AND(db_ConsumoSectorizado[[#This Row],[Vol_SACO]]&lt;=0,db_ConsumoSectorizado[[#This Row],[Vol_ENVA]]&lt;100)</f>
        <v>1</v>
      </c>
      <c r="X344" s="28" t="b">
        <f>+AND(db_ConsumoSectorizado[[#This Row],[Vol_SACO]]&gt;0,db_ConsumoSectorizado[[#This Row],[Vol_ENVA]]&lt;900)</f>
        <v>0</v>
      </c>
      <c r="Y344" s="28" t="b">
        <f>+AND(db_ConsumoSectorizado[[#This Row],[Vol_SACO]]=0,db_ConsumoSectorizado[[#This Row],[Vol_ENVA]]&gt;3000)</f>
        <v>0</v>
      </c>
    </row>
    <row r="345" spans="1:25" ht="15.75" x14ac:dyDescent="0.25">
      <c r="A345" s="26">
        <v>44537</v>
      </c>
      <c r="B34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45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4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4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4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45" s="28">
        <f ca="1">+db_ConsumoSectorizado[[#This Row],[Consumo.No02]]-db_ConsumoSectorizado[[#This Row],[Consumo.No04]]-db_ConsumoSectorizado[[#This Row],[Consumo.No05]]</f>
        <v>0</v>
      </c>
      <c r="H345" s="28">
        <f ca="1">+db_ConsumoSectorizado[[#This Row],[Consumo.No08]]+db_ConsumoSectorizado[[#This Row],[Consumo.No09]]</f>
        <v>0</v>
      </c>
      <c r="I345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45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45" s="28">
        <f ca="1">+db_ConsumoSectorizado[[#This Row],[Consumo.No07]]-db_ConsumoSectorizado[[#This Row],[Consumo.No08]]-db_ConsumoSectorizado[[#This Row],[Consumo.No09]]</f>
        <v>0</v>
      </c>
      <c r="L345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45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45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45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45" s="28">
        <f ca="1">+db_ConsumoSectorizado[[#This Row],[Consumo.No11]]-db_ConsumoSectorizado[[#This Row],[Consumo.No12]]-db_ConsumoSectorizado[[#This Row],[Consumo.No13]]-db_ConsumoSectorizado[[#This Row],[Consumo.No14]]</f>
        <v>0</v>
      </c>
      <c r="Q345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45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45" s="28">
        <f ca="1">+db_ConsumoSectorizado[[#This Row],[Consumo.No01]]-db_ConsumoSectorizado[[#This Row],[Consumo.No02]]-db_ConsumoSectorizado[[#This Row],[Consumo.No07]]-db_ConsumoSectorizado[[#This Row],[Consumo.No11]]</f>
        <v>0</v>
      </c>
      <c r="T345" s="28">
        <f>+IFERROR(VLOOKUP(db_ConsumoSectorizado[[#This Row],[Fecha]],db_Vol[],2,FALSE),0)</f>
        <v>0</v>
      </c>
      <c r="U345" s="28">
        <f>+IFERROR(VLOOKUP(db_ConsumoSectorizado[[#This Row],[Fecha]],db_Vol[],3,FALSE),0)</f>
        <v>0</v>
      </c>
      <c r="V345" s="28" t="b">
        <f>+AND(db_ConsumoSectorizado[[#This Row],[Vol_SACO]]&gt;3000,db_ConsumoSectorizado[[#This Row],[Vol_ENVA]]&gt;3000)</f>
        <v>0</v>
      </c>
      <c r="W345" s="28" t="b">
        <f>+AND(db_ConsumoSectorizado[[#This Row],[Vol_SACO]]&lt;=0,db_ConsumoSectorizado[[#This Row],[Vol_ENVA]]&lt;100)</f>
        <v>1</v>
      </c>
      <c r="X345" s="28" t="b">
        <f>+AND(db_ConsumoSectorizado[[#This Row],[Vol_SACO]]&gt;0,db_ConsumoSectorizado[[#This Row],[Vol_ENVA]]&lt;900)</f>
        <v>0</v>
      </c>
      <c r="Y345" s="28" t="b">
        <f>+AND(db_ConsumoSectorizado[[#This Row],[Vol_SACO]]=0,db_ConsumoSectorizado[[#This Row],[Vol_ENVA]]&gt;3000)</f>
        <v>0</v>
      </c>
    </row>
    <row r="346" spans="1:25" ht="15.75" x14ac:dyDescent="0.25">
      <c r="A346" s="26">
        <v>44538</v>
      </c>
      <c r="B34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46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4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4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4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46" s="28">
        <f ca="1">+db_ConsumoSectorizado[[#This Row],[Consumo.No02]]-db_ConsumoSectorizado[[#This Row],[Consumo.No04]]-db_ConsumoSectorizado[[#This Row],[Consumo.No05]]</f>
        <v>0</v>
      </c>
      <c r="H346" s="28">
        <f ca="1">+db_ConsumoSectorizado[[#This Row],[Consumo.No08]]+db_ConsumoSectorizado[[#This Row],[Consumo.No09]]</f>
        <v>0</v>
      </c>
      <c r="I346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46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46" s="28">
        <f ca="1">+db_ConsumoSectorizado[[#This Row],[Consumo.No07]]-db_ConsumoSectorizado[[#This Row],[Consumo.No08]]-db_ConsumoSectorizado[[#This Row],[Consumo.No09]]</f>
        <v>0</v>
      </c>
      <c r="L346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46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46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46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46" s="28">
        <f ca="1">+db_ConsumoSectorizado[[#This Row],[Consumo.No11]]-db_ConsumoSectorizado[[#This Row],[Consumo.No12]]-db_ConsumoSectorizado[[#This Row],[Consumo.No13]]-db_ConsumoSectorizado[[#This Row],[Consumo.No14]]</f>
        <v>0</v>
      </c>
      <c r="Q346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46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46" s="28">
        <f ca="1">+db_ConsumoSectorizado[[#This Row],[Consumo.No01]]-db_ConsumoSectorizado[[#This Row],[Consumo.No02]]-db_ConsumoSectorizado[[#This Row],[Consumo.No07]]-db_ConsumoSectorizado[[#This Row],[Consumo.No11]]</f>
        <v>0</v>
      </c>
      <c r="T346" s="28">
        <f>+IFERROR(VLOOKUP(db_ConsumoSectorizado[[#This Row],[Fecha]],db_Vol[],2,FALSE),0)</f>
        <v>0</v>
      </c>
      <c r="U346" s="28">
        <f>+IFERROR(VLOOKUP(db_ConsumoSectorizado[[#This Row],[Fecha]],db_Vol[],3,FALSE),0)</f>
        <v>0</v>
      </c>
      <c r="V346" s="28" t="b">
        <f>+AND(db_ConsumoSectorizado[[#This Row],[Vol_SACO]]&gt;3000,db_ConsumoSectorizado[[#This Row],[Vol_ENVA]]&gt;3000)</f>
        <v>0</v>
      </c>
      <c r="W346" s="28" t="b">
        <f>+AND(db_ConsumoSectorizado[[#This Row],[Vol_SACO]]&lt;=0,db_ConsumoSectorizado[[#This Row],[Vol_ENVA]]&lt;100)</f>
        <v>1</v>
      </c>
      <c r="X346" s="28" t="b">
        <f>+AND(db_ConsumoSectorizado[[#This Row],[Vol_SACO]]&gt;0,db_ConsumoSectorizado[[#This Row],[Vol_ENVA]]&lt;900)</f>
        <v>0</v>
      </c>
      <c r="Y346" s="28" t="b">
        <f>+AND(db_ConsumoSectorizado[[#This Row],[Vol_SACO]]=0,db_ConsumoSectorizado[[#This Row],[Vol_ENVA]]&gt;3000)</f>
        <v>0</v>
      </c>
    </row>
    <row r="347" spans="1:25" ht="15.75" x14ac:dyDescent="0.25">
      <c r="A347" s="26">
        <v>44539</v>
      </c>
      <c r="B34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47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4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4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4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47" s="28">
        <f ca="1">+db_ConsumoSectorizado[[#This Row],[Consumo.No02]]-db_ConsumoSectorizado[[#This Row],[Consumo.No04]]-db_ConsumoSectorizado[[#This Row],[Consumo.No05]]</f>
        <v>0</v>
      </c>
      <c r="H347" s="28">
        <f ca="1">+db_ConsumoSectorizado[[#This Row],[Consumo.No08]]+db_ConsumoSectorizado[[#This Row],[Consumo.No09]]</f>
        <v>0</v>
      </c>
      <c r="I347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47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47" s="28">
        <f ca="1">+db_ConsumoSectorizado[[#This Row],[Consumo.No07]]-db_ConsumoSectorizado[[#This Row],[Consumo.No08]]-db_ConsumoSectorizado[[#This Row],[Consumo.No09]]</f>
        <v>0</v>
      </c>
      <c r="L347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47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47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47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47" s="28">
        <f ca="1">+db_ConsumoSectorizado[[#This Row],[Consumo.No11]]-db_ConsumoSectorizado[[#This Row],[Consumo.No12]]-db_ConsumoSectorizado[[#This Row],[Consumo.No13]]-db_ConsumoSectorizado[[#This Row],[Consumo.No14]]</f>
        <v>0</v>
      </c>
      <c r="Q347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47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47" s="28">
        <f ca="1">+db_ConsumoSectorizado[[#This Row],[Consumo.No01]]-db_ConsumoSectorizado[[#This Row],[Consumo.No02]]-db_ConsumoSectorizado[[#This Row],[Consumo.No07]]-db_ConsumoSectorizado[[#This Row],[Consumo.No11]]</f>
        <v>0</v>
      </c>
      <c r="T347" s="28">
        <f>+IFERROR(VLOOKUP(db_ConsumoSectorizado[[#This Row],[Fecha]],db_Vol[],2,FALSE),0)</f>
        <v>0</v>
      </c>
      <c r="U347" s="28">
        <f>+IFERROR(VLOOKUP(db_ConsumoSectorizado[[#This Row],[Fecha]],db_Vol[],3,FALSE),0)</f>
        <v>0</v>
      </c>
      <c r="V347" s="28" t="b">
        <f>+AND(db_ConsumoSectorizado[[#This Row],[Vol_SACO]]&gt;3000,db_ConsumoSectorizado[[#This Row],[Vol_ENVA]]&gt;3000)</f>
        <v>0</v>
      </c>
      <c r="W347" s="28" t="b">
        <f>+AND(db_ConsumoSectorizado[[#This Row],[Vol_SACO]]&lt;=0,db_ConsumoSectorizado[[#This Row],[Vol_ENVA]]&lt;100)</f>
        <v>1</v>
      </c>
      <c r="X347" s="28" t="b">
        <f>+AND(db_ConsumoSectorizado[[#This Row],[Vol_SACO]]&gt;0,db_ConsumoSectorizado[[#This Row],[Vol_ENVA]]&lt;900)</f>
        <v>0</v>
      </c>
      <c r="Y347" s="28" t="b">
        <f>+AND(db_ConsumoSectorizado[[#This Row],[Vol_SACO]]=0,db_ConsumoSectorizado[[#This Row],[Vol_ENVA]]&gt;3000)</f>
        <v>0</v>
      </c>
    </row>
    <row r="348" spans="1:25" ht="15.75" x14ac:dyDescent="0.25">
      <c r="A348" s="26">
        <v>44540</v>
      </c>
      <c r="B34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48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4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4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4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48" s="28">
        <f ca="1">+db_ConsumoSectorizado[[#This Row],[Consumo.No02]]-db_ConsumoSectorizado[[#This Row],[Consumo.No04]]-db_ConsumoSectorizado[[#This Row],[Consumo.No05]]</f>
        <v>0</v>
      </c>
      <c r="H348" s="28">
        <f ca="1">+db_ConsumoSectorizado[[#This Row],[Consumo.No08]]+db_ConsumoSectorizado[[#This Row],[Consumo.No09]]</f>
        <v>0</v>
      </c>
      <c r="I348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48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48" s="28">
        <f ca="1">+db_ConsumoSectorizado[[#This Row],[Consumo.No07]]-db_ConsumoSectorizado[[#This Row],[Consumo.No08]]-db_ConsumoSectorizado[[#This Row],[Consumo.No09]]</f>
        <v>0</v>
      </c>
      <c r="L348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48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48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48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48" s="28">
        <f ca="1">+db_ConsumoSectorizado[[#This Row],[Consumo.No11]]-db_ConsumoSectorizado[[#This Row],[Consumo.No12]]-db_ConsumoSectorizado[[#This Row],[Consumo.No13]]-db_ConsumoSectorizado[[#This Row],[Consumo.No14]]</f>
        <v>0</v>
      </c>
      <c r="Q348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48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48" s="28">
        <f ca="1">+db_ConsumoSectorizado[[#This Row],[Consumo.No01]]-db_ConsumoSectorizado[[#This Row],[Consumo.No02]]-db_ConsumoSectorizado[[#This Row],[Consumo.No07]]-db_ConsumoSectorizado[[#This Row],[Consumo.No11]]</f>
        <v>0</v>
      </c>
      <c r="T348" s="28">
        <f>+IFERROR(VLOOKUP(db_ConsumoSectorizado[[#This Row],[Fecha]],db_Vol[],2,FALSE),0)</f>
        <v>0</v>
      </c>
      <c r="U348" s="28">
        <f>+IFERROR(VLOOKUP(db_ConsumoSectorizado[[#This Row],[Fecha]],db_Vol[],3,FALSE),0)</f>
        <v>0</v>
      </c>
      <c r="V348" s="28" t="b">
        <f>+AND(db_ConsumoSectorizado[[#This Row],[Vol_SACO]]&gt;3000,db_ConsumoSectorizado[[#This Row],[Vol_ENVA]]&gt;3000)</f>
        <v>0</v>
      </c>
      <c r="W348" s="28" t="b">
        <f>+AND(db_ConsumoSectorizado[[#This Row],[Vol_SACO]]&lt;=0,db_ConsumoSectorizado[[#This Row],[Vol_ENVA]]&lt;100)</f>
        <v>1</v>
      </c>
      <c r="X348" s="28" t="b">
        <f>+AND(db_ConsumoSectorizado[[#This Row],[Vol_SACO]]&gt;0,db_ConsumoSectorizado[[#This Row],[Vol_ENVA]]&lt;900)</f>
        <v>0</v>
      </c>
      <c r="Y348" s="28" t="b">
        <f>+AND(db_ConsumoSectorizado[[#This Row],[Vol_SACO]]=0,db_ConsumoSectorizado[[#This Row],[Vol_ENVA]]&gt;3000)</f>
        <v>0</v>
      </c>
    </row>
    <row r="349" spans="1:25" ht="15.75" x14ac:dyDescent="0.25">
      <c r="A349" s="26">
        <v>44541</v>
      </c>
      <c r="B34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49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4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4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4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49" s="28">
        <f ca="1">+db_ConsumoSectorizado[[#This Row],[Consumo.No02]]-db_ConsumoSectorizado[[#This Row],[Consumo.No04]]-db_ConsumoSectorizado[[#This Row],[Consumo.No05]]</f>
        <v>0</v>
      </c>
      <c r="H349" s="28">
        <f ca="1">+db_ConsumoSectorizado[[#This Row],[Consumo.No08]]+db_ConsumoSectorizado[[#This Row],[Consumo.No09]]</f>
        <v>0</v>
      </c>
      <c r="I349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49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49" s="28">
        <f ca="1">+db_ConsumoSectorizado[[#This Row],[Consumo.No07]]-db_ConsumoSectorizado[[#This Row],[Consumo.No08]]-db_ConsumoSectorizado[[#This Row],[Consumo.No09]]</f>
        <v>0</v>
      </c>
      <c r="L349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49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49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49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49" s="28">
        <f ca="1">+db_ConsumoSectorizado[[#This Row],[Consumo.No11]]-db_ConsumoSectorizado[[#This Row],[Consumo.No12]]-db_ConsumoSectorizado[[#This Row],[Consumo.No13]]-db_ConsumoSectorizado[[#This Row],[Consumo.No14]]</f>
        <v>0</v>
      </c>
      <c r="Q349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49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49" s="28">
        <f ca="1">+db_ConsumoSectorizado[[#This Row],[Consumo.No01]]-db_ConsumoSectorizado[[#This Row],[Consumo.No02]]-db_ConsumoSectorizado[[#This Row],[Consumo.No07]]-db_ConsumoSectorizado[[#This Row],[Consumo.No11]]</f>
        <v>0</v>
      </c>
      <c r="T349" s="28">
        <f>+IFERROR(VLOOKUP(db_ConsumoSectorizado[[#This Row],[Fecha]],db_Vol[],2,FALSE),0)</f>
        <v>0</v>
      </c>
      <c r="U349" s="28">
        <f>+IFERROR(VLOOKUP(db_ConsumoSectorizado[[#This Row],[Fecha]],db_Vol[],3,FALSE),0)</f>
        <v>0</v>
      </c>
      <c r="V349" s="28" t="b">
        <f>+AND(db_ConsumoSectorizado[[#This Row],[Vol_SACO]]&gt;3000,db_ConsumoSectorizado[[#This Row],[Vol_ENVA]]&gt;3000)</f>
        <v>0</v>
      </c>
      <c r="W349" s="28" t="b">
        <f>+AND(db_ConsumoSectorizado[[#This Row],[Vol_SACO]]&lt;=0,db_ConsumoSectorizado[[#This Row],[Vol_ENVA]]&lt;100)</f>
        <v>1</v>
      </c>
      <c r="X349" s="28" t="b">
        <f>+AND(db_ConsumoSectorizado[[#This Row],[Vol_SACO]]&gt;0,db_ConsumoSectorizado[[#This Row],[Vol_ENVA]]&lt;900)</f>
        <v>0</v>
      </c>
      <c r="Y349" s="28" t="b">
        <f>+AND(db_ConsumoSectorizado[[#This Row],[Vol_SACO]]=0,db_ConsumoSectorizado[[#This Row],[Vol_ENVA]]&gt;3000)</f>
        <v>0</v>
      </c>
    </row>
    <row r="350" spans="1:25" ht="15.75" x14ac:dyDescent="0.25">
      <c r="A350" s="26">
        <v>44542</v>
      </c>
      <c r="B35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50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5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5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5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50" s="28">
        <f ca="1">+db_ConsumoSectorizado[[#This Row],[Consumo.No02]]-db_ConsumoSectorizado[[#This Row],[Consumo.No04]]-db_ConsumoSectorizado[[#This Row],[Consumo.No05]]</f>
        <v>0</v>
      </c>
      <c r="H350" s="28">
        <f ca="1">+db_ConsumoSectorizado[[#This Row],[Consumo.No08]]+db_ConsumoSectorizado[[#This Row],[Consumo.No09]]</f>
        <v>0</v>
      </c>
      <c r="I350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50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50" s="28">
        <f ca="1">+db_ConsumoSectorizado[[#This Row],[Consumo.No07]]-db_ConsumoSectorizado[[#This Row],[Consumo.No08]]-db_ConsumoSectorizado[[#This Row],[Consumo.No09]]</f>
        <v>0</v>
      </c>
      <c r="L350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50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50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50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50" s="28">
        <f ca="1">+db_ConsumoSectorizado[[#This Row],[Consumo.No11]]-db_ConsumoSectorizado[[#This Row],[Consumo.No12]]-db_ConsumoSectorizado[[#This Row],[Consumo.No13]]-db_ConsumoSectorizado[[#This Row],[Consumo.No14]]</f>
        <v>0</v>
      </c>
      <c r="Q350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50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50" s="28">
        <f ca="1">+db_ConsumoSectorizado[[#This Row],[Consumo.No01]]-db_ConsumoSectorizado[[#This Row],[Consumo.No02]]-db_ConsumoSectorizado[[#This Row],[Consumo.No07]]-db_ConsumoSectorizado[[#This Row],[Consumo.No11]]</f>
        <v>0</v>
      </c>
      <c r="T350" s="28">
        <f>+IFERROR(VLOOKUP(db_ConsumoSectorizado[[#This Row],[Fecha]],db_Vol[],2,FALSE),0)</f>
        <v>0</v>
      </c>
      <c r="U350" s="28">
        <f>+IFERROR(VLOOKUP(db_ConsumoSectorizado[[#This Row],[Fecha]],db_Vol[],3,FALSE),0)</f>
        <v>0</v>
      </c>
      <c r="V350" s="28" t="b">
        <f>+AND(db_ConsumoSectorizado[[#This Row],[Vol_SACO]]&gt;3000,db_ConsumoSectorizado[[#This Row],[Vol_ENVA]]&gt;3000)</f>
        <v>0</v>
      </c>
      <c r="W350" s="28" t="b">
        <f>+AND(db_ConsumoSectorizado[[#This Row],[Vol_SACO]]&lt;=0,db_ConsumoSectorizado[[#This Row],[Vol_ENVA]]&lt;100)</f>
        <v>1</v>
      </c>
      <c r="X350" s="28" t="b">
        <f>+AND(db_ConsumoSectorizado[[#This Row],[Vol_SACO]]&gt;0,db_ConsumoSectorizado[[#This Row],[Vol_ENVA]]&lt;900)</f>
        <v>0</v>
      </c>
      <c r="Y350" s="28" t="b">
        <f>+AND(db_ConsumoSectorizado[[#This Row],[Vol_SACO]]=0,db_ConsumoSectorizado[[#This Row],[Vol_ENVA]]&gt;3000)</f>
        <v>0</v>
      </c>
    </row>
    <row r="351" spans="1:25" ht="15.75" x14ac:dyDescent="0.25">
      <c r="A351" s="26">
        <v>44543</v>
      </c>
      <c r="B35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51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5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5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5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51" s="28">
        <f ca="1">+db_ConsumoSectorizado[[#This Row],[Consumo.No02]]-db_ConsumoSectorizado[[#This Row],[Consumo.No04]]-db_ConsumoSectorizado[[#This Row],[Consumo.No05]]</f>
        <v>0</v>
      </c>
      <c r="H351" s="28">
        <f ca="1">+db_ConsumoSectorizado[[#This Row],[Consumo.No08]]+db_ConsumoSectorizado[[#This Row],[Consumo.No09]]</f>
        <v>0</v>
      </c>
      <c r="I351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51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51" s="28">
        <f ca="1">+db_ConsumoSectorizado[[#This Row],[Consumo.No07]]-db_ConsumoSectorizado[[#This Row],[Consumo.No08]]-db_ConsumoSectorizado[[#This Row],[Consumo.No09]]</f>
        <v>0</v>
      </c>
      <c r="L351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51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51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51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51" s="28">
        <f ca="1">+db_ConsumoSectorizado[[#This Row],[Consumo.No11]]-db_ConsumoSectorizado[[#This Row],[Consumo.No12]]-db_ConsumoSectorizado[[#This Row],[Consumo.No13]]-db_ConsumoSectorizado[[#This Row],[Consumo.No14]]</f>
        <v>0</v>
      </c>
      <c r="Q351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51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51" s="28">
        <f ca="1">+db_ConsumoSectorizado[[#This Row],[Consumo.No01]]-db_ConsumoSectorizado[[#This Row],[Consumo.No02]]-db_ConsumoSectorizado[[#This Row],[Consumo.No07]]-db_ConsumoSectorizado[[#This Row],[Consumo.No11]]</f>
        <v>0</v>
      </c>
      <c r="T351" s="28">
        <f>+IFERROR(VLOOKUP(db_ConsumoSectorizado[[#This Row],[Fecha]],db_Vol[],2,FALSE),0)</f>
        <v>0</v>
      </c>
      <c r="U351" s="28">
        <f>+IFERROR(VLOOKUP(db_ConsumoSectorizado[[#This Row],[Fecha]],db_Vol[],3,FALSE),0)</f>
        <v>0</v>
      </c>
      <c r="V351" s="28" t="b">
        <f>+AND(db_ConsumoSectorizado[[#This Row],[Vol_SACO]]&gt;3000,db_ConsumoSectorizado[[#This Row],[Vol_ENVA]]&gt;3000)</f>
        <v>0</v>
      </c>
      <c r="W351" s="28" t="b">
        <f>+AND(db_ConsumoSectorizado[[#This Row],[Vol_SACO]]&lt;=0,db_ConsumoSectorizado[[#This Row],[Vol_ENVA]]&lt;100)</f>
        <v>1</v>
      </c>
      <c r="X351" s="28" t="b">
        <f>+AND(db_ConsumoSectorizado[[#This Row],[Vol_SACO]]&gt;0,db_ConsumoSectorizado[[#This Row],[Vol_ENVA]]&lt;900)</f>
        <v>0</v>
      </c>
      <c r="Y351" s="28" t="b">
        <f>+AND(db_ConsumoSectorizado[[#This Row],[Vol_SACO]]=0,db_ConsumoSectorizado[[#This Row],[Vol_ENVA]]&gt;3000)</f>
        <v>0</v>
      </c>
    </row>
    <row r="352" spans="1:25" ht="15.75" x14ac:dyDescent="0.25">
      <c r="A352" s="26">
        <v>44544</v>
      </c>
      <c r="B35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52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5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52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5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52" s="28">
        <f ca="1">+db_ConsumoSectorizado[[#This Row],[Consumo.No02]]-db_ConsumoSectorizado[[#This Row],[Consumo.No04]]-db_ConsumoSectorizado[[#This Row],[Consumo.No05]]</f>
        <v>0</v>
      </c>
      <c r="H352" s="28">
        <f ca="1">+db_ConsumoSectorizado[[#This Row],[Consumo.No08]]+db_ConsumoSectorizado[[#This Row],[Consumo.No09]]</f>
        <v>0</v>
      </c>
      <c r="I352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52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52" s="28">
        <f ca="1">+db_ConsumoSectorizado[[#This Row],[Consumo.No07]]-db_ConsumoSectorizado[[#This Row],[Consumo.No08]]-db_ConsumoSectorizado[[#This Row],[Consumo.No09]]</f>
        <v>0</v>
      </c>
      <c r="L352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52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52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52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52" s="28">
        <f ca="1">+db_ConsumoSectorizado[[#This Row],[Consumo.No11]]-db_ConsumoSectorizado[[#This Row],[Consumo.No12]]-db_ConsumoSectorizado[[#This Row],[Consumo.No13]]-db_ConsumoSectorizado[[#This Row],[Consumo.No14]]</f>
        <v>0</v>
      </c>
      <c r="Q352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52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52" s="28">
        <f ca="1">+db_ConsumoSectorizado[[#This Row],[Consumo.No01]]-db_ConsumoSectorizado[[#This Row],[Consumo.No02]]-db_ConsumoSectorizado[[#This Row],[Consumo.No07]]-db_ConsumoSectorizado[[#This Row],[Consumo.No11]]</f>
        <v>0</v>
      </c>
      <c r="T352" s="28">
        <f>+IFERROR(VLOOKUP(db_ConsumoSectorizado[[#This Row],[Fecha]],db_Vol[],2,FALSE),0)</f>
        <v>0</v>
      </c>
      <c r="U352" s="28">
        <f>+IFERROR(VLOOKUP(db_ConsumoSectorizado[[#This Row],[Fecha]],db_Vol[],3,FALSE),0)</f>
        <v>0</v>
      </c>
      <c r="V352" s="28" t="b">
        <f>+AND(db_ConsumoSectorizado[[#This Row],[Vol_SACO]]&gt;3000,db_ConsumoSectorizado[[#This Row],[Vol_ENVA]]&gt;3000)</f>
        <v>0</v>
      </c>
      <c r="W352" s="28" t="b">
        <f>+AND(db_ConsumoSectorizado[[#This Row],[Vol_SACO]]&lt;=0,db_ConsumoSectorizado[[#This Row],[Vol_ENVA]]&lt;100)</f>
        <v>1</v>
      </c>
      <c r="X352" s="28" t="b">
        <f>+AND(db_ConsumoSectorizado[[#This Row],[Vol_SACO]]&gt;0,db_ConsumoSectorizado[[#This Row],[Vol_ENVA]]&lt;900)</f>
        <v>0</v>
      </c>
      <c r="Y352" s="28" t="b">
        <f>+AND(db_ConsumoSectorizado[[#This Row],[Vol_SACO]]=0,db_ConsumoSectorizado[[#This Row],[Vol_ENVA]]&gt;3000)</f>
        <v>0</v>
      </c>
    </row>
    <row r="353" spans="1:25" ht="15.75" x14ac:dyDescent="0.25">
      <c r="A353" s="26">
        <v>44545</v>
      </c>
      <c r="B35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53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5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53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53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53" s="28">
        <f ca="1">+db_ConsumoSectorizado[[#This Row],[Consumo.No02]]-db_ConsumoSectorizado[[#This Row],[Consumo.No04]]-db_ConsumoSectorizado[[#This Row],[Consumo.No05]]</f>
        <v>0</v>
      </c>
      <c r="H353" s="28">
        <f ca="1">+db_ConsumoSectorizado[[#This Row],[Consumo.No08]]+db_ConsumoSectorizado[[#This Row],[Consumo.No09]]</f>
        <v>0</v>
      </c>
      <c r="I353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53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53" s="28">
        <f ca="1">+db_ConsumoSectorizado[[#This Row],[Consumo.No07]]-db_ConsumoSectorizado[[#This Row],[Consumo.No08]]-db_ConsumoSectorizado[[#This Row],[Consumo.No09]]</f>
        <v>0</v>
      </c>
      <c r="L353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53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53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53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53" s="28">
        <f ca="1">+db_ConsumoSectorizado[[#This Row],[Consumo.No11]]-db_ConsumoSectorizado[[#This Row],[Consumo.No12]]-db_ConsumoSectorizado[[#This Row],[Consumo.No13]]-db_ConsumoSectorizado[[#This Row],[Consumo.No14]]</f>
        <v>0</v>
      </c>
      <c r="Q353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53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53" s="28">
        <f ca="1">+db_ConsumoSectorizado[[#This Row],[Consumo.No01]]-db_ConsumoSectorizado[[#This Row],[Consumo.No02]]-db_ConsumoSectorizado[[#This Row],[Consumo.No07]]-db_ConsumoSectorizado[[#This Row],[Consumo.No11]]</f>
        <v>0</v>
      </c>
      <c r="T353" s="28">
        <f>+IFERROR(VLOOKUP(db_ConsumoSectorizado[[#This Row],[Fecha]],db_Vol[],2,FALSE),0)</f>
        <v>0</v>
      </c>
      <c r="U353" s="28">
        <f>+IFERROR(VLOOKUP(db_ConsumoSectorizado[[#This Row],[Fecha]],db_Vol[],3,FALSE),0)</f>
        <v>0</v>
      </c>
      <c r="V353" s="28" t="b">
        <f>+AND(db_ConsumoSectorizado[[#This Row],[Vol_SACO]]&gt;3000,db_ConsumoSectorizado[[#This Row],[Vol_ENVA]]&gt;3000)</f>
        <v>0</v>
      </c>
      <c r="W353" s="28" t="b">
        <f>+AND(db_ConsumoSectorizado[[#This Row],[Vol_SACO]]&lt;=0,db_ConsumoSectorizado[[#This Row],[Vol_ENVA]]&lt;100)</f>
        <v>1</v>
      </c>
      <c r="X353" s="28" t="b">
        <f>+AND(db_ConsumoSectorizado[[#This Row],[Vol_SACO]]&gt;0,db_ConsumoSectorizado[[#This Row],[Vol_ENVA]]&lt;900)</f>
        <v>0</v>
      </c>
      <c r="Y353" s="28" t="b">
        <f>+AND(db_ConsumoSectorizado[[#This Row],[Vol_SACO]]=0,db_ConsumoSectorizado[[#This Row],[Vol_ENVA]]&gt;3000)</f>
        <v>0</v>
      </c>
    </row>
    <row r="354" spans="1:25" ht="15.75" x14ac:dyDescent="0.25">
      <c r="A354" s="26">
        <v>44546</v>
      </c>
      <c r="B35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54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5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5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5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54" s="28">
        <f ca="1">+db_ConsumoSectorizado[[#This Row],[Consumo.No02]]-db_ConsumoSectorizado[[#This Row],[Consumo.No04]]-db_ConsumoSectorizado[[#This Row],[Consumo.No05]]</f>
        <v>0</v>
      </c>
      <c r="H354" s="28">
        <f ca="1">+db_ConsumoSectorizado[[#This Row],[Consumo.No08]]+db_ConsumoSectorizado[[#This Row],[Consumo.No09]]</f>
        <v>0</v>
      </c>
      <c r="I354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54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54" s="28">
        <f ca="1">+db_ConsumoSectorizado[[#This Row],[Consumo.No07]]-db_ConsumoSectorizado[[#This Row],[Consumo.No08]]-db_ConsumoSectorizado[[#This Row],[Consumo.No09]]</f>
        <v>0</v>
      </c>
      <c r="L354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54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54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54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54" s="28">
        <f ca="1">+db_ConsumoSectorizado[[#This Row],[Consumo.No11]]-db_ConsumoSectorizado[[#This Row],[Consumo.No12]]-db_ConsumoSectorizado[[#This Row],[Consumo.No13]]-db_ConsumoSectorizado[[#This Row],[Consumo.No14]]</f>
        <v>0</v>
      </c>
      <c r="Q354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54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54" s="28">
        <f ca="1">+db_ConsumoSectorizado[[#This Row],[Consumo.No01]]-db_ConsumoSectorizado[[#This Row],[Consumo.No02]]-db_ConsumoSectorizado[[#This Row],[Consumo.No07]]-db_ConsumoSectorizado[[#This Row],[Consumo.No11]]</f>
        <v>0</v>
      </c>
      <c r="T354" s="28">
        <f>+IFERROR(VLOOKUP(db_ConsumoSectorizado[[#This Row],[Fecha]],db_Vol[],2,FALSE),0)</f>
        <v>0</v>
      </c>
      <c r="U354" s="28">
        <f>+IFERROR(VLOOKUP(db_ConsumoSectorizado[[#This Row],[Fecha]],db_Vol[],3,FALSE),0)</f>
        <v>0</v>
      </c>
      <c r="V354" s="28" t="b">
        <f>+AND(db_ConsumoSectorizado[[#This Row],[Vol_SACO]]&gt;3000,db_ConsumoSectorizado[[#This Row],[Vol_ENVA]]&gt;3000)</f>
        <v>0</v>
      </c>
      <c r="W354" s="28" t="b">
        <f>+AND(db_ConsumoSectorizado[[#This Row],[Vol_SACO]]&lt;=0,db_ConsumoSectorizado[[#This Row],[Vol_ENVA]]&lt;100)</f>
        <v>1</v>
      </c>
      <c r="X354" s="28" t="b">
        <f>+AND(db_ConsumoSectorizado[[#This Row],[Vol_SACO]]&gt;0,db_ConsumoSectorizado[[#This Row],[Vol_ENVA]]&lt;900)</f>
        <v>0</v>
      </c>
      <c r="Y354" s="28" t="b">
        <f>+AND(db_ConsumoSectorizado[[#This Row],[Vol_SACO]]=0,db_ConsumoSectorizado[[#This Row],[Vol_ENVA]]&gt;3000)</f>
        <v>0</v>
      </c>
    </row>
    <row r="355" spans="1:25" ht="15.75" x14ac:dyDescent="0.25">
      <c r="A355" s="26">
        <v>44547</v>
      </c>
      <c r="B35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55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5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5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5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55" s="28">
        <f ca="1">+db_ConsumoSectorizado[[#This Row],[Consumo.No02]]-db_ConsumoSectorizado[[#This Row],[Consumo.No04]]-db_ConsumoSectorizado[[#This Row],[Consumo.No05]]</f>
        <v>0</v>
      </c>
      <c r="H355" s="28">
        <f ca="1">+db_ConsumoSectorizado[[#This Row],[Consumo.No08]]+db_ConsumoSectorizado[[#This Row],[Consumo.No09]]</f>
        <v>0</v>
      </c>
      <c r="I355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55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55" s="28">
        <f ca="1">+db_ConsumoSectorizado[[#This Row],[Consumo.No07]]-db_ConsumoSectorizado[[#This Row],[Consumo.No08]]-db_ConsumoSectorizado[[#This Row],[Consumo.No09]]</f>
        <v>0</v>
      </c>
      <c r="L355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55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55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55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55" s="28">
        <f ca="1">+db_ConsumoSectorizado[[#This Row],[Consumo.No11]]-db_ConsumoSectorizado[[#This Row],[Consumo.No12]]-db_ConsumoSectorizado[[#This Row],[Consumo.No13]]-db_ConsumoSectorizado[[#This Row],[Consumo.No14]]</f>
        <v>0</v>
      </c>
      <c r="Q355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55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55" s="28">
        <f ca="1">+db_ConsumoSectorizado[[#This Row],[Consumo.No01]]-db_ConsumoSectorizado[[#This Row],[Consumo.No02]]-db_ConsumoSectorizado[[#This Row],[Consumo.No07]]-db_ConsumoSectorizado[[#This Row],[Consumo.No11]]</f>
        <v>0</v>
      </c>
      <c r="T355" s="28">
        <f>+IFERROR(VLOOKUP(db_ConsumoSectorizado[[#This Row],[Fecha]],db_Vol[],2,FALSE),0)</f>
        <v>0</v>
      </c>
      <c r="U355" s="28">
        <f>+IFERROR(VLOOKUP(db_ConsumoSectorizado[[#This Row],[Fecha]],db_Vol[],3,FALSE),0)</f>
        <v>0</v>
      </c>
      <c r="V355" s="28" t="b">
        <f>+AND(db_ConsumoSectorizado[[#This Row],[Vol_SACO]]&gt;3000,db_ConsumoSectorizado[[#This Row],[Vol_ENVA]]&gt;3000)</f>
        <v>0</v>
      </c>
      <c r="W355" s="28" t="b">
        <f>+AND(db_ConsumoSectorizado[[#This Row],[Vol_SACO]]&lt;=0,db_ConsumoSectorizado[[#This Row],[Vol_ENVA]]&lt;100)</f>
        <v>1</v>
      </c>
      <c r="X355" s="28" t="b">
        <f>+AND(db_ConsumoSectorizado[[#This Row],[Vol_SACO]]&gt;0,db_ConsumoSectorizado[[#This Row],[Vol_ENVA]]&lt;900)</f>
        <v>0</v>
      </c>
      <c r="Y355" s="28" t="b">
        <f>+AND(db_ConsumoSectorizado[[#This Row],[Vol_SACO]]=0,db_ConsumoSectorizado[[#This Row],[Vol_ENVA]]&gt;3000)</f>
        <v>0</v>
      </c>
    </row>
    <row r="356" spans="1:25" ht="15.75" x14ac:dyDescent="0.25">
      <c r="A356" s="26">
        <v>44548</v>
      </c>
      <c r="B35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56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5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5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5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56" s="28">
        <f ca="1">+db_ConsumoSectorizado[[#This Row],[Consumo.No02]]-db_ConsumoSectorizado[[#This Row],[Consumo.No04]]-db_ConsumoSectorizado[[#This Row],[Consumo.No05]]</f>
        <v>0</v>
      </c>
      <c r="H356" s="28">
        <f ca="1">+db_ConsumoSectorizado[[#This Row],[Consumo.No08]]+db_ConsumoSectorizado[[#This Row],[Consumo.No09]]</f>
        <v>0</v>
      </c>
      <c r="I356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56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56" s="28">
        <f ca="1">+db_ConsumoSectorizado[[#This Row],[Consumo.No07]]-db_ConsumoSectorizado[[#This Row],[Consumo.No08]]-db_ConsumoSectorizado[[#This Row],[Consumo.No09]]</f>
        <v>0</v>
      </c>
      <c r="L356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56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56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56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56" s="28">
        <f ca="1">+db_ConsumoSectorizado[[#This Row],[Consumo.No11]]-db_ConsumoSectorizado[[#This Row],[Consumo.No12]]-db_ConsumoSectorizado[[#This Row],[Consumo.No13]]-db_ConsumoSectorizado[[#This Row],[Consumo.No14]]</f>
        <v>0</v>
      </c>
      <c r="Q356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56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56" s="28">
        <f ca="1">+db_ConsumoSectorizado[[#This Row],[Consumo.No01]]-db_ConsumoSectorizado[[#This Row],[Consumo.No02]]-db_ConsumoSectorizado[[#This Row],[Consumo.No07]]-db_ConsumoSectorizado[[#This Row],[Consumo.No11]]</f>
        <v>0</v>
      </c>
      <c r="T356" s="28">
        <f>+IFERROR(VLOOKUP(db_ConsumoSectorizado[[#This Row],[Fecha]],db_Vol[],2,FALSE),0)</f>
        <v>0</v>
      </c>
      <c r="U356" s="28">
        <f>+IFERROR(VLOOKUP(db_ConsumoSectorizado[[#This Row],[Fecha]],db_Vol[],3,FALSE),0)</f>
        <v>0</v>
      </c>
      <c r="V356" s="28" t="b">
        <f>+AND(db_ConsumoSectorizado[[#This Row],[Vol_SACO]]&gt;3000,db_ConsumoSectorizado[[#This Row],[Vol_ENVA]]&gt;3000)</f>
        <v>0</v>
      </c>
      <c r="W356" s="28" t="b">
        <f>+AND(db_ConsumoSectorizado[[#This Row],[Vol_SACO]]&lt;=0,db_ConsumoSectorizado[[#This Row],[Vol_ENVA]]&lt;100)</f>
        <v>1</v>
      </c>
      <c r="X356" s="28" t="b">
        <f>+AND(db_ConsumoSectorizado[[#This Row],[Vol_SACO]]&gt;0,db_ConsumoSectorizado[[#This Row],[Vol_ENVA]]&lt;900)</f>
        <v>0</v>
      </c>
      <c r="Y356" s="28" t="b">
        <f>+AND(db_ConsumoSectorizado[[#This Row],[Vol_SACO]]=0,db_ConsumoSectorizado[[#This Row],[Vol_ENVA]]&gt;3000)</f>
        <v>0</v>
      </c>
    </row>
    <row r="357" spans="1:25" ht="15.75" x14ac:dyDescent="0.25">
      <c r="A357" s="26">
        <v>44549</v>
      </c>
      <c r="B35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57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5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5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5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57" s="28">
        <f ca="1">+db_ConsumoSectorizado[[#This Row],[Consumo.No02]]-db_ConsumoSectorizado[[#This Row],[Consumo.No04]]-db_ConsumoSectorizado[[#This Row],[Consumo.No05]]</f>
        <v>0</v>
      </c>
      <c r="H357" s="28">
        <f ca="1">+db_ConsumoSectorizado[[#This Row],[Consumo.No08]]+db_ConsumoSectorizado[[#This Row],[Consumo.No09]]</f>
        <v>0</v>
      </c>
      <c r="I357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57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57" s="28">
        <f ca="1">+db_ConsumoSectorizado[[#This Row],[Consumo.No07]]-db_ConsumoSectorizado[[#This Row],[Consumo.No08]]-db_ConsumoSectorizado[[#This Row],[Consumo.No09]]</f>
        <v>0</v>
      </c>
      <c r="L357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57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57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57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57" s="28">
        <f ca="1">+db_ConsumoSectorizado[[#This Row],[Consumo.No11]]-db_ConsumoSectorizado[[#This Row],[Consumo.No12]]-db_ConsumoSectorizado[[#This Row],[Consumo.No13]]-db_ConsumoSectorizado[[#This Row],[Consumo.No14]]</f>
        <v>0</v>
      </c>
      <c r="Q357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57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57" s="28">
        <f ca="1">+db_ConsumoSectorizado[[#This Row],[Consumo.No01]]-db_ConsumoSectorizado[[#This Row],[Consumo.No02]]-db_ConsumoSectorizado[[#This Row],[Consumo.No07]]-db_ConsumoSectorizado[[#This Row],[Consumo.No11]]</f>
        <v>0</v>
      </c>
      <c r="T357" s="28">
        <f>+IFERROR(VLOOKUP(db_ConsumoSectorizado[[#This Row],[Fecha]],db_Vol[],2,FALSE),0)</f>
        <v>0</v>
      </c>
      <c r="U357" s="28">
        <f>+IFERROR(VLOOKUP(db_ConsumoSectorizado[[#This Row],[Fecha]],db_Vol[],3,FALSE),0)</f>
        <v>0</v>
      </c>
      <c r="V357" s="28" t="b">
        <f>+AND(db_ConsumoSectorizado[[#This Row],[Vol_SACO]]&gt;3000,db_ConsumoSectorizado[[#This Row],[Vol_ENVA]]&gt;3000)</f>
        <v>0</v>
      </c>
      <c r="W357" s="28" t="b">
        <f>+AND(db_ConsumoSectorizado[[#This Row],[Vol_SACO]]&lt;=0,db_ConsumoSectorizado[[#This Row],[Vol_ENVA]]&lt;100)</f>
        <v>1</v>
      </c>
      <c r="X357" s="28" t="b">
        <f>+AND(db_ConsumoSectorizado[[#This Row],[Vol_SACO]]&gt;0,db_ConsumoSectorizado[[#This Row],[Vol_ENVA]]&lt;900)</f>
        <v>0</v>
      </c>
      <c r="Y357" s="28" t="b">
        <f>+AND(db_ConsumoSectorizado[[#This Row],[Vol_SACO]]=0,db_ConsumoSectorizado[[#This Row],[Vol_ENVA]]&gt;3000)</f>
        <v>0</v>
      </c>
    </row>
    <row r="358" spans="1:25" ht="15.75" x14ac:dyDescent="0.25">
      <c r="A358" s="26">
        <v>44550</v>
      </c>
      <c r="B35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58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5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5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5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58" s="28">
        <f ca="1">+db_ConsumoSectorizado[[#This Row],[Consumo.No02]]-db_ConsumoSectorizado[[#This Row],[Consumo.No04]]-db_ConsumoSectorizado[[#This Row],[Consumo.No05]]</f>
        <v>0</v>
      </c>
      <c r="H358" s="28">
        <f ca="1">+db_ConsumoSectorizado[[#This Row],[Consumo.No08]]+db_ConsumoSectorizado[[#This Row],[Consumo.No09]]</f>
        <v>0</v>
      </c>
      <c r="I358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58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58" s="28">
        <f ca="1">+db_ConsumoSectorizado[[#This Row],[Consumo.No07]]-db_ConsumoSectorizado[[#This Row],[Consumo.No08]]-db_ConsumoSectorizado[[#This Row],[Consumo.No09]]</f>
        <v>0</v>
      </c>
      <c r="L358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58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58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58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58" s="28">
        <f ca="1">+db_ConsumoSectorizado[[#This Row],[Consumo.No11]]-db_ConsumoSectorizado[[#This Row],[Consumo.No12]]-db_ConsumoSectorizado[[#This Row],[Consumo.No13]]-db_ConsumoSectorizado[[#This Row],[Consumo.No14]]</f>
        <v>0</v>
      </c>
      <c r="Q358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58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58" s="28">
        <f ca="1">+db_ConsumoSectorizado[[#This Row],[Consumo.No01]]-db_ConsumoSectorizado[[#This Row],[Consumo.No02]]-db_ConsumoSectorizado[[#This Row],[Consumo.No07]]-db_ConsumoSectorizado[[#This Row],[Consumo.No11]]</f>
        <v>0</v>
      </c>
      <c r="T358" s="28">
        <f>+IFERROR(VLOOKUP(db_ConsumoSectorizado[[#This Row],[Fecha]],db_Vol[],2,FALSE),0)</f>
        <v>0</v>
      </c>
      <c r="U358" s="28">
        <f>+IFERROR(VLOOKUP(db_ConsumoSectorizado[[#This Row],[Fecha]],db_Vol[],3,FALSE),0)</f>
        <v>0</v>
      </c>
      <c r="V358" s="28" t="b">
        <f>+AND(db_ConsumoSectorizado[[#This Row],[Vol_SACO]]&gt;3000,db_ConsumoSectorizado[[#This Row],[Vol_ENVA]]&gt;3000)</f>
        <v>0</v>
      </c>
      <c r="W358" s="28" t="b">
        <f>+AND(db_ConsumoSectorizado[[#This Row],[Vol_SACO]]&lt;=0,db_ConsumoSectorizado[[#This Row],[Vol_ENVA]]&lt;100)</f>
        <v>1</v>
      </c>
      <c r="X358" s="28" t="b">
        <f>+AND(db_ConsumoSectorizado[[#This Row],[Vol_SACO]]&gt;0,db_ConsumoSectorizado[[#This Row],[Vol_ENVA]]&lt;900)</f>
        <v>0</v>
      </c>
      <c r="Y358" s="28" t="b">
        <f>+AND(db_ConsumoSectorizado[[#This Row],[Vol_SACO]]=0,db_ConsumoSectorizado[[#This Row],[Vol_ENVA]]&gt;3000)</f>
        <v>0</v>
      </c>
    </row>
    <row r="359" spans="1:25" ht="15.75" x14ac:dyDescent="0.25">
      <c r="A359" s="26">
        <v>44551</v>
      </c>
      <c r="B35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59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5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5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5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59" s="28">
        <f ca="1">+db_ConsumoSectorizado[[#This Row],[Consumo.No02]]-db_ConsumoSectorizado[[#This Row],[Consumo.No04]]-db_ConsumoSectorizado[[#This Row],[Consumo.No05]]</f>
        <v>0</v>
      </c>
      <c r="H359" s="28">
        <f ca="1">+db_ConsumoSectorizado[[#This Row],[Consumo.No08]]+db_ConsumoSectorizado[[#This Row],[Consumo.No09]]</f>
        <v>0</v>
      </c>
      <c r="I359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59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59" s="28">
        <f ca="1">+db_ConsumoSectorizado[[#This Row],[Consumo.No07]]-db_ConsumoSectorizado[[#This Row],[Consumo.No08]]-db_ConsumoSectorizado[[#This Row],[Consumo.No09]]</f>
        <v>0</v>
      </c>
      <c r="L359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59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59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59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59" s="28">
        <f ca="1">+db_ConsumoSectorizado[[#This Row],[Consumo.No11]]-db_ConsumoSectorizado[[#This Row],[Consumo.No12]]-db_ConsumoSectorizado[[#This Row],[Consumo.No13]]-db_ConsumoSectorizado[[#This Row],[Consumo.No14]]</f>
        <v>0</v>
      </c>
      <c r="Q359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59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59" s="28">
        <f ca="1">+db_ConsumoSectorizado[[#This Row],[Consumo.No01]]-db_ConsumoSectorizado[[#This Row],[Consumo.No02]]-db_ConsumoSectorizado[[#This Row],[Consumo.No07]]-db_ConsumoSectorizado[[#This Row],[Consumo.No11]]</f>
        <v>0</v>
      </c>
      <c r="T359" s="28">
        <f>+IFERROR(VLOOKUP(db_ConsumoSectorizado[[#This Row],[Fecha]],db_Vol[],2,FALSE),0)</f>
        <v>0</v>
      </c>
      <c r="U359" s="28">
        <f>+IFERROR(VLOOKUP(db_ConsumoSectorizado[[#This Row],[Fecha]],db_Vol[],3,FALSE),0)</f>
        <v>0</v>
      </c>
      <c r="V359" s="28" t="b">
        <f>+AND(db_ConsumoSectorizado[[#This Row],[Vol_SACO]]&gt;3000,db_ConsumoSectorizado[[#This Row],[Vol_ENVA]]&gt;3000)</f>
        <v>0</v>
      </c>
      <c r="W359" s="28" t="b">
        <f>+AND(db_ConsumoSectorizado[[#This Row],[Vol_SACO]]&lt;=0,db_ConsumoSectorizado[[#This Row],[Vol_ENVA]]&lt;100)</f>
        <v>1</v>
      </c>
      <c r="X359" s="28" t="b">
        <f>+AND(db_ConsumoSectorizado[[#This Row],[Vol_SACO]]&gt;0,db_ConsumoSectorizado[[#This Row],[Vol_ENVA]]&lt;900)</f>
        <v>0</v>
      </c>
      <c r="Y359" s="28" t="b">
        <f>+AND(db_ConsumoSectorizado[[#This Row],[Vol_SACO]]=0,db_ConsumoSectorizado[[#This Row],[Vol_ENVA]]&gt;3000)</f>
        <v>0</v>
      </c>
    </row>
    <row r="360" spans="1:25" ht="15.75" x14ac:dyDescent="0.25">
      <c r="A360" s="26">
        <v>44552</v>
      </c>
      <c r="B360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60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60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60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60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60" s="28">
        <f ca="1">+db_ConsumoSectorizado[[#This Row],[Consumo.No02]]-db_ConsumoSectorizado[[#This Row],[Consumo.No04]]-db_ConsumoSectorizado[[#This Row],[Consumo.No05]]</f>
        <v>0</v>
      </c>
      <c r="H360" s="28">
        <f ca="1">+db_ConsumoSectorizado[[#This Row],[Consumo.No08]]+db_ConsumoSectorizado[[#This Row],[Consumo.No09]]</f>
        <v>0</v>
      </c>
      <c r="I360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60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60" s="28">
        <f ca="1">+db_ConsumoSectorizado[[#This Row],[Consumo.No07]]-db_ConsumoSectorizado[[#This Row],[Consumo.No08]]-db_ConsumoSectorizado[[#This Row],[Consumo.No09]]</f>
        <v>0</v>
      </c>
      <c r="L360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60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60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60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60" s="28">
        <f ca="1">+db_ConsumoSectorizado[[#This Row],[Consumo.No11]]-db_ConsumoSectorizado[[#This Row],[Consumo.No12]]-db_ConsumoSectorizado[[#This Row],[Consumo.No13]]-db_ConsumoSectorizado[[#This Row],[Consumo.No14]]</f>
        <v>0</v>
      </c>
      <c r="Q360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60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60" s="28">
        <f ca="1">+db_ConsumoSectorizado[[#This Row],[Consumo.No01]]-db_ConsumoSectorizado[[#This Row],[Consumo.No02]]-db_ConsumoSectorizado[[#This Row],[Consumo.No07]]-db_ConsumoSectorizado[[#This Row],[Consumo.No11]]</f>
        <v>0</v>
      </c>
      <c r="T360" s="28">
        <f>+IFERROR(VLOOKUP(db_ConsumoSectorizado[[#This Row],[Fecha]],db_Vol[],2,FALSE),0)</f>
        <v>0</v>
      </c>
      <c r="U360" s="28">
        <f>+IFERROR(VLOOKUP(db_ConsumoSectorizado[[#This Row],[Fecha]],db_Vol[],3,FALSE),0)</f>
        <v>0</v>
      </c>
      <c r="V360" s="28" t="b">
        <f>+AND(db_ConsumoSectorizado[[#This Row],[Vol_SACO]]&gt;3000,db_ConsumoSectorizado[[#This Row],[Vol_ENVA]]&gt;3000)</f>
        <v>0</v>
      </c>
      <c r="W360" s="28" t="b">
        <f>+AND(db_ConsumoSectorizado[[#This Row],[Vol_SACO]]&lt;=0,db_ConsumoSectorizado[[#This Row],[Vol_ENVA]]&lt;100)</f>
        <v>1</v>
      </c>
      <c r="X360" s="28" t="b">
        <f>+AND(db_ConsumoSectorizado[[#This Row],[Vol_SACO]]&gt;0,db_ConsumoSectorizado[[#This Row],[Vol_ENVA]]&lt;900)</f>
        <v>0</v>
      </c>
      <c r="Y360" s="28" t="b">
        <f>+AND(db_ConsumoSectorizado[[#This Row],[Vol_SACO]]=0,db_ConsumoSectorizado[[#This Row],[Vol_ENVA]]&gt;3000)</f>
        <v>0</v>
      </c>
    </row>
    <row r="361" spans="1:25" ht="15.75" x14ac:dyDescent="0.25">
      <c r="A361" s="26">
        <v>44553</v>
      </c>
      <c r="B361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61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61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61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61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61" s="28">
        <f ca="1">+db_ConsumoSectorizado[[#This Row],[Consumo.No02]]-db_ConsumoSectorizado[[#This Row],[Consumo.No04]]-db_ConsumoSectorizado[[#This Row],[Consumo.No05]]</f>
        <v>0</v>
      </c>
      <c r="H361" s="28">
        <f ca="1">+db_ConsumoSectorizado[[#This Row],[Consumo.No08]]+db_ConsumoSectorizado[[#This Row],[Consumo.No09]]</f>
        <v>0</v>
      </c>
      <c r="I361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61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61" s="28">
        <f ca="1">+db_ConsumoSectorizado[[#This Row],[Consumo.No07]]-db_ConsumoSectorizado[[#This Row],[Consumo.No08]]-db_ConsumoSectorizado[[#This Row],[Consumo.No09]]</f>
        <v>0</v>
      </c>
      <c r="L361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61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61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61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61" s="28">
        <f ca="1">+db_ConsumoSectorizado[[#This Row],[Consumo.No11]]-db_ConsumoSectorizado[[#This Row],[Consumo.No12]]-db_ConsumoSectorizado[[#This Row],[Consumo.No13]]-db_ConsumoSectorizado[[#This Row],[Consumo.No14]]</f>
        <v>0</v>
      </c>
      <c r="Q361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61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61" s="28">
        <f ca="1">+db_ConsumoSectorizado[[#This Row],[Consumo.No01]]-db_ConsumoSectorizado[[#This Row],[Consumo.No02]]-db_ConsumoSectorizado[[#This Row],[Consumo.No07]]-db_ConsumoSectorizado[[#This Row],[Consumo.No11]]</f>
        <v>0</v>
      </c>
      <c r="T361" s="28">
        <f>+IFERROR(VLOOKUP(db_ConsumoSectorizado[[#This Row],[Fecha]],db_Vol[],2,FALSE),0)</f>
        <v>0</v>
      </c>
      <c r="U361" s="28">
        <f>+IFERROR(VLOOKUP(db_ConsumoSectorizado[[#This Row],[Fecha]],db_Vol[],3,FALSE),0)</f>
        <v>0</v>
      </c>
      <c r="V361" s="28" t="b">
        <f>+AND(db_ConsumoSectorizado[[#This Row],[Vol_SACO]]&gt;3000,db_ConsumoSectorizado[[#This Row],[Vol_ENVA]]&gt;3000)</f>
        <v>0</v>
      </c>
      <c r="W361" s="28" t="b">
        <f>+AND(db_ConsumoSectorizado[[#This Row],[Vol_SACO]]&lt;=0,db_ConsumoSectorizado[[#This Row],[Vol_ENVA]]&lt;100)</f>
        <v>1</v>
      </c>
      <c r="X361" s="28" t="b">
        <f>+AND(db_ConsumoSectorizado[[#This Row],[Vol_SACO]]&gt;0,db_ConsumoSectorizado[[#This Row],[Vol_ENVA]]&lt;900)</f>
        <v>0</v>
      </c>
      <c r="Y361" s="28" t="b">
        <f>+AND(db_ConsumoSectorizado[[#This Row],[Vol_SACO]]=0,db_ConsumoSectorizado[[#This Row],[Vol_ENVA]]&gt;3000)</f>
        <v>0</v>
      </c>
    </row>
    <row r="362" spans="1:25" ht="15.75" x14ac:dyDescent="0.25">
      <c r="A362" s="26">
        <v>44554</v>
      </c>
      <c r="B362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62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62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62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62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62" s="28">
        <f ca="1">+db_ConsumoSectorizado[[#This Row],[Consumo.No02]]-db_ConsumoSectorizado[[#This Row],[Consumo.No04]]-db_ConsumoSectorizado[[#This Row],[Consumo.No05]]</f>
        <v>0</v>
      </c>
      <c r="H362" s="28">
        <f ca="1">+db_ConsumoSectorizado[[#This Row],[Consumo.No08]]+db_ConsumoSectorizado[[#This Row],[Consumo.No09]]</f>
        <v>0</v>
      </c>
      <c r="I362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62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62" s="28">
        <f ca="1">+db_ConsumoSectorizado[[#This Row],[Consumo.No07]]-db_ConsumoSectorizado[[#This Row],[Consumo.No08]]-db_ConsumoSectorizado[[#This Row],[Consumo.No09]]</f>
        <v>0</v>
      </c>
      <c r="L362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62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62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62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62" s="28">
        <f ca="1">+db_ConsumoSectorizado[[#This Row],[Consumo.No11]]-db_ConsumoSectorizado[[#This Row],[Consumo.No12]]-db_ConsumoSectorizado[[#This Row],[Consumo.No13]]-db_ConsumoSectorizado[[#This Row],[Consumo.No14]]</f>
        <v>0</v>
      </c>
      <c r="Q362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62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62" s="28">
        <f ca="1">+db_ConsumoSectorizado[[#This Row],[Consumo.No01]]-db_ConsumoSectorizado[[#This Row],[Consumo.No02]]-db_ConsumoSectorizado[[#This Row],[Consumo.No07]]-db_ConsumoSectorizado[[#This Row],[Consumo.No11]]</f>
        <v>0</v>
      </c>
      <c r="T362" s="28">
        <f>+IFERROR(VLOOKUP(db_ConsumoSectorizado[[#This Row],[Fecha]],db_Vol[],2,FALSE),0)</f>
        <v>0</v>
      </c>
      <c r="U362" s="28">
        <f>+IFERROR(VLOOKUP(db_ConsumoSectorizado[[#This Row],[Fecha]],db_Vol[],3,FALSE),0)</f>
        <v>0</v>
      </c>
      <c r="V362" s="28" t="b">
        <f>+AND(db_ConsumoSectorizado[[#This Row],[Vol_SACO]]&gt;3000,db_ConsumoSectorizado[[#This Row],[Vol_ENVA]]&gt;3000)</f>
        <v>0</v>
      </c>
      <c r="W362" s="28" t="b">
        <f>+AND(db_ConsumoSectorizado[[#This Row],[Vol_SACO]]&lt;=0,db_ConsumoSectorizado[[#This Row],[Vol_ENVA]]&lt;100)</f>
        <v>1</v>
      </c>
      <c r="X362" s="28" t="b">
        <f>+AND(db_ConsumoSectorizado[[#This Row],[Vol_SACO]]&gt;0,db_ConsumoSectorizado[[#This Row],[Vol_ENVA]]&lt;900)</f>
        <v>0</v>
      </c>
      <c r="Y362" s="28" t="b">
        <f>+AND(db_ConsumoSectorizado[[#This Row],[Vol_SACO]]=0,db_ConsumoSectorizado[[#This Row],[Vol_ENVA]]&gt;3000)</f>
        <v>0</v>
      </c>
    </row>
    <row r="363" spans="1:25" ht="15.75" x14ac:dyDescent="0.25">
      <c r="A363" s="26">
        <v>44555</v>
      </c>
      <c r="B363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63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63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63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63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63" s="28">
        <f ca="1">+db_ConsumoSectorizado[[#This Row],[Consumo.No02]]-db_ConsumoSectorizado[[#This Row],[Consumo.No04]]-db_ConsumoSectorizado[[#This Row],[Consumo.No05]]</f>
        <v>0</v>
      </c>
      <c r="H363" s="28">
        <f ca="1">+db_ConsumoSectorizado[[#This Row],[Consumo.No08]]+db_ConsumoSectorizado[[#This Row],[Consumo.No09]]</f>
        <v>0</v>
      </c>
      <c r="I363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63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63" s="28">
        <f ca="1">+db_ConsumoSectorizado[[#This Row],[Consumo.No07]]-db_ConsumoSectorizado[[#This Row],[Consumo.No08]]-db_ConsumoSectorizado[[#This Row],[Consumo.No09]]</f>
        <v>0</v>
      </c>
      <c r="L363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63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63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63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63" s="28">
        <f ca="1">+db_ConsumoSectorizado[[#This Row],[Consumo.No11]]-db_ConsumoSectorizado[[#This Row],[Consumo.No12]]-db_ConsumoSectorizado[[#This Row],[Consumo.No13]]-db_ConsumoSectorizado[[#This Row],[Consumo.No14]]</f>
        <v>0</v>
      </c>
      <c r="Q363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63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63" s="28">
        <f ca="1">+db_ConsumoSectorizado[[#This Row],[Consumo.No01]]-db_ConsumoSectorizado[[#This Row],[Consumo.No02]]-db_ConsumoSectorizado[[#This Row],[Consumo.No07]]-db_ConsumoSectorizado[[#This Row],[Consumo.No11]]</f>
        <v>0</v>
      </c>
      <c r="T363" s="28">
        <f>+IFERROR(VLOOKUP(db_ConsumoSectorizado[[#This Row],[Fecha]],db_Vol[],2,FALSE),0)</f>
        <v>0</v>
      </c>
      <c r="U363" s="28">
        <f>+IFERROR(VLOOKUP(db_ConsumoSectorizado[[#This Row],[Fecha]],db_Vol[],3,FALSE),0)</f>
        <v>0</v>
      </c>
      <c r="V363" s="28" t="b">
        <f>+AND(db_ConsumoSectorizado[[#This Row],[Vol_SACO]]&gt;3000,db_ConsumoSectorizado[[#This Row],[Vol_ENVA]]&gt;3000)</f>
        <v>0</v>
      </c>
      <c r="W363" s="28" t="b">
        <f>+AND(db_ConsumoSectorizado[[#This Row],[Vol_SACO]]&lt;=0,db_ConsumoSectorizado[[#This Row],[Vol_ENVA]]&lt;100)</f>
        <v>1</v>
      </c>
      <c r="X363" s="28" t="b">
        <f>+AND(db_ConsumoSectorizado[[#This Row],[Vol_SACO]]&gt;0,db_ConsumoSectorizado[[#This Row],[Vol_ENVA]]&lt;900)</f>
        <v>0</v>
      </c>
      <c r="Y363" s="28" t="b">
        <f>+AND(db_ConsumoSectorizado[[#This Row],[Vol_SACO]]=0,db_ConsumoSectorizado[[#This Row],[Vol_ENVA]]&gt;3000)</f>
        <v>0</v>
      </c>
    </row>
    <row r="364" spans="1:25" ht="15.75" x14ac:dyDescent="0.25">
      <c r="A364" s="26">
        <v>44556</v>
      </c>
      <c r="B364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64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64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64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64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64" s="28">
        <f ca="1">+db_ConsumoSectorizado[[#This Row],[Consumo.No02]]-db_ConsumoSectorizado[[#This Row],[Consumo.No04]]-db_ConsumoSectorizado[[#This Row],[Consumo.No05]]</f>
        <v>0</v>
      </c>
      <c r="H364" s="28">
        <f ca="1">+db_ConsumoSectorizado[[#This Row],[Consumo.No08]]+db_ConsumoSectorizado[[#This Row],[Consumo.No09]]</f>
        <v>0</v>
      </c>
      <c r="I364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64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64" s="28">
        <f ca="1">+db_ConsumoSectorizado[[#This Row],[Consumo.No07]]-db_ConsumoSectorizado[[#This Row],[Consumo.No08]]-db_ConsumoSectorizado[[#This Row],[Consumo.No09]]</f>
        <v>0</v>
      </c>
      <c r="L364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64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64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64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64" s="28">
        <f ca="1">+db_ConsumoSectorizado[[#This Row],[Consumo.No11]]-db_ConsumoSectorizado[[#This Row],[Consumo.No12]]-db_ConsumoSectorizado[[#This Row],[Consumo.No13]]-db_ConsumoSectorizado[[#This Row],[Consumo.No14]]</f>
        <v>0</v>
      </c>
      <c r="Q364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64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64" s="28">
        <f ca="1">+db_ConsumoSectorizado[[#This Row],[Consumo.No01]]-db_ConsumoSectorizado[[#This Row],[Consumo.No02]]-db_ConsumoSectorizado[[#This Row],[Consumo.No07]]-db_ConsumoSectorizado[[#This Row],[Consumo.No11]]</f>
        <v>0</v>
      </c>
      <c r="T364" s="28">
        <f>+IFERROR(VLOOKUP(db_ConsumoSectorizado[[#This Row],[Fecha]],db_Vol[],2,FALSE),0)</f>
        <v>0</v>
      </c>
      <c r="U364" s="28">
        <f>+IFERROR(VLOOKUP(db_ConsumoSectorizado[[#This Row],[Fecha]],db_Vol[],3,FALSE),0)</f>
        <v>0</v>
      </c>
      <c r="V364" s="28" t="b">
        <f>+AND(db_ConsumoSectorizado[[#This Row],[Vol_SACO]]&gt;3000,db_ConsumoSectorizado[[#This Row],[Vol_ENVA]]&gt;3000)</f>
        <v>0</v>
      </c>
      <c r="W364" s="28" t="b">
        <f>+AND(db_ConsumoSectorizado[[#This Row],[Vol_SACO]]&lt;=0,db_ConsumoSectorizado[[#This Row],[Vol_ENVA]]&lt;100)</f>
        <v>1</v>
      </c>
      <c r="X364" s="28" t="b">
        <f>+AND(db_ConsumoSectorizado[[#This Row],[Vol_SACO]]&gt;0,db_ConsumoSectorizado[[#This Row],[Vol_ENVA]]&lt;900)</f>
        <v>0</v>
      </c>
      <c r="Y364" s="28" t="b">
        <f>+AND(db_ConsumoSectorizado[[#This Row],[Vol_SACO]]=0,db_ConsumoSectorizado[[#This Row],[Vol_ENVA]]&gt;3000)</f>
        <v>0</v>
      </c>
    </row>
    <row r="365" spans="1:25" ht="15.75" x14ac:dyDescent="0.25">
      <c r="A365" s="26">
        <v>44557</v>
      </c>
      <c r="B365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65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65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65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65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65" s="28">
        <f ca="1">+db_ConsumoSectorizado[[#This Row],[Consumo.No02]]-db_ConsumoSectorizado[[#This Row],[Consumo.No04]]-db_ConsumoSectorizado[[#This Row],[Consumo.No05]]</f>
        <v>0</v>
      </c>
      <c r="H365" s="28">
        <f ca="1">+db_ConsumoSectorizado[[#This Row],[Consumo.No08]]+db_ConsumoSectorizado[[#This Row],[Consumo.No09]]</f>
        <v>0</v>
      </c>
      <c r="I365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65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65" s="28">
        <f ca="1">+db_ConsumoSectorizado[[#This Row],[Consumo.No07]]-db_ConsumoSectorizado[[#This Row],[Consumo.No08]]-db_ConsumoSectorizado[[#This Row],[Consumo.No09]]</f>
        <v>0</v>
      </c>
      <c r="L365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65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65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65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65" s="28">
        <f ca="1">+db_ConsumoSectorizado[[#This Row],[Consumo.No11]]-db_ConsumoSectorizado[[#This Row],[Consumo.No12]]-db_ConsumoSectorizado[[#This Row],[Consumo.No13]]-db_ConsumoSectorizado[[#This Row],[Consumo.No14]]</f>
        <v>0</v>
      </c>
      <c r="Q365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65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65" s="28">
        <f ca="1">+db_ConsumoSectorizado[[#This Row],[Consumo.No01]]-db_ConsumoSectorizado[[#This Row],[Consumo.No02]]-db_ConsumoSectorizado[[#This Row],[Consumo.No07]]-db_ConsumoSectorizado[[#This Row],[Consumo.No11]]</f>
        <v>0</v>
      </c>
      <c r="T365" s="28">
        <f>+IFERROR(VLOOKUP(db_ConsumoSectorizado[[#This Row],[Fecha]],db_Vol[],2,FALSE),0)</f>
        <v>0</v>
      </c>
      <c r="U365" s="28">
        <f>+IFERROR(VLOOKUP(db_ConsumoSectorizado[[#This Row],[Fecha]],db_Vol[],3,FALSE),0)</f>
        <v>0</v>
      </c>
      <c r="V365" s="28" t="b">
        <f>+AND(db_ConsumoSectorizado[[#This Row],[Vol_SACO]]&gt;3000,db_ConsumoSectorizado[[#This Row],[Vol_ENVA]]&gt;3000)</f>
        <v>0</v>
      </c>
      <c r="W365" s="28" t="b">
        <f>+AND(db_ConsumoSectorizado[[#This Row],[Vol_SACO]]&lt;=0,db_ConsumoSectorizado[[#This Row],[Vol_ENVA]]&lt;100)</f>
        <v>1</v>
      </c>
      <c r="X365" s="28" t="b">
        <f>+AND(db_ConsumoSectorizado[[#This Row],[Vol_SACO]]&gt;0,db_ConsumoSectorizado[[#This Row],[Vol_ENVA]]&lt;900)</f>
        <v>0</v>
      </c>
      <c r="Y365" s="28" t="b">
        <f>+AND(db_ConsumoSectorizado[[#This Row],[Vol_SACO]]=0,db_ConsumoSectorizado[[#This Row],[Vol_ENVA]]&gt;3000)</f>
        <v>0</v>
      </c>
    </row>
    <row r="366" spans="1:25" ht="15.75" x14ac:dyDescent="0.25">
      <c r="A366" s="26">
        <v>44558</v>
      </c>
      <c r="B366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66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66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66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66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66" s="28">
        <f ca="1">+db_ConsumoSectorizado[[#This Row],[Consumo.No02]]-db_ConsumoSectorizado[[#This Row],[Consumo.No04]]-db_ConsumoSectorizado[[#This Row],[Consumo.No05]]</f>
        <v>0</v>
      </c>
      <c r="H366" s="28">
        <f ca="1">+db_ConsumoSectorizado[[#This Row],[Consumo.No08]]+db_ConsumoSectorizado[[#This Row],[Consumo.No09]]</f>
        <v>0</v>
      </c>
      <c r="I366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66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66" s="28">
        <f ca="1">+db_ConsumoSectorizado[[#This Row],[Consumo.No07]]-db_ConsumoSectorizado[[#This Row],[Consumo.No08]]-db_ConsumoSectorizado[[#This Row],[Consumo.No09]]</f>
        <v>0</v>
      </c>
      <c r="L366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66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66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66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66" s="28">
        <f ca="1">+db_ConsumoSectorizado[[#This Row],[Consumo.No11]]-db_ConsumoSectorizado[[#This Row],[Consumo.No12]]-db_ConsumoSectorizado[[#This Row],[Consumo.No13]]-db_ConsumoSectorizado[[#This Row],[Consumo.No14]]</f>
        <v>0</v>
      </c>
      <c r="Q366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66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66" s="28">
        <f ca="1">+db_ConsumoSectorizado[[#This Row],[Consumo.No01]]-db_ConsumoSectorizado[[#This Row],[Consumo.No02]]-db_ConsumoSectorizado[[#This Row],[Consumo.No07]]-db_ConsumoSectorizado[[#This Row],[Consumo.No11]]</f>
        <v>0</v>
      </c>
      <c r="T366" s="28">
        <f>+IFERROR(VLOOKUP(db_ConsumoSectorizado[[#This Row],[Fecha]],db_Vol[],2,FALSE),0)</f>
        <v>0</v>
      </c>
      <c r="U366" s="28">
        <f>+IFERROR(VLOOKUP(db_ConsumoSectorizado[[#This Row],[Fecha]],db_Vol[],3,FALSE),0)</f>
        <v>0</v>
      </c>
      <c r="V366" s="28" t="b">
        <f>+AND(db_ConsumoSectorizado[[#This Row],[Vol_SACO]]&gt;3000,db_ConsumoSectorizado[[#This Row],[Vol_ENVA]]&gt;3000)</f>
        <v>0</v>
      </c>
      <c r="W366" s="28" t="b">
        <f>+AND(db_ConsumoSectorizado[[#This Row],[Vol_SACO]]&lt;=0,db_ConsumoSectorizado[[#This Row],[Vol_ENVA]]&lt;100)</f>
        <v>1</v>
      </c>
      <c r="X366" s="28" t="b">
        <f>+AND(db_ConsumoSectorizado[[#This Row],[Vol_SACO]]&gt;0,db_ConsumoSectorizado[[#This Row],[Vol_ENVA]]&lt;900)</f>
        <v>0</v>
      </c>
      <c r="Y366" s="28" t="b">
        <f>+AND(db_ConsumoSectorizado[[#This Row],[Vol_SACO]]=0,db_ConsumoSectorizado[[#This Row],[Vol_ENVA]]&gt;3000)</f>
        <v>0</v>
      </c>
    </row>
    <row r="367" spans="1:25" ht="15.75" x14ac:dyDescent="0.25">
      <c r="A367" s="26">
        <v>44559</v>
      </c>
      <c r="B367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67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67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67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67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67" s="28">
        <f ca="1">+db_ConsumoSectorizado[[#This Row],[Consumo.No02]]-db_ConsumoSectorizado[[#This Row],[Consumo.No04]]-db_ConsumoSectorizado[[#This Row],[Consumo.No05]]</f>
        <v>0</v>
      </c>
      <c r="H367" s="28">
        <f ca="1">+db_ConsumoSectorizado[[#This Row],[Consumo.No08]]+db_ConsumoSectorizado[[#This Row],[Consumo.No09]]</f>
        <v>0</v>
      </c>
      <c r="I367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67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67" s="28">
        <f ca="1">+db_ConsumoSectorizado[[#This Row],[Consumo.No07]]-db_ConsumoSectorizado[[#This Row],[Consumo.No08]]-db_ConsumoSectorizado[[#This Row],[Consumo.No09]]</f>
        <v>0</v>
      </c>
      <c r="L367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67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67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67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67" s="28">
        <f ca="1">+db_ConsumoSectorizado[[#This Row],[Consumo.No11]]-db_ConsumoSectorizado[[#This Row],[Consumo.No12]]-db_ConsumoSectorizado[[#This Row],[Consumo.No13]]-db_ConsumoSectorizado[[#This Row],[Consumo.No14]]</f>
        <v>0</v>
      </c>
      <c r="Q367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67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67" s="28">
        <f ca="1">+db_ConsumoSectorizado[[#This Row],[Consumo.No01]]-db_ConsumoSectorizado[[#This Row],[Consumo.No02]]-db_ConsumoSectorizado[[#This Row],[Consumo.No07]]-db_ConsumoSectorizado[[#This Row],[Consumo.No11]]</f>
        <v>0</v>
      </c>
      <c r="T367" s="28">
        <f>+IFERROR(VLOOKUP(db_ConsumoSectorizado[[#This Row],[Fecha]],db_Vol[],2,FALSE),0)</f>
        <v>0</v>
      </c>
      <c r="U367" s="28">
        <f>+IFERROR(VLOOKUP(db_ConsumoSectorizado[[#This Row],[Fecha]],db_Vol[],3,FALSE),0)</f>
        <v>0</v>
      </c>
      <c r="V367" s="28" t="b">
        <f>+AND(db_ConsumoSectorizado[[#This Row],[Vol_SACO]]&gt;3000,db_ConsumoSectorizado[[#This Row],[Vol_ENVA]]&gt;3000)</f>
        <v>0</v>
      </c>
      <c r="W367" s="28" t="b">
        <f>+AND(db_ConsumoSectorizado[[#This Row],[Vol_SACO]]&lt;=0,db_ConsumoSectorizado[[#This Row],[Vol_ENVA]]&lt;100)</f>
        <v>1</v>
      </c>
      <c r="X367" s="28" t="b">
        <f>+AND(db_ConsumoSectorizado[[#This Row],[Vol_SACO]]&gt;0,db_ConsumoSectorizado[[#This Row],[Vol_ENVA]]&lt;900)</f>
        <v>0</v>
      </c>
      <c r="Y367" s="28" t="b">
        <f>+AND(db_ConsumoSectorizado[[#This Row],[Vol_SACO]]=0,db_ConsumoSectorizado[[#This Row],[Vol_ENVA]]&gt;3000)</f>
        <v>0</v>
      </c>
    </row>
    <row r="368" spans="1:25" ht="15.75" x14ac:dyDescent="0.25">
      <c r="A368" s="26">
        <v>44560</v>
      </c>
      <c r="B368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68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68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68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68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68" s="28">
        <f ca="1">+db_ConsumoSectorizado[[#This Row],[Consumo.No02]]-db_ConsumoSectorizado[[#This Row],[Consumo.No04]]-db_ConsumoSectorizado[[#This Row],[Consumo.No05]]</f>
        <v>0</v>
      </c>
      <c r="H368" s="28">
        <f ca="1">+db_ConsumoSectorizado[[#This Row],[Consumo.No08]]+db_ConsumoSectorizado[[#This Row],[Consumo.No09]]</f>
        <v>0</v>
      </c>
      <c r="I368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68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68" s="28">
        <f ca="1">+db_ConsumoSectorizado[[#This Row],[Consumo.No07]]-db_ConsumoSectorizado[[#This Row],[Consumo.No08]]-db_ConsumoSectorizado[[#This Row],[Consumo.No09]]</f>
        <v>0</v>
      </c>
      <c r="L368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68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68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68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68" s="28">
        <f ca="1">+db_ConsumoSectorizado[[#This Row],[Consumo.No11]]-db_ConsumoSectorizado[[#This Row],[Consumo.No12]]-db_ConsumoSectorizado[[#This Row],[Consumo.No13]]-db_ConsumoSectorizado[[#This Row],[Consumo.No14]]</f>
        <v>0</v>
      </c>
      <c r="Q368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68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68" s="28">
        <f ca="1">+db_ConsumoSectorizado[[#This Row],[Consumo.No01]]-db_ConsumoSectorizado[[#This Row],[Consumo.No02]]-db_ConsumoSectorizado[[#This Row],[Consumo.No07]]-db_ConsumoSectorizado[[#This Row],[Consumo.No11]]</f>
        <v>0</v>
      </c>
      <c r="T368" s="28">
        <f>+IFERROR(VLOOKUP(db_ConsumoSectorizado[[#This Row],[Fecha]],db_Vol[],2,FALSE),0)</f>
        <v>0</v>
      </c>
      <c r="U368" s="28">
        <f>+IFERROR(VLOOKUP(db_ConsumoSectorizado[[#This Row],[Fecha]],db_Vol[],3,FALSE),0)</f>
        <v>0</v>
      </c>
      <c r="V368" s="28" t="b">
        <f>+AND(db_ConsumoSectorizado[[#This Row],[Vol_SACO]]&gt;3000,db_ConsumoSectorizado[[#This Row],[Vol_ENVA]]&gt;3000)</f>
        <v>0</v>
      </c>
      <c r="W368" s="28" t="b">
        <f>+AND(db_ConsumoSectorizado[[#This Row],[Vol_SACO]]&lt;=0,db_ConsumoSectorizado[[#This Row],[Vol_ENVA]]&lt;100)</f>
        <v>1</v>
      </c>
      <c r="X368" s="28" t="b">
        <f>+AND(db_ConsumoSectorizado[[#This Row],[Vol_SACO]]&gt;0,db_ConsumoSectorizado[[#This Row],[Vol_ENVA]]&lt;900)</f>
        <v>0</v>
      </c>
      <c r="Y368" s="28" t="b">
        <f>+AND(db_ConsumoSectorizado[[#This Row],[Vol_SACO]]=0,db_ConsumoSectorizado[[#This Row],[Vol_ENVA]]&gt;3000)</f>
        <v>0</v>
      </c>
    </row>
    <row r="369" spans="1:25" ht="15.75" x14ac:dyDescent="0.25">
      <c r="A369" s="26">
        <v>44561</v>
      </c>
      <c r="B369" s="28">
        <f ca="1">+IF(db_ConsumoSectorizado[[#This Row],[Fecha]]&lt;TODAY(),VLOOKUP(db_ConsumoSectorizado[[#This Row],[Fecha]]+1,db_ConsumoDiario[],6,FALSE)-db_ConsumoSectorizado[[#This Row],[Consumo.No16]]-db_ConsumoSectorizado[[#This Row],[Consumo.No17]],0)</f>
        <v>0</v>
      </c>
      <c r="C369" s="28">
        <f ca="1">+IF(db_ConsumoSectorizado[[#This Row],[Fecha]]&lt;TODAY(),IFERROR(VLOOKUP(db_ConsumoSectorizado[[#This Row],[Fecha]],db_Medidores[],10,FALSE)-VLOOKUP(db_ConsumoSectorizado[[#This Row],[Fecha]]-1,db_Medidores[],10,FALSE),0),0)</f>
        <v>0</v>
      </c>
      <c r="D369" s="28">
        <f ca="1">+IF(db_ConsumoSectorizado[[#This Row],[Fecha]]&lt;TODAY(),IFERROR(VLOOKUP(db_ConsumoSectorizado[[#This Row],[Fecha]],db_Medidores[],6,FALSE)-VLOOKUP(db_ConsumoSectorizado[[#This Row],[Fecha]]-1,db_Medidores[],6,FALSE),0),0)</f>
        <v>0</v>
      </c>
      <c r="E369" s="28">
        <f ca="1">+IF(db_ConsumoSectorizado[[#This Row],[Fecha]]&lt;TODAY(),IFERROR(VLOOKUP(db_ConsumoSectorizado[[#This Row],[Fecha]],db_Medidores[],7,FALSE)-VLOOKUP(db_ConsumoSectorizado[[#This Row],[Fecha]]-1,db_Medidores[],7,FALSE),0),0)</f>
        <v>0</v>
      </c>
      <c r="F369" s="28">
        <f ca="1">+IF(db_ConsumoSectorizado[[#This Row],[Fecha]]&lt;TODAY(),IFERROR(VLOOKUP(db_ConsumoSectorizado[[#This Row],[Fecha]],db_Medidores[],17,FALSE)-VLOOKUP(db_ConsumoSectorizado[[#This Row],[Fecha]]-1,db_Medidores[],17,FALSE),0),0)</f>
        <v>0</v>
      </c>
      <c r="G369" s="28">
        <f ca="1">+db_ConsumoSectorizado[[#This Row],[Consumo.No02]]-db_ConsumoSectorizado[[#This Row],[Consumo.No04]]-db_ConsumoSectorizado[[#This Row],[Consumo.No05]]</f>
        <v>0</v>
      </c>
      <c r="H369" s="28">
        <f ca="1">+db_ConsumoSectorizado[[#This Row],[Consumo.No08]]+db_ConsumoSectorizado[[#This Row],[Consumo.No09]]</f>
        <v>0</v>
      </c>
      <c r="I369" s="28">
        <f ca="1">+IF(db_ConsumoSectorizado[[#This Row],[Fecha]]&lt;TODAY(),IFERROR(VLOOKUP(db_ConsumoSectorizado[[#This Row],[Fecha]],db_Medidores[],9,FALSE)-VLOOKUP(db_ConsumoSectorizado[[#This Row],[Fecha]]-1,db_Medidores[],9,FALSE),0),0)</f>
        <v>0</v>
      </c>
      <c r="J369" s="28">
        <f ca="1">+IF(db_ConsumoSectorizado[[#This Row],[Fecha]]&lt;TODAY(),IFERROR(VLOOKUP(db_ConsumoSectorizado[[#This Row],[Fecha]],db_Medidores[],11,FALSE)-VLOOKUP(db_ConsumoSectorizado[[#This Row],[Fecha]]-1,db_Medidores[],11,FALSE),0),0)</f>
        <v>0</v>
      </c>
      <c r="K369" s="28">
        <f ca="1">+db_ConsumoSectorizado[[#This Row],[Consumo.No07]]-db_ConsumoSectorizado[[#This Row],[Consumo.No08]]-db_ConsumoSectorizado[[#This Row],[Consumo.No09]]</f>
        <v>0</v>
      </c>
      <c r="L369" s="28">
        <f ca="1">+IF(db_ConsumoSectorizado[[#This Row],[Fecha]]&lt;TODAY(),IFERROR(VLOOKUP(db_ConsumoSectorizado[[#This Row],[Fecha]],db_Medidores[],4,FALSE)-VLOOKUP(db_ConsumoSectorizado[[#This Row],[Fecha]]-1,db_Medidores[],4,FALSE),0),0)</f>
        <v>0</v>
      </c>
      <c r="M369" s="28">
        <f ca="1">+IF(db_ConsumoSectorizado[[#This Row],[Fecha]]&lt;TODAY(),IFERROR(VLOOKUP(db_ConsumoSectorizado[[#This Row],[Fecha]],db_Medidores[],19,FALSE)-VLOOKUP(db_ConsumoSectorizado[[#This Row],[Fecha]]-1,db_Medidores[],19,FALSE),0),0)</f>
        <v>0</v>
      </c>
      <c r="N369" s="28">
        <f ca="1">+IF(db_ConsumoSectorizado[[#This Row],[Fecha]]&lt;TODAY(),IFERROR(VLOOKUP(db_ConsumoSectorizado[[#This Row],[Fecha]],db_Medidores[],15,FALSE)-VLOOKUP(db_ConsumoSectorizado[[#This Row],[Fecha]]-1,db_Medidores[],15,FALSE),0),0)</f>
        <v>0</v>
      </c>
      <c r="O369" s="28">
        <f ca="1">+IF(db_ConsumoSectorizado[[#This Row],[Fecha]]&lt;TODAY(),IFERROR(VLOOKUP(db_ConsumoSectorizado[[#This Row],[Fecha]],db_Medidores[],8,FALSE)-VLOOKUP(db_ConsumoSectorizado[[#This Row],[Fecha]]-1,db_Medidores[],8,FALSE),0),0)</f>
        <v>0</v>
      </c>
      <c r="P369" s="28">
        <f ca="1">+db_ConsumoSectorizado[[#This Row],[Consumo.No11]]-db_ConsumoSectorizado[[#This Row],[Consumo.No12]]-db_ConsumoSectorizado[[#This Row],[Consumo.No13]]-db_ConsumoSectorizado[[#This Row],[Consumo.No14]]</f>
        <v>0</v>
      </c>
      <c r="Q369" s="28">
        <f ca="1">+IF(db_ConsumoSectorizado[[#This Row],[Fecha]]&lt;TODAY(),IFERROR(VLOOKUP(db_ConsumoSectorizado[[#This Row],[Fecha]],db_Medidores[],2,FALSE)-VLOOKUP(db_ConsumoSectorizado[[#This Row],[Fecha]]-1,db_Medidores[],2,FALSE),0),0)</f>
        <v>0</v>
      </c>
      <c r="R369" s="28">
        <f ca="1">+IF(db_ConsumoSectorizado[[#This Row],[Fecha]]&lt;TODAY(),IFERROR(VLOOKUP(db_ConsumoSectorizado[[#This Row],[Fecha]],db_Medidores[],3,FALSE)-VLOOKUP(db_ConsumoSectorizado[[#This Row],[Fecha]]-1,db_Medidores[],3,FALSE),0),0)</f>
        <v>0</v>
      </c>
      <c r="S369" s="28">
        <f ca="1">+db_ConsumoSectorizado[[#This Row],[Consumo.No01]]-db_ConsumoSectorizado[[#This Row],[Consumo.No02]]-db_ConsumoSectorizado[[#This Row],[Consumo.No07]]-db_ConsumoSectorizado[[#This Row],[Consumo.No11]]</f>
        <v>0</v>
      </c>
      <c r="T369" s="28">
        <f>+IFERROR(VLOOKUP(db_ConsumoSectorizado[[#This Row],[Fecha]],db_Vol[],2,FALSE),0)</f>
        <v>0</v>
      </c>
      <c r="U369" s="28">
        <f>+IFERROR(VLOOKUP(db_ConsumoSectorizado[[#This Row],[Fecha]],db_Vol[],3,FALSE),0)</f>
        <v>0</v>
      </c>
      <c r="V369" s="28" t="b">
        <f>+AND(db_ConsumoSectorizado[[#This Row],[Vol_SACO]]&gt;3000,db_ConsumoSectorizado[[#This Row],[Vol_ENVA]]&gt;3000)</f>
        <v>0</v>
      </c>
      <c r="W369" s="28" t="b">
        <f>+AND(db_ConsumoSectorizado[[#This Row],[Vol_SACO]]&lt;=0,db_ConsumoSectorizado[[#This Row],[Vol_ENVA]]&lt;100)</f>
        <v>1</v>
      </c>
      <c r="X369" s="28" t="b">
        <f>+AND(db_ConsumoSectorizado[[#This Row],[Vol_SACO]]&gt;0,db_ConsumoSectorizado[[#This Row],[Vol_ENVA]]&lt;900)</f>
        <v>0</v>
      </c>
      <c r="Y369" s="28" t="b">
        <f>+AND(db_ConsumoSectorizado[[#This Row],[Vol_SACO]]=0,db_ConsumoSectorizado[[#This Row],[Vol_ENVA]]&gt;3000)</f>
        <v>0</v>
      </c>
    </row>
  </sheetData>
  <mergeCells count="4">
    <mergeCell ref="C1:G1"/>
    <mergeCell ref="H1:K1"/>
    <mergeCell ref="L1:P1"/>
    <mergeCell ref="Q1:R1"/>
  </mergeCells>
  <phoneticPr fontId="6" type="noConversion"/>
  <conditionalFormatting sqref="B4:S369">
    <cfRule type="cellIs" dxfId="3" priority="2" operator="lessThan">
      <formula>0</formula>
    </cfRule>
  </conditionalFormatting>
  <conditionalFormatting sqref="A4:A369">
    <cfRule type="cellIs" dxfId="2" priority="1" operator="equal">
      <formula>TODAY()-1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6998-87ED-468A-9A1C-2C212E743E2F}">
  <dimension ref="A1:K367"/>
  <sheetViews>
    <sheetView showGridLines="0" tabSelected="1" workbookViewId="0">
      <selection activeCell="E21" sqref="E21"/>
    </sheetView>
  </sheetViews>
  <sheetFormatPr defaultColWidth="11.42578125" defaultRowHeight="15" x14ac:dyDescent="0.25"/>
  <cols>
    <col min="6" max="6" width="14.42578125" bestFit="1" customWidth="1"/>
    <col min="7" max="7" width="14.5703125" bestFit="1" customWidth="1"/>
    <col min="8" max="8" width="14.42578125" bestFit="1" customWidth="1"/>
    <col min="9" max="9" width="14.140625" bestFit="1" customWidth="1"/>
    <col min="10" max="10" width="14.42578125" bestFit="1" customWidth="1"/>
    <col min="11" max="11" width="14.7109375" bestFit="1" customWidth="1"/>
  </cols>
  <sheetData>
    <row r="1" spans="1:11" x14ac:dyDescent="0.25">
      <c r="A1" s="2" t="s">
        <v>0</v>
      </c>
      <c r="B1" s="2" t="s">
        <v>203</v>
      </c>
      <c r="C1" s="69" t="s">
        <v>182</v>
      </c>
      <c r="D1" s="69" t="s">
        <v>50</v>
      </c>
      <c r="E1" s="69" t="s">
        <v>173</v>
      </c>
      <c r="F1" s="2" t="s">
        <v>158</v>
      </c>
      <c r="G1" s="2" t="s">
        <v>159</v>
      </c>
      <c r="H1" s="70" t="s">
        <v>199</v>
      </c>
      <c r="I1" s="70" t="s">
        <v>200</v>
      </c>
      <c r="J1" s="70" t="s">
        <v>201</v>
      </c>
      <c r="K1" s="70" t="s">
        <v>202</v>
      </c>
    </row>
    <row r="2" spans="1:11" x14ac:dyDescent="0.25">
      <c r="A2" s="3">
        <v>44196</v>
      </c>
      <c r="B2" s="3" t="str">
        <f>+TEXT(db_CLP[[#This Row],[Fecha]],"ddd")</f>
        <v>Thu</v>
      </c>
      <c r="C2" s="14">
        <v>22909.999999991851</v>
      </c>
      <c r="D2" s="14">
        <v>0</v>
      </c>
      <c r="E2" s="14">
        <v>0</v>
      </c>
      <c r="F2" s="14">
        <v>0</v>
      </c>
      <c r="G2" s="14">
        <v>0</v>
      </c>
      <c r="H2" s="14" t="b">
        <f>+AND(db_CLP[[#This Row],[Vol_SACO]]&gt;3000,db_CLP[[#This Row],[Vol_ENVA]]&gt;3000)</f>
        <v>0</v>
      </c>
      <c r="I2" s="14" t="b">
        <f>+AND(db_CLP[[#This Row],[Vol_SACO]]&lt;100,db_CLP[[#This Row],[Vol_ENVA]]&lt;100)</f>
        <v>1</v>
      </c>
      <c r="J2" s="14" t="b">
        <f>+AND(db_CLP[[#This Row],[Vol_SACO]]&lt;100,db_CLP[[#This Row],[Vol_ENVA]]&gt;3000)</f>
        <v>0</v>
      </c>
      <c r="K2" s="14" t="b">
        <f>+AND(db_CLP[[#This Row],[Vol_SACO]]&gt;3000,db_CLP[[#This Row],[Vol_ENVA]]&lt;100)</f>
        <v>0</v>
      </c>
    </row>
    <row r="3" spans="1:11" x14ac:dyDescent="0.25">
      <c r="A3" s="3">
        <v>44197</v>
      </c>
      <c r="B3" s="3" t="str">
        <f>+TEXT(db_CLP[[#This Row],[Fecha]],"ddd")</f>
        <v>Fri</v>
      </c>
      <c r="C3" s="14">
        <v>11073.999999999069</v>
      </c>
      <c r="D3" s="14">
        <v>0</v>
      </c>
      <c r="E3" s="14">
        <v>0</v>
      </c>
      <c r="F3" s="14">
        <v>0</v>
      </c>
      <c r="G3" s="14">
        <v>0</v>
      </c>
      <c r="H3" s="14" t="b">
        <f>+AND(db_CLP[[#This Row],[Vol_SACO]]&gt;3000,db_CLP[[#This Row],[Vol_ENVA]]&gt;3000)</f>
        <v>0</v>
      </c>
      <c r="I3" s="14" t="b">
        <f>+AND(db_CLP[[#This Row],[Vol_SACO]]&lt;100,db_CLP[[#This Row],[Vol_ENVA]]&lt;100)</f>
        <v>1</v>
      </c>
      <c r="J3" s="14" t="b">
        <f>+AND(db_CLP[[#This Row],[Vol_SACO]]&lt;100,db_CLP[[#This Row],[Vol_ENVA]]&gt;3000)</f>
        <v>0</v>
      </c>
      <c r="K3" s="14" t="b">
        <f>+AND(db_CLP[[#This Row],[Vol_SACO]]&gt;3000,db_CLP[[#This Row],[Vol_ENVA]]&lt;100)</f>
        <v>0</v>
      </c>
    </row>
    <row r="4" spans="1:11" x14ac:dyDescent="0.25">
      <c r="A4" s="3">
        <v>44198</v>
      </c>
      <c r="B4" s="3" t="str">
        <f>+TEXT(db_CLP[[#This Row],[Fecha]],"ddd")</f>
        <v>Sat</v>
      </c>
      <c r="C4" s="14">
        <v>17256.000000005588</v>
      </c>
      <c r="D4" s="14">
        <v>0</v>
      </c>
      <c r="E4" s="14">
        <v>0</v>
      </c>
      <c r="F4" s="14">
        <v>0</v>
      </c>
      <c r="G4" s="14">
        <v>2169.7023999999997</v>
      </c>
      <c r="H4" s="14" t="b">
        <f>+AND(db_CLP[[#This Row],[Vol_SACO]]&gt;3000,db_CLP[[#This Row],[Vol_ENVA]]&gt;3000)</f>
        <v>0</v>
      </c>
      <c r="I4" s="14" t="b">
        <f>+AND(db_CLP[[#This Row],[Vol_SACO]]&lt;100,db_CLP[[#This Row],[Vol_ENVA]]&lt;100)</f>
        <v>0</v>
      </c>
      <c r="J4" s="14" t="b">
        <f>+AND(db_CLP[[#This Row],[Vol_SACO]]&lt;100,db_CLP[[#This Row],[Vol_ENVA]]&gt;3000)</f>
        <v>0</v>
      </c>
      <c r="K4" s="14" t="b">
        <f>+AND(db_CLP[[#This Row],[Vol_SACO]]&gt;3000,db_CLP[[#This Row],[Vol_ENVA]]&lt;100)</f>
        <v>0</v>
      </c>
    </row>
    <row r="5" spans="1:11" x14ac:dyDescent="0.25">
      <c r="A5" s="3">
        <v>44199</v>
      </c>
      <c r="B5" s="3" t="str">
        <f>+TEXT(db_CLP[[#This Row],[Fecha]],"ddd")</f>
        <v>Sun</v>
      </c>
      <c r="C5" s="14">
        <v>12761.609999997221</v>
      </c>
      <c r="D5" s="14">
        <v>9118</v>
      </c>
      <c r="E5" s="14">
        <v>1335</v>
      </c>
      <c r="F5" s="14">
        <v>0</v>
      </c>
      <c r="G5" s="14">
        <v>2482.3373999999999</v>
      </c>
      <c r="H5" s="14" t="b">
        <f>+AND(db_CLP[[#This Row],[Vol_SACO]]&gt;3000,db_CLP[[#This Row],[Vol_ENVA]]&gt;3000)</f>
        <v>0</v>
      </c>
      <c r="I5" s="14" t="b">
        <f>+AND(db_CLP[[#This Row],[Vol_SACO]]&lt;100,db_CLP[[#This Row],[Vol_ENVA]]&lt;100)</f>
        <v>0</v>
      </c>
      <c r="J5" s="14" t="b">
        <f>+AND(db_CLP[[#This Row],[Vol_SACO]]&lt;100,db_CLP[[#This Row],[Vol_ENVA]]&gt;3000)</f>
        <v>0</v>
      </c>
      <c r="K5" s="14" t="b">
        <f>+AND(db_CLP[[#This Row],[Vol_SACO]]&gt;3000,db_CLP[[#This Row],[Vol_ENVA]]&lt;100)</f>
        <v>0</v>
      </c>
    </row>
    <row r="6" spans="1:11" x14ac:dyDescent="0.25">
      <c r="A6" s="3">
        <v>44200</v>
      </c>
      <c r="B6" s="3" t="str">
        <f>+TEXT(db_CLP[[#This Row],[Fecha]],"ddd")</f>
        <v>Mon</v>
      </c>
      <c r="C6" s="14">
        <v>12015.430000000008</v>
      </c>
      <c r="D6" s="14">
        <v>7479</v>
      </c>
      <c r="E6" s="14">
        <v>1403</v>
      </c>
      <c r="F6" s="14">
        <v>2273</v>
      </c>
      <c r="G6" s="14">
        <v>1103.7612000000001</v>
      </c>
      <c r="H6" s="14" t="b">
        <f>+AND(db_CLP[[#This Row],[Vol_SACO]]&gt;3000,db_CLP[[#This Row],[Vol_ENVA]]&gt;3000)</f>
        <v>0</v>
      </c>
      <c r="I6" s="14" t="b">
        <f>+AND(db_CLP[[#This Row],[Vol_SACO]]&lt;100,db_CLP[[#This Row],[Vol_ENVA]]&lt;100)</f>
        <v>0</v>
      </c>
      <c r="J6" s="14" t="b">
        <f>+AND(db_CLP[[#This Row],[Vol_SACO]]&lt;100,db_CLP[[#This Row],[Vol_ENVA]]&gt;3000)</f>
        <v>0</v>
      </c>
      <c r="K6" s="14" t="b">
        <f>+AND(db_CLP[[#This Row],[Vol_SACO]]&gt;3000,db_CLP[[#This Row],[Vol_ENVA]]&lt;100)</f>
        <v>0</v>
      </c>
    </row>
    <row r="7" spans="1:11" x14ac:dyDescent="0.25">
      <c r="A7" s="3">
        <v>44201</v>
      </c>
      <c r="B7" s="3" t="str">
        <f>+TEXT(db_CLP[[#This Row],[Fecha]],"ddd")</f>
        <v>Tue</v>
      </c>
      <c r="C7" s="14">
        <v>19635.300000003495</v>
      </c>
      <c r="D7" s="14">
        <v>8545</v>
      </c>
      <c r="E7" s="14">
        <v>1564</v>
      </c>
      <c r="F7" s="14">
        <v>4108</v>
      </c>
      <c r="G7" s="14">
        <v>3955.6992</v>
      </c>
      <c r="H7" s="14" t="b">
        <f>+AND(db_CLP[[#This Row],[Vol_SACO]]&gt;3000,db_CLP[[#This Row],[Vol_ENVA]]&gt;3000)</f>
        <v>1</v>
      </c>
      <c r="I7" s="14" t="b">
        <f>+AND(db_CLP[[#This Row],[Vol_SACO]]&lt;100,db_CLP[[#This Row],[Vol_ENVA]]&lt;100)</f>
        <v>0</v>
      </c>
      <c r="J7" s="14" t="b">
        <f>+AND(db_CLP[[#This Row],[Vol_SACO]]&lt;100,db_CLP[[#This Row],[Vol_ENVA]]&gt;3000)</f>
        <v>0</v>
      </c>
      <c r="K7" s="14" t="b">
        <f>+AND(db_CLP[[#This Row],[Vol_SACO]]&gt;3000,db_CLP[[#This Row],[Vol_ENVA]]&lt;100)</f>
        <v>0</v>
      </c>
    </row>
    <row r="8" spans="1:11" x14ac:dyDescent="0.25">
      <c r="A8" s="3">
        <v>44202</v>
      </c>
      <c r="B8" s="3" t="str">
        <f>+TEXT(db_CLP[[#This Row],[Fecha]],"ddd")</f>
        <v>Wed</v>
      </c>
      <c r="C8" s="14">
        <v>23091.679999993707</v>
      </c>
      <c r="D8" s="14">
        <v>13148</v>
      </c>
      <c r="E8" s="14">
        <v>1837</v>
      </c>
      <c r="F8" s="14">
        <v>3666</v>
      </c>
      <c r="G8" s="14">
        <v>3807.3580000000002</v>
      </c>
      <c r="H8" s="14" t="b">
        <f>+AND(db_CLP[[#This Row],[Vol_SACO]]&gt;3000,db_CLP[[#This Row],[Vol_ENVA]]&gt;3000)</f>
        <v>1</v>
      </c>
      <c r="I8" s="14" t="b">
        <f>+AND(db_CLP[[#This Row],[Vol_SACO]]&lt;100,db_CLP[[#This Row],[Vol_ENVA]]&lt;100)</f>
        <v>0</v>
      </c>
      <c r="J8" s="14" t="b">
        <f>+AND(db_CLP[[#This Row],[Vol_SACO]]&lt;100,db_CLP[[#This Row],[Vol_ENVA]]&gt;3000)</f>
        <v>0</v>
      </c>
      <c r="K8" s="14" t="b">
        <f>+AND(db_CLP[[#This Row],[Vol_SACO]]&gt;3000,db_CLP[[#This Row],[Vol_ENVA]]&lt;100)</f>
        <v>0</v>
      </c>
    </row>
    <row r="9" spans="1:11" x14ac:dyDescent="0.25">
      <c r="A9" s="3">
        <v>44203</v>
      </c>
      <c r="B9" s="3" t="str">
        <f>+TEXT(db_CLP[[#This Row],[Fecha]],"ddd")</f>
        <v>Thu</v>
      </c>
      <c r="C9" s="14">
        <v>21878.000000006286</v>
      </c>
      <c r="D9" s="14">
        <v>12278</v>
      </c>
      <c r="E9" s="14">
        <v>1728</v>
      </c>
      <c r="F9" s="14">
        <v>1827</v>
      </c>
      <c r="G9" s="14">
        <v>4149.1826000000001</v>
      </c>
      <c r="H9" s="14" t="b">
        <f>+AND(db_CLP[[#This Row],[Vol_SACO]]&gt;3000,db_CLP[[#This Row],[Vol_ENVA]]&gt;3000)</f>
        <v>0</v>
      </c>
      <c r="I9" s="14" t="b">
        <f>+AND(db_CLP[[#This Row],[Vol_SACO]]&lt;100,db_CLP[[#This Row],[Vol_ENVA]]&lt;100)</f>
        <v>0</v>
      </c>
      <c r="J9" s="14" t="b">
        <f>+AND(db_CLP[[#This Row],[Vol_SACO]]&lt;100,db_CLP[[#This Row],[Vol_ENVA]]&gt;3000)</f>
        <v>0</v>
      </c>
      <c r="K9" s="14" t="b">
        <f>+AND(db_CLP[[#This Row],[Vol_SACO]]&gt;3000,db_CLP[[#This Row],[Vol_ENVA]]&lt;100)</f>
        <v>0</v>
      </c>
    </row>
    <row r="10" spans="1:11" x14ac:dyDescent="0.25">
      <c r="A10" s="3">
        <v>44204</v>
      </c>
      <c r="B10" s="3" t="str">
        <f>+TEXT(db_CLP[[#This Row],[Fecha]],"ddd")</f>
        <v>Fri</v>
      </c>
      <c r="C10" s="14">
        <v>23230.000000005588</v>
      </c>
      <c r="D10" s="14">
        <v>13361</v>
      </c>
      <c r="E10" s="14">
        <v>1995</v>
      </c>
      <c r="F10" s="14">
        <v>3612</v>
      </c>
      <c r="G10" s="14">
        <v>3916.7694000000001</v>
      </c>
      <c r="H10" s="14" t="b">
        <f>+AND(db_CLP[[#This Row],[Vol_SACO]]&gt;3000,db_CLP[[#This Row],[Vol_ENVA]]&gt;3000)</f>
        <v>1</v>
      </c>
      <c r="I10" s="14" t="b">
        <f>+AND(db_CLP[[#This Row],[Vol_SACO]]&lt;100,db_CLP[[#This Row],[Vol_ENVA]]&lt;100)</f>
        <v>0</v>
      </c>
      <c r="J10" s="14" t="b">
        <f>+AND(db_CLP[[#This Row],[Vol_SACO]]&lt;100,db_CLP[[#This Row],[Vol_ENVA]]&gt;3000)</f>
        <v>0</v>
      </c>
      <c r="K10" s="14" t="b">
        <f>+AND(db_CLP[[#This Row],[Vol_SACO]]&gt;3000,db_CLP[[#This Row],[Vol_ENVA]]&lt;100)</f>
        <v>0</v>
      </c>
    </row>
    <row r="11" spans="1:11" x14ac:dyDescent="0.25">
      <c r="A11" s="3">
        <v>44205</v>
      </c>
      <c r="B11" s="3" t="str">
        <f>+TEXT(db_CLP[[#This Row],[Fecha]],"ddd")</f>
        <v>Sat</v>
      </c>
      <c r="C11" s="14">
        <v>16603.000000001397</v>
      </c>
      <c r="D11" s="14">
        <v>9194</v>
      </c>
      <c r="E11" s="14">
        <v>1538</v>
      </c>
      <c r="F11" s="14">
        <v>460</v>
      </c>
      <c r="G11" s="14">
        <v>3789.9793999999997</v>
      </c>
      <c r="H11" s="14" t="b">
        <f>+AND(db_CLP[[#This Row],[Vol_SACO]]&gt;3000,db_CLP[[#This Row],[Vol_ENVA]]&gt;3000)</f>
        <v>0</v>
      </c>
      <c r="I11" s="14" t="b">
        <f>+AND(db_CLP[[#This Row],[Vol_SACO]]&lt;100,db_CLP[[#This Row],[Vol_ENVA]]&lt;100)</f>
        <v>0</v>
      </c>
      <c r="J11" s="14" t="b">
        <f>+AND(db_CLP[[#This Row],[Vol_SACO]]&lt;100,db_CLP[[#This Row],[Vol_ENVA]]&gt;3000)</f>
        <v>0</v>
      </c>
      <c r="K11" s="14" t="b">
        <f>+AND(db_CLP[[#This Row],[Vol_SACO]]&gt;3000,db_CLP[[#This Row],[Vol_ENVA]]&lt;100)</f>
        <v>0</v>
      </c>
    </row>
    <row r="12" spans="1:11" x14ac:dyDescent="0.25">
      <c r="A12" s="3">
        <v>44206</v>
      </c>
      <c r="B12" s="3" t="str">
        <f>+TEXT(db_CLP[[#This Row],[Fecha]],"ddd")</f>
        <v>Sun</v>
      </c>
      <c r="C12" s="14">
        <v>10462.999999997206</v>
      </c>
      <c r="D12" s="14">
        <v>8152</v>
      </c>
      <c r="E12" s="14">
        <v>868</v>
      </c>
      <c r="F12" s="14">
        <v>0</v>
      </c>
      <c r="G12" s="14">
        <v>8.0599999999999977E-2</v>
      </c>
      <c r="H12" s="14" t="b">
        <f>+AND(db_CLP[[#This Row],[Vol_SACO]]&gt;3000,db_CLP[[#This Row],[Vol_ENVA]]&gt;3000)</f>
        <v>0</v>
      </c>
      <c r="I12" s="14" t="b">
        <f>+AND(db_CLP[[#This Row],[Vol_SACO]]&lt;100,db_CLP[[#This Row],[Vol_ENVA]]&lt;100)</f>
        <v>1</v>
      </c>
      <c r="J12" s="14" t="b">
        <f>+AND(db_CLP[[#This Row],[Vol_SACO]]&lt;100,db_CLP[[#This Row],[Vol_ENVA]]&gt;3000)</f>
        <v>0</v>
      </c>
      <c r="K12" s="14" t="b">
        <f>+AND(db_CLP[[#This Row],[Vol_SACO]]&gt;3000,db_CLP[[#This Row],[Vol_ENVA]]&lt;100)</f>
        <v>0</v>
      </c>
    </row>
    <row r="13" spans="1:11" x14ac:dyDescent="0.25">
      <c r="A13" s="3">
        <v>44207</v>
      </c>
      <c r="B13" s="3" t="str">
        <f>+TEXT(db_CLP[[#This Row],[Fecha]],"ddd")</f>
        <v>Mon</v>
      </c>
      <c r="C13" s="14">
        <v>13685.469999993002</v>
      </c>
      <c r="D13" s="14">
        <v>12775</v>
      </c>
      <c r="E13" s="14">
        <v>1172</v>
      </c>
      <c r="F13" s="14">
        <v>2711</v>
      </c>
      <c r="G13" s="14">
        <v>789.34680000000014</v>
      </c>
      <c r="H13" s="14" t="b">
        <f>+AND(db_CLP[[#This Row],[Vol_SACO]]&gt;3000,db_CLP[[#This Row],[Vol_ENVA]]&gt;3000)</f>
        <v>0</v>
      </c>
      <c r="I13" s="14" t="b">
        <f>+AND(db_CLP[[#This Row],[Vol_SACO]]&lt;100,db_CLP[[#This Row],[Vol_ENVA]]&lt;100)</f>
        <v>0</v>
      </c>
      <c r="J13" s="14" t="b">
        <f>+AND(db_CLP[[#This Row],[Vol_SACO]]&lt;100,db_CLP[[#This Row],[Vol_ENVA]]&gt;3000)</f>
        <v>0</v>
      </c>
      <c r="K13" s="14" t="b">
        <f>+AND(db_CLP[[#This Row],[Vol_SACO]]&gt;3000,db_CLP[[#This Row],[Vol_ENVA]]&lt;100)</f>
        <v>0</v>
      </c>
    </row>
    <row r="14" spans="1:11" x14ac:dyDescent="0.25">
      <c r="A14" s="3">
        <v>44208</v>
      </c>
      <c r="B14" s="3" t="str">
        <f>+TEXT(db_CLP[[#This Row],[Fecha]],"ddd")</f>
        <v>Tue</v>
      </c>
      <c r="C14" s="14">
        <v>22208.530000004917</v>
      </c>
      <c r="D14" s="14">
        <v>8833</v>
      </c>
      <c r="E14" s="14">
        <v>1957</v>
      </c>
      <c r="F14" s="14">
        <v>3185</v>
      </c>
      <c r="G14" s="14">
        <v>4217.4322000000002</v>
      </c>
      <c r="H14" s="14" t="b">
        <f>+AND(db_CLP[[#This Row],[Vol_SACO]]&gt;3000,db_CLP[[#This Row],[Vol_ENVA]]&gt;3000)</f>
        <v>1</v>
      </c>
      <c r="I14" s="14" t="b">
        <f>+AND(db_CLP[[#This Row],[Vol_SACO]]&lt;100,db_CLP[[#This Row],[Vol_ENVA]]&lt;100)</f>
        <v>0</v>
      </c>
      <c r="J14" s="14" t="b">
        <f>+AND(db_CLP[[#This Row],[Vol_SACO]]&lt;100,db_CLP[[#This Row],[Vol_ENVA]]&gt;3000)</f>
        <v>0</v>
      </c>
      <c r="K14" s="14" t="b">
        <f>+AND(db_CLP[[#This Row],[Vol_SACO]]&gt;3000,db_CLP[[#This Row],[Vol_ENVA]]&lt;100)</f>
        <v>0</v>
      </c>
    </row>
    <row r="15" spans="1:11" x14ac:dyDescent="0.25">
      <c r="A15" s="3">
        <v>44209</v>
      </c>
      <c r="B15" s="3" t="str">
        <f>+TEXT(db_CLP[[#This Row],[Fecha]],"ddd")</f>
        <v>Wed</v>
      </c>
      <c r="C15" s="14">
        <v>21423.94000000559</v>
      </c>
      <c r="D15" s="14">
        <v>12358</v>
      </c>
      <c r="E15" s="14">
        <v>1699</v>
      </c>
      <c r="F15" s="14">
        <v>0</v>
      </c>
      <c r="G15" s="14">
        <v>3861.3786</v>
      </c>
      <c r="H15" s="14" t="b">
        <f>+AND(db_CLP[[#This Row],[Vol_SACO]]&gt;3000,db_CLP[[#This Row],[Vol_ENVA]]&gt;3000)</f>
        <v>0</v>
      </c>
      <c r="I15" s="14" t="b">
        <f>+AND(db_CLP[[#This Row],[Vol_SACO]]&lt;100,db_CLP[[#This Row],[Vol_ENVA]]&lt;100)</f>
        <v>0</v>
      </c>
      <c r="J15" s="14" t="b">
        <f>+AND(db_CLP[[#This Row],[Vol_SACO]]&lt;100,db_CLP[[#This Row],[Vol_ENVA]]&gt;3000)</f>
        <v>1</v>
      </c>
      <c r="K15" s="14" t="b">
        <f>+AND(db_CLP[[#This Row],[Vol_SACO]]&gt;3000,db_CLP[[#This Row],[Vol_ENVA]]&lt;100)</f>
        <v>0</v>
      </c>
    </row>
    <row r="16" spans="1:11" x14ac:dyDescent="0.25">
      <c r="A16" s="3">
        <v>44210</v>
      </c>
      <c r="B16" s="3" t="str">
        <f>+TEXT(db_CLP[[#This Row],[Fecha]],"ddd")</f>
        <v>Thu</v>
      </c>
      <c r="C16" s="14">
        <v>20208.050000000687</v>
      </c>
      <c r="D16" s="14">
        <v>6515</v>
      </c>
      <c r="E16" s="14">
        <v>1490</v>
      </c>
      <c r="F16" s="14">
        <v>0</v>
      </c>
      <c r="G16" s="14">
        <v>3912.9316000000003</v>
      </c>
      <c r="H16" s="14" t="b">
        <f>+AND(db_CLP[[#This Row],[Vol_SACO]]&gt;3000,db_CLP[[#This Row],[Vol_ENVA]]&gt;3000)</f>
        <v>0</v>
      </c>
      <c r="I16" s="14" t="b">
        <f>+AND(db_CLP[[#This Row],[Vol_SACO]]&lt;100,db_CLP[[#This Row],[Vol_ENVA]]&lt;100)</f>
        <v>0</v>
      </c>
      <c r="J16" s="14" t="b">
        <f>+AND(db_CLP[[#This Row],[Vol_SACO]]&lt;100,db_CLP[[#This Row],[Vol_ENVA]]&gt;3000)</f>
        <v>1</v>
      </c>
      <c r="K16" s="14" t="b">
        <f>+AND(db_CLP[[#This Row],[Vol_SACO]]&gt;3000,db_CLP[[#This Row],[Vol_ENVA]]&lt;100)</f>
        <v>0</v>
      </c>
    </row>
    <row r="17" spans="1:11" x14ac:dyDescent="0.25">
      <c r="A17" s="3">
        <v>44211</v>
      </c>
      <c r="B17" s="3" t="str">
        <f>+TEXT(db_CLP[[#This Row],[Fecha]],"ddd")</f>
        <v>Fri</v>
      </c>
      <c r="C17" s="14">
        <v>17659.869999993694</v>
      </c>
      <c r="D17" s="14">
        <v>11695</v>
      </c>
      <c r="E17" s="14">
        <v>1639</v>
      </c>
      <c r="F17" s="14">
        <v>1808</v>
      </c>
      <c r="G17" s="14">
        <v>3384.2327999999998</v>
      </c>
      <c r="H17" s="14" t="b">
        <f>+AND(db_CLP[[#This Row],[Vol_SACO]]&gt;3000,db_CLP[[#This Row],[Vol_ENVA]]&gt;3000)</f>
        <v>0</v>
      </c>
      <c r="I17" s="14" t="b">
        <f>+AND(db_CLP[[#This Row],[Vol_SACO]]&lt;100,db_CLP[[#This Row],[Vol_ENVA]]&lt;100)</f>
        <v>0</v>
      </c>
      <c r="J17" s="14" t="b">
        <f>+AND(db_CLP[[#This Row],[Vol_SACO]]&lt;100,db_CLP[[#This Row],[Vol_ENVA]]&gt;3000)</f>
        <v>0</v>
      </c>
      <c r="K17" s="14" t="b">
        <f>+AND(db_CLP[[#This Row],[Vol_SACO]]&gt;3000,db_CLP[[#This Row],[Vol_ENVA]]&lt;100)</f>
        <v>0</v>
      </c>
    </row>
    <row r="18" spans="1:11" x14ac:dyDescent="0.25">
      <c r="A18" s="3">
        <v>44212</v>
      </c>
      <c r="B18" s="3" t="str">
        <f>+TEXT(db_CLP[[#This Row],[Fecha]],"ddd")</f>
        <v>Sat</v>
      </c>
      <c r="C18" s="14">
        <v>13391.390000006999</v>
      </c>
      <c r="D18" s="14">
        <v>9806</v>
      </c>
      <c r="E18" s="14">
        <v>1317</v>
      </c>
      <c r="F18" s="14">
        <v>3632</v>
      </c>
      <c r="G18" s="14">
        <v>3.1E-2</v>
      </c>
      <c r="H18" s="14" t="b">
        <f>+AND(db_CLP[[#This Row],[Vol_SACO]]&gt;3000,db_CLP[[#This Row],[Vol_ENVA]]&gt;3000)</f>
        <v>0</v>
      </c>
      <c r="I18" s="14" t="b">
        <f>+AND(db_CLP[[#This Row],[Vol_SACO]]&lt;100,db_CLP[[#This Row],[Vol_ENVA]]&lt;100)</f>
        <v>0</v>
      </c>
      <c r="J18" s="14" t="b">
        <f>+AND(db_CLP[[#This Row],[Vol_SACO]]&lt;100,db_CLP[[#This Row],[Vol_ENVA]]&gt;3000)</f>
        <v>0</v>
      </c>
      <c r="K18" s="14" t="b">
        <f>+AND(db_CLP[[#This Row],[Vol_SACO]]&gt;3000,db_CLP[[#This Row],[Vol_ENVA]]&lt;100)</f>
        <v>1</v>
      </c>
    </row>
    <row r="19" spans="1:11" x14ac:dyDescent="0.25">
      <c r="A19" s="3">
        <v>44213</v>
      </c>
      <c r="B19" s="3" t="str">
        <f>+TEXT(db_CLP[[#This Row],[Fecha]],"ddd")</f>
        <v>Sun</v>
      </c>
      <c r="C19" s="14">
        <v>10117.609999995795</v>
      </c>
      <c r="D19" s="14">
        <v>8005</v>
      </c>
      <c r="E19" s="14">
        <v>1001</v>
      </c>
      <c r="F19" s="14">
        <v>919</v>
      </c>
      <c r="G19" s="14">
        <v>0</v>
      </c>
      <c r="H19" s="14" t="b">
        <f>+AND(db_CLP[[#This Row],[Vol_SACO]]&gt;3000,db_CLP[[#This Row],[Vol_ENVA]]&gt;3000)</f>
        <v>0</v>
      </c>
      <c r="I19" s="14" t="b">
        <f>+AND(db_CLP[[#This Row],[Vol_SACO]]&lt;100,db_CLP[[#This Row],[Vol_ENVA]]&lt;100)</f>
        <v>0</v>
      </c>
      <c r="J19" s="14" t="b">
        <f>+AND(db_CLP[[#This Row],[Vol_SACO]]&lt;100,db_CLP[[#This Row],[Vol_ENVA]]&gt;3000)</f>
        <v>0</v>
      </c>
      <c r="K19" s="14" t="b">
        <f>+AND(db_CLP[[#This Row],[Vol_SACO]]&gt;3000,db_CLP[[#This Row],[Vol_ENVA]]&lt;100)</f>
        <v>0</v>
      </c>
    </row>
    <row r="20" spans="1:11" x14ac:dyDescent="0.25">
      <c r="A20" s="3">
        <v>44214</v>
      </c>
      <c r="B20" s="3" t="str">
        <f>+TEXT(db_CLP[[#This Row],[Fecha]],"ddd")</f>
        <v>Mon</v>
      </c>
      <c r="C20" s="14">
        <v>13976.659999993717</v>
      </c>
      <c r="D20" s="14">
        <v>11495</v>
      </c>
      <c r="E20" s="14">
        <v>1613</v>
      </c>
      <c r="F20" s="14">
        <v>2266</v>
      </c>
      <c r="G20" s="14">
        <v>609.59640000000002</v>
      </c>
      <c r="H20" s="14" t="b">
        <f>+AND(db_CLP[[#This Row],[Vol_SACO]]&gt;3000,db_CLP[[#This Row],[Vol_ENVA]]&gt;3000)</f>
        <v>0</v>
      </c>
      <c r="I20" s="14" t="b">
        <f>+AND(db_CLP[[#This Row],[Vol_SACO]]&lt;100,db_CLP[[#This Row],[Vol_ENVA]]&lt;100)</f>
        <v>0</v>
      </c>
      <c r="J20" s="14" t="b">
        <f>+AND(db_CLP[[#This Row],[Vol_SACO]]&lt;100,db_CLP[[#This Row],[Vol_ENVA]]&gt;3000)</f>
        <v>0</v>
      </c>
      <c r="K20" s="14" t="b">
        <f>+AND(db_CLP[[#This Row],[Vol_SACO]]&gt;3000,db_CLP[[#This Row],[Vol_ENVA]]&lt;100)</f>
        <v>0</v>
      </c>
    </row>
    <row r="21" spans="1:11" x14ac:dyDescent="0.25">
      <c r="A21" s="3">
        <v>44215</v>
      </c>
      <c r="B21" s="3" t="str">
        <f>+TEXT(db_CLP[[#This Row],[Fecha]],"ddd")</f>
        <v>Tue</v>
      </c>
      <c r="C21" s="14">
        <v>18595.480000002804</v>
      </c>
      <c r="D21" s="14">
        <v>9088</v>
      </c>
      <c r="E21" s="14">
        <v>1512</v>
      </c>
      <c r="F21" s="14">
        <v>3629</v>
      </c>
      <c r="G21" s="14">
        <v>3776.6431999999991</v>
      </c>
      <c r="H21" s="14" t="b">
        <f>+AND(db_CLP[[#This Row],[Vol_SACO]]&gt;3000,db_CLP[[#This Row],[Vol_ENVA]]&gt;3000)</f>
        <v>1</v>
      </c>
      <c r="I21" s="14" t="b">
        <f>+AND(db_CLP[[#This Row],[Vol_SACO]]&lt;100,db_CLP[[#This Row],[Vol_ENVA]]&lt;100)</f>
        <v>0</v>
      </c>
      <c r="J21" s="14" t="b">
        <f>+AND(db_CLP[[#This Row],[Vol_SACO]]&lt;100,db_CLP[[#This Row],[Vol_ENVA]]&gt;3000)</f>
        <v>0</v>
      </c>
      <c r="K21" s="14" t="b">
        <f>+AND(db_CLP[[#This Row],[Vol_SACO]]&gt;3000,db_CLP[[#This Row],[Vol_ENVA]]&lt;100)</f>
        <v>0</v>
      </c>
    </row>
    <row r="22" spans="1:11" x14ac:dyDescent="0.25">
      <c r="A22" s="3">
        <v>44216</v>
      </c>
      <c r="B22" s="3" t="str">
        <f>+TEXT(db_CLP[[#This Row],[Fecha]],"ddd")</f>
        <v>Wed</v>
      </c>
      <c r="C22" s="14">
        <v>24258.000000001397</v>
      </c>
      <c r="D22" s="14">
        <v>12532</v>
      </c>
      <c r="E22" s="14">
        <v>1922</v>
      </c>
      <c r="F22" s="14">
        <v>3622</v>
      </c>
      <c r="G22" s="14">
        <v>3254.0265999999997</v>
      </c>
      <c r="H22" s="14" t="b">
        <f>+AND(db_CLP[[#This Row],[Vol_SACO]]&gt;3000,db_CLP[[#This Row],[Vol_ENVA]]&gt;3000)</f>
        <v>1</v>
      </c>
      <c r="I22" s="14" t="b">
        <f>+AND(db_CLP[[#This Row],[Vol_SACO]]&lt;100,db_CLP[[#This Row],[Vol_ENVA]]&lt;100)</f>
        <v>0</v>
      </c>
      <c r="J22" s="14" t="b">
        <f>+AND(db_CLP[[#This Row],[Vol_SACO]]&lt;100,db_CLP[[#This Row],[Vol_ENVA]]&gt;3000)</f>
        <v>0</v>
      </c>
      <c r="K22" s="14" t="b">
        <f>+AND(db_CLP[[#This Row],[Vol_SACO]]&gt;3000,db_CLP[[#This Row],[Vol_ENVA]]&lt;100)</f>
        <v>0</v>
      </c>
    </row>
    <row r="23" spans="1:11" x14ac:dyDescent="0.25">
      <c r="A23" s="3">
        <v>44217</v>
      </c>
      <c r="B23" s="3" t="str">
        <f>+TEXT(db_CLP[[#This Row],[Fecha]],"ddd")</f>
        <v>Thu</v>
      </c>
      <c r="C23" s="14">
        <v>21574.999999990221</v>
      </c>
      <c r="D23" s="14">
        <v>12277</v>
      </c>
      <c r="E23" s="14">
        <v>1846</v>
      </c>
      <c r="F23" s="14">
        <v>2270</v>
      </c>
      <c r="G23" s="14">
        <v>4118.4802</v>
      </c>
      <c r="H23" s="14" t="b">
        <f>+AND(db_CLP[[#This Row],[Vol_SACO]]&gt;3000,db_CLP[[#This Row],[Vol_ENVA]]&gt;3000)</f>
        <v>0</v>
      </c>
      <c r="I23" s="14" t="b">
        <f>+AND(db_CLP[[#This Row],[Vol_SACO]]&lt;100,db_CLP[[#This Row],[Vol_ENVA]]&lt;100)</f>
        <v>0</v>
      </c>
      <c r="J23" s="14" t="b">
        <f>+AND(db_CLP[[#This Row],[Vol_SACO]]&lt;100,db_CLP[[#This Row],[Vol_ENVA]]&gt;3000)</f>
        <v>0</v>
      </c>
      <c r="K23" s="14" t="b">
        <f>+AND(db_CLP[[#This Row],[Vol_SACO]]&gt;3000,db_CLP[[#This Row],[Vol_ENVA]]&lt;100)</f>
        <v>0</v>
      </c>
    </row>
    <row r="24" spans="1:11" x14ac:dyDescent="0.25">
      <c r="A24" s="3">
        <v>44218</v>
      </c>
      <c r="B24" s="3" t="str">
        <f>+TEXT(db_CLP[[#This Row],[Fecha]],"ddd")</f>
        <v>Fri</v>
      </c>
      <c r="C24" s="14">
        <v>19816.000000010477</v>
      </c>
      <c r="D24" s="14">
        <v>11179</v>
      </c>
      <c r="E24" s="14">
        <v>1839</v>
      </c>
      <c r="F24" s="14">
        <v>3620</v>
      </c>
      <c r="G24" s="14">
        <v>3857.1873999999998</v>
      </c>
      <c r="H24" s="14" t="b">
        <f>+AND(db_CLP[[#This Row],[Vol_SACO]]&gt;3000,db_CLP[[#This Row],[Vol_ENVA]]&gt;3000)</f>
        <v>1</v>
      </c>
      <c r="I24" s="14" t="b">
        <f>+AND(db_CLP[[#This Row],[Vol_SACO]]&lt;100,db_CLP[[#This Row],[Vol_ENVA]]&lt;100)</f>
        <v>0</v>
      </c>
      <c r="J24" s="14" t="b">
        <f>+AND(db_CLP[[#This Row],[Vol_SACO]]&lt;100,db_CLP[[#This Row],[Vol_ENVA]]&gt;3000)</f>
        <v>0</v>
      </c>
      <c r="K24" s="14" t="b">
        <f>+AND(db_CLP[[#This Row],[Vol_SACO]]&gt;3000,db_CLP[[#This Row],[Vol_ENVA]]&lt;100)</f>
        <v>0</v>
      </c>
    </row>
    <row r="25" spans="1:11" x14ac:dyDescent="0.25">
      <c r="A25" s="3">
        <v>44219</v>
      </c>
      <c r="B25" s="3" t="str">
        <f>+TEXT(db_CLP[[#This Row],[Fecha]],"ddd")</f>
        <v>Sat</v>
      </c>
      <c r="C25" s="14">
        <v>16871.999999997206</v>
      </c>
      <c r="D25" s="14">
        <v>0</v>
      </c>
      <c r="E25" s="14">
        <v>0</v>
      </c>
      <c r="F25" s="14">
        <v>462</v>
      </c>
      <c r="G25" s="14">
        <v>1228.7159999999999</v>
      </c>
      <c r="H25" s="14" t="b">
        <f>+AND(db_CLP[[#This Row],[Vol_SACO]]&gt;3000,db_CLP[[#This Row],[Vol_ENVA]]&gt;3000)</f>
        <v>0</v>
      </c>
      <c r="I25" s="14" t="b">
        <f>+AND(db_CLP[[#This Row],[Vol_SACO]]&lt;100,db_CLP[[#This Row],[Vol_ENVA]]&lt;100)</f>
        <v>0</v>
      </c>
      <c r="J25" s="14" t="b">
        <f>+AND(db_CLP[[#This Row],[Vol_SACO]]&lt;100,db_CLP[[#This Row],[Vol_ENVA]]&gt;3000)</f>
        <v>0</v>
      </c>
      <c r="K25" s="14" t="b">
        <f>+AND(db_CLP[[#This Row],[Vol_SACO]]&gt;3000,db_CLP[[#This Row],[Vol_ENVA]]&lt;100)</f>
        <v>0</v>
      </c>
    </row>
    <row r="26" spans="1:11" x14ac:dyDescent="0.25">
      <c r="A26" s="3">
        <v>44220</v>
      </c>
      <c r="B26" s="3" t="str">
        <f>+TEXT(db_CLP[[#This Row],[Fecha]],"ddd")</f>
        <v>Sun</v>
      </c>
      <c r="C26" s="14">
        <v>8578.7599999979138</v>
      </c>
      <c r="D26" s="14">
        <v>19047</v>
      </c>
      <c r="E26" s="14">
        <v>2052</v>
      </c>
      <c r="F26" s="14">
        <v>0</v>
      </c>
      <c r="G26" s="14">
        <v>0</v>
      </c>
      <c r="H26" s="14" t="b">
        <f>+AND(db_CLP[[#This Row],[Vol_SACO]]&gt;3000,db_CLP[[#This Row],[Vol_ENVA]]&gt;3000)</f>
        <v>0</v>
      </c>
      <c r="I26" s="14" t="b">
        <f>+AND(db_CLP[[#This Row],[Vol_SACO]]&lt;100,db_CLP[[#This Row],[Vol_ENVA]]&lt;100)</f>
        <v>1</v>
      </c>
      <c r="J26" s="14" t="b">
        <f>+AND(db_CLP[[#This Row],[Vol_SACO]]&lt;100,db_CLP[[#This Row],[Vol_ENVA]]&gt;3000)</f>
        <v>0</v>
      </c>
      <c r="K26" s="14" t="b">
        <f>+AND(db_CLP[[#This Row],[Vol_SACO]]&gt;3000,db_CLP[[#This Row],[Vol_ENVA]]&lt;100)</f>
        <v>0</v>
      </c>
    </row>
    <row r="27" spans="1:11" x14ac:dyDescent="0.25">
      <c r="A27" s="3">
        <v>44221</v>
      </c>
      <c r="B27" s="3" t="str">
        <f>+TEXT(db_CLP[[#This Row],[Fecha]],"ddd")</f>
        <v>Mon</v>
      </c>
      <c r="C27" s="14">
        <v>12295.730000001393</v>
      </c>
      <c r="D27" s="14">
        <v>8028</v>
      </c>
      <c r="E27" s="14">
        <v>1074</v>
      </c>
      <c r="F27" s="14">
        <v>1802</v>
      </c>
      <c r="G27" s="14">
        <v>500.29659999999996</v>
      </c>
      <c r="H27" s="14" t="b">
        <f>+AND(db_CLP[[#This Row],[Vol_SACO]]&gt;3000,db_CLP[[#This Row],[Vol_ENVA]]&gt;3000)</f>
        <v>0</v>
      </c>
      <c r="I27" s="14" t="b">
        <f>+AND(db_CLP[[#This Row],[Vol_SACO]]&lt;100,db_CLP[[#This Row],[Vol_ENVA]]&lt;100)</f>
        <v>0</v>
      </c>
      <c r="J27" s="14" t="b">
        <f>+AND(db_CLP[[#This Row],[Vol_SACO]]&lt;100,db_CLP[[#This Row],[Vol_ENVA]]&gt;3000)</f>
        <v>0</v>
      </c>
      <c r="K27" s="14" t="b">
        <f>+AND(db_CLP[[#This Row],[Vol_SACO]]&gt;3000,db_CLP[[#This Row],[Vol_ENVA]]&lt;100)</f>
        <v>0</v>
      </c>
    </row>
    <row r="28" spans="1:11" x14ac:dyDescent="0.25">
      <c r="A28" s="3">
        <v>44222</v>
      </c>
      <c r="B28" s="3" t="str">
        <f>+TEXT(db_CLP[[#This Row],[Fecha]],"ddd")</f>
        <v>Tue</v>
      </c>
      <c r="C28" s="14">
        <v>21349.460000003484</v>
      </c>
      <c r="D28" s="14">
        <v>11439</v>
      </c>
      <c r="E28" s="14">
        <v>1783</v>
      </c>
      <c r="F28" s="14">
        <v>3628</v>
      </c>
      <c r="G28" s="14">
        <v>4038.1840000000002</v>
      </c>
      <c r="H28" s="14" t="b">
        <f>+AND(db_CLP[[#This Row],[Vol_SACO]]&gt;3000,db_CLP[[#This Row],[Vol_ENVA]]&gt;3000)</f>
        <v>1</v>
      </c>
      <c r="I28" s="14" t="b">
        <f>+AND(db_CLP[[#This Row],[Vol_SACO]]&lt;100,db_CLP[[#This Row],[Vol_ENVA]]&lt;100)</f>
        <v>0</v>
      </c>
      <c r="J28" s="14" t="b">
        <f>+AND(db_CLP[[#This Row],[Vol_SACO]]&lt;100,db_CLP[[#This Row],[Vol_ENVA]]&gt;3000)</f>
        <v>0</v>
      </c>
      <c r="K28" s="14" t="b">
        <f>+AND(db_CLP[[#This Row],[Vol_SACO]]&gt;3000,db_CLP[[#This Row],[Vol_ENVA]]&lt;100)</f>
        <v>0</v>
      </c>
    </row>
    <row r="29" spans="1:11" x14ac:dyDescent="0.25">
      <c r="A29" s="3">
        <v>44223</v>
      </c>
      <c r="B29" s="3" t="str">
        <f>+TEXT(db_CLP[[#This Row],[Fecha]],"ddd")</f>
        <v>Wed</v>
      </c>
      <c r="C29" s="14">
        <v>21100.180000002088</v>
      </c>
      <c r="D29" s="14">
        <v>12359</v>
      </c>
      <c r="E29" s="14">
        <v>1746</v>
      </c>
      <c r="F29" s="14">
        <v>3622</v>
      </c>
      <c r="G29" s="14">
        <v>3851.5639999999994</v>
      </c>
      <c r="H29" s="14" t="b">
        <f>+AND(db_CLP[[#This Row],[Vol_SACO]]&gt;3000,db_CLP[[#This Row],[Vol_ENVA]]&gt;3000)</f>
        <v>1</v>
      </c>
      <c r="I29" s="14" t="b">
        <f>+AND(db_CLP[[#This Row],[Vol_SACO]]&lt;100,db_CLP[[#This Row],[Vol_ENVA]]&lt;100)</f>
        <v>0</v>
      </c>
      <c r="J29" s="14" t="b">
        <f>+AND(db_CLP[[#This Row],[Vol_SACO]]&lt;100,db_CLP[[#This Row],[Vol_ENVA]]&gt;3000)</f>
        <v>0</v>
      </c>
      <c r="K29" s="14" t="b">
        <f>+AND(db_CLP[[#This Row],[Vol_SACO]]&gt;3000,db_CLP[[#This Row],[Vol_ENVA]]&lt;100)</f>
        <v>0</v>
      </c>
    </row>
    <row r="30" spans="1:11" x14ac:dyDescent="0.25">
      <c r="A30" s="3">
        <v>44224</v>
      </c>
      <c r="B30" s="3" t="str">
        <f>+TEXT(db_CLP[[#This Row],[Fecha]],"ddd")</f>
        <v>Thu</v>
      </c>
      <c r="C30" s="14">
        <v>22216.00999999723</v>
      </c>
      <c r="D30" s="14">
        <v>13217</v>
      </c>
      <c r="E30" s="14">
        <v>1793</v>
      </c>
      <c r="F30" s="14">
        <v>3167</v>
      </c>
      <c r="G30" s="14">
        <v>3784.2568000000001</v>
      </c>
      <c r="H30" s="14" t="b">
        <f>+AND(db_CLP[[#This Row],[Vol_SACO]]&gt;3000,db_CLP[[#This Row],[Vol_ENVA]]&gt;3000)</f>
        <v>1</v>
      </c>
      <c r="I30" s="14" t="b">
        <f>+AND(db_CLP[[#This Row],[Vol_SACO]]&lt;100,db_CLP[[#This Row],[Vol_ENVA]]&lt;100)</f>
        <v>0</v>
      </c>
      <c r="J30" s="14" t="b">
        <f>+AND(db_CLP[[#This Row],[Vol_SACO]]&lt;100,db_CLP[[#This Row],[Vol_ENVA]]&gt;3000)</f>
        <v>0</v>
      </c>
      <c r="K30" s="14" t="b">
        <f>+AND(db_CLP[[#This Row],[Vol_SACO]]&gt;3000,db_CLP[[#This Row],[Vol_ENVA]]&lt;100)</f>
        <v>0</v>
      </c>
    </row>
    <row r="31" spans="1:11" x14ac:dyDescent="0.25">
      <c r="A31" s="3">
        <v>44225</v>
      </c>
      <c r="B31" s="3" t="str">
        <f>+TEXT(db_CLP[[#This Row],[Fecha]],"ddd")</f>
        <v>Fri</v>
      </c>
      <c r="C31" s="14">
        <v>22732.969999999987</v>
      </c>
      <c r="D31" s="14">
        <v>12638</v>
      </c>
      <c r="E31" s="14">
        <v>1824</v>
      </c>
      <c r="F31" s="14">
        <v>3621</v>
      </c>
      <c r="G31" s="14">
        <v>4194.5479999999989</v>
      </c>
      <c r="H31" s="14" t="b">
        <f>+AND(db_CLP[[#This Row],[Vol_SACO]]&gt;3000,db_CLP[[#This Row],[Vol_ENVA]]&gt;3000)</f>
        <v>1</v>
      </c>
      <c r="I31" s="14" t="b">
        <f>+AND(db_CLP[[#This Row],[Vol_SACO]]&lt;100,db_CLP[[#This Row],[Vol_ENVA]]&lt;100)</f>
        <v>0</v>
      </c>
      <c r="J31" s="14" t="b">
        <f>+AND(db_CLP[[#This Row],[Vol_SACO]]&lt;100,db_CLP[[#This Row],[Vol_ENVA]]&gt;3000)</f>
        <v>0</v>
      </c>
      <c r="K31" s="14" t="b">
        <f>+AND(db_CLP[[#This Row],[Vol_SACO]]&gt;3000,db_CLP[[#This Row],[Vol_ENVA]]&lt;100)</f>
        <v>0</v>
      </c>
    </row>
    <row r="32" spans="1:11" x14ac:dyDescent="0.25">
      <c r="A32" s="3">
        <v>44226</v>
      </c>
      <c r="B32" s="3" t="str">
        <f>+TEXT(db_CLP[[#This Row],[Fecha]],"ddd")</f>
        <v>Sat</v>
      </c>
      <c r="C32" s="14">
        <v>15826.710000006293</v>
      </c>
      <c r="D32" s="14">
        <v>12788</v>
      </c>
      <c r="E32" s="14">
        <v>1371</v>
      </c>
      <c r="F32" s="14">
        <v>914</v>
      </c>
      <c r="G32" s="14">
        <v>1053.1134</v>
      </c>
      <c r="H32" s="14" t="b">
        <f>+AND(db_CLP[[#This Row],[Vol_SACO]]&gt;3000,db_CLP[[#This Row],[Vol_ENVA]]&gt;3000)</f>
        <v>0</v>
      </c>
      <c r="I32" s="14" t="b">
        <f>+AND(db_CLP[[#This Row],[Vol_SACO]]&lt;100,db_CLP[[#This Row],[Vol_ENVA]]&lt;100)</f>
        <v>0</v>
      </c>
      <c r="J32" s="14" t="b">
        <f>+AND(db_CLP[[#This Row],[Vol_SACO]]&lt;100,db_CLP[[#This Row],[Vol_ENVA]]&gt;3000)</f>
        <v>0</v>
      </c>
      <c r="K32" s="14" t="b">
        <f>+AND(db_CLP[[#This Row],[Vol_SACO]]&gt;3000,db_CLP[[#This Row],[Vol_ENVA]]&lt;100)</f>
        <v>0</v>
      </c>
    </row>
    <row r="33" spans="1:11" x14ac:dyDescent="0.25">
      <c r="A33" s="3">
        <v>44227</v>
      </c>
      <c r="B33" s="3" t="str">
        <f>+TEXT(db_CLP[[#This Row],[Fecha]],"ddd")</f>
        <v>Sun</v>
      </c>
      <c r="C33" s="14">
        <v>7716.1799999916111</v>
      </c>
      <c r="D33" s="14">
        <v>4782</v>
      </c>
      <c r="E33" s="14">
        <v>495</v>
      </c>
      <c r="F33" s="14">
        <v>0</v>
      </c>
      <c r="G33" s="14">
        <v>0</v>
      </c>
      <c r="H33" s="14" t="b">
        <f>+AND(db_CLP[[#This Row],[Vol_SACO]]&gt;3000,db_CLP[[#This Row],[Vol_ENVA]]&gt;3000)</f>
        <v>0</v>
      </c>
      <c r="I33" s="14" t="b">
        <f>+AND(db_CLP[[#This Row],[Vol_SACO]]&lt;100,db_CLP[[#This Row],[Vol_ENVA]]&lt;100)</f>
        <v>1</v>
      </c>
      <c r="J33" s="14" t="b">
        <f>+AND(db_CLP[[#This Row],[Vol_SACO]]&lt;100,db_CLP[[#This Row],[Vol_ENVA]]&gt;3000)</f>
        <v>0</v>
      </c>
      <c r="K33" s="14" t="b">
        <f>+AND(db_CLP[[#This Row],[Vol_SACO]]&gt;3000,db_CLP[[#This Row],[Vol_ENVA]]&lt;100)</f>
        <v>0</v>
      </c>
    </row>
    <row r="34" spans="1:11" x14ac:dyDescent="0.25">
      <c r="A34" s="3">
        <v>44228</v>
      </c>
      <c r="B34" s="3" t="str">
        <f>+TEXT(db_CLP[[#This Row],[Fecha]],"ddd")</f>
        <v>Mon</v>
      </c>
      <c r="C34" s="14">
        <v>11333.000000007683</v>
      </c>
      <c r="D34" s="14">
        <v>7242</v>
      </c>
      <c r="E34" s="14">
        <v>1135</v>
      </c>
      <c r="F34" s="14">
        <v>1822</v>
      </c>
      <c r="G34" s="14">
        <v>3.1E-2</v>
      </c>
      <c r="H34" s="14" t="b">
        <f>+AND(db_CLP[[#This Row],[Vol_SACO]]&gt;3000,db_CLP[[#This Row],[Vol_ENVA]]&gt;3000)</f>
        <v>0</v>
      </c>
      <c r="I34" s="14" t="b">
        <f>+AND(db_CLP[[#This Row],[Vol_SACO]]&lt;100,db_CLP[[#This Row],[Vol_ENVA]]&lt;100)</f>
        <v>0</v>
      </c>
      <c r="J34" s="14" t="b">
        <f>+AND(db_CLP[[#This Row],[Vol_SACO]]&lt;100,db_CLP[[#This Row],[Vol_ENVA]]&gt;3000)</f>
        <v>0</v>
      </c>
      <c r="K34" s="14" t="b">
        <f>+AND(db_CLP[[#This Row],[Vol_SACO]]&gt;3000,db_CLP[[#This Row],[Vol_ENVA]]&lt;100)</f>
        <v>0</v>
      </c>
    </row>
    <row r="35" spans="1:11" x14ac:dyDescent="0.25">
      <c r="A35" s="3">
        <v>44229</v>
      </c>
      <c r="B35" s="3" t="str">
        <f>+TEXT(db_CLP[[#This Row],[Fecha]],"ddd")</f>
        <v>Tue</v>
      </c>
      <c r="C35" s="14">
        <v>16915.999999984633</v>
      </c>
      <c r="D35" s="14">
        <v>10002</v>
      </c>
      <c r="E35" s="14">
        <v>1568</v>
      </c>
      <c r="F35" s="14">
        <v>2724</v>
      </c>
      <c r="G35" s="14">
        <v>2004.3483999999999</v>
      </c>
      <c r="H35" s="14" t="b">
        <f>+AND(db_CLP[[#This Row],[Vol_SACO]]&gt;3000,db_CLP[[#This Row],[Vol_ENVA]]&gt;3000)</f>
        <v>0</v>
      </c>
      <c r="I35" s="14" t="b">
        <f>+AND(db_CLP[[#This Row],[Vol_SACO]]&lt;100,db_CLP[[#This Row],[Vol_ENVA]]&lt;100)</f>
        <v>0</v>
      </c>
      <c r="J35" s="14" t="b">
        <f>+AND(db_CLP[[#This Row],[Vol_SACO]]&lt;100,db_CLP[[#This Row],[Vol_ENVA]]&gt;3000)</f>
        <v>0</v>
      </c>
      <c r="K35" s="14" t="b">
        <f>+AND(db_CLP[[#This Row],[Vol_SACO]]&gt;3000,db_CLP[[#This Row],[Vol_ENVA]]&lt;100)</f>
        <v>0</v>
      </c>
    </row>
    <row r="36" spans="1:11" x14ac:dyDescent="0.25">
      <c r="A36" s="3">
        <v>44230</v>
      </c>
      <c r="B36" s="3" t="str">
        <f>+TEXT(db_CLP[[#This Row],[Fecha]],"ddd")</f>
        <v>Wed</v>
      </c>
      <c r="C36" s="14">
        <v>24047.000000006985</v>
      </c>
      <c r="D36" s="14">
        <v>13537</v>
      </c>
      <c r="E36" s="14">
        <v>1994</v>
      </c>
      <c r="F36" s="14">
        <v>3636</v>
      </c>
      <c r="G36" s="14">
        <v>4256.362000000001</v>
      </c>
      <c r="H36" s="14" t="b">
        <f>+AND(db_CLP[[#This Row],[Vol_SACO]]&gt;3000,db_CLP[[#This Row],[Vol_ENVA]]&gt;3000)</f>
        <v>1</v>
      </c>
      <c r="I36" s="14" t="b">
        <f>+AND(db_CLP[[#This Row],[Vol_SACO]]&lt;100,db_CLP[[#This Row],[Vol_ENVA]]&lt;100)</f>
        <v>0</v>
      </c>
      <c r="J36" s="14" t="b">
        <f>+AND(db_CLP[[#This Row],[Vol_SACO]]&lt;100,db_CLP[[#This Row],[Vol_ENVA]]&gt;3000)</f>
        <v>0</v>
      </c>
      <c r="K36" s="14" t="b">
        <f>+AND(db_CLP[[#This Row],[Vol_SACO]]&gt;3000,db_CLP[[#This Row],[Vol_ENVA]]&lt;100)</f>
        <v>0</v>
      </c>
    </row>
    <row r="37" spans="1:11" x14ac:dyDescent="0.25">
      <c r="A37" s="3">
        <v>44231</v>
      </c>
      <c r="B37" s="3" t="str">
        <f>+TEXT(db_CLP[[#This Row],[Fecha]],"ddd")</f>
        <v>Thu</v>
      </c>
      <c r="C37" s="14">
        <v>22474.060000006284</v>
      </c>
      <c r="D37" s="14">
        <v>13019</v>
      </c>
      <c r="E37" s="14">
        <v>2150</v>
      </c>
      <c r="F37" s="14">
        <v>3179</v>
      </c>
      <c r="G37" s="14">
        <v>4229.5346</v>
      </c>
      <c r="H37" s="14" t="b">
        <f>+AND(db_CLP[[#This Row],[Vol_SACO]]&gt;3000,db_CLP[[#This Row],[Vol_ENVA]]&gt;3000)</f>
        <v>1</v>
      </c>
      <c r="I37" s="14" t="b">
        <f>+AND(db_CLP[[#This Row],[Vol_SACO]]&lt;100,db_CLP[[#This Row],[Vol_ENVA]]&lt;100)</f>
        <v>0</v>
      </c>
      <c r="J37" s="14" t="b">
        <f>+AND(db_CLP[[#This Row],[Vol_SACO]]&lt;100,db_CLP[[#This Row],[Vol_ENVA]]&gt;3000)</f>
        <v>0</v>
      </c>
      <c r="K37" s="14" t="b">
        <f>+AND(db_CLP[[#This Row],[Vol_SACO]]&gt;3000,db_CLP[[#This Row],[Vol_ENVA]]&lt;100)</f>
        <v>0</v>
      </c>
    </row>
    <row r="38" spans="1:11" x14ac:dyDescent="0.25">
      <c r="A38" s="3">
        <v>44232</v>
      </c>
      <c r="B38" s="3" t="str">
        <f>+TEXT(db_CLP[[#This Row],[Fecha]],"ddd")</f>
        <v>Fri</v>
      </c>
      <c r="C38" s="14">
        <v>18770.999999986714</v>
      </c>
      <c r="D38" s="14">
        <v>12000</v>
      </c>
      <c r="E38" s="14">
        <v>1866</v>
      </c>
      <c r="F38" s="14">
        <v>1821</v>
      </c>
      <c r="G38" s="14">
        <v>3598.6846</v>
      </c>
      <c r="H38" s="14" t="b">
        <f>+AND(db_CLP[[#This Row],[Vol_SACO]]&gt;3000,db_CLP[[#This Row],[Vol_ENVA]]&gt;3000)</f>
        <v>0</v>
      </c>
      <c r="I38" s="14" t="b">
        <f>+AND(db_CLP[[#This Row],[Vol_SACO]]&lt;100,db_CLP[[#This Row],[Vol_ENVA]]&lt;100)</f>
        <v>0</v>
      </c>
      <c r="J38" s="14" t="b">
        <f>+AND(db_CLP[[#This Row],[Vol_SACO]]&lt;100,db_CLP[[#This Row],[Vol_ENVA]]&gt;3000)</f>
        <v>0</v>
      </c>
      <c r="K38" s="14" t="b">
        <f>+AND(db_CLP[[#This Row],[Vol_SACO]]&gt;3000,db_CLP[[#This Row],[Vol_ENVA]]&lt;100)</f>
        <v>0</v>
      </c>
    </row>
    <row r="39" spans="1:11" x14ac:dyDescent="0.25">
      <c r="A39" s="3">
        <v>44233</v>
      </c>
      <c r="B39" s="3" t="str">
        <f>+TEXT(db_CLP[[#This Row],[Fecha]],"ddd")</f>
        <v>Sat</v>
      </c>
      <c r="C39" s="14">
        <v>18052.400000010501</v>
      </c>
      <c r="D39" s="14">
        <v>11239</v>
      </c>
      <c r="E39" s="14">
        <v>1147</v>
      </c>
      <c r="F39" s="14">
        <v>0</v>
      </c>
      <c r="G39" s="14">
        <v>1584.2364</v>
      </c>
      <c r="H39" s="14" t="b">
        <f>+AND(db_CLP[[#This Row],[Vol_SACO]]&gt;3000,db_CLP[[#This Row],[Vol_ENVA]]&gt;3000)</f>
        <v>0</v>
      </c>
      <c r="I39" s="14" t="b">
        <f>+AND(db_CLP[[#This Row],[Vol_SACO]]&lt;100,db_CLP[[#This Row],[Vol_ENVA]]&lt;100)</f>
        <v>0</v>
      </c>
      <c r="J39" s="14" t="b">
        <f>+AND(db_CLP[[#This Row],[Vol_SACO]]&lt;100,db_CLP[[#This Row],[Vol_ENVA]]&gt;3000)</f>
        <v>0</v>
      </c>
      <c r="K39" s="14" t="b">
        <f>+AND(db_CLP[[#This Row],[Vol_SACO]]&gt;3000,db_CLP[[#This Row],[Vol_ENVA]]&lt;100)</f>
        <v>0</v>
      </c>
    </row>
    <row r="40" spans="1:11" x14ac:dyDescent="0.25">
      <c r="A40" s="3">
        <v>44234</v>
      </c>
      <c r="B40" s="3" t="str">
        <f>+TEXT(db_CLP[[#This Row],[Fecha]],"ddd")</f>
        <v>Sun</v>
      </c>
      <c r="C40" s="14">
        <v>9093.5500000055763</v>
      </c>
      <c r="D40" s="14">
        <v>8010</v>
      </c>
      <c r="E40" s="14">
        <v>753</v>
      </c>
      <c r="F40" s="14">
        <v>0</v>
      </c>
      <c r="G40" s="14">
        <v>0</v>
      </c>
      <c r="H40" s="14" t="b">
        <f>+AND(db_CLP[[#This Row],[Vol_SACO]]&gt;3000,db_CLP[[#This Row],[Vol_ENVA]]&gt;3000)</f>
        <v>0</v>
      </c>
      <c r="I40" s="14" t="b">
        <f>+AND(db_CLP[[#This Row],[Vol_SACO]]&lt;100,db_CLP[[#This Row],[Vol_ENVA]]&lt;100)</f>
        <v>1</v>
      </c>
      <c r="J40" s="14" t="b">
        <f>+AND(db_CLP[[#This Row],[Vol_SACO]]&lt;100,db_CLP[[#This Row],[Vol_ENVA]]&gt;3000)</f>
        <v>0</v>
      </c>
      <c r="K40" s="14" t="b">
        <f>+AND(db_CLP[[#This Row],[Vol_SACO]]&gt;3000,db_CLP[[#This Row],[Vol_ENVA]]&lt;100)</f>
        <v>0</v>
      </c>
    </row>
    <row r="41" spans="1:11" x14ac:dyDescent="0.25">
      <c r="A41" s="3">
        <v>44235</v>
      </c>
      <c r="B41" s="3" t="str">
        <f>+TEXT(db_CLP[[#This Row],[Fecha]],"ddd")</f>
        <v>Mon</v>
      </c>
      <c r="C41" s="14">
        <v>10682.469999997906</v>
      </c>
      <c r="D41" s="14">
        <v>8731</v>
      </c>
      <c r="E41" s="14">
        <v>952</v>
      </c>
      <c r="F41" s="14">
        <v>0</v>
      </c>
      <c r="G41" s="14">
        <v>0</v>
      </c>
      <c r="H41" s="14" t="b">
        <f>+AND(db_CLP[[#This Row],[Vol_SACO]]&gt;3000,db_CLP[[#This Row],[Vol_ENVA]]&gt;3000)</f>
        <v>0</v>
      </c>
      <c r="I41" s="14" t="b">
        <f>+AND(db_CLP[[#This Row],[Vol_SACO]]&lt;100,db_CLP[[#This Row],[Vol_ENVA]]&lt;100)</f>
        <v>1</v>
      </c>
      <c r="J41" s="14" t="b">
        <f>+AND(db_CLP[[#This Row],[Vol_SACO]]&lt;100,db_CLP[[#This Row],[Vol_ENVA]]&gt;3000)</f>
        <v>0</v>
      </c>
      <c r="K41" s="14" t="b">
        <f>+AND(db_CLP[[#This Row],[Vol_SACO]]&gt;3000,db_CLP[[#This Row],[Vol_ENVA]]&lt;100)</f>
        <v>0</v>
      </c>
    </row>
    <row r="42" spans="1:11" x14ac:dyDescent="0.25">
      <c r="A42" s="3">
        <v>44236</v>
      </c>
      <c r="B42" s="3" t="str">
        <f>+TEXT(db_CLP[[#This Row],[Fecha]],"ddd")</f>
        <v>Tue</v>
      </c>
      <c r="C42" s="14">
        <v>16974.78999999931</v>
      </c>
      <c r="D42" s="14">
        <v>8920</v>
      </c>
      <c r="E42" s="14">
        <v>1324</v>
      </c>
      <c r="F42" s="14">
        <v>0</v>
      </c>
      <c r="G42" s="14">
        <v>2895.9394000000002</v>
      </c>
      <c r="H42" s="14" t="b">
        <f>+AND(db_CLP[[#This Row],[Vol_SACO]]&gt;3000,db_CLP[[#This Row],[Vol_ENVA]]&gt;3000)</f>
        <v>0</v>
      </c>
      <c r="I42" s="14" t="b">
        <f>+AND(db_CLP[[#This Row],[Vol_SACO]]&lt;100,db_CLP[[#This Row],[Vol_ENVA]]&lt;100)</f>
        <v>0</v>
      </c>
      <c r="J42" s="14" t="b">
        <f>+AND(db_CLP[[#This Row],[Vol_SACO]]&lt;100,db_CLP[[#This Row],[Vol_ENVA]]&gt;3000)</f>
        <v>0</v>
      </c>
      <c r="K42" s="14" t="b">
        <f>+AND(db_CLP[[#This Row],[Vol_SACO]]&gt;3000,db_CLP[[#This Row],[Vol_ENVA]]&lt;100)</f>
        <v>0</v>
      </c>
    </row>
    <row r="43" spans="1:11" x14ac:dyDescent="0.25">
      <c r="A43" s="3">
        <v>44237</v>
      </c>
      <c r="B43" s="3" t="str">
        <f>+TEXT(db_CLP[[#This Row],[Fecha]],"ddd")</f>
        <v>Wed</v>
      </c>
      <c r="C43" s="14">
        <v>18841.94999999649</v>
      </c>
      <c r="D43" s="14">
        <v>9798</v>
      </c>
      <c r="E43" s="14">
        <v>1779</v>
      </c>
      <c r="F43" s="14">
        <v>3644</v>
      </c>
      <c r="G43" s="14">
        <v>3890.3387999999986</v>
      </c>
      <c r="H43" s="14" t="b">
        <f>+AND(db_CLP[[#This Row],[Vol_SACO]]&gt;3000,db_CLP[[#This Row],[Vol_ENVA]]&gt;3000)</f>
        <v>1</v>
      </c>
      <c r="I43" s="14" t="b">
        <f>+AND(db_CLP[[#This Row],[Vol_SACO]]&lt;100,db_CLP[[#This Row],[Vol_ENVA]]&lt;100)</f>
        <v>0</v>
      </c>
      <c r="J43" s="14" t="b">
        <f>+AND(db_CLP[[#This Row],[Vol_SACO]]&lt;100,db_CLP[[#This Row],[Vol_ENVA]]&gt;3000)</f>
        <v>0</v>
      </c>
      <c r="K43" s="14" t="b">
        <f>+AND(db_CLP[[#This Row],[Vol_SACO]]&gt;3000,db_CLP[[#This Row],[Vol_ENVA]]&lt;100)</f>
        <v>0</v>
      </c>
    </row>
    <row r="44" spans="1:11" x14ac:dyDescent="0.25">
      <c r="A44" s="3">
        <v>44238</v>
      </c>
      <c r="B44" s="3" t="str">
        <f>+TEXT(db_CLP[[#This Row],[Fecha]],"ddd")</f>
        <v>Thu</v>
      </c>
      <c r="C44" s="14">
        <v>22159.929999997898</v>
      </c>
      <c r="D44" s="14">
        <v>11457</v>
      </c>
      <c r="E44" s="14">
        <v>1828</v>
      </c>
      <c r="F44" s="14">
        <v>3187</v>
      </c>
      <c r="G44" s="14">
        <v>3963.1453999999994</v>
      </c>
      <c r="H44" s="14" t="b">
        <f>+AND(db_CLP[[#This Row],[Vol_SACO]]&gt;3000,db_CLP[[#This Row],[Vol_ENVA]]&gt;3000)</f>
        <v>1</v>
      </c>
      <c r="I44" s="14" t="b">
        <f>+AND(db_CLP[[#This Row],[Vol_SACO]]&lt;100,db_CLP[[#This Row],[Vol_ENVA]]&lt;100)</f>
        <v>0</v>
      </c>
      <c r="J44" s="14" t="b">
        <f>+AND(db_CLP[[#This Row],[Vol_SACO]]&lt;100,db_CLP[[#This Row],[Vol_ENVA]]&gt;3000)</f>
        <v>0</v>
      </c>
      <c r="K44" s="14" t="b">
        <f>+AND(db_CLP[[#This Row],[Vol_SACO]]&gt;3000,db_CLP[[#This Row],[Vol_ENVA]]&lt;100)</f>
        <v>0</v>
      </c>
    </row>
    <row r="45" spans="1:11" x14ac:dyDescent="0.25">
      <c r="A45" s="3">
        <v>44239</v>
      </c>
      <c r="B45" s="3" t="str">
        <f>+TEXT(db_CLP[[#This Row],[Fecha]],"ddd")</f>
        <v>Fri</v>
      </c>
      <c r="C45" s="14">
        <v>19287.809999992329</v>
      </c>
      <c r="D45" s="14">
        <v>9969</v>
      </c>
      <c r="E45" s="14">
        <v>1604</v>
      </c>
      <c r="F45" s="14">
        <v>3191</v>
      </c>
      <c r="G45" s="14">
        <v>3557.0701999999992</v>
      </c>
      <c r="H45" s="14" t="b">
        <f>+AND(db_CLP[[#This Row],[Vol_SACO]]&gt;3000,db_CLP[[#This Row],[Vol_ENVA]]&gt;3000)</f>
        <v>1</v>
      </c>
      <c r="I45" s="14" t="b">
        <f>+AND(db_CLP[[#This Row],[Vol_SACO]]&lt;100,db_CLP[[#This Row],[Vol_ENVA]]&lt;100)</f>
        <v>0</v>
      </c>
      <c r="J45" s="14" t="b">
        <f>+AND(db_CLP[[#This Row],[Vol_SACO]]&lt;100,db_CLP[[#This Row],[Vol_ENVA]]&gt;3000)</f>
        <v>0</v>
      </c>
      <c r="K45" s="14" t="b">
        <f>+AND(db_CLP[[#This Row],[Vol_SACO]]&gt;3000,db_CLP[[#This Row],[Vol_ENVA]]&lt;100)</f>
        <v>0</v>
      </c>
    </row>
    <row r="46" spans="1:11" x14ac:dyDescent="0.25">
      <c r="A46" s="3">
        <v>44240</v>
      </c>
      <c r="B46" s="3" t="str">
        <f>+TEXT(db_CLP[[#This Row],[Fecha]],"ddd")</f>
        <v>Sat</v>
      </c>
      <c r="C46" s="14">
        <v>17997.500000002794</v>
      </c>
      <c r="D46" s="14">
        <v>10353</v>
      </c>
      <c r="E46" s="14">
        <v>1467</v>
      </c>
      <c r="F46" s="14">
        <v>0</v>
      </c>
      <c r="G46" s="14">
        <v>3297.5319999999997</v>
      </c>
      <c r="H46" s="14" t="b">
        <f>+AND(db_CLP[[#This Row],[Vol_SACO]]&gt;3000,db_CLP[[#This Row],[Vol_ENVA]]&gt;3000)</f>
        <v>0</v>
      </c>
      <c r="I46" s="14" t="b">
        <f>+AND(db_CLP[[#This Row],[Vol_SACO]]&lt;100,db_CLP[[#This Row],[Vol_ENVA]]&lt;100)</f>
        <v>0</v>
      </c>
      <c r="J46" s="14" t="b">
        <f>+AND(db_CLP[[#This Row],[Vol_SACO]]&lt;100,db_CLP[[#This Row],[Vol_ENVA]]&gt;3000)</f>
        <v>1</v>
      </c>
      <c r="K46" s="14" t="b">
        <f>+AND(db_CLP[[#This Row],[Vol_SACO]]&gt;3000,db_CLP[[#This Row],[Vol_ENVA]]&lt;100)</f>
        <v>0</v>
      </c>
    </row>
    <row r="47" spans="1:11" x14ac:dyDescent="0.25">
      <c r="A47" s="3">
        <v>44241</v>
      </c>
      <c r="B47" s="3" t="str">
        <f>+TEXT(db_CLP[[#This Row],[Fecha]],"ddd")</f>
        <v>Sun</v>
      </c>
      <c r="C47" s="14">
        <v>9014.8299999986048</v>
      </c>
      <c r="D47" s="14">
        <v>8051</v>
      </c>
      <c r="E47" s="14">
        <v>753</v>
      </c>
      <c r="F47" s="14">
        <v>0</v>
      </c>
      <c r="G47" s="14">
        <v>0</v>
      </c>
      <c r="H47" s="14" t="b">
        <f>+AND(db_CLP[[#This Row],[Vol_SACO]]&gt;3000,db_CLP[[#This Row],[Vol_ENVA]]&gt;3000)</f>
        <v>0</v>
      </c>
      <c r="I47" s="14" t="b">
        <f>+AND(db_CLP[[#This Row],[Vol_SACO]]&lt;100,db_CLP[[#This Row],[Vol_ENVA]]&lt;100)</f>
        <v>1</v>
      </c>
      <c r="J47" s="14" t="b">
        <f>+AND(db_CLP[[#This Row],[Vol_SACO]]&lt;100,db_CLP[[#This Row],[Vol_ENVA]]&gt;3000)</f>
        <v>0</v>
      </c>
      <c r="K47" s="14" t="b">
        <f>+AND(db_CLP[[#This Row],[Vol_SACO]]&gt;3000,db_CLP[[#This Row],[Vol_ENVA]]&lt;100)</f>
        <v>0</v>
      </c>
    </row>
    <row r="48" spans="1:11" x14ac:dyDescent="0.25">
      <c r="A48" s="3">
        <v>44242</v>
      </c>
      <c r="B48" s="3" t="str">
        <f>+TEXT(db_CLP[[#This Row],[Fecha]],"ddd")</f>
        <v>Mon</v>
      </c>
      <c r="C48" s="14">
        <v>8277.6700000013952</v>
      </c>
      <c r="D48" s="14">
        <v>7323</v>
      </c>
      <c r="E48" s="14">
        <v>752</v>
      </c>
      <c r="F48" s="14">
        <v>0</v>
      </c>
      <c r="G48" s="14">
        <v>0</v>
      </c>
      <c r="H48" s="14" t="b">
        <f>+AND(db_CLP[[#This Row],[Vol_SACO]]&gt;3000,db_CLP[[#This Row],[Vol_ENVA]]&gt;3000)</f>
        <v>0</v>
      </c>
      <c r="I48" s="14" t="b">
        <f>+AND(db_CLP[[#This Row],[Vol_SACO]]&lt;100,db_CLP[[#This Row],[Vol_ENVA]]&lt;100)</f>
        <v>1</v>
      </c>
      <c r="J48" s="14" t="b">
        <f>+AND(db_CLP[[#This Row],[Vol_SACO]]&lt;100,db_CLP[[#This Row],[Vol_ENVA]]&gt;3000)</f>
        <v>0</v>
      </c>
      <c r="K48" s="14" t="b">
        <f>+AND(db_CLP[[#This Row],[Vol_SACO]]&gt;3000,db_CLP[[#This Row],[Vol_ENVA]]&lt;100)</f>
        <v>0</v>
      </c>
    </row>
    <row r="49" spans="1:11" x14ac:dyDescent="0.25">
      <c r="A49" s="3">
        <v>44243</v>
      </c>
      <c r="B49" s="3" t="str">
        <f>+TEXT(db_CLP[[#This Row],[Fecha]],"ddd")</f>
        <v>Tue</v>
      </c>
      <c r="C49" s="14">
        <v>6737.9400000056048</v>
      </c>
      <c r="D49" s="14">
        <v>5771</v>
      </c>
      <c r="E49" s="14">
        <v>733</v>
      </c>
      <c r="F49" s="14">
        <v>0</v>
      </c>
      <c r="G49" s="14">
        <v>0</v>
      </c>
      <c r="H49" s="14" t="b">
        <f>+AND(db_CLP[[#This Row],[Vol_SACO]]&gt;3000,db_CLP[[#This Row],[Vol_ENVA]]&gt;3000)</f>
        <v>0</v>
      </c>
      <c r="I49" s="14" t="b">
        <f>+AND(db_CLP[[#This Row],[Vol_SACO]]&lt;100,db_CLP[[#This Row],[Vol_ENVA]]&lt;100)</f>
        <v>1</v>
      </c>
      <c r="J49" s="14" t="b">
        <f>+AND(db_CLP[[#This Row],[Vol_SACO]]&lt;100,db_CLP[[#This Row],[Vol_ENVA]]&gt;3000)</f>
        <v>0</v>
      </c>
      <c r="K49" s="14" t="b">
        <f>+AND(db_CLP[[#This Row],[Vol_SACO]]&gt;3000,db_CLP[[#This Row],[Vol_ENVA]]&lt;100)</f>
        <v>0</v>
      </c>
    </row>
    <row r="50" spans="1:11" x14ac:dyDescent="0.25">
      <c r="A50" s="3">
        <v>44244</v>
      </c>
      <c r="B50" s="3" t="str">
        <f>+TEXT(db_CLP[[#This Row],[Fecha]],"ddd")</f>
        <v>Wed</v>
      </c>
      <c r="C50" s="14">
        <v>10518.159999996496</v>
      </c>
      <c r="D50" s="14">
        <v>6979</v>
      </c>
      <c r="E50" s="14">
        <v>1034</v>
      </c>
      <c r="F50" s="14">
        <v>1363</v>
      </c>
      <c r="G50" s="14">
        <v>0</v>
      </c>
      <c r="H50" s="14" t="b">
        <f>+AND(db_CLP[[#This Row],[Vol_SACO]]&gt;3000,db_CLP[[#This Row],[Vol_ENVA]]&gt;3000)</f>
        <v>0</v>
      </c>
      <c r="I50" s="14" t="b">
        <f>+AND(db_CLP[[#This Row],[Vol_SACO]]&lt;100,db_CLP[[#This Row],[Vol_ENVA]]&lt;100)</f>
        <v>0</v>
      </c>
      <c r="J50" s="14" t="b">
        <f>+AND(db_CLP[[#This Row],[Vol_SACO]]&lt;100,db_CLP[[#This Row],[Vol_ENVA]]&gt;3000)</f>
        <v>0</v>
      </c>
      <c r="K50" s="14" t="b">
        <f>+AND(db_CLP[[#This Row],[Vol_SACO]]&gt;3000,db_CLP[[#This Row],[Vol_ENVA]]&lt;100)</f>
        <v>0</v>
      </c>
    </row>
    <row r="51" spans="1:11" x14ac:dyDescent="0.25">
      <c r="A51" s="3">
        <v>44245</v>
      </c>
      <c r="B51" s="3" t="str">
        <f>+TEXT(db_CLP[[#This Row],[Fecha]],"ddd")</f>
        <v>Thu</v>
      </c>
      <c r="C51" s="14">
        <v>20896.220000007685</v>
      </c>
      <c r="D51" s="14">
        <v>11316</v>
      </c>
      <c r="E51" s="14">
        <v>1831</v>
      </c>
      <c r="F51" s="14">
        <v>2281</v>
      </c>
      <c r="G51" s="14">
        <v>3679.5139999999997</v>
      </c>
      <c r="H51" s="14" t="b">
        <f>+AND(db_CLP[[#This Row],[Vol_SACO]]&gt;3000,db_CLP[[#This Row],[Vol_ENVA]]&gt;3000)</f>
        <v>0</v>
      </c>
      <c r="I51" s="14" t="b">
        <f>+AND(db_CLP[[#This Row],[Vol_SACO]]&lt;100,db_CLP[[#This Row],[Vol_ENVA]]&lt;100)</f>
        <v>0</v>
      </c>
      <c r="J51" s="14" t="b">
        <f>+AND(db_CLP[[#This Row],[Vol_SACO]]&lt;100,db_CLP[[#This Row],[Vol_ENVA]]&gt;3000)</f>
        <v>0</v>
      </c>
      <c r="K51" s="14" t="b">
        <f>+AND(db_CLP[[#This Row],[Vol_SACO]]&gt;3000,db_CLP[[#This Row],[Vol_ENVA]]&lt;100)</f>
        <v>0</v>
      </c>
    </row>
    <row r="52" spans="1:11" x14ac:dyDescent="0.25">
      <c r="A52" s="3">
        <v>44246</v>
      </c>
      <c r="B52" s="3" t="str">
        <f>+TEXT(db_CLP[[#This Row],[Fecha]],"ddd")</f>
        <v>Fri</v>
      </c>
      <c r="C52" s="14">
        <v>20321.010000000009</v>
      </c>
      <c r="D52" s="14">
        <v>21603</v>
      </c>
      <c r="E52" s="14">
        <v>3074</v>
      </c>
      <c r="F52" s="14">
        <v>0</v>
      </c>
      <c r="G52" s="14">
        <v>3837.5395999999996</v>
      </c>
      <c r="H52" s="14" t="b">
        <f>+AND(db_CLP[[#This Row],[Vol_SACO]]&gt;3000,db_CLP[[#This Row],[Vol_ENVA]]&gt;3000)</f>
        <v>0</v>
      </c>
      <c r="I52" s="14" t="b">
        <f>+AND(db_CLP[[#This Row],[Vol_SACO]]&lt;100,db_CLP[[#This Row],[Vol_ENVA]]&lt;100)</f>
        <v>0</v>
      </c>
      <c r="J52" s="14" t="b">
        <f>+AND(db_CLP[[#This Row],[Vol_SACO]]&lt;100,db_CLP[[#This Row],[Vol_ENVA]]&gt;3000)</f>
        <v>1</v>
      </c>
      <c r="K52" s="14" t="b">
        <f>+AND(db_CLP[[#This Row],[Vol_SACO]]&gt;3000,db_CLP[[#This Row],[Vol_ENVA]]&lt;100)</f>
        <v>0</v>
      </c>
    </row>
    <row r="53" spans="1:11" x14ac:dyDescent="0.25">
      <c r="A53" s="3">
        <v>44247</v>
      </c>
      <c r="B53" s="3" t="str">
        <f>+TEXT(db_CLP[[#This Row],[Fecha]],"ddd")</f>
        <v>Sat</v>
      </c>
      <c r="C53" s="14">
        <v>14567.999999999302</v>
      </c>
      <c r="D53" s="14">
        <v>9415</v>
      </c>
      <c r="E53" s="14">
        <v>1516</v>
      </c>
      <c r="F53" s="14">
        <v>0</v>
      </c>
      <c r="G53" s="14">
        <v>3002.9141999999988</v>
      </c>
      <c r="H53" s="14" t="b">
        <f>+AND(db_CLP[[#This Row],[Vol_SACO]]&gt;3000,db_CLP[[#This Row],[Vol_ENVA]]&gt;3000)</f>
        <v>0</v>
      </c>
      <c r="I53" s="14" t="b">
        <f>+AND(db_CLP[[#This Row],[Vol_SACO]]&lt;100,db_CLP[[#This Row],[Vol_ENVA]]&lt;100)</f>
        <v>0</v>
      </c>
      <c r="J53" s="14" t="b">
        <f>+AND(db_CLP[[#This Row],[Vol_SACO]]&lt;100,db_CLP[[#This Row],[Vol_ENVA]]&gt;3000)</f>
        <v>1</v>
      </c>
      <c r="K53" s="14" t="b">
        <f>+AND(db_CLP[[#This Row],[Vol_SACO]]&gt;3000,db_CLP[[#This Row],[Vol_ENVA]]&lt;100)</f>
        <v>0</v>
      </c>
    </row>
    <row r="54" spans="1:11" x14ac:dyDescent="0.25">
      <c r="A54" s="3">
        <v>44248</v>
      </c>
      <c r="B54" s="3" t="str">
        <f>+TEXT(db_CLP[[#This Row],[Fecha]],"ddd")</f>
        <v>Sun</v>
      </c>
      <c r="C54" s="14">
        <v>7548.8900000013964</v>
      </c>
      <c r="D54" s="14">
        <v>6347</v>
      </c>
      <c r="E54" s="14">
        <v>1041</v>
      </c>
      <c r="F54" s="14">
        <v>0</v>
      </c>
      <c r="G54" s="14">
        <v>0</v>
      </c>
      <c r="H54" s="14" t="b">
        <f>+AND(db_CLP[[#This Row],[Vol_SACO]]&gt;3000,db_CLP[[#This Row],[Vol_ENVA]]&gt;3000)</f>
        <v>0</v>
      </c>
      <c r="I54" s="14" t="b">
        <f>+AND(db_CLP[[#This Row],[Vol_SACO]]&lt;100,db_CLP[[#This Row],[Vol_ENVA]]&lt;100)</f>
        <v>1</v>
      </c>
      <c r="J54" s="14" t="b">
        <f>+AND(db_CLP[[#This Row],[Vol_SACO]]&lt;100,db_CLP[[#This Row],[Vol_ENVA]]&gt;3000)</f>
        <v>0</v>
      </c>
      <c r="K54" s="14" t="b">
        <f>+AND(db_CLP[[#This Row],[Vol_SACO]]&gt;3000,db_CLP[[#This Row],[Vol_ENVA]]&lt;100)</f>
        <v>0</v>
      </c>
    </row>
    <row r="55" spans="1:11" x14ac:dyDescent="0.25">
      <c r="A55" s="3">
        <v>44249</v>
      </c>
      <c r="B55" s="3" t="str">
        <f>+TEXT(db_CLP[[#This Row],[Fecha]],"ddd")</f>
        <v>Mon</v>
      </c>
      <c r="C55" s="14">
        <v>11411.960000000006</v>
      </c>
      <c r="D55" s="14">
        <v>7641</v>
      </c>
      <c r="E55" s="14">
        <v>1134</v>
      </c>
      <c r="F55" s="14">
        <v>0</v>
      </c>
      <c r="G55" s="14">
        <v>1106.9418000000001</v>
      </c>
      <c r="H55" s="14" t="b">
        <f>+AND(db_CLP[[#This Row],[Vol_SACO]]&gt;3000,db_CLP[[#This Row],[Vol_ENVA]]&gt;3000)</f>
        <v>0</v>
      </c>
      <c r="I55" s="14" t="b">
        <f>+AND(db_CLP[[#This Row],[Vol_SACO]]&lt;100,db_CLP[[#This Row],[Vol_ENVA]]&lt;100)</f>
        <v>0</v>
      </c>
      <c r="J55" s="14" t="b">
        <f>+AND(db_CLP[[#This Row],[Vol_SACO]]&lt;100,db_CLP[[#This Row],[Vol_ENVA]]&gt;3000)</f>
        <v>0</v>
      </c>
      <c r="K55" s="14" t="b">
        <f>+AND(db_CLP[[#This Row],[Vol_SACO]]&gt;3000,db_CLP[[#This Row],[Vol_ENVA]]&lt;100)</f>
        <v>0</v>
      </c>
    </row>
    <row r="56" spans="1:11" x14ac:dyDescent="0.25">
      <c r="A56" s="3">
        <v>44250</v>
      </c>
      <c r="B56" s="3" t="str">
        <f>+TEXT(db_CLP[[#This Row],[Fecha]],"ddd")</f>
        <v>Tue</v>
      </c>
      <c r="C56" s="14">
        <v>19745.309999992998</v>
      </c>
      <c r="D56" s="14">
        <v>8560</v>
      </c>
      <c r="E56" s="14">
        <v>1623</v>
      </c>
      <c r="F56" s="14">
        <v>3614</v>
      </c>
      <c r="G56" s="14">
        <v>3507.5011999999992</v>
      </c>
      <c r="H56" s="14" t="b">
        <f>+AND(db_CLP[[#This Row],[Vol_SACO]]&gt;3000,db_CLP[[#This Row],[Vol_ENVA]]&gt;3000)</f>
        <v>1</v>
      </c>
      <c r="I56" s="14" t="b">
        <f>+AND(db_CLP[[#This Row],[Vol_SACO]]&lt;100,db_CLP[[#This Row],[Vol_ENVA]]&lt;100)</f>
        <v>0</v>
      </c>
      <c r="J56" s="14" t="b">
        <f>+AND(db_CLP[[#This Row],[Vol_SACO]]&lt;100,db_CLP[[#This Row],[Vol_ENVA]]&gt;3000)</f>
        <v>0</v>
      </c>
      <c r="K56" s="14" t="b">
        <f>+AND(db_CLP[[#This Row],[Vol_SACO]]&gt;3000,db_CLP[[#This Row],[Vol_ENVA]]&lt;100)</f>
        <v>0</v>
      </c>
    </row>
    <row r="57" spans="1:11" x14ac:dyDescent="0.25">
      <c r="A57" s="3">
        <v>44251</v>
      </c>
      <c r="B57" s="3" t="str">
        <f>+TEXT(db_CLP[[#This Row],[Fecha]],"ddd")</f>
        <v>Wed</v>
      </c>
      <c r="C57" s="14">
        <v>19861.310000009791</v>
      </c>
      <c r="D57" s="14">
        <v>8941</v>
      </c>
      <c r="E57" s="14">
        <v>1691</v>
      </c>
      <c r="F57" s="14">
        <v>3606</v>
      </c>
      <c r="G57" s="14">
        <v>3356.2460000000005</v>
      </c>
      <c r="H57" s="14" t="b">
        <f>+AND(db_CLP[[#This Row],[Vol_SACO]]&gt;3000,db_CLP[[#This Row],[Vol_ENVA]]&gt;3000)</f>
        <v>1</v>
      </c>
      <c r="I57" s="14" t="b">
        <f>+AND(db_CLP[[#This Row],[Vol_SACO]]&lt;100,db_CLP[[#This Row],[Vol_ENVA]]&lt;100)</f>
        <v>0</v>
      </c>
      <c r="J57" s="14" t="b">
        <f>+AND(db_CLP[[#This Row],[Vol_SACO]]&lt;100,db_CLP[[#This Row],[Vol_ENVA]]&gt;3000)</f>
        <v>0</v>
      </c>
      <c r="K57" s="14" t="b">
        <f>+AND(db_CLP[[#This Row],[Vol_SACO]]&gt;3000,db_CLP[[#This Row],[Vol_ENVA]]&lt;100)</f>
        <v>0</v>
      </c>
    </row>
    <row r="58" spans="1:11" x14ac:dyDescent="0.25">
      <c r="A58" s="3">
        <v>44252</v>
      </c>
      <c r="B58" s="3" t="str">
        <f>+TEXT(db_CLP[[#This Row],[Fecha]],"ddd")</f>
        <v>Thu</v>
      </c>
      <c r="C58" s="14">
        <v>20216.020000000688</v>
      </c>
      <c r="D58" s="14">
        <v>11379</v>
      </c>
      <c r="E58" s="14">
        <v>1889</v>
      </c>
      <c r="F58" s="14">
        <v>2735</v>
      </c>
      <c r="G58" s="14">
        <v>4351.16</v>
      </c>
      <c r="H58" s="14" t="b">
        <f>+AND(db_CLP[[#This Row],[Vol_SACO]]&gt;3000,db_CLP[[#This Row],[Vol_ENVA]]&gt;3000)</f>
        <v>0</v>
      </c>
      <c r="I58" s="14" t="b">
        <f>+AND(db_CLP[[#This Row],[Vol_SACO]]&lt;100,db_CLP[[#This Row],[Vol_ENVA]]&lt;100)</f>
        <v>0</v>
      </c>
      <c r="J58" s="14" t="b">
        <f>+AND(db_CLP[[#This Row],[Vol_SACO]]&lt;100,db_CLP[[#This Row],[Vol_ENVA]]&gt;3000)</f>
        <v>0</v>
      </c>
      <c r="K58" s="14" t="b">
        <f>+AND(db_CLP[[#This Row],[Vol_SACO]]&gt;3000,db_CLP[[#This Row],[Vol_ENVA]]&lt;100)</f>
        <v>0</v>
      </c>
    </row>
    <row r="59" spans="1:11" x14ac:dyDescent="0.25">
      <c r="A59" s="3">
        <v>44253</v>
      </c>
      <c r="B59" s="3" t="str">
        <f>+TEXT(db_CLP[[#This Row],[Fecha]],"ddd")</f>
        <v>Fri</v>
      </c>
      <c r="C59" s="14">
        <v>19227.829999992318</v>
      </c>
      <c r="D59" s="14">
        <v>10880</v>
      </c>
      <c r="E59" s="14">
        <v>1561</v>
      </c>
      <c r="F59" s="14">
        <v>0</v>
      </c>
      <c r="G59" s="14">
        <v>3886.0298000000003</v>
      </c>
      <c r="H59" s="14" t="b">
        <f>+AND(db_CLP[[#This Row],[Vol_SACO]]&gt;3000,db_CLP[[#This Row],[Vol_ENVA]]&gt;3000)</f>
        <v>0</v>
      </c>
      <c r="I59" s="14" t="b">
        <f>+AND(db_CLP[[#This Row],[Vol_SACO]]&lt;100,db_CLP[[#This Row],[Vol_ENVA]]&lt;100)</f>
        <v>0</v>
      </c>
      <c r="J59" s="14" t="b">
        <f>+AND(db_CLP[[#This Row],[Vol_SACO]]&lt;100,db_CLP[[#This Row],[Vol_ENVA]]&gt;3000)</f>
        <v>1</v>
      </c>
      <c r="K59" s="14" t="b">
        <f>+AND(db_CLP[[#This Row],[Vol_SACO]]&gt;3000,db_CLP[[#This Row],[Vol_ENVA]]&lt;100)</f>
        <v>0</v>
      </c>
    </row>
    <row r="60" spans="1:11" x14ac:dyDescent="0.25">
      <c r="A60" s="3">
        <v>44254</v>
      </c>
      <c r="B60" s="3" t="str">
        <f>+TEXT(db_CLP[[#This Row],[Fecha]],"ddd")</f>
        <v>Sat</v>
      </c>
      <c r="C60" s="14">
        <v>12957.799999999304</v>
      </c>
      <c r="D60" s="14">
        <v>8507</v>
      </c>
      <c r="E60" s="14">
        <v>1149</v>
      </c>
      <c r="F60" s="14">
        <v>0</v>
      </c>
      <c r="G60" s="14">
        <v>1732.0443999999998</v>
      </c>
      <c r="H60" s="14" t="b">
        <f>+AND(db_CLP[[#This Row],[Vol_SACO]]&gt;3000,db_CLP[[#This Row],[Vol_ENVA]]&gt;3000)</f>
        <v>0</v>
      </c>
      <c r="I60" s="14" t="b">
        <f>+AND(db_CLP[[#This Row],[Vol_SACO]]&lt;100,db_CLP[[#This Row],[Vol_ENVA]]&lt;100)</f>
        <v>0</v>
      </c>
      <c r="J60" s="14" t="b">
        <f>+AND(db_CLP[[#This Row],[Vol_SACO]]&lt;100,db_CLP[[#This Row],[Vol_ENVA]]&gt;3000)</f>
        <v>0</v>
      </c>
      <c r="K60" s="14" t="b">
        <f>+AND(db_CLP[[#This Row],[Vol_SACO]]&gt;3000,db_CLP[[#This Row],[Vol_ENVA]]&lt;100)</f>
        <v>0</v>
      </c>
    </row>
    <row r="61" spans="1:11" x14ac:dyDescent="0.25">
      <c r="A61" s="3">
        <v>44255</v>
      </c>
      <c r="B61" s="3" t="str">
        <f>+TEXT(db_CLP[[#This Row],[Fecha]],"ddd")</f>
        <v>Sun</v>
      </c>
      <c r="C61" s="14">
        <v>6262.3899999979185</v>
      </c>
      <c r="D61" s="14">
        <v>5461</v>
      </c>
      <c r="E61" s="14">
        <v>1120</v>
      </c>
      <c r="F61" s="14">
        <v>0</v>
      </c>
      <c r="G61" s="14">
        <v>0</v>
      </c>
      <c r="H61" s="14" t="b">
        <f>+AND(db_CLP[[#This Row],[Vol_SACO]]&gt;3000,db_CLP[[#This Row],[Vol_ENVA]]&gt;3000)</f>
        <v>0</v>
      </c>
      <c r="I61" s="14" t="b">
        <f>+AND(db_CLP[[#This Row],[Vol_SACO]]&lt;100,db_CLP[[#This Row],[Vol_ENVA]]&lt;100)</f>
        <v>1</v>
      </c>
      <c r="J61" s="14" t="b">
        <f>+AND(db_CLP[[#This Row],[Vol_SACO]]&lt;100,db_CLP[[#This Row],[Vol_ENVA]]&gt;3000)</f>
        <v>0</v>
      </c>
      <c r="K61" s="14" t="b">
        <f>+AND(db_CLP[[#This Row],[Vol_SACO]]&gt;3000,db_CLP[[#This Row],[Vol_ENVA]]&lt;100)</f>
        <v>0</v>
      </c>
    </row>
    <row r="62" spans="1:11" x14ac:dyDescent="0.25">
      <c r="A62" s="3">
        <v>44256</v>
      </c>
      <c r="B62" s="3" t="str">
        <f>+TEXT(db_CLP[[#This Row],[Fecha]],"ddd")</f>
        <v>Mon</v>
      </c>
      <c r="C62" s="14">
        <v>6828.8200000069628</v>
      </c>
      <c r="D62" s="14">
        <v>5651</v>
      </c>
      <c r="E62" s="14">
        <v>344</v>
      </c>
      <c r="F62" s="14">
        <v>0</v>
      </c>
      <c r="G62" s="14">
        <v>0</v>
      </c>
      <c r="H62" s="14" t="b">
        <f>+AND(db_CLP[[#This Row],[Vol_SACO]]&gt;3000,db_CLP[[#This Row],[Vol_ENVA]]&gt;3000)</f>
        <v>0</v>
      </c>
      <c r="I62" s="14" t="b">
        <f>+AND(db_CLP[[#This Row],[Vol_SACO]]&lt;100,db_CLP[[#This Row],[Vol_ENVA]]&lt;100)</f>
        <v>1</v>
      </c>
      <c r="J62" s="14" t="b">
        <f>+AND(db_CLP[[#This Row],[Vol_SACO]]&lt;100,db_CLP[[#This Row],[Vol_ENVA]]&gt;3000)</f>
        <v>0</v>
      </c>
      <c r="K62" s="14" t="b">
        <f>+AND(db_CLP[[#This Row],[Vol_SACO]]&gt;3000,db_CLP[[#This Row],[Vol_ENVA]]&lt;100)</f>
        <v>0</v>
      </c>
    </row>
    <row r="63" spans="1:11" x14ac:dyDescent="0.25">
      <c r="A63" s="3">
        <v>44257</v>
      </c>
      <c r="B63" s="3" t="str">
        <f>+TEXT(db_CLP[[#This Row],[Fecha]],"ddd")</f>
        <v>Tue</v>
      </c>
      <c r="C63" s="14">
        <v>4904.8199999874341</v>
      </c>
      <c r="D63" s="14">
        <v>3513</v>
      </c>
      <c r="E63" s="14">
        <v>703</v>
      </c>
      <c r="F63" s="14">
        <v>0</v>
      </c>
      <c r="G63" s="14">
        <v>0</v>
      </c>
      <c r="H63" s="14" t="b">
        <f>+AND(db_CLP[[#This Row],[Vol_SACO]]&gt;3000,db_CLP[[#This Row],[Vol_ENVA]]&gt;3000)</f>
        <v>0</v>
      </c>
      <c r="I63" s="14" t="b">
        <f>+AND(db_CLP[[#This Row],[Vol_SACO]]&lt;100,db_CLP[[#This Row],[Vol_ENVA]]&lt;100)</f>
        <v>1</v>
      </c>
      <c r="J63" s="14" t="b">
        <f>+AND(db_CLP[[#This Row],[Vol_SACO]]&lt;100,db_CLP[[#This Row],[Vol_ENVA]]&gt;3000)</f>
        <v>0</v>
      </c>
      <c r="K63" s="14" t="b">
        <f>+AND(db_CLP[[#This Row],[Vol_SACO]]&gt;3000,db_CLP[[#This Row],[Vol_ENVA]]&lt;100)</f>
        <v>0</v>
      </c>
    </row>
    <row r="64" spans="1:11" x14ac:dyDescent="0.25">
      <c r="A64" s="3">
        <v>44258</v>
      </c>
      <c r="B64" s="3" t="str">
        <f>+TEXT(db_CLP[[#This Row],[Fecha]],"ddd")</f>
        <v>Wed</v>
      </c>
      <c r="C64" s="14">
        <v>4738.8000000007014</v>
      </c>
      <c r="D64" s="14">
        <v>3489</v>
      </c>
      <c r="E64" s="14">
        <v>534</v>
      </c>
      <c r="F64" s="14">
        <v>0</v>
      </c>
      <c r="G64" s="14">
        <v>0</v>
      </c>
      <c r="H64" s="14" t="b">
        <f>+AND(db_CLP[[#This Row],[Vol_SACO]]&gt;3000,db_CLP[[#This Row],[Vol_ENVA]]&gt;3000)</f>
        <v>0</v>
      </c>
      <c r="I64" s="14" t="b">
        <f>+AND(db_CLP[[#This Row],[Vol_SACO]]&lt;100,db_CLP[[#This Row],[Vol_ENVA]]&lt;100)</f>
        <v>1</v>
      </c>
      <c r="J64" s="14" t="b">
        <f>+AND(db_CLP[[#This Row],[Vol_SACO]]&lt;100,db_CLP[[#This Row],[Vol_ENVA]]&gt;3000)</f>
        <v>0</v>
      </c>
      <c r="K64" s="14" t="b">
        <f>+AND(db_CLP[[#This Row],[Vol_SACO]]&gt;3000,db_CLP[[#This Row],[Vol_ENVA]]&lt;100)</f>
        <v>0</v>
      </c>
    </row>
    <row r="65" spans="1:11" x14ac:dyDescent="0.25">
      <c r="A65" s="3">
        <v>44259</v>
      </c>
      <c r="B65" s="3" t="str">
        <f>+TEXT(db_CLP[[#This Row],[Fecha]],"ddd")</f>
        <v>Thu</v>
      </c>
      <c r="C65" s="14">
        <v>4238.7600000027887</v>
      </c>
      <c r="D65" s="14">
        <v>2965</v>
      </c>
      <c r="E65" s="14">
        <v>266</v>
      </c>
      <c r="F65" s="14">
        <v>0</v>
      </c>
      <c r="G65" s="14">
        <v>0</v>
      </c>
      <c r="H65" s="14" t="b">
        <f>+AND(db_CLP[[#This Row],[Vol_SACO]]&gt;3000,db_CLP[[#This Row],[Vol_ENVA]]&gt;3000)</f>
        <v>0</v>
      </c>
      <c r="I65" s="14" t="b">
        <f>+AND(db_CLP[[#This Row],[Vol_SACO]]&lt;100,db_CLP[[#This Row],[Vol_ENVA]]&lt;100)</f>
        <v>1</v>
      </c>
      <c r="J65" s="14" t="b">
        <f>+AND(db_CLP[[#This Row],[Vol_SACO]]&lt;100,db_CLP[[#This Row],[Vol_ENVA]]&gt;3000)</f>
        <v>0</v>
      </c>
      <c r="K65" s="14" t="b">
        <f>+AND(db_CLP[[#This Row],[Vol_SACO]]&gt;3000,db_CLP[[#This Row],[Vol_ENVA]]&lt;100)</f>
        <v>0</v>
      </c>
    </row>
    <row r="66" spans="1:11" x14ac:dyDescent="0.25">
      <c r="A66" s="3">
        <v>44260</v>
      </c>
      <c r="B66" s="3" t="str">
        <f>+TEXT(db_CLP[[#This Row],[Fecha]],"ddd")</f>
        <v>Fri</v>
      </c>
      <c r="C66" s="14">
        <v>6187.5099999971862</v>
      </c>
      <c r="D66" s="14">
        <v>4817</v>
      </c>
      <c r="E66" s="14">
        <v>789</v>
      </c>
      <c r="F66" s="14">
        <v>0</v>
      </c>
      <c r="G66" s="14">
        <v>0</v>
      </c>
      <c r="H66" s="14" t="b">
        <f>+AND(db_CLP[[#This Row],[Vol_SACO]]&gt;3000,db_CLP[[#This Row],[Vol_ENVA]]&gt;3000)</f>
        <v>0</v>
      </c>
      <c r="I66" s="14" t="b">
        <f>+AND(db_CLP[[#This Row],[Vol_SACO]]&lt;100,db_CLP[[#This Row],[Vol_ENVA]]&lt;100)</f>
        <v>1</v>
      </c>
      <c r="J66" s="14" t="b">
        <f>+AND(db_CLP[[#This Row],[Vol_SACO]]&lt;100,db_CLP[[#This Row],[Vol_ENVA]]&gt;3000)</f>
        <v>0</v>
      </c>
      <c r="K66" s="14" t="b">
        <f>+AND(db_CLP[[#This Row],[Vol_SACO]]&gt;3000,db_CLP[[#This Row],[Vol_ENVA]]&lt;100)</f>
        <v>0</v>
      </c>
    </row>
    <row r="67" spans="1:11" x14ac:dyDescent="0.25">
      <c r="A67" s="3">
        <v>44261</v>
      </c>
      <c r="B67" s="3" t="str">
        <f>+TEXT(db_CLP[[#This Row],[Fecha]],"ddd")</f>
        <v>Sat</v>
      </c>
      <c r="C67" s="14">
        <v>4451.3200000070065</v>
      </c>
      <c r="D67" s="14">
        <v>4027</v>
      </c>
      <c r="E67" s="14">
        <v>812</v>
      </c>
      <c r="F67" s="14">
        <v>0</v>
      </c>
      <c r="G67" s="14">
        <v>0</v>
      </c>
      <c r="H67" s="14" t="b">
        <f>+AND(db_CLP[[#This Row],[Vol_SACO]]&gt;3000,db_CLP[[#This Row],[Vol_ENVA]]&gt;3000)</f>
        <v>0</v>
      </c>
      <c r="I67" s="14" t="b">
        <f>+AND(db_CLP[[#This Row],[Vol_SACO]]&lt;100,db_CLP[[#This Row],[Vol_ENVA]]&lt;100)</f>
        <v>1</v>
      </c>
      <c r="J67" s="14" t="b">
        <f>+AND(db_CLP[[#This Row],[Vol_SACO]]&lt;100,db_CLP[[#This Row],[Vol_ENVA]]&gt;3000)</f>
        <v>0</v>
      </c>
      <c r="K67" s="14" t="b">
        <f>+AND(db_CLP[[#This Row],[Vol_SACO]]&gt;3000,db_CLP[[#This Row],[Vol_ENVA]]&lt;100)</f>
        <v>0</v>
      </c>
    </row>
    <row r="68" spans="1:11" x14ac:dyDescent="0.25">
      <c r="A68" s="3">
        <v>44262</v>
      </c>
      <c r="B68" s="3" t="str">
        <f>+TEXT(db_CLP[[#This Row],[Fecha]],"ddd")</f>
        <v>Sun</v>
      </c>
      <c r="C68" s="14">
        <v>4199.0900000083784</v>
      </c>
      <c r="D68" s="14">
        <v>3387</v>
      </c>
      <c r="E68" s="14">
        <v>689</v>
      </c>
      <c r="F68" s="14">
        <v>0</v>
      </c>
      <c r="G68" s="14">
        <v>0</v>
      </c>
      <c r="H68" s="14" t="b">
        <f>+AND(db_CLP[[#This Row],[Vol_SACO]]&gt;3000,db_CLP[[#This Row],[Vol_ENVA]]&gt;3000)</f>
        <v>0</v>
      </c>
      <c r="I68" s="14" t="b">
        <f>+AND(db_CLP[[#This Row],[Vol_SACO]]&lt;100,db_CLP[[#This Row],[Vol_ENVA]]&lt;100)</f>
        <v>1</v>
      </c>
      <c r="J68" s="14" t="b">
        <f>+AND(db_CLP[[#This Row],[Vol_SACO]]&lt;100,db_CLP[[#This Row],[Vol_ENVA]]&gt;3000)</f>
        <v>0</v>
      </c>
      <c r="K68" s="14" t="b">
        <f>+AND(db_CLP[[#This Row],[Vol_SACO]]&gt;3000,db_CLP[[#This Row],[Vol_ENVA]]&lt;100)</f>
        <v>0</v>
      </c>
    </row>
    <row r="69" spans="1:11" x14ac:dyDescent="0.25">
      <c r="A69" s="3">
        <v>44263</v>
      </c>
      <c r="B69" s="3" t="str">
        <f>+TEXT(db_CLP[[#This Row],[Fecha]],"ddd")</f>
        <v>Mon</v>
      </c>
      <c r="C69" s="14">
        <v>8974.2499999979191</v>
      </c>
      <c r="D69" s="14">
        <v>6055</v>
      </c>
      <c r="E69" s="14">
        <v>1240</v>
      </c>
      <c r="F69" s="14">
        <v>1804</v>
      </c>
      <c r="G69" s="14">
        <v>0</v>
      </c>
      <c r="H69" s="14" t="b">
        <f>+AND(db_CLP[[#This Row],[Vol_SACO]]&gt;3000,db_CLP[[#This Row],[Vol_ENVA]]&gt;3000)</f>
        <v>0</v>
      </c>
      <c r="I69" s="14" t="b">
        <f>+AND(db_CLP[[#This Row],[Vol_SACO]]&lt;100,db_CLP[[#This Row],[Vol_ENVA]]&lt;100)</f>
        <v>0</v>
      </c>
      <c r="J69" s="14" t="b">
        <f>+AND(db_CLP[[#This Row],[Vol_SACO]]&lt;100,db_CLP[[#This Row],[Vol_ENVA]]&gt;3000)</f>
        <v>0</v>
      </c>
      <c r="K69" s="14" t="b">
        <f>+AND(db_CLP[[#This Row],[Vol_SACO]]&gt;3000,db_CLP[[#This Row],[Vol_ENVA]]&lt;100)</f>
        <v>0</v>
      </c>
    </row>
    <row r="70" spans="1:11" x14ac:dyDescent="0.25">
      <c r="A70" s="3">
        <v>44264</v>
      </c>
      <c r="B70" s="3" t="str">
        <f>+TEXT(db_CLP[[#This Row],[Fecha]],"ddd")</f>
        <v>Tue</v>
      </c>
      <c r="C70" s="14">
        <v>19285.209999987404</v>
      </c>
      <c r="D70" s="14">
        <v>7438</v>
      </c>
      <c r="E70" s="14">
        <v>1662</v>
      </c>
      <c r="F70" s="14">
        <v>3619</v>
      </c>
      <c r="G70" s="14">
        <v>2783.8433999999988</v>
      </c>
      <c r="H70" s="14" t="b">
        <f>+AND(db_CLP[[#This Row],[Vol_SACO]]&gt;3000,db_CLP[[#This Row],[Vol_ENVA]]&gt;3000)</f>
        <v>0</v>
      </c>
      <c r="I70" s="14" t="b">
        <f>+AND(db_CLP[[#This Row],[Vol_SACO]]&lt;100,db_CLP[[#This Row],[Vol_ENVA]]&lt;100)</f>
        <v>0</v>
      </c>
      <c r="J70" s="14" t="b">
        <f>+AND(db_CLP[[#This Row],[Vol_SACO]]&lt;100,db_CLP[[#This Row],[Vol_ENVA]]&gt;3000)</f>
        <v>0</v>
      </c>
      <c r="K70" s="14" t="b">
        <f>+AND(db_CLP[[#This Row],[Vol_SACO]]&gt;3000,db_CLP[[#This Row],[Vol_ENVA]]&lt;100)</f>
        <v>0</v>
      </c>
    </row>
    <row r="71" spans="1:11" x14ac:dyDescent="0.25">
      <c r="A71" s="3">
        <v>44265</v>
      </c>
      <c r="B71" s="3" t="str">
        <f>+TEXT(db_CLP[[#This Row],[Fecha]],"ddd")</f>
        <v>Wed</v>
      </c>
      <c r="C71" s="14">
        <v>16691.360000000728</v>
      </c>
      <c r="D71" s="14">
        <v>8627</v>
      </c>
      <c r="E71" s="14">
        <v>1557</v>
      </c>
      <c r="F71" s="14">
        <v>3626</v>
      </c>
      <c r="G71" s="14">
        <v>2485.1584000000003</v>
      </c>
      <c r="H71" s="14" t="b">
        <f>+AND(db_CLP[[#This Row],[Vol_SACO]]&gt;3000,db_CLP[[#This Row],[Vol_ENVA]]&gt;3000)</f>
        <v>0</v>
      </c>
      <c r="I71" s="14" t="b">
        <f>+AND(db_CLP[[#This Row],[Vol_SACO]]&lt;100,db_CLP[[#This Row],[Vol_ENVA]]&lt;100)</f>
        <v>0</v>
      </c>
      <c r="J71" s="14" t="b">
        <f>+AND(db_CLP[[#This Row],[Vol_SACO]]&lt;100,db_CLP[[#This Row],[Vol_ENVA]]&gt;3000)</f>
        <v>0</v>
      </c>
      <c r="K71" s="14" t="b">
        <f>+AND(db_CLP[[#This Row],[Vol_SACO]]&gt;3000,db_CLP[[#This Row],[Vol_ENVA]]&lt;100)</f>
        <v>0</v>
      </c>
    </row>
    <row r="72" spans="1:11" x14ac:dyDescent="0.25">
      <c r="A72" s="3">
        <v>44266</v>
      </c>
      <c r="B72" s="3" t="str">
        <f>+TEXT(db_CLP[[#This Row],[Fecha]],"ddd")</f>
        <v>Thu</v>
      </c>
      <c r="C72" s="14">
        <v>19780.609999999971</v>
      </c>
      <c r="D72" s="14">
        <v>10793</v>
      </c>
      <c r="E72" s="14">
        <v>1891</v>
      </c>
      <c r="F72" s="14">
        <v>2265</v>
      </c>
      <c r="G72" s="14">
        <v>4308.0389999999998</v>
      </c>
      <c r="H72" s="14" t="b">
        <f>+AND(db_CLP[[#This Row],[Vol_SACO]]&gt;3000,db_CLP[[#This Row],[Vol_ENVA]]&gt;3000)</f>
        <v>0</v>
      </c>
      <c r="I72" s="14" t="b">
        <f>+AND(db_CLP[[#This Row],[Vol_SACO]]&lt;100,db_CLP[[#This Row],[Vol_ENVA]]&lt;100)</f>
        <v>0</v>
      </c>
      <c r="J72" s="14" t="b">
        <f>+AND(db_CLP[[#This Row],[Vol_SACO]]&lt;100,db_CLP[[#This Row],[Vol_ENVA]]&gt;3000)</f>
        <v>0</v>
      </c>
      <c r="K72" s="14" t="b">
        <f>+AND(db_CLP[[#This Row],[Vol_SACO]]&gt;3000,db_CLP[[#This Row],[Vol_ENVA]]&lt;100)</f>
        <v>0</v>
      </c>
    </row>
    <row r="73" spans="1:11" x14ac:dyDescent="0.25">
      <c r="A73" s="3">
        <v>44267</v>
      </c>
      <c r="B73" s="3" t="str">
        <f>+TEXT(db_CLP[[#This Row],[Fecha]],"ddd")</f>
        <v>Fri</v>
      </c>
      <c r="C73" s="14">
        <v>19532.210000011197</v>
      </c>
      <c r="D73" s="14">
        <v>10333</v>
      </c>
      <c r="E73" s="14">
        <v>1663</v>
      </c>
      <c r="F73" s="14">
        <v>1819</v>
      </c>
      <c r="G73" s="14">
        <v>4216.4960000000001</v>
      </c>
      <c r="H73" s="14" t="b">
        <f>+AND(db_CLP[[#This Row],[Vol_SACO]]&gt;3000,db_CLP[[#This Row],[Vol_ENVA]]&gt;3000)</f>
        <v>0</v>
      </c>
      <c r="I73" s="14" t="b">
        <f>+AND(db_CLP[[#This Row],[Vol_SACO]]&lt;100,db_CLP[[#This Row],[Vol_ENVA]]&lt;100)</f>
        <v>0</v>
      </c>
      <c r="J73" s="14" t="b">
        <f>+AND(db_CLP[[#This Row],[Vol_SACO]]&lt;100,db_CLP[[#This Row],[Vol_ENVA]]&gt;3000)</f>
        <v>0</v>
      </c>
      <c r="K73" s="14" t="b">
        <f>+AND(db_CLP[[#This Row],[Vol_SACO]]&gt;3000,db_CLP[[#This Row],[Vol_ENVA]]&lt;100)</f>
        <v>0</v>
      </c>
    </row>
    <row r="74" spans="1:11" x14ac:dyDescent="0.25">
      <c r="A74" s="3">
        <v>44268</v>
      </c>
      <c r="B74" s="3" t="str">
        <f>+TEXT(db_CLP[[#This Row],[Fecha]],"ddd")</f>
        <v>Sat</v>
      </c>
      <c r="C74" s="14">
        <v>13488.55999999441</v>
      </c>
      <c r="D74" s="14">
        <v>8946</v>
      </c>
      <c r="E74" s="14">
        <v>1231</v>
      </c>
      <c r="F74" s="14">
        <v>0</v>
      </c>
      <c r="G74" s="14">
        <v>1525.8634000000002</v>
      </c>
      <c r="H74" s="14" t="b">
        <f>+AND(db_CLP[[#This Row],[Vol_SACO]]&gt;3000,db_CLP[[#This Row],[Vol_ENVA]]&gt;3000)</f>
        <v>0</v>
      </c>
      <c r="I74" s="14" t="b">
        <f>+AND(db_CLP[[#This Row],[Vol_SACO]]&lt;100,db_CLP[[#This Row],[Vol_ENVA]]&lt;100)</f>
        <v>0</v>
      </c>
      <c r="J74" s="14" t="b">
        <f>+AND(db_CLP[[#This Row],[Vol_SACO]]&lt;100,db_CLP[[#This Row],[Vol_ENVA]]&gt;3000)</f>
        <v>0</v>
      </c>
      <c r="K74" s="14" t="b">
        <f>+AND(db_CLP[[#This Row],[Vol_SACO]]&gt;3000,db_CLP[[#This Row],[Vol_ENVA]]&lt;100)</f>
        <v>0</v>
      </c>
    </row>
    <row r="75" spans="1:11" x14ac:dyDescent="0.25">
      <c r="A75" s="3">
        <v>44269</v>
      </c>
      <c r="B75" s="3" t="str">
        <f>+TEXT(db_CLP[[#This Row],[Fecha]],"ddd")</f>
        <v>Sun</v>
      </c>
      <c r="C75" s="14">
        <v>7705.7800000062853</v>
      </c>
      <c r="D75" s="14">
        <v>6740</v>
      </c>
      <c r="E75" s="14">
        <v>785</v>
      </c>
      <c r="F75" s="14">
        <v>0</v>
      </c>
      <c r="G75" s="14">
        <v>0</v>
      </c>
      <c r="H75" s="14" t="b">
        <f>+AND(db_CLP[[#This Row],[Vol_SACO]]&gt;3000,db_CLP[[#This Row],[Vol_ENVA]]&gt;3000)</f>
        <v>0</v>
      </c>
      <c r="I75" s="14" t="b">
        <f>+AND(db_CLP[[#This Row],[Vol_SACO]]&lt;100,db_CLP[[#This Row],[Vol_ENVA]]&lt;100)</f>
        <v>1</v>
      </c>
      <c r="J75" s="14" t="b">
        <f>+AND(db_CLP[[#This Row],[Vol_SACO]]&lt;100,db_CLP[[#This Row],[Vol_ENVA]]&gt;3000)</f>
        <v>0</v>
      </c>
      <c r="K75" s="14" t="b">
        <f>+AND(db_CLP[[#This Row],[Vol_SACO]]&gt;3000,db_CLP[[#This Row],[Vol_ENVA]]&lt;100)</f>
        <v>0</v>
      </c>
    </row>
    <row r="76" spans="1:11" x14ac:dyDescent="0.25">
      <c r="A76" s="3">
        <v>44270</v>
      </c>
      <c r="B76" s="3" t="str">
        <f>+TEXT(db_CLP[[#This Row],[Fecha]],"ddd")</f>
        <v>Mon</v>
      </c>
      <c r="C76" s="14">
        <v>6815.8299999943847</v>
      </c>
      <c r="D76" s="14">
        <v>5623</v>
      </c>
      <c r="E76" s="14">
        <v>755</v>
      </c>
      <c r="F76" s="14">
        <v>0</v>
      </c>
      <c r="G76" s="14">
        <v>0</v>
      </c>
      <c r="H76" s="14" t="b">
        <f>+AND(db_CLP[[#This Row],[Vol_SACO]]&gt;3000,db_CLP[[#This Row],[Vol_ENVA]]&gt;3000)</f>
        <v>0</v>
      </c>
      <c r="I76" s="14" t="b">
        <f>+AND(db_CLP[[#This Row],[Vol_SACO]]&lt;100,db_CLP[[#This Row],[Vol_ENVA]]&lt;100)</f>
        <v>1</v>
      </c>
      <c r="J76" s="14" t="b">
        <f>+AND(db_CLP[[#This Row],[Vol_SACO]]&lt;100,db_CLP[[#This Row],[Vol_ENVA]]&gt;3000)</f>
        <v>0</v>
      </c>
      <c r="K76" s="14" t="b">
        <f>+AND(db_CLP[[#This Row],[Vol_SACO]]&gt;3000,db_CLP[[#This Row],[Vol_ENVA]]&lt;100)</f>
        <v>0</v>
      </c>
    </row>
    <row r="77" spans="1:11" x14ac:dyDescent="0.25">
      <c r="A77" s="3">
        <v>44271</v>
      </c>
      <c r="B77" s="3" t="str">
        <f>+TEXT(db_CLP[[#This Row],[Fecha]],"ddd")</f>
        <v>Tue</v>
      </c>
      <c r="C77" s="14">
        <v>4984.8599999944126</v>
      </c>
      <c r="D77" s="14">
        <v>3669</v>
      </c>
      <c r="E77" s="14">
        <v>1662</v>
      </c>
      <c r="F77" s="14">
        <v>0</v>
      </c>
      <c r="G77" s="14">
        <v>0</v>
      </c>
      <c r="H77" s="14" t="b">
        <f>+AND(db_CLP[[#This Row],[Vol_SACO]]&gt;3000,db_CLP[[#This Row],[Vol_ENVA]]&gt;3000)</f>
        <v>0</v>
      </c>
      <c r="I77" s="14" t="b">
        <f>+AND(db_CLP[[#This Row],[Vol_SACO]]&lt;100,db_CLP[[#This Row],[Vol_ENVA]]&lt;100)</f>
        <v>1</v>
      </c>
      <c r="J77" s="14" t="b">
        <f>+AND(db_CLP[[#This Row],[Vol_SACO]]&lt;100,db_CLP[[#This Row],[Vol_ENVA]]&gt;3000)</f>
        <v>0</v>
      </c>
      <c r="K77" s="14" t="b">
        <f>+AND(db_CLP[[#This Row],[Vol_SACO]]&gt;3000,db_CLP[[#This Row],[Vol_ENVA]]&lt;100)</f>
        <v>0</v>
      </c>
    </row>
    <row r="78" spans="1:11" x14ac:dyDescent="0.25">
      <c r="A78" s="3">
        <v>44272</v>
      </c>
      <c r="B78" s="3" t="str">
        <f>+TEXT(db_CLP[[#This Row],[Fecha]],"ddd")</f>
        <v>Wed</v>
      </c>
      <c r="C78" s="14">
        <v>5780.770000011209</v>
      </c>
      <c r="D78" s="14">
        <v>4646</v>
      </c>
      <c r="E78" s="14">
        <v>637</v>
      </c>
      <c r="F78" s="14">
        <v>0</v>
      </c>
      <c r="G78" s="14">
        <v>0</v>
      </c>
      <c r="H78" s="14" t="b">
        <f>+AND(db_CLP[[#This Row],[Vol_SACO]]&gt;3000,db_CLP[[#This Row],[Vol_ENVA]]&gt;3000)</f>
        <v>0</v>
      </c>
      <c r="I78" s="14" t="b">
        <f>+AND(db_CLP[[#This Row],[Vol_SACO]]&lt;100,db_CLP[[#This Row],[Vol_ENVA]]&lt;100)</f>
        <v>1</v>
      </c>
      <c r="J78" s="14" t="b">
        <f>+AND(db_CLP[[#This Row],[Vol_SACO]]&lt;100,db_CLP[[#This Row],[Vol_ENVA]]&gt;3000)</f>
        <v>0</v>
      </c>
      <c r="K78" s="14" t="b">
        <f>+AND(db_CLP[[#This Row],[Vol_SACO]]&gt;3000,db_CLP[[#This Row],[Vol_ENVA]]&lt;100)</f>
        <v>0</v>
      </c>
    </row>
    <row r="79" spans="1:11" x14ac:dyDescent="0.25">
      <c r="A79" s="3">
        <v>44273</v>
      </c>
      <c r="B79" s="3" t="str">
        <f>+TEXT(db_CLP[[#This Row],[Fecha]],"ddd")</f>
        <v>Thu</v>
      </c>
      <c r="C79" s="14">
        <v>4940.8099999971892</v>
      </c>
      <c r="D79" s="14">
        <v>4646</v>
      </c>
      <c r="E79" s="14">
        <v>663</v>
      </c>
      <c r="F79" s="14">
        <v>0</v>
      </c>
      <c r="G79" s="14">
        <v>0</v>
      </c>
      <c r="H79" s="14" t="b">
        <f>+AND(db_CLP[[#This Row],[Vol_SACO]]&gt;3000,db_CLP[[#This Row],[Vol_ENVA]]&gt;3000)</f>
        <v>0</v>
      </c>
      <c r="I79" s="14" t="b">
        <f>+AND(db_CLP[[#This Row],[Vol_SACO]]&lt;100,db_CLP[[#This Row],[Vol_ENVA]]&lt;100)</f>
        <v>1</v>
      </c>
      <c r="J79" s="14" t="b">
        <f>+AND(db_CLP[[#This Row],[Vol_SACO]]&lt;100,db_CLP[[#This Row],[Vol_ENVA]]&gt;3000)</f>
        <v>0</v>
      </c>
      <c r="K79" s="14" t="b">
        <f>+AND(db_CLP[[#This Row],[Vol_SACO]]&gt;3000,db_CLP[[#This Row],[Vol_ENVA]]&lt;100)</f>
        <v>0</v>
      </c>
    </row>
    <row r="80" spans="1:11" x14ac:dyDescent="0.25">
      <c r="A80" s="3">
        <v>44274</v>
      </c>
      <c r="B80" s="3" t="str">
        <f>+TEXT(db_CLP[[#This Row],[Fecha]],"ddd")</f>
        <v>Fri</v>
      </c>
      <c r="C80" s="14">
        <v>7761.8100000028062</v>
      </c>
      <c r="D80" s="14">
        <v>5279</v>
      </c>
      <c r="E80" s="14">
        <v>1787</v>
      </c>
      <c r="F80" s="14">
        <v>0</v>
      </c>
      <c r="G80" s="14">
        <v>0</v>
      </c>
      <c r="H80" s="14" t="b">
        <f>+AND(db_CLP[[#This Row],[Vol_SACO]]&gt;3000,db_CLP[[#This Row],[Vol_ENVA]]&gt;3000)</f>
        <v>0</v>
      </c>
      <c r="I80" s="14" t="b">
        <f>+AND(db_CLP[[#This Row],[Vol_SACO]]&lt;100,db_CLP[[#This Row],[Vol_ENVA]]&lt;100)</f>
        <v>1</v>
      </c>
      <c r="J80" s="14" t="b">
        <f>+AND(db_CLP[[#This Row],[Vol_SACO]]&lt;100,db_CLP[[#This Row],[Vol_ENVA]]&gt;3000)</f>
        <v>0</v>
      </c>
      <c r="K80" s="14" t="b">
        <f>+AND(db_CLP[[#This Row],[Vol_SACO]]&gt;3000,db_CLP[[#This Row],[Vol_ENVA]]&lt;100)</f>
        <v>0</v>
      </c>
    </row>
    <row r="81" spans="1:11" x14ac:dyDescent="0.25">
      <c r="A81" s="3">
        <v>44275</v>
      </c>
      <c r="B81" s="3" t="str">
        <f>+TEXT(db_CLP[[#This Row],[Fecha]],"ddd")</f>
        <v>Sat</v>
      </c>
      <c r="C81" s="14">
        <v>4863.4999999881256</v>
      </c>
      <c r="D81" s="14">
        <v>3757</v>
      </c>
      <c r="E81" s="14">
        <v>0</v>
      </c>
      <c r="F81" s="14">
        <v>0</v>
      </c>
      <c r="G81" s="14">
        <v>0</v>
      </c>
      <c r="H81" s="14" t="b">
        <f>+AND(db_CLP[[#This Row],[Vol_SACO]]&gt;3000,db_CLP[[#This Row],[Vol_ENVA]]&gt;3000)</f>
        <v>0</v>
      </c>
      <c r="I81" s="14" t="b">
        <f>+AND(db_CLP[[#This Row],[Vol_SACO]]&lt;100,db_CLP[[#This Row],[Vol_ENVA]]&lt;100)</f>
        <v>1</v>
      </c>
      <c r="J81" s="14" t="b">
        <f>+AND(db_CLP[[#This Row],[Vol_SACO]]&lt;100,db_CLP[[#This Row],[Vol_ENVA]]&gt;3000)</f>
        <v>0</v>
      </c>
      <c r="K81" s="14" t="b">
        <f>+AND(db_CLP[[#This Row],[Vol_SACO]]&gt;3000,db_CLP[[#This Row],[Vol_ENVA]]&lt;100)</f>
        <v>0</v>
      </c>
    </row>
    <row r="82" spans="1:11" x14ac:dyDescent="0.25">
      <c r="A82" s="3">
        <v>44276</v>
      </c>
      <c r="B82" s="3" t="str">
        <f>+TEXT(db_CLP[[#This Row],[Fecha]],"ddd")</f>
        <v>Sun</v>
      </c>
      <c r="C82" s="14">
        <v>5056.520000002085</v>
      </c>
      <c r="D82" s="14">
        <v>4167</v>
      </c>
      <c r="E82" s="14">
        <v>0</v>
      </c>
      <c r="F82" s="14">
        <v>0</v>
      </c>
      <c r="G82" s="14">
        <v>0</v>
      </c>
      <c r="H82" s="14" t="b">
        <f>+AND(db_CLP[[#This Row],[Vol_SACO]]&gt;3000,db_CLP[[#This Row],[Vol_ENVA]]&gt;3000)</f>
        <v>0</v>
      </c>
      <c r="I82" s="14" t="b">
        <f>+AND(db_CLP[[#This Row],[Vol_SACO]]&lt;100,db_CLP[[#This Row],[Vol_ENVA]]&lt;100)</f>
        <v>1</v>
      </c>
      <c r="J82" s="14" t="b">
        <f>+AND(db_CLP[[#This Row],[Vol_SACO]]&lt;100,db_CLP[[#This Row],[Vol_ENVA]]&gt;3000)</f>
        <v>0</v>
      </c>
      <c r="K82" s="14" t="b">
        <f>+AND(db_CLP[[#This Row],[Vol_SACO]]&gt;3000,db_CLP[[#This Row],[Vol_ENVA]]&lt;100)</f>
        <v>0</v>
      </c>
    </row>
    <row r="83" spans="1:11" x14ac:dyDescent="0.25">
      <c r="A83" s="3">
        <v>44277</v>
      </c>
      <c r="B83" s="3" t="str">
        <f>+TEXT(db_CLP[[#This Row],[Fecha]],"ddd")</f>
        <v>Mon</v>
      </c>
      <c r="C83" s="14">
        <v>12548.000000002794</v>
      </c>
      <c r="D83" s="14">
        <v>7463</v>
      </c>
      <c r="E83" s="14">
        <v>533</v>
      </c>
      <c r="F83" s="14">
        <v>2252</v>
      </c>
      <c r="G83" s="14">
        <v>311.79179999999997</v>
      </c>
      <c r="H83" s="14" t="b">
        <f>+AND(db_CLP[[#This Row],[Vol_SACO]]&gt;3000,db_CLP[[#This Row],[Vol_ENVA]]&gt;3000)</f>
        <v>0</v>
      </c>
      <c r="I83" s="14" t="b">
        <f>+AND(db_CLP[[#This Row],[Vol_SACO]]&lt;100,db_CLP[[#This Row],[Vol_ENVA]]&lt;100)</f>
        <v>0</v>
      </c>
      <c r="J83" s="14" t="b">
        <f>+AND(db_CLP[[#This Row],[Vol_SACO]]&lt;100,db_CLP[[#This Row],[Vol_ENVA]]&gt;3000)</f>
        <v>0</v>
      </c>
      <c r="K83" s="14" t="b">
        <f>+AND(db_CLP[[#This Row],[Vol_SACO]]&gt;3000,db_CLP[[#This Row],[Vol_ENVA]]&lt;100)</f>
        <v>0</v>
      </c>
    </row>
    <row r="84" spans="1:11" x14ac:dyDescent="0.25">
      <c r="A84" s="3">
        <v>44278</v>
      </c>
      <c r="B84" s="3" t="str">
        <f>+TEXT(db_CLP[[#This Row],[Fecha]],"ddd")</f>
        <v>Tue</v>
      </c>
      <c r="C84" s="14">
        <v>16634.000000000698</v>
      </c>
      <c r="D84" s="14">
        <v>8337</v>
      </c>
      <c r="E84" s="14">
        <v>1596</v>
      </c>
      <c r="F84" s="14">
        <v>3156</v>
      </c>
      <c r="G84" s="14">
        <v>3049.1041999999998</v>
      </c>
      <c r="H84" s="14" t="b">
        <f>+AND(db_CLP[[#This Row],[Vol_SACO]]&gt;3000,db_CLP[[#This Row],[Vol_ENVA]]&gt;3000)</f>
        <v>1</v>
      </c>
      <c r="I84" s="14" t="b">
        <f>+AND(db_CLP[[#This Row],[Vol_SACO]]&lt;100,db_CLP[[#This Row],[Vol_ENVA]]&lt;100)</f>
        <v>0</v>
      </c>
      <c r="J84" s="14" t="b">
        <f>+AND(db_CLP[[#This Row],[Vol_SACO]]&lt;100,db_CLP[[#This Row],[Vol_ENVA]]&gt;3000)</f>
        <v>0</v>
      </c>
      <c r="K84" s="14" t="b">
        <f>+AND(db_CLP[[#This Row],[Vol_SACO]]&gt;3000,db_CLP[[#This Row],[Vol_ENVA]]&lt;100)</f>
        <v>0</v>
      </c>
    </row>
    <row r="85" spans="1:11" x14ac:dyDescent="0.25">
      <c r="A85" s="3">
        <v>44279</v>
      </c>
      <c r="B85" s="3" t="str">
        <f>+TEXT(db_CLP[[#This Row],[Fecha]],"ddd")</f>
        <v>Wed</v>
      </c>
      <c r="C85" s="14">
        <v>19968.999999991618</v>
      </c>
      <c r="D85" s="14">
        <v>10599</v>
      </c>
      <c r="E85" s="14">
        <v>1720</v>
      </c>
      <c r="F85" s="14">
        <v>1809</v>
      </c>
      <c r="G85" s="14">
        <v>3874.7272000000003</v>
      </c>
      <c r="H85" s="14" t="b">
        <f>+AND(db_CLP[[#This Row],[Vol_SACO]]&gt;3000,db_CLP[[#This Row],[Vol_ENVA]]&gt;3000)</f>
        <v>0</v>
      </c>
      <c r="I85" s="14" t="b">
        <f>+AND(db_CLP[[#This Row],[Vol_SACO]]&lt;100,db_CLP[[#This Row],[Vol_ENVA]]&lt;100)</f>
        <v>0</v>
      </c>
      <c r="J85" s="14" t="b">
        <f>+AND(db_CLP[[#This Row],[Vol_SACO]]&lt;100,db_CLP[[#This Row],[Vol_ENVA]]&gt;3000)</f>
        <v>0</v>
      </c>
      <c r="K85" s="14" t="b">
        <f>+AND(db_CLP[[#This Row],[Vol_SACO]]&gt;3000,db_CLP[[#This Row],[Vol_ENVA]]&lt;100)</f>
        <v>0</v>
      </c>
    </row>
    <row r="86" spans="1:11" x14ac:dyDescent="0.25">
      <c r="A86" s="3">
        <v>44280</v>
      </c>
      <c r="B86" s="3" t="str">
        <f>+TEXT(db_CLP[[#This Row],[Fecha]],"ddd")</f>
        <v>Thu</v>
      </c>
      <c r="C86" s="14">
        <v>17405.000000009779</v>
      </c>
      <c r="D86" s="14">
        <v>9268</v>
      </c>
      <c r="E86" s="14">
        <v>1463</v>
      </c>
      <c r="F86" s="14">
        <v>0</v>
      </c>
      <c r="G86" s="14">
        <v>3356.8784000000005</v>
      </c>
      <c r="H86" s="14" t="b">
        <f>+AND(db_CLP[[#This Row],[Vol_SACO]]&gt;3000,db_CLP[[#This Row],[Vol_ENVA]]&gt;3000)</f>
        <v>0</v>
      </c>
      <c r="I86" s="14" t="b">
        <f>+AND(db_CLP[[#This Row],[Vol_SACO]]&lt;100,db_CLP[[#This Row],[Vol_ENVA]]&lt;100)</f>
        <v>0</v>
      </c>
      <c r="J86" s="14" t="b">
        <f>+AND(db_CLP[[#This Row],[Vol_SACO]]&lt;100,db_CLP[[#This Row],[Vol_ENVA]]&gt;3000)</f>
        <v>1</v>
      </c>
      <c r="K86" s="14" t="b">
        <f>+AND(db_CLP[[#This Row],[Vol_SACO]]&gt;3000,db_CLP[[#This Row],[Vol_ENVA]]&lt;100)</f>
        <v>0</v>
      </c>
    </row>
    <row r="87" spans="1:11" x14ac:dyDescent="0.25">
      <c r="A87" s="3">
        <v>44281</v>
      </c>
      <c r="B87" s="3" t="str">
        <f>+TEXT(db_CLP[[#This Row],[Fecha]],"ddd")</f>
        <v>Fri</v>
      </c>
      <c r="C87" s="14">
        <v>16998.999999996508</v>
      </c>
      <c r="D87" s="14">
        <v>9111</v>
      </c>
      <c r="E87" s="14">
        <v>1431</v>
      </c>
      <c r="F87" s="14">
        <v>0</v>
      </c>
      <c r="G87" s="14">
        <v>3828.1651999999995</v>
      </c>
      <c r="H87" s="14" t="b">
        <f>+AND(db_CLP[[#This Row],[Vol_SACO]]&gt;3000,db_CLP[[#This Row],[Vol_ENVA]]&gt;3000)</f>
        <v>0</v>
      </c>
      <c r="I87" s="14" t="b">
        <f>+AND(db_CLP[[#This Row],[Vol_SACO]]&lt;100,db_CLP[[#This Row],[Vol_ENVA]]&lt;100)</f>
        <v>0</v>
      </c>
      <c r="J87" s="14" t="b">
        <f>+AND(db_CLP[[#This Row],[Vol_SACO]]&lt;100,db_CLP[[#This Row],[Vol_ENVA]]&gt;3000)</f>
        <v>1</v>
      </c>
      <c r="K87" s="14" t="b">
        <f>+AND(db_CLP[[#This Row],[Vol_SACO]]&gt;3000,db_CLP[[#This Row],[Vol_ENVA]]&lt;100)</f>
        <v>0</v>
      </c>
    </row>
    <row r="88" spans="1:11" x14ac:dyDescent="0.25">
      <c r="A88" s="3">
        <v>44282</v>
      </c>
      <c r="B88" s="3" t="str">
        <f>+TEXT(db_CLP[[#This Row],[Fecha]],"ddd")</f>
        <v>Sat</v>
      </c>
      <c r="C88" s="14">
        <v>12218.7799999993</v>
      </c>
      <c r="D88" s="14">
        <v>6822</v>
      </c>
      <c r="E88" s="14">
        <v>1202</v>
      </c>
      <c r="F88" s="14">
        <v>0</v>
      </c>
      <c r="G88" s="14">
        <v>2116.5064000000002</v>
      </c>
      <c r="H88" s="14" t="b">
        <f>+AND(db_CLP[[#This Row],[Vol_SACO]]&gt;3000,db_CLP[[#This Row],[Vol_ENVA]]&gt;3000)</f>
        <v>0</v>
      </c>
      <c r="I88" s="14" t="b">
        <f>+AND(db_CLP[[#This Row],[Vol_SACO]]&lt;100,db_CLP[[#This Row],[Vol_ENVA]]&lt;100)</f>
        <v>0</v>
      </c>
      <c r="J88" s="14" t="b">
        <f>+AND(db_CLP[[#This Row],[Vol_SACO]]&lt;100,db_CLP[[#This Row],[Vol_ENVA]]&gt;3000)</f>
        <v>0</v>
      </c>
      <c r="K88" s="14" t="b">
        <f>+AND(db_CLP[[#This Row],[Vol_SACO]]&gt;3000,db_CLP[[#This Row],[Vol_ENVA]]&lt;100)</f>
        <v>0</v>
      </c>
    </row>
    <row r="89" spans="1:11" x14ac:dyDescent="0.25">
      <c r="A89" s="3">
        <v>44283</v>
      </c>
      <c r="B89" s="3" t="str">
        <f>+TEXT(db_CLP[[#This Row],[Fecha]],"ddd")</f>
        <v>Sun</v>
      </c>
      <c r="C89" s="14">
        <v>5499.8100000027916</v>
      </c>
      <c r="D89" s="14">
        <v>4548</v>
      </c>
      <c r="E89" s="14">
        <v>752</v>
      </c>
      <c r="F89" s="14">
        <v>0</v>
      </c>
      <c r="G89" s="14">
        <v>0</v>
      </c>
      <c r="H89" s="14" t="b">
        <f>+AND(db_CLP[[#This Row],[Vol_SACO]]&gt;3000,db_CLP[[#This Row],[Vol_ENVA]]&gt;3000)</f>
        <v>0</v>
      </c>
      <c r="I89" s="14" t="b">
        <f>+AND(db_CLP[[#This Row],[Vol_SACO]]&lt;100,db_CLP[[#This Row],[Vol_ENVA]]&lt;100)</f>
        <v>1</v>
      </c>
      <c r="J89" s="14" t="b">
        <f>+AND(db_CLP[[#This Row],[Vol_SACO]]&lt;100,db_CLP[[#This Row],[Vol_ENVA]]&gt;3000)</f>
        <v>0</v>
      </c>
      <c r="K89" s="14" t="b">
        <f>+AND(db_CLP[[#This Row],[Vol_SACO]]&gt;3000,db_CLP[[#This Row],[Vol_ENVA]]&lt;100)</f>
        <v>0</v>
      </c>
    </row>
    <row r="90" spans="1:11" x14ac:dyDescent="0.25">
      <c r="A90" s="3">
        <v>44284</v>
      </c>
      <c r="B90" s="3" t="str">
        <f>+TEXT(db_CLP[[#This Row],[Fecha]],"ddd")</f>
        <v>Mon</v>
      </c>
      <c r="C90" s="14">
        <v>11206.940000005605</v>
      </c>
      <c r="D90" s="14">
        <v>6445</v>
      </c>
      <c r="E90" s="14">
        <v>1167</v>
      </c>
      <c r="F90" s="14">
        <v>0</v>
      </c>
      <c r="G90" s="14">
        <v>1202.1242</v>
      </c>
      <c r="H90" s="14" t="b">
        <f>+AND(db_CLP[[#This Row],[Vol_SACO]]&gt;3000,db_CLP[[#This Row],[Vol_ENVA]]&gt;3000)</f>
        <v>0</v>
      </c>
      <c r="I90" s="14" t="b">
        <f>+AND(db_CLP[[#This Row],[Vol_SACO]]&lt;100,db_CLP[[#This Row],[Vol_ENVA]]&lt;100)</f>
        <v>0</v>
      </c>
      <c r="J90" s="14" t="b">
        <f>+AND(db_CLP[[#This Row],[Vol_SACO]]&lt;100,db_CLP[[#This Row],[Vol_ENVA]]&gt;3000)</f>
        <v>0</v>
      </c>
      <c r="K90" s="14" t="b">
        <f>+AND(db_CLP[[#This Row],[Vol_SACO]]&gt;3000,db_CLP[[#This Row],[Vol_ENVA]]&lt;100)</f>
        <v>0</v>
      </c>
    </row>
    <row r="91" spans="1:11" x14ac:dyDescent="0.25">
      <c r="A91" s="3">
        <v>44285</v>
      </c>
      <c r="B91" s="3" t="str">
        <f>+TEXT(db_CLP[[#This Row],[Fecha]],"ddd")</f>
        <v>Tue</v>
      </c>
      <c r="C91" s="14">
        <v>18870.539999990913</v>
      </c>
      <c r="D91" s="14">
        <v>9076</v>
      </c>
      <c r="E91" s="14">
        <v>1745</v>
      </c>
      <c r="F91" s="14">
        <v>3150</v>
      </c>
      <c r="G91" s="14">
        <v>4283.1769999999997</v>
      </c>
      <c r="H91" s="14" t="b">
        <f>+AND(db_CLP[[#This Row],[Vol_SACO]]&gt;3000,db_CLP[[#This Row],[Vol_ENVA]]&gt;3000)</f>
        <v>1</v>
      </c>
      <c r="I91" s="14" t="b">
        <f>+AND(db_CLP[[#This Row],[Vol_SACO]]&lt;100,db_CLP[[#This Row],[Vol_ENVA]]&lt;100)</f>
        <v>0</v>
      </c>
      <c r="J91" s="14" t="b">
        <f>+AND(db_CLP[[#This Row],[Vol_SACO]]&lt;100,db_CLP[[#This Row],[Vol_ENVA]]&gt;3000)</f>
        <v>0</v>
      </c>
      <c r="K91" s="14" t="b">
        <f>+AND(db_CLP[[#This Row],[Vol_SACO]]&gt;3000,db_CLP[[#This Row],[Vol_ENVA]]&lt;100)</f>
        <v>0</v>
      </c>
    </row>
    <row r="92" spans="1:11" x14ac:dyDescent="0.25">
      <c r="A92" s="3">
        <v>44286</v>
      </c>
      <c r="B92" s="3" t="str">
        <f>+TEXT(db_CLP[[#This Row],[Fecha]],"ddd")</f>
        <v>Wed</v>
      </c>
      <c r="C92" s="14">
        <v>20956.599999997212</v>
      </c>
      <c r="D92" s="14">
        <v>10586</v>
      </c>
      <c r="E92" s="14">
        <v>2022</v>
      </c>
      <c r="F92" s="14">
        <v>4054</v>
      </c>
      <c r="G92" s="14">
        <v>4125.0769999999993</v>
      </c>
      <c r="H92" s="14" t="b">
        <f>+AND(db_CLP[[#This Row],[Vol_SACO]]&gt;3000,db_CLP[[#This Row],[Vol_ENVA]]&gt;3000)</f>
        <v>1</v>
      </c>
      <c r="I92" s="14" t="b">
        <f>+AND(db_CLP[[#This Row],[Vol_SACO]]&lt;100,db_CLP[[#This Row],[Vol_ENVA]]&lt;100)</f>
        <v>0</v>
      </c>
      <c r="J92" s="14" t="b">
        <f>+AND(db_CLP[[#This Row],[Vol_SACO]]&lt;100,db_CLP[[#This Row],[Vol_ENVA]]&gt;3000)</f>
        <v>0</v>
      </c>
      <c r="K92" s="14" t="b">
        <f>+AND(db_CLP[[#This Row],[Vol_SACO]]&gt;3000,db_CLP[[#This Row],[Vol_ENVA]]&lt;100)</f>
        <v>0</v>
      </c>
    </row>
    <row r="93" spans="1:11" x14ac:dyDescent="0.25">
      <c r="A93" s="3">
        <v>44287</v>
      </c>
      <c r="B93" s="3" t="str">
        <f>+TEXT(db_CLP[[#This Row],[Fecha]],"ddd")</f>
        <v>Thu</v>
      </c>
      <c r="C93" s="14">
        <v>15088.720000006957</v>
      </c>
      <c r="D93" s="14">
        <v>9092</v>
      </c>
      <c r="E93" s="14">
        <v>1316</v>
      </c>
      <c r="F93" s="14">
        <v>0</v>
      </c>
      <c r="G93" s="14">
        <v>2610.0697999999993</v>
      </c>
      <c r="H93" s="14" t="b">
        <f>+AND(db_CLP[[#This Row],[Vol_SACO]]&gt;3000,db_CLP[[#This Row],[Vol_ENVA]]&gt;3000)</f>
        <v>0</v>
      </c>
      <c r="I93" s="14" t="b">
        <f>+AND(db_CLP[[#This Row],[Vol_SACO]]&lt;100,db_CLP[[#This Row],[Vol_ENVA]]&lt;100)</f>
        <v>0</v>
      </c>
      <c r="J93" s="14" t="b">
        <f>+AND(db_CLP[[#This Row],[Vol_SACO]]&lt;100,db_CLP[[#This Row],[Vol_ENVA]]&gt;3000)</f>
        <v>0</v>
      </c>
      <c r="K93" s="14" t="b">
        <f>+AND(db_CLP[[#This Row],[Vol_SACO]]&gt;3000,db_CLP[[#This Row],[Vol_ENVA]]&lt;100)</f>
        <v>0</v>
      </c>
    </row>
    <row r="94" spans="1:11" x14ac:dyDescent="0.25">
      <c r="A94" s="3">
        <v>44288</v>
      </c>
      <c r="B94" s="3" t="str">
        <f>+TEXT(db_CLP[[#This Row],[Fecha]],"ddd")</f>
        <v>Fri</v>
      </c>
      <c r="C94" s="14">
        <v>7522.3799999993207</v>
      </c>
      <c r="D94" s="14">
        <v>6606</v>
      </c>
      <c r="E94" s="14">
        <v>648</v>
      </c>
      <c r="F94" s="14">
        <v>0</v>
      </c>
      <c r="G94" s="14">
        <v>0</v>
      </c>
      <c r="H94" s="14" t="b">
        <f>+AND(db_CLP[[#This Row],[Vol_SACO]]&gt;3000,db_CLP[[#This Row],[Vol_ENVA]]&gt;3000)</f>
        <v>0</v>
      </c>
      <c r="I94" s="14" t="b">
        <f>+AND(db_CLP[[#This Row],[Vol_SACO]]&lt;100,db_CLP[[#This Row],[Vol_ENVA]]&lt;100)</f>
        <v>1</v>
      </c>
      <c r="J94" s="14" t="b">
        <f>+AND(db_CLP[[#This Row],[Vol_SACO]]&lt;100,db_CLP[[#This Row],[Vol_ENVA]]&gt;3000)</f>
        <v>0</v>
      </c>
      <c r="K94" s="14" t="b">
        <f>+AND(db_CLP[[#This Row],[Vol_SACO]]&gt;3000,db_CLP[[#This Row],[Vol_ENVA]]&lt;100)</f>
        <v>0</v>
      </c>
    </row>
    <row r="95" spans="1:11" x14ac:dyDescent="0.25">
      <c r="A95" s="3">
        <v>44289</v>
      </c>
      <c r="B95" s="3" t="str">
        <f>+TEXT(db_CLP[[#This Row],[Fecha]],"ddd")</f>
        <v>Sat</v>
      </c>
      <c r="C95" s="14">
        <v>7009.6200000013923</v>
      </c>
      <c r="D95" s="14">
        <v>5884</v>
      </c>
      <c r="E95" s="14">
        <v>742</v>
      </c>
      <c r="F95" s="14">
        <v>0</v>
      </c>
      <c r="G95" s="14">
        <v>0</v>
      </c>
      <c r="H95" s="14" t="b">
        <f>+AND(db_CLP[[#This Row],[Vol_SACO]]&gt;3000,db_CLP[[#This Row],[Vol_ENVA]]&gt;3000)</f>
        <v>0</v>
      </c>
      <c r="I95" s="14" t="b">
        <f>+AND(db_CLP[[#This Row],[Vol_SACO]]&lt;100,db_CLP[[#This Row],[Vol_ENVA]]&lt;100)</f>
        <v>1</v>
      </c>
      <c r="J95" s="14" t="b">
        <f>+AND(db_CLP[[#This Row],[Vol_SACO]]&lt;100,db_CLP[[#This Row],[Vol_ENVA]]&gt;3000)</f>
        <v>0</v>
      </c>
      <c r="K95" s="14" t="b">
        <f>+AND(db_CLP[[#This Row],[Vol_SACO]]&gt;3000,db_CLP[[#This Row],[Vol_ENVA]]&lt;100)</f>
        <v>0</v>
      </c>
    </row>
    <row r="96" spans="1:11" x14ac:dyDescent="0.25">
      <c r="A96" s="3">
        <v>44290</v>
      </c>
      <c r="B96" s="3" t="str">
        <f>+TEXT(db_CLP[[#This Row],[Fecha]],"ddd")</f>
        <v>Sun</v>
      </c>
      <c r="C96" s="14">
        <v>4351.189999993032</v>
      </c>
      <c r="D96" s="14">
        <v>3516</v>
      </c>
      <c r="E96" s="14">
        <v>674</v>
      </c>
      <c r="F96" s="14">
        <v>0</v>
      </c>
      <c r="G96" s="14">
        <v>0</v>
      </c>
      <c r="H96" s="14" t="b">
        <f>+AND(db_CLP[[#This Row],[Vol_SACO]]&gt;3000,db_CLP[[#This Row],[Vol_ENVA]]&gt;3000)</f>
        <v>0</v>
      </c>
      <c r="I96" s="14" t="b">
        <f>+AND(db_CLP[[#This Row],[Vol_SACO]]&lt;100,db_CLP[[#This Row],[Vol_ENVA]]&lt;100)</f>
        <v>1</v>
      </c>
      <c r="J96" s="14" t="b">
        <f>+AND(db_CLP[[#This Row],[Vol_SACO]]&lt;100,db_CLP[[#This Row],[Vol_ENVA]]&gt;3000)</f>
        <v>0</v>
      </c>
      <c r="K96" s="14" t="b">
        <f>+AND(db_CLP[[#This Row],[Vol_SACO]]&gt;3000,db_CLP[[#This Row],[Vol_ENVA]]&lt;100)</f>
        <v>0</v>
      </c>
    </row>
    <row r="97" spans="1:11" x14ac:dyDescent="0.25">
      <c r="A97" s="3">
        <v>44291</v>
      </c>
      <c r="B97" s="3" t="str">
        <f>+TEXT(db_CLP[[#This Row],[Fecha]],"ddd")</f>
        <v>Mon</v>
      </c>
      <c r="C97" s="14">
        <v>5205.7700000132463</v>
      </c>
      <c r="D97" s="14">
        <v>3931</v>
      </c>
      <c r="E97" s="14">
        <v>774</v>
      </c>
      <c r="F97" s="14">
        <v>0</v>
      </c>
      <c r="G97" s="14">
        <v>0</v>
      </c>
      <c r="H97" s="14" t="b">
        <f>+AND(db_CLP[[#This Row],[Vol_SACO]]&gt;3000,db_CLP[[#This Row],[Vol_ENVA]]&gt;3000)</f>
        <v>0</v>
      </c>
      <c r="I97" s="14" t="b">
        <f>+AND(db_CLP[[#This Row],[Vol_SACO]]&lt;100,db_CLP[[#This Row],[Vol_ENVA]]&lt;100)</f>
        <v>1</v>
      </c>
      <c r="J97" s="14" t="b">
        <f>+AND(db_CLP[[#This Row],[Vol_SACO]]&lt;100,db_CLP[[#This Row],[Vol_ENVA]]&gt;3000)</f>
        <v>0</v>
      </c>
      <c r="K97" s="14" t="b">
        <f>+AND(db_CLP[[#This Row],[Vol_SACO]]&gt;3000,db_CLP[[#This Row],[Vol_ENVA]]&lt;100)</f>
        <v>0</v>
      </c>
    </row>
    <row r="98" spans="1:11" x14ac:dyDescent="0.25">
      <c r="A98" s="3">
        <v>44292</v>
      </c>
      <c r="B98" s="3" t="str">
        <f>+TEXT(db_CLP[[#This Row],[Fecha]],"ddd")</f>
        <v>Tue</v>
      </c>
      <c r="C98" s="14">
        <v>5424.3999999874504</v>
      </c>
      <c r="D98" s="14">
        <v>4126</v>
      </c>
      <c r="E98" s="14">
        <v>765</v>
      </c>
      <c r="F98" s="14">
        <v>0</v>
      </c>
      <c r="G98" s="14">
        <v>0</v>
      </c>
      <c r="H98" s="14" t="b">
        <f>+AND(db_CLP[[#This Row],[Vol_SACO]]&gt;3000,db_CLP[[#This Row],[Vol_ENVA]]&gt;3000)</f>
        <v>0</v>
      </c>
      <c r="I98" s="14" t="b">
        <f>+AND(db_CLP[[#This Row],[Vol_SACO]]&lt;100,db_CLP[[#This Row],[Vol_ENVA]]&lt;100)</f>
        <v>1</v>
      </c>
      <c r="J98" s="14" t="b">
        <f>+AND(db_CLP[[#This Row],[Vol_SACO]]&lt;100,db_CLP[[#This Row],[Vol_ENVA]]&gt;3000)</f>
        <v>0</v>
      </c>
      <c r="K98" s="14" t="b">
        <f>+AND(db_CLP[[#This Row],[Vol_SACO]]&gt;3000,db_CLP[[#This Row],[Vol_ENVA]]&lt;100)</f>
        <v>0</v>
      </c>
    </row>
    <row r="99" spans="1:11" x14ac:dyDescent="0.25">
      <c r="A99" s="3">
        <v>44293</v>
      </c>
      <c r="B99" s="3" t="str">
        <f>+TEXT(db_CLP[[#This Row],[Fecha]],"ddd")</f>
        <v>Wed</v>
      </c>
      <c r="C99" s="14">
        <v>5152.9299999985815</v>
      </c>
      <c r="D99" s="14">
        <v>3854</v>
      </c>
      <c r="E99" s="14">
        <v>707</v>
      </c>
      <c r="F99" s="14">
        <v>0</v>
      </c>
      <c r="G99" s="14">
        <v>0</v>
      </c>
      <c r="H99" s="14" t="b">
        <f>+AND(db_CLP[[#This Row],[Vol_SACO]]&gt;3000,db_CLP[[#This Row],[Vol_ENVA]]&gt;3000)</f>
        <v>0</v>
      </c>
      <c r="I99" s="14" t="b">
        <f>+AND(db_CLP[[#This Row],[Vol_SACO]]&lt;100,db_CLP[[#This Row],[Vol_ENVA]]&lt;100)</f>
        <v>1</v>
      </c>
      <c r="J99" s="14" t="b">
        <f>+AND(db_CLP[[#This Row],[Vol_SACO]]&lt;100,db_CLP[[#This Row],[Vol_ENVA]]&gt;3000)</f>
        <v>0</v>
      </c>
      <c r="K99" s="14" t="b">
        <f>+AND(db_CLP[[#This Row],[Vol_SACO]]&gt;3000,db_CLP[[#This Row],[Vol_ENVA]]&lt;100)</f>
        <v>0</v>
      </c>
    </row>
    <row r="100" spans="1:11" x14ac:dyDescent="0.25">
      <c r="A100" s="3">
        <v>44294</v>
      </c>
      <c r="B100" s="3" t="str">
        <f>+TEXT(db_CLP[[#This Row],[Fecha]],"ddd")</f>
        <v>Thu</v>
      </c>
      <c r="C100" s="14">
        <v>5789.2800000132702</v>
      </c>
      <c r="D100" s="14">
        <v>4591</v>
      </c>
      <c r="E100" s="14">
        <v>676</v>
      </c>
      <c r="F100" s="14">
        <v>0</v>
      </c>
      <c r="G100" s="14">
        <v>0</v>
      </c>
      <c r="H100" s="14" t="b">
        <f>+AND(db_CLP[[#This Row],[Vol_SACO]]&gt;3000,db_CLP[[#This Row],[Vol_ENVA]]&gt;3000)</f>
        <v>0</v>
      </c>
      <c r="I100" s="14" t="b">
        <f>+AND(db_CLP[[#This Row],[Vol_SACO]]&lt;100,db_CLP[[#This Row],[Vol_ENVA]]&lt;100)</f>
        <v>1</v>
      </c>
      <c r="J100" s="14" t="b">
        <f>+AND(db_CLP[[#This Row],[Vol_SACO]]&lt;100,db_CLP[[#This Row],[Vol_ENVA]]&gt;3000)</f>
        <v>0</v>
      </c>
      <c r="K100" s="14" t="b">
        <f>+AND(db_CLP[[#This Row],[Vol_SACO]]&gt;3000,db_CLP[[#This Row],[Vol_ENVA]]&lt;100)</f>
        <v>0</v>
      </c>
    </row>
    <row r="101" spans="1:11" x14ac:dyDescent="0.25">
      <c r="A101" s="3">
        <v>44295</v>
      </c>
      <c r="B101" s="3" t="str">
        <f>+TEXT(db_CLP[[#This Row],[Fecha]],"ddd")</f>
        <v>Fri</v>
      </c>
      <c r="C101" s="14">
        <v>6808.659999996511</v>
      </c>
      <c r="D101" s="14">
        <v>5329</v>
      </c>
      <c r="E101" s="14">
        <v>728</v>
      </c>
      <c r="F101" s="14">
        <v>0</v>
      </c>
      <c r="G101" s="14">
        <v>0</v>
      </c>
      <c r="H101" s="14" t="b">
        <f>+AND(db_CLP[[#This Row],[Vol_SACO]]&gt;3000,db_CLP[[#This Row],[Vol_ENVA]]&gt;3000)</f>
        <v>0</v>
      </c>
      <c r="I101" s="14" t="b">
        <f>+AND(db_CLP[[#This Row],[Vol_SACO]]&lt;100,db_CLP[[#This Row],[Vol_ENVA]]&lt;100)</f>
        <v>1</v>
      </c>
      <c r="J101" s="14" t="b">
        <f>+AND(db_CLP[[#This Row],[Vol_SACO]]&lt;100,db_CLP[[#This Row],[Vol_ENVA]]&gt;3000)</f>
        <v>0</v>
      </c>
      <c r="K101" s="14" t="b">
        <f>+AND(db_CLP[[#This Row],[Vol_SACO]]&gt;3000,db_CLP[[#This Row],[Vol_ENVA]]&lt;100)</f>
        <v>0</v>
      </c>
    </row>
    <row r="102" spans="1:11" x14ac:dyDescent="0.25">
      <c r="A102" s="3">
        <v>44296</v>
      </c>
      <c r="B102" s="3" t="str">
        <f>+TEXT(db_CLP[[#This Row],[Fecha]],"ddd")</f>
        <v>Sat</v>
      </c>
      <c r="C102" s="14">
        <v>5736.4100000021135</v>
      </c>
      <c r="D102" s="14">
        <v>4342</v>
      </c>
      <c r="E102" s="14">
        <v>726</v>
      </c>
      <c r="F102" s="14">
        <v>0</v>
      </c>
      <c r="G102" s="14">
        <v>0</v>
      </c>
      <c r="H102" s="14" t="b">
        <f>+AND(db_CLP[[#This Row],[Vol_SACO]]&gt;3000,db_CLP[[#This Row],[Vol_ENVA]]&gt;3000)</f>
        <v>0</v>
      </c>
      <c r="I102" s="14" t="b">
        <f>+AND(db_CLP[[#This Row],[Vol_SACO]]&lt;100,db_CLP[[#This Row],[Vol_ENVA]]&lt;100)</f>
        <v>1</v>
      </c>
      <c r="J102" s="14" t="b">
        <f>+AND(db_CLP[[#This Row],[Vol_SACO]]&lt;100,db_CLP[[#This Row],[Vol_ENVA]]&gt;3000)</f>
        <v>0</v>
      </c>
      <c r="K102" s="14" t="b">
        <f>+AND(db_CLP[[#This Row],[Vol_SACO]]&gt;3000,db_CLP[[#This Row],[Vol_ENVA]]&lt;100)</f>
        <v>0</v>
      </c>
    </row>
    <row r="103" spans="1:11" x14ac:dyDescent="0.25">
      <c r="A103" s="3">
        <v>44297</v>
      </c>
      <c r="B103" s="3" t="str">
        <f>+TEXT(db_CLP[[#This Row],[Fecha]],"ddd")</f>
        <v>Sun</v>
      </c>
      <c r="C103" s="14">
        <v>3795.1399999929999</v>
      </c>
      <c r="D103" s="14">
        <v>2873</v>
      </c>
      <c r="E103" s="14">
        <v>707</v>
      </c>
      <c r="F103" s="14">
        <v>0</v>
      </c>
      <c r="G103" s="14">
        <v>0</v>
      </c>
      <c r="H103" s="14" t="b">
        <f>+AND(db_CLP[[#This Row],[Vol_SACO]]&gt;3000,db_CLP[[#This Row],[Vol_ENVA]]&gt;3000)</f>
        <v>0</v>
      </c>
      <c r="I103" s="14" t="b">
        <f>+AND(db_CLP[[#This Row],[Vol_SACO]]&lt;100,db_CLP[[#This Row],[Vol_ENVA]]&lt;100)</f>
        <v>1</v>
      </c>
      <c r="J103" s="14" t="b">
        <f>+AND(db_CLP[[#This Row],[Vol_SACO]]&lt;100,db_CLP[[#This Row],[Vol_ENVA]]&gt;3000)</f>
        <v>0</v>
      </c>
      <c r="K103" s="14" t="b">
        <f>+AND(db_CLP[[#This Row],[Vol_SACO]]&gt;3000,db_CLP[[#This Row],[Vol_ENVA]]&lt;100)</f>
        <v>0</v>
      </c>
    </row>
    <row r="104" spans="1:11" x14ac:dyDescent="0.25">
      <c r="A104" s="3">
        <v>44298</v>
      </c>
      <c r="B104" s="3" t="str">
        <f>+TEXT(db_CLP[[#This Row],[Fecha]],"ddd")</f>
        <v>Mon</v>
      </c>
      <c r="C104" s="14">
        <v>9527.6399999930291</v>
      </c>
      <c r="D104" s="14">
        <v>5640</v>
      </c>
      <c r="E104" s="14">
        <v>982</v>
      </c>
      <c r="F104" s="14">
        <v>1359</v>
      </c>
      <c r="G104" s="14">
        <v>2.4799999999999999E-2</v>
      </c>
      <c r="H104" s="14" t="b">
        <f>+AND(db_CLP[[#This Row],[Vol_SACO]]&gt;3000,db_CLP[[#This Row],[Vol_ENVA]]&gt;3000)</f>
        <v>0</v>
      </c>
      <c r="I104" s="14" t="b">
        <f>+AND(db_CLP[[#This Row],[Vol_SACO]]&lt;100,db_CLP[[#This Row],[Vol_ENVA]]&lt;100)</f>
        <v>0</v>
      </c>
      <c r="J104" s="14" t="b">
        <f>+AND(db_CLP[[#This Row],[Vol_SACO]]&lt;100,db_CLP[[#This Row],[Vol_ENVA]]&gt;3000)</f>
        <v>0</v>
      </c>
      <c r="K104" s="14" t="b">
        <f>+AND(db_CLP[[#This Row],[Vol_SACO]]&gt;3000,db_CLP[[#This Row],[Vol_ENVA]]&lt;100)</f>
        <v>0</v>
      </c>
    </row>
    <row r="105" spans="1:11" x14ac:dyDescent="0.25">
      <c r="A105" s="3">
        <v>44299</v>
      </c>
      <c r="B105" s="3" t="str">
        <f>+TEXT(db_CLP[[#This Row],[Fecha]],"ddd")</f>
        <v>Tue</v>
      </c>
      <c r="C105" s="14">
        <v>12565.130000002784</v>
      </c>
      <c r="D105" s="14">
        <v>7393</v>
      </c>
      <c r="E105" s="14">
        <v>1678</v>
      </c>
      <c r="F105" s="14">
        <v>3637</v>
      </c>
      <c r="G105" s="14">
        <v>1027.6995999999999</v>
      </c>
      <c r="H105" s="14" t="b">
        <f>+AND(db_CLP[[#This Row],[Vol_SACO]]&gt;3000,db_CLP[[#This Row],[Vol_ENVA]]&gt;3000)</f>
        <v>0</v>
      </c>
      <c r="I105" s="14" t="b">
        <f>+AND(db_CLP[[#This Row],[Vol_SACO]]&lt;100,db_CLP[[#This Row],[Vol_ENVA]]&lt;100)</f>
        <v>0</v>
      </c>
      <c r="J105" s="14" t="b">
        <f>+AND(db_CLP[[#This Row],[Vol_SACO]]&lt;100,db_CLP[[#This Row],[Vol_ENVA]]&gt;3000)</f>
        <v>0</v>
      </c>
      <c r="K105" s="14" t="b">
        <f>+AND(db_CLP[[#This Row],[Vol_SACO]]&gt;3000,db_CLP[[#This Row],[Vol_ENVA]]&lt;100)</f>
        <v>0</v>
      </c>
    </row>
    <row r="106" spans="1:11" x14ac:dyDescent="0.25">
      <c r="A106" s="3">
        <v>44300</v>
      </c>
      <c r="B106" s="3" t="str">
        <f>+TEXT(db_CLP[[#This Row],[Fecha]],"ddd")</f>
        <v>Wed</v>
      </c>
      <c r="C106" s="14">
        <v>18609.060000009777</v>
      </c>
      <c r="D106" s="14">
        <v>9917</v>
      </c>
      <c r="E106" s="14">
        <v>1768</v>
      </c>
      <c r="F106" s="14">
        <v>2263</v>
      </c>
      <c r="G106" s="14">
        <v>3250.7839999999992</v>
      </c>
      <c r="H106" s="14" t="b">
        <f>+AND(db_CLP[[#This Row],[Vol_SACO]]&gt;3000,db_CLP[[#This Row],[Vol_ENVA]]&gt;3000)</f>
        <v>0</v>
      </c>
      <c r="I106" s="14" t="b">
        <f>+AND(db_CLP[[#This Row],[Vol_SACO]]&lt;100,db_CLP[[#This Row],[Vol_ENVA]]&lt;100)</f>
        <v>0</v>
      </c>
      <c r="J106" s="14" t="b">
        <f>+AND(db_CLP[[#This Row],[Vol_SACO]]&lt;100,db_CLP[[#This Row],[Vol_ENVA]]&gt;3000)</f>
        <v>0</v>
      </c>
      <c r="K106" s="14" t="b">
        <f>+AND(db_CLP[[#This Row],[Vol_SACO]]&gt;3000,db_CLP[[#This Row],[Vol_ENVA]]&lt;100)</f>
        <v>0</v>
      </c>
    </row>
    <row r="107" spans="1:11" x14ac:dyDescent="0.25">
      <c r="A107" s="3">
        <v>44301</v>
      </c>
      <c r="B107" s="3" t="str">
        <f>+TEXT(db_CLP[[#This Row],[Fecha]],"ddd")</f>
        <v>Thu</v>
      </c>
      <c r="C107" s="14">
        <v>19598.999999993015</v>
      </c>
      <c r="D107" s="14">
        <v>10556</v>
      </c>
      <c r="E107" s="14">
        <v>1729</v>
      </c>
      <c r="F107" s="14">
        <v>2263</v>
      </c>
      <c r="G107" s="14">
        <v>3759.7481999999995</v>
      </c>
      <c r="H107" s="14" t="b">
        <f>+AND(db_CLP[[#This Row],[Vol_SACO]]&gt;3000,db_CLP[[#This Row],[Vol_ENVA]]&gt;3000)</f>
        <v>0</v>
      </c>
      <c r="I107" s="14" t="b">
        <f>+AND(db_CLP[[#This Row],[Vol_SACO]]&lt;100,db_CLP[[#This Row],[Vol_ENVA]]&lt;100)</f>
        <v>0</v>
      </c>
      <c r="J107" s="14" t="b">
        <f>+AND(db_CLP[[#This Row],[Vol_SACO]]&lt;100,db_CLP[[#This Row],[Vol_ENVA]]&gt;3000)</f>
        <v>0</v>
      </c>
      <c r="K107" s="14" t="b">
        <f>+AND(db_CLP[[#This Row],[Vol_SACO]]&gt;3000,db_CLP[[#This Row],[Vol_ENVA]]&lt;100)</f>
        <v>0</v>
      </c>
    </row>
    <row r="108" spans="1:11" x14ac:dyDescent="0.25">
      <c r="A108" s="3">
        <v>44302</v>
      </c>
      <c r="B108" s="3" t="str">
        <f>+TEXT(db_CLP[[#This Row],[Fecha]],"ddd")</f>
        <v>Fri</v>
      </c>
      <c r="C108" s="14">
        <v>20226.000000005588</v>
      </c>
      <c r="D108" s="14">
        <v>12733</v>
      </c>
      <c r="E108" s="14">
        <v>1818</v>
      </c>
      <c r="F108" s="14">
        <v>3621</v>
      </c>
      <c r="G108" s="14">
        <v>3746.6661999999992</v>
      </c>
      <c r="H108" s="14" t="b">
        <f>+AND(db_CLP[[#This Row],[Vol_SACO]]&gt;3000,db_CLP[[#This Row],[Vol_ENVA]]&gt;3000)</f>
        <v>1</v>
      </c>
      <c r="I108" s="14" t="b">
        <f>+AND(db_CLP[[#This Row],[Vol_SACO]]&lt;100,db_CLP[[#This Row],[Vol_ENVA]]&lt;100)</f>
        <v>0</v>
      </c>
      <c r="J108" s="14" t="b">
        <f>+AND(db_CLP[[#This Row],[Vol_SACO]]&lt;100,db_CLP[[#This Row],[Vol_ENVA]]&gt;3000)</f>
        <v>0</v>
      </c>
      <c r="K108" s="14" t="b">
        <f>+AND(db_CLP[[#This Row],[Vol_SACO]]&gt;3000,db_CLP[[#This Row],[Vol_ENVA]]&lt;100)</f>
        <v>0</v>
      </c>
    </row>
    <row r="109" spans="1:11" x14ac:dyDescent="0.25">
      <c r="A109" s="3">
        <v>44303</v>
      </c>
      <c r="B109" s="3" t="str">
        <f>+TEXT(db_CLP[[#This Row],[Fecha]],"ddd")</f>
        <v>Sat</v>
      </c>
      <c r="C109" s="14">
        <v>15218.999999989523</v>
      </c>
      <c r="D109" s="14">
        <v>7776</v>
      </c>
      <c r="E109" s="14">
        <v>1276</v>
      </c>
      <c r="F109" s="14">
        <v>0</v>
      </c>
      <c r="G109" s="14">
        <v>2230.7972000000004</v>
      </c>
      <c r="H109" s="14" t="b">
        <f>+AND(db_CLP[[#This Row],[Vol_SACO]]&gt;3000,db_CLP[[#This Row],[Vol_ENVA]]&gt;3000)</f>
        <v>0</v>
      </c>
      <c r="I109" s="14" t="b">
        <f>+AND(db_CLP[[#This Row],[Vol_SACO]]&lt;100,db_CLP[[#This Row],[Vol_ENVA]]&lt;100)</f>
        <v>0</v>
      </c>
      <c r="J109" s="14" t="b">
        <f>+AND(db_CLP[[#This Row],[Vol_SACO]]&lt;100,db_CLP[[#This Row],[Vol_ENVA]]&gt;3000)</f>
        <v>0</v>
      </c>
      <c r="K109" s="14" t="b">
        <f>+AND(db_CLP[[#This Row],[Vol_SACO]]&gt;3000,db_CLP[[#This Row],[Vol_ENVA]]&lt;100)</f>
        <v>0</v>
      </c>
    </row>
    <row r="110" spans="1:11" x14ac:dyDescent="0.25">
      <c r="A110" s="3">
        <v>44304</v>
      </c>
      <c r="B110" s="3" t="str">
        <f>+TEXT(db_CLP[[#This Row],[Fecha]],"ddd")</f>
        <v>Sun</v>
      </c>
      <c r="C110" s="14">
        <v>10090.000000003492</v>
      </c>
      <c r="D110" s="14">
        <v>8853</v>
      </c>
      <c r="E110" s="14">
        <v>932</v>
      </c>
      <c r="F110" s="14">
        <v>0</v>
      </c>
      <c r="G110" s="14">
        <v>0</v>
      </c>
      <c r="H110" s="14" t="b">
        <f>+AND(db_CLP[[#This Row],[Vol_SACO]]&gt;3000,db_CLP[[#This Row],[Vol_ENVA]]&gt;3000)</f>
        <v>0</v>
      </c>
      <c r="I110" s="14" t="b">
        <f>+AND(db_CLP[[#This Row],[Vol_SACO]]&lt;100,db_CLP[[#This Row],[Vol_ENVA]]&lt;100)</f>
        <v>1</v>
      </c>
      <c r="J110" s="14" t="b">
        <f>+AND(db_CLP[[#This Row],[Vol_SACO]]&lt;100,db_CLP[[#This Row],[Vol_ENVA]]&gt;3000)</f>
        <v>0</v>
      </c>
      <c r="K110" s="14" t="b">
        <f>+AND(db_CLP[[#This Row],[Vol_SACO]]&gt;3000,db_CLP[[#This Row],[Vol_ENVA]]&lt;100)</f>
        <v>0</v>
      </c>
    </row>
    <row r="111" spans="1:11" x14ac:dyDescent="0.25">
      <c r="A111" s="3">
        <v>44305</v>
      </c>
      <c r="B111" s="3" t="str">
        <f>+TEXT(db_CLP[[#This Row],[Fecha]],"ddd")</f>
        <v>Mon</v>
      </c>
      <c r="C111" s="14">
        <v>12009.000000002794</v>
      </c>
      <c r="D111" s="14">
        <v>7218</v>
      </c>
      <c r="E111" s="14">
        <v>1068</v>
      </c>
      <c r="F111" s="14">
        <v>0</v>
      </c>
      <c r="G111" s="14">
        <v>1704.5411999999999</v>
      </c>
      <c r="H111" s="14" t="b">
        <f>+AND(db_CLP[[#This Row],[Vol_SACO]]&gt;3000,db_CLP[[#This Row],[Vol_ENVA]]&gt;3000)</f>
        <v>0</v>
      </c>
      <c r="I111" s="14" t="b">
        <f>+AND(db_CLP[[#This Row],[Vol_SACO]]&lt;100,db_CLP[[#This Row],[Vol_ENVA]]&lt;100)</f>
        <v>0</v>
      </c>
      <c r="J111" s="14" t="b">
        <f>+AND(db_CLP[[#This Row],[Vol_SACO]]&lt;100,db_CLP[[#This Row],[Vol_ENVA]]&gt;3000)</f>
        <v>0</v>
      </c>
      <c r="K111" s="14" t="b">
        <f>+AND(db_CLP[[#This Row],[Vol_SACO]]&gt;3000,db_CLP[[#This Row],[Vol_ENVA]]&lt;100)</f>
        <v>0</v>
      </c>
    </row>
    <row r="112" spans="1:11" x14ac:dyDescent="0.25">
      <c r="A112" s="3">
        <v>44306</v>
      </c>
      <c r="B112" s="3" t="str">
        <f>+TEXT(db_CLP[[#This Row],[Fecha]],"ddd")</f>
        <v>Tue</v>
      </c>
      <c r="C112" s="14">
        <v>14354.560000007696</v>
      </c>
      <c r="D112" s="14">
        <v>8064</v>
      </c>
      <c r="E112" s="14">
        <v>1281</v>
      </c>
      <c r="F112" s="14">
        <v>0</v>
      </c>
      <c r="G112" s="14">
        <v>2365.9199999999996</v>
      </c>
      <c r="H112" s="14" t="b">
        <f>+AND(db_CLP[[#This Row],[Vol_SACO]]&gt;3000,db_CLP[[#This Row],[Vol_ENVA]]&gt;3000)</f>
        <v>0</v>
      </c>
      <c r="I112" s="14" t="b">
        <f>+AND(db_CLP[[#This Row],[Vol_SACO]]&lt;100,db_CLP[[#This Row],[Vol_ENVA]]&lt;100)</f>
        <v>0</v>
      </c>
      <c r="J112" s="14" t="b">
        <f>+AND(db_CLP[[#This Row],[Vol_SACO]]&lt;100,db_CLP[[#This Row],[Vol_ENVA]]&gt;3000)</f>
        <v>0</v>
      </c>
      <c r="K112" s="14" t="b">
        <f>+AND(db_CLP[[#This Row],[Vol_SACO]]&gt;3000,db_CLP[[#This Row],[Vol_ENVA]]&lt;100)</f>
        <v>0</v>
      </c>
    </row>
    <row r="113" spans="1:11" x14ac:dyDescent="0.25">
      <c r="A113" s="3">
        <v>44307</v>
      </c>
      <c r="B113" s="3" t="str">
        <f>+TEXT(db_CLP[[#This Row],[Fecha]],"ddd")</f>
        <v>Wed</v>
      </c>
      <c r="C113" s="14">
        <v>6346.7699999986071</v>
      </c>
      <c r="D113" s="14">
        <v>4896</v>
      </c>
      <c r="E113" s="14">
        <v>776</v>
      </c>
      <c r="F113" s="14">
        <v>0</v>
      </c>
      <c r="G113" s="14">
        <v>0</v>
      </c>
      <c r="H113" s="14" t="b">
        <f>+AND(db_CLP[[#This Row],[Vol_SACO]]&gt;3000,db_CLP[[#This Row],[Vol_ENVA]]&gt;3000)</f>
        <v>0</v>
      </c>
      <c r="I113" s="14" t="b">
        <f>+AND(db_CLP[[#This Row],[Vol_SACO]]&lt;100,db_CLP[[#This Row],[Vol_ENVA]]&lt;100)</f>
        <v>1</v>
      </c>
      <c r="J113" s="14" t="b">
        <f>+AND(db_CLP[[#This Row],[Vol_SACO]]&lt;100,db_CLP[[#This Row],[Vol_ENVA]]&gt;3000)</f>
        <v>0</v>
      </c>
      <c r="K113" s="14" t="b">
        <f>+AND(db_CLP[[#This Row],[Vol_SACO]]&gt;3000,db_CLP[[#This Row],[Vol_ENVA]]&lt;100)</f>
        <v>0</v>
      </c>
    </row>
    <row r="114" spans="1:11" x14ac:dyDescent="0.25">
      <c r="A114" s="3">
        <v>44308</v>
      </c>
      <c r="B114" s="3" t="str">
        <f>+TEXT(db_CLP[[#This Row],[Fecha]],"ddd")</f>
        <v>Thu</v>
      </c>
      <c r="C114" s="14">
        <v>6169.0399999915971</v>
      </c>
      <c r="D114" s="14">
        <v>5067</v>
      </c>
      <c r="E114" s="14">
        <v>777</v>
      </c>
      <c r="F114" s="14">
        <v>0</v>
      </c>
      <c r="G114" s="14">
        <v>0</v>
      </c>
      <c r="H114" s="14" t="b">
        <f>+AND(db_CLP[[#This Row],[Vol_SACO]]&gt;3000,db_CLP[[#This Row],[Vol_ENVA]]&gt;3000)</f>
        <v>0</v>
      </c>
      <c r="I114" s="14" t="b">
        <f>+AND(db_CLP[[#This Row],[Vol_SACO]]&lt;100,db_CLP[[#This Row],[Vol_ENVA]]&lt;100)</f>
        <v>1</v>
      </c>
      <c r="J114" s="14" t="b">
        <f>+AND(db_CLP[[#This Row],[Vol_SACO]]&lt;100,db_CLP[[#This Row],[Vol_ENVA]]&gt;3000)</f>
        <v>0</v>
      </c>
      <c r="K114" s="14" t="b">
        <f>+AND(db_CLP[[#This Row],[Vol_SACO]]&gt;3000,db_CLP[[#This Row],[Vol_ENVA]]&lt;100)</f>
        <v>0</v>
      </c>
    </row>
    <row r="115" spans="1:11" x14ac:dyDescent="0.25">
      <c r="A115" s="3">
        <v>44309</v>
      </c>
      <c r="B115" s="3" t="str">
        <f>+TEXT(db_CLP[[#This Row],[Fecha]],"ddd")</f>
        <v>Fri</v>
      </c>
      <c r="C115" s="14">
        <v>6442.4500000055996</v>
      </c>
      <c r="D115" s="14">
        <v>4819</v>
      </c>
      <c r="E115" s="14">
        <v>780</v>
      </c>
      <c r="F115" s="14">
        <v>0</v>
      </c>
      <c r="G115" s="14">
        <v>0</v>
      </c>
      <c r="H115" s="14" t="b">
        <f>+AND(db_CLP[[#This Row],[Vol_SACO]]&gt;3000,db_CLP[[#This Row],[Vol_ENVA]]&gt;3000)</f>
        <v>0</v>
      </c>
      <c r="I115" s="14" t="b">
        <f>+AND(db_CLP[[#This Row],[Vol_SACO]]&lt;100,db_CLP[[#This Row],[Vol_ENVA]]&lt;100)</f>
        <v>1</v>
      </c>
      <c r="J115" s="14" t="b">
        <f>+AND(db_CLP[[#This Row],[Vol_SACO]]&lt;100,db_CLP[[#This Row],[Vol_ENVA]]&gt;3000)</f>
        <v>0</v>
      </c>
      <c r="K115" s="14" t="b">
        <f>+AND(db_CLP[[#This Row],[Vol_SACO]]&gt;3000,db_CLP[[#This Row],[Vol_ENVA]]&lt;100)</f>
        <v>0</v>
      </c>
    </row>
    <row r="116" spans="1:11" x14ac:dyDescent="0.25">
      <c r="A116" s="3">
        <v>44310</v>
      </c>
      <c r="B116" s="3" t="str">
        <f>+TEXT(db_CLP[[#This Row],[Fecha]],"ddd")</f>
        <v>Sat</v>
      </c>
      <c r="C116" s="14">
        <v>5840.4400000034948</v>
      </c>
      <c r="D116" s="14">
        <v>5448</v>
      </c>
      <c r="E116" s="14">
        <v>891</v>
      </c>
      <c r="F116" s="14">
        <v>0</v>
      </c>
      <c r="G116" s="14">
        <v>0</v>
      </c>
      <c r="H116" s="14" t="b">
        <f>+AND(db_CLP[[#This Row],[Vol_SACO]]&gt;3000,db_CLP[[#This Row],[Vol_ENVA]]&gt;3000)</f>
        <v>0</v>
      </c>
      <c r="I116" s="14" t="b">
        <f>+AND(db_CLP[[#This Row],[Vol_SACO]]&lt;100,db_CLP[[#This Row],[Vol_ENVA]]&lt;100)</f>
        <v>1</v>
      </c>
      <c r="J116" s="14" t="b">
        <f>+AND(db_CLP[[#This Row],[Vol_SACO]]&lt;100,db_CLP[[#This Row],[Vol_ENVA]]&gt;3000)</f>
        <v>0</v>
      </c>
      <c r="K116" s="14" t="b">
        <f>+AND(db_CLP[[#This Row],[Vol_SACO]]&gt;3000,db_CLP[[#This Row],[Vol_ENVA]]&lt;100)</f>
        <v>0</v>
      </c>
    </row>
    <row r="117" spans="1:11" x14ac:dyDescent="0.25">
      <c r="A117" s="3">
        <v>44311</v>
      </c>
      <c r="B117" s="3" t="str">
        <f>+TEXT(db_CLP[[#This Row],[Fecha]],"ddd")</f>
        <v>Sun</v>
      </c>
      <c r="C117" s="14">
        <v>5114.8499999923224</v>
      </c>
      <c r="D117" s="14">
        <v>4361</v>
      </c>
      <c r="E117" s="14">
        <v>706</v>
      </c>
      <c r="F117" s="14">
        <v>0</v>
      </c>
      <c r="G117" s="14">
        <v>0</v>
      </c>
      <c r="H117" s="14" t="b">
        <f>+AND(db_CLP[[#This Row],[Vol_SACO]]&gt;3000,db_CLP[[#This Row],[Vol_ENVA]]&gt;3000)</f>
        <v>0</v>
      </c>
      <c r="I117" s="14" t="b">
        <f>+AND(db_CLP[[#This Row],[Vol_SACO]]&lt;100,db_CLP[[#This Row],[Vol_ENVA]]&lt;100)</f>
        <v>1</v>
      </c>
      <c r="J117" s="14" t="b">
        <f>+AND(db_CLP[[#This Row],[Vol_SACO]]&lt;100,db_CLP[[#This Row],[Vol_ENVA]]&gt;3000)</f>
        <v>0</v>
      </c>
      <c r="K117" s="14" t="b">
        <f>+AND(db_CLP[[#This Row],[Vol_SACO]]&gt;3000,db_CLP[[#This Row],[Vol_ENVA]]&lt;100)</f>
        <v>0</v>
      </c>
    </row>
    <row r="118" spans="1:11" x14ac:dyDescent="0.25">
      <c r="A118" s="3">
        <v>44312</v>
      </c>
      <c r="B118" s="3" t="str">
        <f>+TEXT(db_CLP[[#This Row],[Fecha]],"ddd")</f>
        <v>Mon</v>
      </c>
      <c r="C118" s="14">
        <v>11489.829999995098</v>
      </c>
      <c r="D118" s="14">
        <v>5652</v>
      </c>
      <c r="E118" s="14">
        <v>1010</v>
      </c>
      <c r="F118" s="14">
        <v>2271</v>
      </c>
      <c r="G118" s="14">
        <v>596.46479999999997</v>
      </c>
      <c r="H118" s="14" t="b">
        <f>+AND(db_CLP[[#This Row],[Vol_SACO]]&gt;3000,db_CLP[[#This Row],[Vol_ENVA]]&gt;3000)</f>
        <v>0</v>
      </c>
      <c r="I118" s="14" t="b">
        <f>+AND(db_CLP[[#This Row],[Vol_SACO]]&lt;100,db_CLP[[#This Row],[Vol_ENVA]]&lt;100)</f>
        <v>0</v>
      </c>
      <c r="J118" s="14" t="b">
        <f>+AND(db_CLP[[#This Row],[Vol_SACO]]&lt;100,db_CLP[[#This Row],[Vol_ENVA]]&gt;3000)</f>
        <v>0</v>
      </c>
      <c r="K118" s="14" t="b">
        <f>+AND(db_CLP[[#This Row],[Vol_SACO]]&gt;3000,db_CLP[[#This Row],[Vol_ENVA]]&lt;100)</f>
        <v>0</v>
      </c>
    </row>
    <row r="119" spans="1:11" x14ac:dyDescent="0.25">
      <c r="A119" s="3">
        <v>44313</v>
      </c>
      <c r="B119" s="3" t="str">
        <f>+TEXT(db_CLP[[#This Row],[Fecha]],"ddd")</f>
        <v>Tue</v>
      </c>
      <c r="C119" s="14">
        <v>17944.640000009793</v>
      </c>
      <c r="D119" s="14">
        <v>8509</v>
      </c>
      <c r="E119" s="14">
        <v>1785</v>
      </c>
      <c r="F119" s="14">
        <v>2713</v>
      </c>
      <c r="G119" s="14">
        <v>2713.7152000000001</v>
      </c>
      <c r="H119" s="14" t="b">
        <f>+AND(db_CLP[[#This Row],[Vol_SACO]]&gt;3000,db_CLP[[#This Row],[Vol_ENVA]]&gt;3000)</f>
        <v>0</v>
      </c>
      <c r="I119" s="14" t="b">
        <f>+AND(db_CLP[[#This Row],[Vol_SACO]]&lt;100,db_CLP[[#This Row],[Vol_ENVA]]&lt;100)</f>
        <v>0</v>
      </c>
      <c r="J119" s="14" t="b">
        <f>+AND(db_CLP[[#This Row],[Vol_SACO]]&lt;100,db_CLP[[#This Row],[Vol_ENVA]]&gt;3000)</f>
        <v>0</v>
      </c>
      <c r="K119" s="14" t="b">
        <f>+AND(db_CLP[[#This Row],[Vol_SACO]]&gt;3000,db_CLP[[#This Row],[Vol_ENVA]]&lt;100)</f>
        <v>0</v>
      </c>
    </row>
    <row r="120" spans="1:11" x14ac:dyDescent="0.25">
      <c r="A120" s="3">
        <v>44314</v>
      </c>
      <c r="B120" s="3" t="str">
        <f>+TEXT(db_CLP[[#This Row],[Fecha]],"ddd")</f>
        <v>Wed</v>
      </c>
      <c r="C120" s="14">
        <v>20803.039999993009</v>
      </c>
      <c r="D120" s="14">
        <v>10971</v>
      </c>
      <c r="E120" s="14">
        <v>1844</v>
      </c>
      <c r="F120" s="14">
        <v>3616</v>
      </c>
      <c r="G120" s="14">
        <v>3663.6730000000002</v>
      </c>
      <c r="H120" s="14" t="b">
        <f>+AND(db_CLP[[#This Row],[Vol_SACO]]&gt;3000,db_CLP[[#This Row],[Vol_ENVA]]&gt;3000)</f>
        <v>1</v>
      </c>
      <c r="I120" s="14" t="b">
        <f>+AND(db_CLP[[#This Row],[Vol_SACO]]&lt;100,db_CLP[[#This Row],[Vol_ENVA]]&lt;100)</f>
        <v>0</v>
      </c>
      <c r="J120" s="14" t="b">
        <f>+AND(db_CLP[[#This Row],[Vol_SACO]]&lt;100,db_CLP[[#This Row],[Vol_ENVA]]&gt;3000)</f>
        <v>0</v>
      </c>
      <c r="K120" s="14" t="b">
        <f>+AND(db_CLP[[#This Row],[Vol_SACO]]&gt;3000,db_CLP[[#This Row],[Vol_ENVA]]&lt;100)</f>
        <v>0</v>
      </c>
    </row>
    <row r="121" spans="1:11" x14ac:dyDescent="0.25">
      <c r="A121" s="3">
        <v>44315</v>
      </c>
      <c r="B121" s="3" t="str">
        <f>+TEXT(db_CLP[[#This Row],[Fecha]],"ddd")</f>
        <v>Thu</v>
      </c>
      <c r="C121" s="14">
        <v>18109.710000006962</v>
      </c>
      <c r="D121" s="14">
        <v>12932</v>
      </c>
      <c r="E121" s="14">
        <v>1509</v>
      </c>
      <c r="F121" s="14">
        <v>2259</v>
      </c>
      <c r="G121" s="14">
        <v>4040.7941999999994</v>
      </c>
      <c r="H121" s="14" t="b">
        <f>+AND(db_CLP[[#This Row],[Vol_SACO]]&gt;3000,db_CLP[[#This Row],[Vol_ENVA]]&gt;3000)</f>
        <v>0</v>
      </c>
      <c r="I121" s="14" t="b">
        <f>+AND(db_CLP[[#This Row],[Vol_SACO]]&lt;100,db_CLP[[#This Row],[Vol_ENVA]]&lt;100)</f>
        <v>0</v>
      </c>
      <c r="J121" s="14" t="b">
        <f>+AND(db_CLP[[#This Row],[Vol_SACO]]&lt;100,db_CLP[[#This Row],[Vol_ENVA]]&gt;3000)</f>
        <v>0</v>
      </c>
      <c r="K121" s="14" t="b">
        <f>+AND(db_CLP[[#This Row],[Vol_SACO]]&gt;3000,db_CLP[[#This Row],[Vol_ENVA]]&lt;100)</f>
        <v>0</v>
      </c>
    </row>
    <row r="122" spans="1:11" x14ac:dyDescent="0.25">
      <c r="A122" s="3">
        <v>44316</v>
      </c>
      <c r="B122" s="3" t="str">
        <f>+TEXT(db_CLP[[#This Row],[Fecha]],"ddd")</f>
        <v>Fri</v>
      </c>
      <c r="C122" s="14">
        <v>15909.05000000351</v>
      </c>
      <c r="D122" s="14">
        <v>5813</v>
      </c>
      <c r="E122" s="14">
        <v>1236</v>
      </c>
      <c r="F122" s="14">
        <v>0</v>
      </c>
      <c r="G122" s="14">
        <v>3079.3105999999998</v>
      </c>
      <c r="H122" s="14" t="b">
        <f>+AND(db_CLP[[#This Row],[Vol_SACO]]&gt;3000,db_CLP[[#This Row],[Vol_ENVA]]&gt;3000)</f>
        <v>0</v>
      </c>
      <c r="I122" s="14" t="b">
        <f>+AND(db_CLP[[#This Row],[Vol_SACO]]&lt;100,db_CLP[[#This Row],[Vol_ENVA]]&lt;100)</f>
        <v>0</v>
      </c>
      <c r="J122" s="14" t="b">
        <f>+AND(db_CLP[[#This Row],[Vol_SACO]]&lt;100,db_CLP[[#This Row],[Vol_ENVA]]&gt;3000)</f>
        <v>1</v>
      </c>
      <c r="K122" s="14" t="b">
        <f>+AND(db_CLP[[#This Row],[Vol_SACO]]&gt;3000,db_CLP[[#This Row],[Vol_ENVA]]&lt;100)</f>
        <v>0</v>
      </c>
    </row>
    <row r="123" spans="1:11" x14ac:dyDescent="0.25">
      <c r="A123" s="3">
        <v>44317</v>
      </c>
      <c r="B123" s="3" t="str">
        <f>+TEXT(db_CLP[[#This Row],[Fecha]],"ddd")</f>
        <v>Sat</v>
      </c>
      <c r="C123" s="14">
        <v>8230.0700000013894</v>
      </c>
      <c r="D123" s="14">
        <v>7203</v>
      </c>
      <c r="E123" s="14">
        <v>735</v>
      </c>
      <c r="F123" s="14">
        <v>0</v>
      </c>
      <c r="G123" s="14">
        <v>0</v>
      </c>
      <c r="H123" s="14" t="b">
        <f>+AND(db_CLP[[#This Row],[Vol_SACO]]&gt;3000,db_CLP[[#This Row],[Vol_ENVA]]&gt;3000)</f>
        <v>0</v>
      </c>
      <c r="I123" s="14" t="b">
        <f>+AND(db_CLP[[#This Row],[Vol_SACO]]&lt;100,db_CLP[[#This Row],[Vol_ENVA]]&lt;100)</f>
        <v>1</v>
      </c>
      <c r="J123" s="14" t="b">
        <f>+AND(db_CLP[[#This Row],[Vol_SACO]]&lt;100,db_CLP[[#This Row],[Vol_ENVA]]&gt;3000)</f>
        <v>0</v>
      </c>
      <c r="K123" s="14" t="b">
        <f>+AND(db_CLP[[#This Row],[Vol_SACO]]&gt;3000,db_CLP[[#This Row],[Vol_ENVA]]&lt;100)</f>
        <v>0</v>
      </c>
    </row>
    <row r="124" spans="1:11" x14ac:dyDescent="0.25">
      <c r="A124" s="3">
        <v>44318</v>
      </c>
      <c r="B124" s="3" t="str">
        <f>+TEXT(db_CLP[[#This Row],[Fecha]],"ddd")</f>
        <v>Sun</v>
      </c>
      <c r="C124" s="14">
        <v>7298.2500000006839</v>
      </c>
      <c r="D124" s="14">
        <v>6270</v>
      </c>
      <c r="E124" s="14">
        <v>706</v>
      </c>
      <c r="F124" s="14">
        <v>0</v>
      </c>
      <c r="G124" s="14">
        <v>0</v>
      </c>
      <c r="H124" s="14" t="b">
        <f>+AND(db_CLP[[#This Row],[Vol_SACO]]&gt;3000,db_CLP[[#This Row],[Vol_ENVA]]&gt;3000)</f>
        <v>0</v>
      </c>
      <c r="I124" s="14" t="b">
        <f>+AND(db_CLP[[#This Row],[Vol_SACO]]&lt;100,db_CLP[[#This Row],[Vol_ENVA]]&lt;100)</f>
        <v>1</v>
      </c>
      <c r="J124" s="14" t="b">
        <f>+AND(db_CLP[[#This Row],[Vol_SACO]]&lt;100,db_CLP[[#This Row],[Vol_ENVA]]&gt;3000)</f>
        <v>0</v>
      </c>
      <c r="K124" s="14" t="b">
        <f>+AND(db_CLP[[#This Row],[Vol_SACO]]&gt;3000,db_CLP[[#This Row],[Vol_ENVA]]&lt;100)</f>
        <v>0</v>
      </c>
    </row>
    <row r="125" spans="1:11" x14ac:dyDescent="0.25">
      <c r="A125" s="3">
        <v>44319</v>
      </c>
      <c r="B125" s="3" t="str">
        <f>+TEXT(db_CLP[[#This Row],[Fecha]],"ddd")</f>
        <v>Mon</v>
      </c>
      <c r="C125" s="14">
        <v>5664.3299999916198</v>
      </c>
      <c r="D125" s="14">
        <v>4408</v>
      </c>
      <c r="E125" s="14">
        <v>732</v>
      </c>
      <c r="F125" s="14">
        <v>0</v>
      </c>
      <c r="G125" s="14">
        <v>0</v>
      </c>
      <c r="H125" s="14" t="b">
        <f>+AND(db_CLP[[#This Row],[Vol_SACO]]&gt;3000,db_CLP[[#This Row],[Vol_ENVA]]&gt;3000)</f>
        <v>0</v>
      </c>
      <c r="I125" s="14" t="b">
        <f>+AND(db_CLP[[#This Row],[Vol_SACO]]&lt;100,db_CLP[[#This Row],[Vol_ENVA]]&lt;100)</f>
        <v>1</v>
      </c>
      <c r="J125" s="14" t="b">
        <f>+AND(db_CLP[[#This Row],[Vol_SACO]]&lt;100,db_CLP[[#This Row],[Vol_ENVA]]&gt;3000)</f>
        <v>0</v>
      </c>
      <c r="K125" s="14" t="b">
        <f>+AND(db_CLP[[#This Row],[Vol_SACO]]&gt;3000,db_CLP[[#This Row],[Vol_ENVA]]&lt;100)</f>
        <v>0</v>
      </c>
    </row>
    <row r="126" spans="1:11" x14ac:dyDescent="0.25">
      <c r="A126" s="3">
        <v>44320</v>
      </c>
      <c r="B126" s="3" t="str">
        <f>+TEXT(db_CLP[[#This Row],[Fecha]],"ddd")</f>
        <v>Tue</v>
      </c>
      <c r="C126" s="14">
        <v>7292.3100000021077</v>
      </c>
      <c r="D126" s="14">
        <v>5775</v>
      </c>
      <c r="E126" s="14">
        <v>814</v>
      </c>
      <c r="F126" s="14">
        <v>0</v>
      </c>
      <c r="G126" s="14">
        <v>1.24E-2</v>
      </c>
      <c r="H126" s="14" t="b">
        <f>+AND(db_CLP[[#This Row],[Vol_SACO]]&gt;3000,db_CLP[[#This Row],[Vol_ENVA]]&gt;3000)</f>
        <v>0</v>
      </c>
      <c r="I126" s="14" t="b">
        <f>+AND(db_CLP[[#This Row],[Vol_SACO]]&lt;100,db_CLP[[#This Row],[Vol_ENVA]]&lt;100)</f>
        <v>1</v>
      </c>
      <c r="J126" s="14" t="b">
        <f>+AND(db_CLP[[#This Row],[Vol_SACO]]&lt;100,db_CLP[[#This Row],[Vol_ENVA]]&gt;3000)</f>
        <v>0</v>
      </c>
      <c r="K126" s="14" t="b">
        <f>+AND(db_CLP[[#This Row],[Vol_SACO]]&gt;3000,db_CLP[[#This Row],[Vol_ENVA]]&lt;100)</f>
        <v>0</v>
      </c>
    </row>
    <row r="127" spans="1:11" x14ac:dyDescent="0.25">
      <c r="A127" s="3">
        <v>44321</v>
      </c>
      <c r="B127" s="3" t="str">
        <f>+TEXT(db_CLP[[#This Row],[Fecha]],"ddd")</f>
        <v>Wed</v>
      </c>
      <c r="C127" s="14">
        <v>5902.5099999909289</v>
      </c>
      <c r="D127" s="14">
        <v>4504</v>
      </c>
      <c r="E127" s="14">
        <v>698</v>
      </c>
      <c r="F127" s="14">
        <v>0</v>
      </c>
      <c r="G127" s="14">
        <v>0</v>
      </c>
      <c r="H127" s="14" t="b">
        <f>+AND(db_CLP[[#This Row],[Vol_SACO]]&gt;3000,db_CLP[[#This Row],[Vol_ENVA]]&gt;3000)</f>
        <v>0</v>
      </c>
      <c r="I127" s="14" t="b">
        <f>+AND(db_CLP[[#This Row],[Vol_SACO]]&lt;100,db_CLP[[#This Row],[Vol_ENVA]]&lt;100)</f>
        <v>1</v>
      </c>
      <c r="J127" s="14" t="b">
        <f>+AND(db_CLP[[#This Row],[Vol_SACO]]&lt;100,db_CLP[[#This Row],[Vol_ENVA]]&gt;3000)</f>
        <v>0</v>
      </c>
      <c r="K127" s="14" t="b">
        <f>+AND(db_CLP[[#This Row],[Vol_SACO]]&gt;3000,db_CLP[[#This Row],[Vol_ENVA]]&lt;100)</f>
        <v>0</v>
      </c>
    </row>
    <row r="128" spans="1:11" x14ac:dyDescent="0.25">
      <c r="A128" s="3">
        <v>44322</v>
      </c>
      <c r="B128" s="3" t="str">
        <f>+TEXT(db_CLP[[#This Row],[Fecha]],"ddd")</f>
        <v>Thu</v>
      </c>
      <c r="C128" s="14">
        <v>8796.5375000021013</v>
      </c>
      <c r="D128" s="14">
        <v>6942</v>
      </c>
      <c r="E128" s="14">
        <v>934.75</v>
      </c>
      <c r="F128" s="14">
        <v>458</v>
      </c>
      <c r="G128" s="14">
        <v>0</v>
      </c>
      <c r="H128" s="14" t="b">
        <f>+AND(db_CLP[[#This Row],[Vol_SACO]]&gt;3000,db_CLP[[#This Row],[Vol_ENVA]]&gt;3000)</f>
        <v>0</v>
      </c>
      <c r="I128" s="14" t="b">
        <f>+AND(db_CLP[[#This Row],[Vol_SACO]]&lt;100,db_CLP[[#This Row],[Vol_ENVA]]&lt;100)</f>
        <v>0</v>
      </c>
      <c r="J128" s="14" t="b">
        <f>+AND(db_CLP[[#This Row],[Vol_SACO]]&lt;100,db_CLP[[#This Row],[Vol_ENVA]]&gt;3000)</f>
        <v>0</v>
      </c>
      <c r="K128" s="14" t="b">
        <f>+AND(db_CLP[[#This Row],[Vol_SACO]]&gt;3000,db_CLP[[#This Row],[Vol_ENVA]]&lt;100)</f>
        <v>0</v>
      </c>
    </row>
    <row r="129" spans="1:11" x14ac:dyDescent="0.25">
      <c r="A129" s="3">
        <v>44323</v>
      </c>
      <c r="B129" s="3" t="str">
        <f>+TEXT(db_CLP[[#This Row],[Fecha]],"ddd")</f>
        <v>Fri</v>
      </c>
      <c r="C129" s="14">
        <v>8796.5375000021013</v>
      </c>
      <c r="D129" s="14">
        <v>6942</v>
      </c>
      <c r="E129" s="14">
        <v>934.75</v>
      </c>
      <c r="F129" s="14">
        <v>3687</v>
      </c>
      <c r="G129" s="14">
        <v>0</v>
      </c>
      <c r="H129" s="14" t="b">
        <f>+AND(db_CLP[[#This Row],[Vol_SACO]]&gt;3000,db_CLP[[#This Row],[Vol_ENVA]]&gt;3000)</f>
        <v>0</v>
      </c>
      <c r="I129" s="14" t="b">
        <f>+AND(db_CLP[[#This Row],[Vol_SACO]]&lt;100,db_CLP[[#This Row],[Vol_ENVA]]&lt;100)</f>
        <v>0</v>
      </c>
      <c r="J129" s="14" t="b">
        <f>+AND(db_CLP[[#This Row],[Vol_SACO]]&lt;100,db_CLP[[#This Row],[Vol_ENVA]]&gt;3000)</f>
        <v>0</v>
      </c>
      <c r="K129" s="14" t="b">
        <f>+AND(db_CLP[[#This Row],[Vol_SACO]]&gt;3000,db_CLP[[#This Row],[Vol_ENVA]]&lt;100)</f>
        <v>1</v>
      </c>
    </row>
    <row r="130" spans="1:11" x14ac:dyDescent="0.25">
      <c r="A130" s="3">
        <v>44324</v>
      </c>
      <c r="B130" s="3" t="str">
        <f>+TEXT(db_CLP[[#This Row],[Fecha]],"ddd")</f>
        <v>Sat</v>
      </c>
      <c r="C130" s="14">
        <v>8796.5375000021013</v>
      </c>
      <c r="D130" s="14">
        <v>6942</v>
      </c>
      <c r="E130" s="14">
        <v>934.75</v>
      </c>
      <c r="F130" s="14">
        <v>1840</v>
      </c>
      <c r="G130" s="14">
        <v>0</v>
      </c>
      <c r="H130" s="14" t="b">
        <f>+AND(db_CLP[[#This Row],[Vol_SACO]]&gt;3000,db_CLP[[#This Row],[Vol_ENVA]]&gt;3000)</f>
        <v>0</v>
      </c>
      <c r="I130" s="14" t="b">
        <f>+AND(db_CLP[[#This Row],[Vol_SACO]]&lt;100,db_CLP[[#This Row],[Vol_ENVA]]&lt;100)</f>
        <v>0</v>
      </c>
      <c r="J130" s="14" t="b">
        <f>+AND(db_CLP[[#This Row],[Vol_SACO]]&lt;100,db_CLP[[#This Row],[Vol_ENVA]]&gt;3000)</f>
        <v>0</v>
      </c>
      <c r="K130" s="14" t="b">
        <f>+AND(db_CLP[[#This Row],[Vol_SACO]]&gt;3000,db_CLP[[#This Row],[Vol_ENVA]]&lt;100)</f>
        <v>0</v>
      </c>
    </row>
    <row r="131" spans="1:11" x14ac:dyDescent="0.25">
      <c r="A131" s="3">
        <v>44325</v>
      </c>
      <c r="B131" s="3" t="str">
        <f>+TEXT(db_CLP[[#This Row],[Fecha]],"ddd")</f>
        <v>Sun</v>
      </c>
      <c r="C131" s="14">
        <v>8796.5375000020722</v>
      </c>
      <c r="D131" s="14">
        <v>6942</v>
      </c>
      <c r="E131" s="14">
        <v>934.75</v>
      </c>
      <c r="F131" s="14">
        <v>0</v>
      </c>
      <c r="G131" s="14">
        <v>0</v>
      </c>
      <c r="H131" s="14" t="b">
        <f>+AND(db_CLP[[#This Row],[Vol_SACO]]&gt;3000,db_CLP[[#This Row],[Vol_ENVA]]&gt;3000)</f>
        <v>0</v>
      </c>
      <c r="I131" s="14" t="b">
        <f>+AND(db_CLP[[#This Row],[Vol_SACO]]&lt;100,db_CLP[[#This Row],[Vol_ENVA]]&lt;100)</f>
        <v>1</v>
      </c>
      <c r="J131" s="14" t="b">
        <f>+AND(db_CLP[[#This Row],[Vol_SACO]]&lt;100,db_CLP[[#This Row],[Vol_ENVA]]&gt;3000)</f>
        <v>0</v>
      </c>
      <c r="K131" s="14" t="b">
        <f>+AND(db_CLP[[#This Row],[Vol_SACO]]&gt;3000,db_CLP[[#This Row],[Vol_ENVA]]&lt;100)</f>
        <v>0</v>
      </c>
    </row>
    <row r="132" spans="1:11" x14ac:dyDescent="0.25">
      <c r="A132" s="3">
        <v>44326</v>
      </c>
      <c r="B132" s="3" t="str">
        <f>+TEXT(db_CLP[[#This Row],[Fecha]],"ddd")</f>
        <v>Mon</v>
      </c>
      <c r="C132" s="14">
        <v>10034.470000006273</v>
      </c>
      <c r="D132" s="14">
        <v>7580</v>
      </c>
      <c r="E132" s="14">
        <v>928</v>
      </c>
      <c r="F132" s="14">
        <v>2284</v>
      </c>
      <c r="G132" s="14">
        <v>0</v>
      </c>
      <c r="H132" s="14" t="b">
        <f>+AND(db_CLP[[#This Row],[Vol_SACO]]&gt;3000,db_CLP[[#This Row],[Vol_ENVA]]&gt;3000)</f>
        <v>0</v>
      </c>
      <c r="I132" s="14" t="b">
        <f>+AND(db_CLP[[#This Row],[Vol_SACO]]&lt;100,db_CLP[[#This Row],[Vol_ENVA]]&lt;100)</f>
        <v>0</v>
      </c>
      <c r="J132" s="14" t="b">
        <f>+AND(db_CLP[[#This Row],[Vol_SACO]]&lt;100,db_CLP[[#This Row],[Vol_ENVA]]&gt;3000)</f>
        <v>0</v>
      </c>
      <c r="K132" s="14" t="b">
        <f>+AND(db_CLP[[#This Row],[Vol_SACO]]&gt;3000,db_CLP[[#This Row],[Vol_ENVA]]&lt;100)</f>
        <v>0</v>
      </c>
    </row>
    <row r="133" spans="1:11" x14ac:dyDescent="0.25">
      <c r="A133" s="3">
        <v>44327</v>
      </c>
      <c r="B133" s="3" t="str">
        <f>+TEXT(db_CLP[[#This Row],[Fecha]],"ddd")</f>
        <v>Tue</v>
      </c>
      <c r="C133" s="14">
        <v>19130.379999985336</v>
      </c>
      <c r="D133" s="14">
        <v>10343</v>
      </c>
      <c r="E133" s="14">
        <v>1642</v>
      </c>
      <c r="F133" s="14">
        <v>3632</v>
      </c>
      <c r="G133" s="14">
        <v>2378.9151999999999</v>
      </c>
      <c r="H133" s="14" t="b">
        <f>+AND(db_CLP[[#This Row],[Vol_SACO]]&gt;3000,db_CLP[[#This Row],[Vol_ENVA]]&gt;3000)</f>
        <v>0</v>
      </c>
      <c r="I133" s="14" t="b">
        <f>+AND(db_CLP[[#This Row],[Vol_SACO]]&lt;100,db_CLP[[#This Row],[Vol_ENVA]]&lt;100)</f>
        <v>0</v>
      </c>
      <c r="J133" s="14" t="b">
        <f>+AND(db_CLP[[#This Row],[Vol_SACO]]&lt;100,db_CLP[[#This Row],[Vol_ENVA]]&gt;3000)</f>
        <v>0</v>
      </c>
      <c r="K133" s="14" t="b">
        <f>+AND(db_CLP[[#This Row],[Vol_SACO]]&gt;3000,db_CLP[[#This Row],[Vol_ENVA]]&lt;100)</f>
        <v>0</v>
      </c>
    </row>
    <row r="134" spans="1:11" x14ac:dyDescent="0.25">
      <c r="A134" s="3">
        <v>44328</v>
      </c>
      <c r="B134" s="3" t="str">
        <f>+TEXT(db_CLP[[#This Row],[Fecha]],"ddd")</f>
        <v>Wed</v>
      </c>
      <c r="C134" s="14">
        <v>19757.44000001259</v>
      </c>
      <c r="D134" s="14">
        <v>10330</v>
      </c>
      <c r="E134" s="14">
        <v>1687</v>
      </c>
      <c r="F134" s="14">
        <v>3632</v>
      </c>
      <c r="G134" s="14">
        <v>3901.0895999999998</v>
      </c>
      <c r="H134" s="14" t="b">
        <f>+AND(db_CLP[[#This Row],[Vol_SACO]]&gt;3000,db_CLP[[#This Row],[Vol_ENVA]]&gt;3000)</f>
        <v>1</v>
      </c>
      <c r="I134" s="14" t="b">
        <f>+AND(db_CLP[[#This Row],[Vol_SACO]]&lt;100,db_CLP[[#This Row],[Vol_ENVA]]&lt;100)</f>
        <v>0</v>
      </c>
      <c r="J134" s="14" t="b">
        <f>+AND(db_CLP[[#This Row],[Vol_SACO]]&lt;100,db_CLP[[#This Row],[Vol_ENVA]]&gt;3000)</f>
        <v>0</v>
      </c>
      <c r="K134" s="14" t="b">
        <f>+AND(db_CLP[[#This Row],[Vol_SACO]]&gt;3000,db_CLP[[#This Row],[Vol_ENVA]]&lt;100)</f>
        <v>0</v>
      </c>
    </row>
    <row r="135" spans="1:11" x14ac:dyDescent="0.25">
      <c r="A135" s="3">
        <v>44329</v>
      </c>
      <c r="B135" s="3" t="str">
        <f>+TEXT(db_CLP[[#This Row],[Fecha]],"ddd")</f>
        <v>Thu</v>
      </c>
      <c r="C135" s="14">
        <v>20833.51999999299</v>
      </c>
      <c r="D135" s="14">
        <v>11224</v>
      </c>
      <c r="E135" s="14">
        <v>1689</v>
      </c>
      <c r="F135" s="14">
        <v>3181</v>
      </c>
      <c r="G135" s="14">
        <v>3767.1014</v>
      </c>
      <c r="H135" s="14" t="b">
        <f>+AND(db_CLP[[#This Row],[Vol_SACO]]&gt;3000,db_CLP[[#This Row],[Vol_ENVA]]&gt;3000)</f>
        <v>1</v>
      </c>
      <c r="I135" s="14" t="b">
        <f>+AND(db_CLP[[#This Row],[Vol_SACO]]&lt;100,db_CLP[[#This Row],[Vol_ENVA]]&lt;100)</f>
        <v>0</v>
      </c>
      <c r="J135" s="14" t="b">
        <f>+AND(db_CLP[[#This Row],[Vol_SACO]]&lt;100,db_CLP[[#This Row],[Vol_ENVA]]&gt;3000)</f>
        <v>0</v>
      </c>
      <c r="K135" s="14" t="b">
        <f>+AND(db_CLP[[#This Row],[Vol_SACO]]&gt;3000,db_CLP[[#This Row],[Vol_ENVA]]&lt;100)</f>
        <v>0</v>
      </c>
    </row>
    <row r="136" spans="1:11" x14ac:dyDescent="0.25">
      <c r="A136" s="3">
        <v>44330</v>
      </c>
      <c r="B136" s="3" t="str">
        <f>+TEXT(db_CLP[[#This Row],[Fecha]],"ddd")</f>
        <v>Fri</v>
      </c>
      <c r="C136" s="14">
        <v>21202.190000006303</v>
      </c>
      <c r="D136" s="14">
        <v>12431</v>
      </c>
      <c r="E136" s="14">
        <v>1886</v>
      </c>
      <c r="F136" s="14">
        <v>3185</v>
      </c>
      <c r="G136" s="14">
        <v>3262.272599999998</v>
      </c>
      <c r="H136" s="14" t="b">
        <f>+AND(db_CLP[[#This Row],[Vol_SACO]]&gt;3000,db_CLP[[#This Row],[Vol_ENVA]]&gt;3000)</f>
        <v>1</v>
      </c>
      <c r="I136" s="14" t="b">
        <f>+AND(db_CLP[[#This Row],[Vol_SACO]]&lt;100,db_CLP[[#This Row],[Vol_ENVA]]&lt;100)</f>
        <v>0</v>
      </c>
      <c r="J136" s="14" t="b">
        <f>+AND(db_CLP[[#This Row],[Vol_SACO]]&lt;100,db_CLP[[#This Row],[Vol_ENVA]]&gt;3000)</f>
        <v>0</v>
      </c>
      <c r="K136" s="14" t="b">
        <f>+AND(db_CLP[[#This Row],[Vol_SACO]]&gt;3000,db_CLP[[#This Row],[Vol_ENVA]]&lt;100)</f>
        <v>0</v>
      </c>
    </row>
    <row r="137" spans="1:11" x14ac:dyDescent="0.25">
      <c r="A137" s="3">
        <v>44331</v>
      </c>
      <c r="B137" s="3" t="str">
        <f>+TEXT(db_CLP[[#This Row],[Fecha]],"ddd")</f>
        <v>Sat</v>
      </c>
      <c r="C137" s="14">
        <v>10835.900000002788</v>
      </c>
      <c r="D137" s="14">
        <v>10555</v>
      </c>
      <c r="E137" s="14">
        <v>900</v>
      </c>
      <c r="F137" s="14">
        <v>0</v>
      </c>
      <c r="G137" s="14">
        <v>0</v>
      </c>
      <c r="H137" s="14" t="b">
        <f>+AND(db_CLP[[#This Row],[Vol_SACO]]&gt;3000,db_CLP[[#This Row],[Vol_ENVA]]&gt;3000)</f>
        <v>0</v>
      </c>
      <c r="I137" s="14" t="b">
        <f>+AND(db_CLP[[#This Row],[Vol_SACO]]&lt;100,db_CLP[[#This Row],[Vol_ENVA]]&lt;100)</f>
        <v>1</v>
      </c>
      <c r="J137" s="14" t="b">
        <f>+AND(db_CLP[[#This Row],[Vol_SACO]]&lt;100,db_CLP[[#This Row],[Vol_ENVA]]&gt;3000)</f>
        <v>0</v>
      </c>
      <c r="K137" s="14" t="b">
        <f>+AND(db_CLP[[#This Row],[Vol_SACO]]&gt;3000,db_CLP[[#This Row],[Vol_ENVA]]&lt;100)</f>
        <v>0</v>
      </c>
    </row>
    <row r="138" spans="1:11" x14ac:dyDescent="0.25">
      <c r="A138" s="3">
        <v>44332</v>
      </c>
      <c r="B138" s="3" t="str">
        <f>+TEXT(db_CLP[[#This Row],[Fecha]],"ddd")</f>
        <v>Sun</v>
      </c>
      <c r="C138" s="14">
        <v>8003.4299999979121</v>
      </c>
      <c r="D138" s="14">
        <v>6383</v>
      </c>
      <c r="E138" s="14">
        <v>522</v>
      </c>
      <c r="F138" s="14">
        <v>0</v>
      </c>
      <c r="G138" s="14">
        <v>0</v>
      </c>
      <c r="H138" s="14" t="b">
        <f>+AND(db_CLP[[#This Row],[Vol_SACO]]&gt;3000,db_CLP[[#This Row],[Vol_ENVA]]&gt;3000)</f>
        <v>0</v>
      </c>
      <c r="I138" s="14" t="b">
        <f>+AND(db_CLP[[#This Row],[Vol_SACO]]&lt;100,db_CLP[[#This Row],[Vol_ENVA]]&lt;100)</f>
        <v>1</v>
      </c>
      <c r="J138" s="14" t="b">
        <f>+AND(db_CLP[[#This Row],[Vol_SACO]]&lt;100,db_CLP[[#This Row],[Vol_ENVA]]&gt;3000)</f>
        <v>0</v>
      </c>
      <c r="K138" s="14" t="b">
        <f>+AND(db_CLP[[#This Row],[Vol_SACO]]&gt;3000,db_CLP[[#This Row],[Vol_ENVA]]&lt;100)</f>
        <v>0</v>
      </c>
    </row>
    <row r="139" spans="1:11" x14ac:dyDescent="0.25">
      <c r="A139" s="3">
        <v>44333</v>
      </c>
      <c r="B139" s="3" t="str">
        <f>+TEXT(db_CLP[[#This Row],[Fecha]],"ddd")</f>
        <v>Mon</v>
      </c>
      <c r="C139" s="14">
        <v>7010.5300000014104</v>
      </c>
      <c r="D139" s="14">
        <v>4842</v>
      </c>
      <c r="E139" s="14">
        <v>639</v>
      </c>
      <c r="F139" s="14">
        <v>0</v>
      </c>
      <c r="G139" s="14">
        <v>0</v>
      </c>
      <c r="H139" s="14" t="b">
        <f>+AND(db_CLP[[#This Row],[Vol_SACO]]&gt;3000,db_CLP[[#This Row],[Vol_ENVA]]&gt;3000)</f>
        <v>0</v>
      </c>
      <c r="I139" s="14" t="b">
        <f>+AND(db_CLP[[#This Row],[Vol_SACO]]&lt;100,db_CLP[[#This Row],[Vol_ENVA]]&lt;100)</f>
        <v>1</v>
      </c>
      <c r="J139" s="14" t="b">
        <f>+AND(db_CLP[[#This Row],[Vol_SACO]]&lt;100,db_CLP[[#This Row],[Vol_ENVA]]&gt;3000)</f>
        <v>0</v>
      </c>
      <c r="K139" s="14" t="b">
        <f>+AND(db_CLP[[#This Row],[Vol_SACO]]&gt;3000,db_CLP[[#This Row],[Vol_ENVA]]&lt;100)</f>
        <v>0</v>
      </c>
    </row>
    <row r="140" spans="1:11" x14ac:dyDescent="0.25">
      <c r="A140" s="3">
        <v>44334</v>
      </c>
      <c r="B140" s="3" t="str">
        <f>+TEXT(db_CLP[[#This Row],[Fecha]],"ddd")</f>
        <v>Tue</v>
      </c>
      <c r="C140" s="14">
        <v>6591.2200000006997</v>
      </c>
      <c r="D140" s="14">
        <v>6497</v>
      </c>
      <c r="E140" s="14">
        <v>668</v>
      </c>
      <c r="F140" s="14">
        <v>0</v>
      </c>
      <c r="G140" s="14">
        <v>0</v>
      </c>
      <c r="H140" s="14" t="b">
        <f>+AND(db_CLP[[#This Row],[Vol_SACO]]&gt;3000,db_CLP[[#This Row],[Vol_ENVA]]&gt;3000)</f>
        <v>0</v>
      </c>
      <c r="I140" s="14" t="b">
        <f>+AND(db_CLP[[#This Row],[Vol_SACO]]&lt;100,db_CLP[[#This Row],[Vol_ENVA]]&lt;100)</f>
        <v>1</v>
      </c>
      <c r="J140" s="14" t="b">
        <f>+AND(db_CLP[[#This Row],[Vol_SACO]]&lt;100,db_CLP[[#This Row],[Vol_ENVA]]&gt;3000)</f>
        <v>0</v>
      </c>
      <c r="K140" s="14" t="b">
        <f>+AND(db_CLP[[#This Row],[Vol_SACO]]&gt;3000,db_CLP[[#This Row],[Vol_ENVA]]&lt;100)</f>
        <v>0</v>
      </c>
    </row>
    <row r="141" spans="1:11" x14ac:dyDescent="0.25">
      <c r="A141" s="3">
        <v>44335</v>
      </c>
      <c r="B141" s="3" t="str">
        <f>+TEXT(db_CLP[[#This Row],[Fecha]],"ddd")</f>
        <v>Wed</v>
      </c>
      <c r="C141" s="14">
        <v>11884.489999993006</v>
      </c>
      <c r="D141" s="14">
        <v>8395</v>
      </c>
      <c r="E141" s="14">
        <v>1274</v>
      </c>
      <c r="F141" s="14">
        <v>1758</v>
      </c>
      <c r="G141" s="14">
        <v>744.16120000000001</v>
      </c>
      <c r="H141" s="14" t="b">
        <f>+AND(db_CLP[[#This Row],[Vol_SACO]]&gt;3000,db_CLP[[#This Row],[Vol_ENVA]]&gt;3000)</f>
        <v>0</v>
      </c>
      <c r="I141" s="14" t="b">
        <f>+AND(db_CLP[[#This Row],[Vol_SACO]]&lt;100,db_CLP[[#This Row],[Vol_ENVA]]&lt;100)</f>
        <v>0</v>
      </c>
      <c r="J141" s="14" t="b">
        <f>+AND(db_CLP[[#This Row],[Vol_SACO]]&lt;100,db_CLP[[#This Row],[Vol_ENVA]]&gt;3000)</f>
        <v>0</v>
      </c>
      <c r="K141" s="14" t="b">
        <f>+AND(db_CLP[[#This Row],[Vol_SACO]]&gt;3000,db_CLP[[#This Row],[Vol_ENVA]]&lt;100)</f>
        <v>0</v>
      </c>
    </row>
    <row r="142" spans="1:11" x14ac:dyDescent="0.25">
      <c r="A142" s="3">
        <v>44336</v>
      </c>
      <c r="B142" s="3" t="str">
        <f>+TEXT(db_CLP[[#This Row],[Fecha]],"ddd")</f>
        <v>Thu</v>
      </c>
      <c r="C142" s="14">
        <v>17703.759999996488</v>
      </c>
      <c r="D142" s="14">
        <v>6906</v>
      </c>
      <c r="E142" s="14">
        <v>1318</v>
      </c>
      <c r="F142" s="14">
        <v>3623</v>
      </c>
      <c r="G142" s="14">
        <v>2770.172399999999</v>
      </c>
      <c r="H142" s="14" t="b">
        <f>+AND(db_CLP[[#This Row],[Vol_SACO]]&gt;3000,db_CLP[[#This Row],[Vol_ENVA]]&gt;3000)</f>
        <v>0</v>
      </c>
      <c r="I142" s="14" t="b">
        <f>+AND(db_CLP[[#This Row],[Vol_SACO]]&lt;100,db_CLP[[#This Row],[Vol_ENVA]]&lt;100)</f>
        <v>0</v>
      </c>
      <c r="J142" s="14" t="b">
        <f>+AND(db_CLP[[#This Row],[Vol_SACO]]&lt;100,db_CLP[[#This Row],[Vol_ENVA]]&gt;3000)</f>
        <v>0</v>
      </c>
      <c r="K142" s="14" t="b">
        <f>+AND(db_CLP[[#This Row],[Vol_SACO]]&gt;3000,db_CLP[[#This Row],[Vol_ENVA]]&lt;100)</f>
        <v>0</v>
      </c>
    </row>
    <row r="143" spans="1:11" x14ac:dyDescent="0.25">
      <c r="A143" s="3">
        <v>44337</v>
      </c>
      <c r="B143" s="3" t="str">
        <f>+TEXT(db_CLP[[#This Row],[Fecha]],"ddd")</f>
        <v>Fri</v>
      </c>
      <c r="C143" s="14">
        <v>19766.980000009804</v>
      </c>
      <c r="D143" s="14">
        <v>10675</v>
      </c>
      <c r="E143" s="14">
        <v>1726</v>
      </c>
      <c r="F143" s="14">
        <v>2739</v>
      </c>
      <c r="G143" s="14">
        <v>3355.5826000000002</v>
      </c>
      <c r="H143" s="14" t="b">
        <f>+AND(db_CLP[[#This Row],[Vol_SACO]]&gt;3000,db_CLP[[#This Row],[Vol_ENVA]]&gt;3000)</f>
        <v>0</v>
      </c>
      <c r="I143" s="14" t="b">
        <f>+AND(db_CLP[[#This Row],[Vol_SACO]]&lt;100,db_CLP[[#This Row],[Vol_ENVA]]&lt;100)</f>
        <v>0</v>
      </c>
      <c r="J143" s="14" t="b">
        <f>+AND(db_CLP[[#This Row],[Vol_SACO]]&lt;100,db_CLP[[#This Row],[Vol_ENVA]]&gt;3000)</f>
        <v>0</v>
      </c>
      <c r="K143" s="14" t="b">
        <f>+AND(db_CLP[[#This Row],[Vol_SACO]]&gt;3000,db_CLP[[#This Row],[Vol_ENVA]]&lt;100)</f>
        <v>0</v>
      </c>
    </row>
    <row r="144" spans="1:11" x14ac:dyDescent="0.25">
      <c r="A144" s="3">
        <v>44338</v>
      </c>
      <c r="B144" s="3" t="str">
        <f>+TEXT(db_CLP[[#This Row],[Fecha]],"ddd")</f>
        <v>Sat</v>
      </c>
      <c r="C144" s="14">
        <v>13782.339999985328</v>
      </c>
      <c r="D144" s="14">
        <v>10235</v>
      </c>
      <c r="E144" s="14">
        <v>1077</v>
      </c>
      <c r="F144" s="14">
        <v>0</v>
      </c>
      <c r="G144" s="14">
        <v>811.9147999999999</v>
      </c>
      <c r="H144" s="14" t="b">
        <f>+AND(db_CLP[[#This Row],[Vol_SACO]]&gt;3000,db_CLP[[#This Row],[Vol_ENVA]]&gt;3000)</f>
        <v>0</v>
      </c>
      <c r="I144" s="14" t="b">
        <f>+AND(db_CLP[[#This Row],[Vol_SACO]]&lt;100,db_CLP[[#This Row],[Vol_ENVA]]&lt;100)</f>
        <v>0</v>
      </c>
      <c r="J144" s="14" t="b">
        <f>+AND(db_CLP[[#This Row],[Vol_SACO]]&lt;100,db_CLP[[#This Row],[Vol_ENVA]]&gt;3000)</f>
        <v>0</v>
      </c>
      <c r="K144" s="14" t="b">
        <f>+AND(db_CLP[[#This Row],[Vol_SACO]]&gt;3000,db_CLP[[#This Row],[Vol_ENVA]]&lt;100)</f>
        <v>0</v>
      </c>
    </row>
    <row r="145" spans="1:11" x14ac:dyDescent="0.25">
      <c r="A145" s="3">
        <v>44339</v>
      </c>
      <c r="B145" s="3" t="str">
        <f>+TEXT(db_CLP[[#This Row],[Fecha]],"ddd")</f>
        <v>Sun</v>
      </c>
      <c r="C145" s="14">
        <v>9176.240000012549</v>
      </c>
      <c r="D145" s="14">
        <v>8187</v>
      </c>
      <c r="E145" s="14">
        <v>763</v>
      </c>
      <c r="F145" s="14">
        <v>0</v>
      </c>
      <c r="G145" s="14">
        <v>0</v>
      </c>
      <c r="H145" s="14" t="b">
        <f>+AND(db_CLP[[#This Row],[Vol_SACO]]&gt;3000,db_CLP[[#This Row],[Vol_ENVA]]&gt;3000)</f>
        <v>0</v>
      </c>
      <c r="I145" s="14" t="b">
        <f>+AND(db_CLP[[#This Row],[Vol_SACO]]&lt;100,db_CLP[[#This Row],[Vol_ENVA]]&lt;100)</f>
        <v>1</v>
      </c>
      <c r="J145" s="14" t="b">
        <f>+AND(db_CLP[[#This Row],[Vol_SACO]]&lt;100,db_CLP[[#This Row],[Vol_ENVA]]&gt;3000)</f>
        <v>0</v>
      </c>
      <c r="K145" s="14" t="b">
        <f>+AND(db_CLP[[#This Row],[Vol_SACO]]&gt;3000,db_CLP[[#This Row],[Vol_ENVA]]&lt;100)</f>
        <v>0</v>
      </c>
    </row>
    <row r="146" spans="1:11" x14ac:dyDescent="0.25">
      <c r="A146" s="3">
        <v>44340</v>
      </c>
      <c r="B146" s="3" t="str">
        <f>+TEXT(db_CLP[[#This Row],[Fecha]],"ddd")</f>
        <v>Mon</v>
      </c>
      <c r="C146" s="14">
        <v>16393.509999996517</v>
      </c>
      <c r="D146" s="14">
        <v>9677</v>
      </c>
      <c r="E146" s="14">
        <v>1519</v>
      </c>
      <c r="F146" s="14">
        <v>1812</v>
      </c>
      <c r="G146" s="14">
        <v>1760.3784000000001</v>
      </c>
      <c r="H146" s="14" t="b">
        <f>+AND(db_CLP[[#This Row],[Vol_SACO]]&gt;3000,db_CLP[[#This Row],[Vol_ENVA]]&gt;3000)</f>
        <v>0</v>
      </c>
      <c r="I146" s="14" t="b">
        <f>+AND(db_CLP[[#This Row],[Vol_SACO]]&lt;100,db_CLP[[#This Row],[Vol_ENVA]]&lt;100)</f>
        <v>0</v>
      </c>
      <c r="J146" s="14" t="b">
        <f>+AND(db_CLP[[#This Row],[Vol_SACO]]&lt;100,db_CLP[[#This Row],[Vol_ENVA]]&gt;3000)</f>
        <v>0</v>
      </c>
      <c r="K146" s="14" t="b">
        <f>+AND(db_CLP[[#This Row],[Vol_SACO]]&gt;3000,db_CLP[[#This Row],[Vol_ENVA]]&lt;100)</f>
        <v>0</v>
      </c>
    </row>
    <row r="147" spans="1:11" x14ac:dyDescent="0.25">
      <c r="A147" s="3">
        <v>44341</v>
      </c>
      <c r="B147" s="3" t="str">
        <f>+TEXT(db_CLP[[#This Row],[Fecha]],"ddd")</f>
        <v>Tue</v>
      </c>
      <c r="C147" s="14">
        <v>19698.619999995106</v>
      </c>
      <c r="D147" s="14">
        <v>10323</v>
      </c>
      <c r="E147" s="14">
        <v>1633</v>
      </c>
      <c r="F147" s="14">
        <v>4061</v>
      </c>
      <c r="G147" s="14">
        <v>4045.8720000000003</v>
      </c>
      <c r="H147" s="14" t="b">
        <f>+AND(db_CLP[[#This Row],[Vol_SACO]]&gt;3000,db_CLP[[#This Row],[Vol_ENVA]]&gt;3000)</f>
        <v>1</v>
      </c>
      <c r="I147" s="14" t="b">
        <f>+AND(db_CLP[[#This Row],[Vol_SACO]]&lt;100,db_CLP[[#This Row],[Vol_ENVA]]&lt;100)</f>
        <v>0</v>
      </c>
      <c r="J147" s="14" t="b">
        <f>+AND(db_CLP[[#This Row],[Vol_SACO]]&lt;100,db_CLP[[#This Row],[Vol_ENVA]]&gt;3000)</f>
        <v>0</v>
      </c>
      <c r="K147" s="14" t="b">
        <f>+AND(db_CLP[[#This Row],[Vol_SACO]]&gt;3000,db_CLP[[#This Row],[Vol_ENVA]]&lt;100)</f>
        <v>0</v>
      </c>
    </row>
    <row r="148" spans="1:11" x14ac:dyDescent="0.25">
      <c r="A148" s="3">
        <v>44342</v>
      </c>
      <c r="B148" s="3" t="str">
        <f>+TEXT(db_CLP[[#This Row],[Fecha]],"ddd")</f>
        <v>Wed</v>
      </c>
      <c r="C148" s="14">
        <v>23912.569999997228</v>
      </c>
      <c r="D148" s="14">
        <v>13007</v>
      </c>
      <c r="E148" s="14">
        <v>2309</v>
      </c>
      <c r="F148" s="14">
        <v>3616</v>
      </c>
      <c r="G148" s="14">
        <v>4135.9394000000002</v>
      </c>
      <c r="H148" s="14" t="b">
        <f>+AND(db_CLP[[#This Row],[Vol_SACO]]&gt;3000,db_CLP[[#This Row],[Vol_ENVA]]&gt;3000)</f>
        <v>1</v>
      </c>
      <c r="I148" s="14" t="b">
        <f>+AND(db_CLP[[#This Row],[Vol_SACO]]&lt;100,db_CLP[[#This Row],[Vol_ENVA]]&lt;100)</f>
        <v>0</v>
      </c>
      <c r="J148" s="14" t="b">
        <f>+AND(db_CLP[[#This Row],[Vol_SACO]]&lt;100,db_CLP[[#This Row],[Vol_ENVA]]&gt;3000)</f>
        <v>0</v>
      </c>
      <c r="K148" s="14" t="b">
        <f>+AND(db_CLP[[#This Row],[Vol_SACO]]&gt;3000,db_CLP[[#This Row],[Vol_ENVA]]&lt;100)</f>
        <v>0</v>
      </c>
    </row>
    <row r="149" spans="1:11" x14ac:dyDescent="0.25">
      <c r="A149" s="3">
        <v>44343</v>
      </c>
      <c r="B149" s="3" t="str">
        <f>+TEXT(db_CLP[[#This Row],[Fecha]],"ddd")</f>
        <v>Thu</v>
      </c>
      <c r="C149" s="14">
        <v>16880.070000001375</v>
      </c>
      <c r="D149" s="14">
        <v>13843</v>
      </c>
      <c r="E149" s="14">
        <v>2263</v>
      </c>
      <c r="F149" s="14">
        <v>3612</v>
      </c>
      <c r="G149" s="14">
        <v>3956.0339999999997</v>
      </c>
      <c r="H149" s="14" t="b">
        <f>+AND(db_CLP[[#This Row],[Vol_SACO]]&gt;3000,db_CLP[[#This Row],[Vol_ENVA]]&gt;3000)</f>
        <v>1</v>
      </c>
      <c r="I149" s="14" t="b">
        <f>+AND(db_CLP[[#This Row],[Vol_SACO]]&lt;100,db_CLP[[#This Row],[Vol_ENVA]]&lt;100)</f>
        <v>0</v>
      </c>
      <c r="J149" s="14" t="b">
        <f>+AND(db_CLP[[#This Row],[Vol_SACO]]&lt;100,db_CLP[[#This Row],[Vol_ENVA]]&gt;3000)</f>
        <v>0</v>
      </c>
      <c r="K149" s="14" t="b">
        <f>+AND(db_CLP[[#This Row],[Vol_SACO]]&gt;3000,db_CLP[[#This Row],[Vol_ENVA]]&lt;100)</f>
        <v>0</v>
      </c>
    </row>
    <row r="150" spans="1:11" x14ac:dyDescent="0.25">
      <c r="A150" s="3">
        <v>44344</v>
      </c>
      <c r="B150" s="3" t="str">
        <f>+TEXT(db_CLP[[#This Row],[Fecha]],"ddd")</f>
        <v>Fri</v>
      </c>
      <c r="C150" s="14">
        <v>26774.140000003492</v>
      </c>
      <c r="D150" s="14">
        <v>10906</v>
      </c>
      <c r="E150" s="14">
        <v>1483</v>
      </c>
      <c r="F150" s="14">
        <v>3163</v>
      </c>
      <c r="G150" s="14">
        <v>3898.2065999999995</v>
      </c>
      <c r="H150" s="14" t="b">
        <f>+AND(db_CLP[[#This Row],[Vol_SACO]]&gt;3000,db_CLP[[#This Row],[Vol_ENVA]]&gt;3000)</f>
        <v>1</v>
      </c>
      <c r="I150" s="14" t="b">
        <f>+AND(db_CLP[[#This Row],[Vol_SACO]]&lt;100,db_CLP[[#This Row],[Vol_ENVA]]&lt;100)</f>
        <v>0</v>
      </c>
      <c r="J150" s="14" t="b">
        <f>+AND(db_CLP[[#This Row],[Vol_SACO]]&lt;100,db_CLP[[#This Row],[Vol_ENVA]]&gt;3000)</f>
        <v>0</v>
      </c>
      <c r="K150" s="14" t="b">
        <f>+AND(db_CLP[[#This Row],[Vol_SACO]]&gt;3000,db_CLP[[#This Row],[Vol_ENVA]]&lt;100)</f>
        <v>0</v>
      </c>
    </row>
    <row r="151" spans="1:11" x14ac:dyDescent="0.25">
      <c r="A151" s="3">
        <v>44345</v>
      </c>
      <c r="B151" s="3" t="str">
        <f>+TEXT(db_CLP[[#This Row],[Fecha]],"ddd")</f>
        <v>Sat</v>
      </c>
      <c r="C151" s="14">
        <v>16562.429999998625</v>
      </c>
      <c r="D151" s="14">
        <v>12220</v>
      </c>
      <c r="E151" s="14">
        <v>1202</v>
      </c>
      <c r="F151" s="14">
        <v>0</v>
      </c>
      <c r="G151" s="14">
        <v>2130.3448000000003</v>
      </c>
      <c r="H151" s="14" t="b">
        <f>+AND(db_CLP[[#This Row],[Vol_SACO]]&gt;3000,db_CLP[[#This Row],[Vol_ENVA]]&gt;3000)</f>
        <v>0</v>
      </c>
      <c r="I151" s="14" t="b">
        <f>+AND(db_CLP[[#This Row],[Vol_SACO]]&lt;100,db_CLP[[#This Row],[Vol_ENVA]]&lt;100)</f>
        <v>0</v>
      </c>
      <c r="J151" s="14" t="b">
        <f>+AND(db_CLP[[#This Row],[Vol_SACO]]&lt;100,db_CLP[[#This Row],[Vol_ENVA]]&gt;3000)</f>
        <v>0</v>
      </c>
      <c r="K151" s="14" t="b">
        <f>+AND(db_CLP[[#This Row],[Vol_SACO]]&gt;3000,db_CLP[[#This Row],[Vol_ENVA]]&lt;100)</f>
        <v>0</v>
      </c>
    </row>
    <row r="152" spans="1:11" x14ac:dyDescent="0.25">
      <c r="A152" s="3">
        <v>44346</v>
      </c>
      <c r="B152" s="3" t="str">
        <f>+TEXT(db_CLP[[#This Row],[Fecha]],"ddd")</f>
        <v>Sun</v>
      </c>
      <c r="C152" s="14">
        <v>8008.6400000104768</v>
      </c>
      <c r="D152" s="14">
        <v>6503</v>
      </c>
      <c r="E152" s="14">
        <v>431</v>
      </c>
      <c r="F152" s="14">
        <v>0</v>
      </c>
      <c r="G152" s="14">
        <v>0</v>
      </c>
      <c r="H152" s="14" t="b">
        <f>+AND(db_CLP[[#This Row],[Vol_SACO]]&gt;3000,db_CLP[[#This Row],[Vol_ENVA]]&gt;3000)</f>
        <v>0</v>
      </c>
      <c r="I152" s="14" t="b">
        <f>+AND(db_CLP[[#This Row],[Vol_SACO]]&lt;100,db_CLP[[#This Row],[Vol_ENVA]]&lt;100)</f>
        <v>1</v>
      </c>
      <c r="J152" s="14" t="b">
        <f>+AND(db_CLP[[#This Row],[Vol_SACO]]&lt;100,db_CLP[[#This Row],[Vol_ENVA]]&gt;3000)</f>
        <v>0</v>
      </c>
      <c r="K152" s="14" t="b">
        <f>+AND(db_CLP[[#This Row],[Vol_SACO]]&gt;3000,db_CLP[[#This Row],[Vol_ENVA]]&lt;100)</f>
        <v>0</v>
      </c>
    </row>
    <row r="153" spans="1:11" x14ac:dyDescent="0.25">
      <c r="A153" s="3">
        <v>44347</v>
      </c>
      <c r="B153" s="3" t="str">
        <f>+TEXT(db_CLP[[#This Row],[Fecha]],"ddd")</f>
        <v>Mon</v>
      </c>
      <c r="C153" s="14">
        <v>7214.679999999993</v>
      </c>
      <c r="D153" s="14">
        <v>6071</v>
      </c>
      <c r="E153" s="14">
        <v>657</v>
      </c>
      <c r="F153" s="14">
        <v>0</v>
      </c>
      <c r="G153" s="14">
        <v>0</v>
      </c>
      <c r="H153" s="14" t="b">
        <f>+AND(db_CLP[[#This Row],[Vol_SACO]]&gt;3000,db_CLP[[#This Row],[Vol_ENVA]]&gt;3000)</f>
        <v>0</v>
      </c>
      <c r="I153" s="14" t="b">
        <f>+AND(db_CLP[[#This Row],[Vol_SACO]]&lt;100,db_CLP[[#This Row],[Vol_ENVA]]&lt;100)</f>
        <v>1</v>
      </c>
      <c r="J153" s="14" t="b">
        <f>+AND(db_CLP[[#This Row],[Vol_SACO]]&lt;100,db_CLP[[#This Row],[Vol_ENVA]]&gt;3000)</f>
        <v>0</v>
      </c>
      <c r="K153" s="14" t="b">
        <f>+AND(db_CLP[[#This Row],[Vol_SACO]]&gt;3000,db_CLP[[#This Row],[Vol_ENVA]]&lt;100)</f>
        <v>0</v>
      </c>
    </row>
    <row r="154" spans="1:11" x14ac:dyDescent="0.25">
      <c r="A154" s="3">
        <v>44348</v>
      </c>
      <c r="B154" s="3" t="str">
        <f>+TEXT(db_CLP[[#This Row],[Fecha]],"ddd")</f>
        <v>Tue</v>
      </c>
      <c r="C154" s="14">
        <v>7321</v>
      </c>
      <c r="D154" s="14">
        <v>5638</v>
      </c>
      <c r="E154" s="14">
        <v>836</v>
      </c>
      <c r="F154" s="14">
        <v>0</v>
      </c>
      <c r="G154" s="14">
        <v>0</v>
      </c>
      <c r="H154" s="14" t="b">
        <f>+AND(db_CLP[[#This Row],[Vol_SACO]]&gt;3000,db_CLP[[#This Row],[Vol_ENVA]]&gt;3000)</f>
        <v>0</v>
      </c>
      <c r="I154" s="14" t="b">
        <f>+AND(db_CLP[[#This Row],[Vol_SACO]]&lt;100,db_CLP[[#This Row],[Vol_ENVA]]&lt;100)</f>
        <v>1</v>
      </c>
      <c r="J154" s="14" t="b">
        <f>+AND(db_CLP[[#This Row],[Vol_SACO]]&lt;100,db_CLP[[#This Row],[Vol_ENVA]]&gt;3000)</f>
        <v>0</v>
      </c>
      <c r="K154" s="14" t="b">
        <f>+AND(db_CLP[[#This Row],[Vol_SACO]]&gt;3000,db_CLP[[#This Row],[Vol_ENVA]]&lt;100)</f>
        <v>0</v>
      </c>
    </row>
    <row r="155" spans="1:11" x14ac:dyDescent="0.25">
      <c r="A155" s="3">
        <v>44349</v>
      </c>
      <c r="B155" s="3" t="str">
        <f>+TEXT(db_CLP[[#This Row],[Fecha]],"ddd")</f>
        <v>Wed</v>
      </c>
      <c r="C155" s="14">
        <v>7127.8500000055792</v>
      </c>
      <c r="D155" s="14">
        <v>5820</v>
      </c>
      <c r="E155" s="14">
        <v>503</v>
      </c>
      <c r="F155" s="14">
        <v>0</v>
      </c>
      <c r="G155" s="14">
        <v>0</v>
      </c>
      <c r="H155" s="14" t="b">
        <f>+AND(db_CLP[[#This Row],[Vol_SACO]]&gt;3000,db_CLP[[#This Row],[Vol_ENVA]]&gt;3000)</f>
        <v>0</v>
      </c>
      <c r="I155" s="14" t="b">
        <f>+AND(db_CLP[[#This Row],[Vol_SACO]]&lt;100,db_CLP[[#This Row],[Vol_ENVA]]&lt;100)</f>
        <v>1</v>
      </c>
      <c r="J155" s="14" t="b">
        <f>+AND(db_CLP[[#This Row],[Vol_SACO]]&lt;100,db_CLP[[#This Row],[Vol_ENVA]]&gt;3000)</f>
        <v>0</v>
      </c>
      <c r="K155" s="14" t="b">
        <f>+AND(db_CLP[[#This Row],[Vol_SACO]]&gt;3000,db_CLP[[#This Row],[Vol_ENVA]]&lt;100)</f>
        <v>0</v>
      </c>
    </row>
    <row r="156" spans="1:11" x14ac:dyDescent="0.25">
      <c r="A156" s="3">
        <v>44350</v>
      </c>
      <c r="B156" s="3" t="str">
        <f>+TEXT(db_CLP[[#This Row],[Fecha]],"ddd")</f>
        <v>Thu</v>
      </c>
      <c r="C156" s="14">
        <v>5853.569999994419</v>
      </c>
      <c r="D156" s="14">
        <v>4867</v>
      </c>
      <c r="E156" s="14">
        <v>653</v>
      </c>
      <c r="F156" s="14">
        <v>0</v>
      </c>
      <c r="G156" s="14">
        <v>0</v>
      </c>
      <c r="H156" s="14" t="b">
        <f>+AND(db_CLP[[#This Row],[Vol_SACO]]&gt;3000,db_CLP[[#This Row],[Vol_ENVA]]&gt;3000)</f>
        <v>0</v>
      </c>
      <c r="I156" s="14" t="b">
        <f>+AND(db_CLP[[#This Row],[Vol_SACO]]&lt;100,db_CLP[[#This Row],[Vol_ENVA]]&lt;100)</f>
        <v>1</v>
      </c>
      <c r="J156" s="14" t="b">
        <f>+AND(db_CLP[[#This Row],[Vol_SACO]]&lt;100,db_CLP[[#This Row],[Vol_ENVA]]&gt;3000)</f>
        <v>0</v>
      </c>
      <c r="K156" s="14" t="b">
        <f>+AND(db_CLP[[#This Row],[Vol_SACO]]&gt;3000,db_CLP[[#This Row],[Vol_ENVA]]&lt;100)</f>
        <v>0</v>
      </c>
    </row>
    <row r="157" spans="1:11" x14ac:dyDescent="0.25">
      <c r="A157" s="3">
        <v>44351</v>
      </c>
      <c r="B157" s="3" t="str">
        <f>+TEXT(db_CLP[[#This Row],[Fecha]],"ddd")</f>
        <v>Fri</v>
      </c>
      <c r="C157" s="14">
        <v>6270.7799999993003</v>
      </c>
      <c r="D157" s="14">
        <v>5000</v>
      </c>
      <c r="E157" s="14">
        <v>678</v>
      </c>
      <c r="F157" s="14">
        <v>0</v>
      </c>
      <c r="G157" s="14">
        <v>0</v>
      </c>
      <c r="H157" s="14" t="b">
        <f>+AND(db_CLP[[#This Row],[Vol_SACO]]&gt;3000,db_CLP[[#This Row],[Vol_ENVA]]&gt;3000)</f>
        <v>0</v>
      </c>
      <c r="I157" s="14" t="b">
        <f>+AND(db_CLP[[#This Row],[Vol_SACO]]&lt;100,db_CLP[[#This Row],[Vol_ENVA]]&lt;100)</f>
        <v>1</v>
      </c>
      <c r="J157" s="14" t="b">
        <f>+AND(db_CLP[[#This Row],[Vol_SACO]]&lt;100,db_CLP[[#This Row],[Vol_ENVA]]&gt;3000)</f>
        <v>0</v>
      </c>
      <c r="K157" s="14" t="b">
        <f>+AND(db_CLP[[#This Row],[Vol_SACO]]&gt;3000,db_CLP[[#This Row],[Vol_ENVA]]&lt;100)</f>
        <v>0</v>
      </c>
    </row>
    <row r="158" spans="1:11" x14ac:dyDescent="0.25">
      <c r="A158" s="3">
        <v>44352</v>
      </c>
      <c r="B158" s="3" t="str">
        <f>+TEXT(db_CLP[[#This Row],[Fecha]],"ddd")</f>
        <v>Sat</v>
      </c>
      <c r="C158" s="14">
        <v>6386.6899999943998</v>
      </c>
      <c r="D158" s="14">
        <v>5305</v>
      </c>
      <c r="E158" s="14">
        <v>692</v>
      </c>
      <c r="F158" s="14">
        <v>0</v>
      </c>
      <c r="G158" s="14">
        <v>0</v>
      </c>
      <c r="H158" s="14" t="b">
        <f>+AND(db_CLP[[#This Row],[Vol_SACO]]&gt;3000,db_CLP[[#This Row],[Vol_ENVA]]&gt;3000)</f>
        <v>0</v>
      </c>
      <c r="I158" s="14" t="b">
        <f>+AND(db_CLP[[#This Row],[Vol_SACO]]&lt;100,db_CLP[[#This Row],[Vol_ENVA]]&lt;100)</f>
        <v>1</v>
      </c>
      <c r="J158" s="14" t="b">
        <f>+AND(db_CLP[[#This Row],[Vol_SACO]]&lt;100,db_CLP[[#This Row],[Vol_ENVA]]&gt;3000)</f>
        <v>0</v>
      </c>
      <c r="K158" s="14" t="b">
        <f>+AND(db_CLP[[#This Row],[Vol_SACO]]&gt;3000,db_CLP[[#This Row],[Vol_ENVA]]&lt;100)</f>
        <v>0</v>
      </c>
    </row>
    <row r="159" spans="1:11" x14ac:dyDescent="0.25">
      <c r="A159" s="3">
        <v>44353</v>
      </c>
      <c r="B159" s="3" t="str">
        <f>+TEXT(db_CLP[[#This Row],[Fecha]],"ddd")</f>
        <v>Sun</v>
      </c>
      <c r="C159" s="14">
        <v>5659.2300000076939</v>
      </c>
      <c r="D159" s="14">
        <v>4793</v>
      </c>
      <c r="E159" s="14">
        <v>654</v>
      </c>
      <c r="F159" s="14">
        <v>0</v>
      </c>
      <c r="G159" s="14">
        <v>0</v>
      </c>
      <c r="H159" s="14" t="b">
        <f>+AND(db_CLP[[#This Row],[Vol_SACO]]&gt;3000,db_CLP[[#This Row],[Vol_ENVA]]&gt;3000)</f>
        <v>0</v>
      </c>
      <c r="I159" s="14" t="b">
        <f>+AND(db_CLP[[#This Row],[Vol_SACO]]&lt;100,db_CLP[[#This Row],[Vol_ENVA]]&lt;100)</f>
        <v>1</v>
      </c>
      <c r="J159" s="14" t="b">
        <f>+AND(db_CLP[[#This Row],[Vol_SACO]]&lt;100,db_CLP[[#This Row],[Vol_ENVA]]&gt;3000)</f>
        <v>0</v>
      </c>
      <c r="K159" s="14" t="b">
        <f>+AND(db_CLP[[#This Row],[Vol_SACO]]&gt;3000,db_CLP[[#This Row],[Vol_ENVA]]&lt;100)</f>
        <v>0</v>
      </c>
    </row>
    <row r="160" spans="1:11" x14ac:dyDescent="0.25">
      <c r="A160" s="3">
        <v>44354</v>
      </c>
      <c r="B160" s="3" t="str">
        <f>+TEXT(db_CLP[[#This Row],[Fecha]],"ddd")</f>
        <v>Mon</v>
      </c>
      <c r="C160" s="14">
        <v>10521.849999993734</v>
      </c>
      <c r="D160" s="14">
        <v>7049</v>
      </c>
      <c r="E160" s="14">
        <v>1156</v>
      </c>
      <c r="F160" s="14">
        <v>2254</v>
      </c>
      <c r="G160" s="14">
        <v>0</v>
      </c>
      <c r="H160" s="14" t="b">
        <f>+AND(db_CLP[[#This Row],[Vol_SACO]]&gt;3000,db_CLP[[#This Row],[Vol_ENVA]]&gt;3000)</f>
        <v>0</v>
      </c>
      <c r="I160" s="14" t="b">
        <f>+AND(db_CLP[[#This Row],[Vol_SACO]]&lt;100,db_CLP[[#This Row],[Vol_ENVA]]&lt;100)</f>
        <v>0</v>
      </c>
      <c r="J160" s="14" t="b">
        <f>+AND(db_CLP[[#This Row],[Vol_SACO]]&lt;100,db_CLP[[#This Row],[Vol_ENVA]]&gt;3000)</f>
        <v>0</v>
      </c>
      <c r="K160" s="14" t="b">
        <f>+AND(db_CLP[[#This Row],[Vol_SACO]]&gt;3000,db_CLP[[#This Row],[Vol_ENVA]]&lt;100)</f>
        <v>0</v>
      </c>
    </row>
    <row r="161" spans="1:11" x14ac:dyDescent="0.25">
      <c r="A161" s="3">
        <v>44355</v>
      </c>
      <c r="B161" s="3" t="str">
        <f>+TEXT(db_CLP[[#This Row],[Fecha]],"ddd")</f>
        <v>Tue</v>
      </c>
      <c r="C161" s="14">
        <v>17113.410000003496</v>
      </c>
      <c r="D161" s="14">
        <v>8489</v>
      </c>
      <c r="E161" s="14">
        <v>1695</v>
      </c>
      <c r="F161" s="14">
        <v>3177</v>
      </c>
      <c r="G161" s="14">
        <v>3018.8109999999997</v>
      </c>
      <c r="H161" s="14" t="b">
        <f>+AND(db_CLP[[#This Row],[Vol_SACO]]&gt;3000,db_CLP[[#This Row],[Vol_ENVA]]&gt;3000)</f>
        <v>1</v>
      </c>
      <c r="I161" s="14" t="b">
        <f>+AND(db_CLP[[#This Row],[Vol_SACO]]&lt;100,db_CLP[[#This Row],[Vol_ENVA]]&lt;100)</f>
        <v>0</v>
      </c>
      <c r="J161" s="14" t="b">
        <f>+AND(db_CLP[[#This Row],[Vol_SACO]]&lt;100,db_CLP[[#This Row],[Vol_ENVA]]&gt;3000)</f>
        <v>0</v>
      </c>
      <c r="K161" s="14" t="b">
        <f>+AND(db_CLP[[#This Row],[Vol_SACO]]&gt;3000,db_CLP[[#This Row],[Vol_ENVA]]&lt;100)</f>
        <v>0</v>
      </c>
    </row>
    <row r="162" spans="1:11" x14ac:dyDescent="0.25">
      <c r="A162" s="3">
        <v>44356</v>
      </c>
      <c r="B162" s="3" t="str">
        <f>+TEXT(db_CLP[[#This Row],[Fecha]],"ddd")</f>
        <v>Wed</v>
      </c>
      <c r="C162" s="14">
        <v>20812.700000000696</v>
      </c>
      <c r="D162" s="14">
        <v>10503</v>
      </c>
      <c r="E162" s="14">
        <v>1782</v>
      </c>
      <c r="F162" s="14">
        <v>3625</v>
      </c>
      <c r="G162" s="14">
        <v>3813</v>
      </c>
      <c r="H162" s="14" t="b">
        <f>+AND(db_CLP[[#This Row],[Vol_SACO]]&gt;3000,db_CLP[[#This Row],[Vol_ENVA]]&gt;3000)</f>
        <v>1</v>
      </c>
      <c r="I162" s="14" t="b">
        <f>+AND(db_CLP[[#This Row],[Vol_SACO]]&lt;100,db_CLP[[#This Row],[Vol_ENVA]]&lt;100)</f>
        <v>0</v>
      </c>
      <c r="J162" s="14" t="b">
        <f>+AND(db_CLP[[#This Row],[Vol_SACO]]&lt;100,db_CLP[[#This Row],[Vol_ENVA]]&gt;3000)</f>
        <v>0</v>
      </c>
      <c r="K162" s="14" t="b">
        <f>+AND(db_CLP[[#This Row],[Vol_SACO]]&gt;3000,db_CLP[[#This Row],[Vol_ENVA]]&lt;100)</f>
        <v>0</v>
      </c>
    </row>
    <row r="163" spans="1:11" x14ac:dyDescent="0.25">
      <c r="A163" s="3">
        <v>44357</v>
      </c>
      <c r="B163" s="3" t="str">
        <f>+TEXT(db_CLP[[#This Row],[Fecha]],"ddd")</f>
        <v>Thu</v>
      </c>
      <c r="C163" s="14">
        <v>20865.989999995101</v>
      </c>
      <c r="D163" s="14">
        <v>13650</v>
      </c>
      <c r="E163" s="14">
        <v>2052</v>
      </c>
      <c r="F163" s="14">
        <v>3613</v>
      </c>
      <c r="G163" s="80">
        <v>3798</v>
      </c>
      <c r="H163" s="14" t="b">
        <f>+AND(db_CLP[[#This Row],[Vol_SACO]]&gt;3000,db_CLP[[#This Row],[Vol_ENVA]]&gt;3000)</f>
        <v>1</v>
      </c>
      <c r="I163" s="14" t="b">
        <f>+AND(db_CLP[[#This Row],[Vol_SACO]]&lt;100,db_CLP[[#This Row],[Vol_ENVA]]&lt;100)</f>
        <v>0</v>
      </c>
      <c r="J163" s="14" t="b">
        <f>+AND(db_CLP[[#This Row],[Vol_SACO]]&lt;100,db_CLP[[#This Row],[Vol_ENVA]]&gt;3000)</f>
        <v>0</v>
      </c>
      <c r="K163" s="14" t="b">
        <f>+AND(db_CLP[[#This Row],[Vol_SACO]]&gt;3000,db_CLP[[#This Row],[Vol_ENVA]]&lt;100)</f>
        <v>0</v>
      </c>
    </row>
    <row r="164" spans="1:11" x14ac:dyDescent="0.25">
      <c r="A164" s="3">
        <v>44358</v>
      </c>
      <c r="B164" s="3" t="str">
        <f>+TEXT(db_CLP[[#This Row],[Fecha]],"ddd")</f>
        <v>Fri</v>
      </c>
      <c r="C164" s="14">
        <v>20511.870000002076</v>
      </c>
      <c r="D164" s="14">
        <v>10228</v>
      </c>
      <c r="E164" s="14">
        <v>1508</v>
      </c>
      <c r="F164" s="14">
        <v>1807</v>
      </c>
      <c r="G164" s="14">
        <v>3619.795599999999</v>
      </c>
      <c r="H164" s="14" t="b">
        <f>+AND(db_CLP[[#This Row],[Vol_SACO]]&gt;3000,db_CLP[[#This Row],[Vol_ENVA]]&gt;3000)</f>
        <v>0</v>
      </c>
      <c r="I164" s="14" t="b">
        <f>+AND(db_CLP[[#This Row],[Vol_SACO]]&lt;100,db_CLP[[#This Row],[Vol_ENVA]]&lt;100)</f>
        <v>0</v>
      </c>
      <c r="J164" s="14" t="b">
        <f>+AND(db_CLP[[#This Row],[Vol_SACO]]&lt;100,db_CLP[[#This Row],[Vol_ENVA]]&gt;3000)</f>
        <v>0</v>
      </c>
      <c r="K164" s="14" t="b">
        <f>+AND(db_CLP[[#This Row],[Vol_SACO]]&gt;3000,db_CLP[[#This Row],[Vol_ENVA]]&lt;100)</f>
        <v>0</v>
      </c>
    </row>
    <row r="165" spans="1:11" x14ac:dyDescent="0.25">
      <c r="A165" s="3">
        <v>44359</v>
      </c>
      <c r="B165" s="3" t="str">
        <f>+TEXT(db_CLP[[#This Row],[Fecha]],"ddd")</f>
        <v>Sat</v>
      </c>
      <c r="C165" s="14">
        <v>14781.310000009078</v>
      </c>
      <c r="D165" s="14">
        <v>9866</v>
      </c>
      <c r="E165" s="14">
        <v>1021</v>
      </c>
      <c r="F165" s="14">
        <v>0</v>
      </c>
      <c r="G165" s="14">
        <v>1878.8542</v>
      </c>
      <c r="H165" s="14" t="b">
        <f>+AND(db_CLP[[#This Row],[Vol_SACO]]&gt;3000,db_CLP[[#This Row],[Vol_ENVA]]&gt;3000)</f>
        <v>0</v>
      </c>
      <c r="I165" s="14" t="b">
        <f>+AND(db_CLP[[#This Row],[Vol_SACO]]&lt;100,db_CLP[[#This Row],[Vol_ENVA]]&lt;100)</f>
        <v>0</v>
      </c>
      <c r="J165" s="14" t="b">
        <f>+AND(db_CLP[[#This Row],[Vol_SACO]]&lt;100,db_CLP[[#This Row],[Vol_ENVA]]&gt;3000)</f>
        <v>0</v>
      </c>
      <c r="K165" s="14" t="b">
        <f>+AND(db_CLP[[#This Row],[Vol_SACO]]&gt;3000,db_CLP[[#This Row],[Vol_ENVA]]&lt;100)</f>
        <v>0</v>
      </c>
    </row>
    <row r="166" spans="1:11" x14ac:dyDescent="0.25">
      <c r="A166" s="3">
        <v>44360</v>
      </c>
      <c r="B166" s="3" t="str">
        <f>+TEXT(db_CLP[[#This Row],[Fecha]],"ddd")</f>
        <v>Sun</v>
      </c>
      <c r="C166" s="14">
        <v>8305.6899999944289</v>
      </c>
      <c r="D166" s="14">
        <v>5603</v>
      </c>
      <c r="E166" s="14">
        <v>414</v>
      </c>
      <c r="F166" s="14">
        <v>0</v>
      </c>
      <c r="G166" s="14">
        <v>0</v>
      </c>
      <c r="H166" s="14" t="b">
        <f>+AND(db_CLP[[#This Row],[Vol_SACO]]&gt;3000,db_CLP[[#This Row],[Vol_ENVA]]&gt;3000)</f>
        <v>0</v>
      </c>
      <c r="I166" s="14" t="b">
        <f>+AND(db_CLP[[#This Row],[Vol_SACO]]&lt;100,db_CLP[[#This Row],[Vol_ENVA]]&lt;100)</f>
        <v>1</v>
      </c>
      <c r="J166" s="14" t="b">
        <f>+AND(db_CLP[[#This Row],[Vol_SACO]]&lt;100,db_CLP[[#This Row],[Vol_ENVA]]&gt;3000)</f>
        <v>0</v>
      </c>
      <c r="K166" s="14" t="b">
        <f>+AND(db_CLP[[#This Row],[Vol_SACO]]&gt;3000,db_CLP[[#This Row],[Vol_ENVA]]&lt;100)</f>
        <v>0</v>
      </c>
    </row>
    <row r="167" spans="1:11" x14ac:dyDescent="0.25">
      <c r="A167" s="3">
        <v>44361</v>
      </c>
      <c r="B167" s="3" t="str">
        <f>+TEXT(db_CLP[[#This Row],[Fecha]],"ddd")</f>
        <v>Mon</v>
      </c>
      <c r="C167" s="14">
        <v>13376.720000004221</v>
      </c>
      <c r="D167" s="14">
        <v>8907</v>
      </c>
      <c r="E167" s="14">
        <v>978</v>
      </c>
      <c r="F167" s="14">
        <v>0</v>
      </c>
      <c r="G167" s="14">
        <v>1125.4922000000001</v>
      </c>
      <c r="H167" s="14" t="b">
        <f>+AND(db_CLP[[#This Row],[Vol_SACO]]&gt;3000,db_CLP[[#This Row],[Vol_ENVA]]&gt;3000)</f>
        <v>0</v>
      </c>
      <c r="I167" s="14" t="b">
        <f>+AND(db_CLP[[#This Row],[Vol_SACO]]&lt;100,db_CLP[[#This Row],[Vol_ENVA]]&lt;100)</f>
        <v>0</v>
      </c>
      <c r="J167" s="14" t="b">
        <f>+AND(db_CLP[[#This Row],[Vol_SACO]]&lt;100,db_CLP[[#This Row],[Vol_ENVA]]&gt;3000)</f>
        <v>0</v>
      </c>
      <c r="K167" s="14" t="b">
        <f>+AND(db_CLP[[#This Row],[Vol_SACO]]&gt;3000,db_CLP[[#This Row],[Vol_ENVA]]&lt;100)</f>
        <v>0</v>
      </c>
    </row>
    <row r="168" spans="1:11" x14ac:dyDescent="0.25">
      <c r="A168" s="3">
        <v>44362</v>
      </c>
      <c r="B168" s="3" t="str">
        <f>+TEXT(db_CLP[[#This Row],[Fecha]],"ddd")</f>
        <v>Tue</v>
      </c>
      <c r="C168" s="14">
        <v>16507.679999993677</v>
      </c>
      <c r="D168" s="14">
        <v>8562</v>
      </c>
      <c r="E168" s="14">
        <v>1302</v>
      </c>
      <c r="F168" s="14">
        <v>0</v>
      </c>
      <c r="G168" s="14">
        <v>3799.2608</v>
      </c>
      <c r="H168" s="14" t="b">
        <f>+AND(db_CLP[[#This Row],[Vol_SACO]]&gt;3000,db_CLP[[#This Row],[Vol_ENVA]]&gt;3000)</f>
        <v>0</v>
      </c>
      <c r="I168" s="14" t="b">
        <f>+AND(db_CLP[[#This Row],[Vol_SACO]]&lt;100,db_CLP[[#This Row],[Vol_ENVA]]&lt;100)</f>
        <v>0</v>
      </c>
      <c r="J168" s="14" t="b">
        <f>+AND(db_CLP[[#This Row],[Vol_SACO]]&lt;100,db_CLP[[#This Row],[Vol_ENVA]]&gt;3000)</f>
        <v>1</v>
      </c>
      <c r="K168" s="14" t="b">
        <f>+AND(db_CLP[[#This Row],[Vol_SACO]]&gt;3000,db_CLP[[#This Row],[Vol_ENVA]]&lt;100)</f>
        <v>0</v>
      </c>
    </row>
    <row r="169" spans="1:11" x14ac:dyDescent="0.25">
      <c r="A169" s="3">
        <v>44363</v>
      </c>
      <c r="B169" s="3" t="str">
        <f>+TEXT(db_CLP[[#This Row],[Fecha]],"ddd")</f>
        <v>Wed</v>
      </c>
      <c r="C169" s="14">
        <v>16442.960000001418</v>
      </c>
      <c r="D169" s="14">
        <v>8523</v>
      </c>
      <c r="E169" s="14">
        <v>1748</v>
      </c>
      <c r="F169" s="14">
        <v>0</v>
      </c>
      <c r="G169" s="14">
        <v>3666.661399999999</v>
      </c>
      <c r="H169" s="14" t="b">
        <f>+AND(db_CLP[[#This Row],[Vol_SACO]]&gt;3000,db_CLP[[#This Row],[Vol_ENVA]]&gt;3000)</f>
        <v>0</v>
      </c>
      <c r="I169" s="14" t="b">
        <f>+AND(db_CLP[[#This Row],[Vol_SACO]]&lt;100,db_CLP[[#This Row],[Vol_ENVA]]&lt;100)</f>
        <v>0</v>
      </c>
      <c r="J169" s="14" t="b">
        <f>+AND(db_CLP[[#This Row],[Vol_SACO]]&lt;100,db_CLP[[#This Row],[Vol_ENVA]]&gt;3000)</f>
        <v>1</v>
      </c>
      <c r="K169" s="14" t="b">
        <f>+AND(db_CLP[[#This Row],[Vol_SACO]]&gt;3000,db_CLP[[#This Row],[Vol_ENVA]]&lt;100)</f>
        <v>0</v>
      </c>
    </row>
    <row r="170" spans="1:11" x14ac:dyDescent="0.25">
      <c r="A170" s="3">
        <v>44364</v>
      </c>
      <c r="B170" s="3" t="str">
        <f>+TEXT(db_CLP[[#This Row],[Fecha]],"ddd")</f>
        <v>Thu</v>
      </c>
      <c r="C170" s="14">
        <v>17952.369999999981</v>
      </c>
      <c r="D170" s="14">
        <v>9241</v>
      </c>
      <c r="E170" s="14">
        <v>1152</v>
      </c>
      <c r="F170" s="14">
        <v>0</v>
      </c>
      <c r="G170" s="14">
        <v>4193.8225999999995</v>
      </c>
      <c r="H170" s="14" t="b">
        <f>+AND(db_CLP[[#This Row],[Vol_SACO]]&gt;3000,db_CLP[[#This Row],[Vol_ENVA]]&gt;3000)</f>
        <v>0</v>
      </c>
      <c r="I170" s="14" t="b">
        <f>+AND(db_CLP[[#This Row],[Vol_SACO]]&lt;100,db_CLP[[#This Row],[Vol_ENVA]]&lt;100)</f>
        <v>0</v>
      </c>
      <c r="J170" s="14" t="b">
        <f>+AND(db_CLP[[#This Row],[Vol_SACO]]&lt;100,db_CLP[[#This Row],[Vol_ENVA]]&gt;3000)</f>
        <v>1</v>
      </c>
      <c r="K170" s="14" t="b">
        <f>+AND(db_CLP[[#This Row],[Vol_SACO]]&gt;3000,db_CLP[[#This Row],[Vol_ENVA]]&lt;100)</f>
        <v>0</v>
      </c>
    </row>
    <row r="171" spans="1:11" x14ac:dyDescent="0.25">
      <c r="A171" s="3">
        <v>44365</v>
      </c>
      <c r="B171" s="3" t="str">
        <f>+TEXT(db_CLP[[#This Row],[Fecha]],"ddd")</f>
        <v>Fri</v>
      </c>
      <c r="C171" s="14">
        <v>15990.280000000726</v>
      </c>
      <c r="D171" s="14">
        <v>7691</v>
      </c>
      <c r="E171" s="14">
        <v>1463</v>
      </c>
      <c r="F171" s="14">
        <v>0</v>
      </c>
      <c r="G171" s="14">
        <v>4003.9475999999991</v>
      </c>
      <c r="H171" s="14" t="b">
        <f>+AND(db_CLP[[#This Row],[Vol_SACO]]&gt;3000,db_CLP[[#This Row],[Vol_ENVA]]&gt;3000)</f>
        <v>0</v>
      </c>
      <c r="I171" s="14" t="b">
        <f>+AND(db_CLP[[#This Row],[Vol_SACO]]&lt;100,db_CLP[[#This Row],[Vol_ENVA]]&lt;100)</f>
        <v>0</v>
      </c>
      <c r="J171" s="14" t="b">
        <f>+AND(db_CLP[[#This Row],[Vol_SACO]]&lt;100,db_CLP[[#This Row],[Vol_ENVA]]&gt;3000)</f>
        <v>1</v>
      </c>
      <c r="K171" s="14" t="b">
        <f>+AND(db_CLP[[#This Row],[Vol_SACO]]&gt;3000,db_CLP[[#This Row],[Vol_ENVA]]&lt;100)</f>
        <v>0</v>
      </c>
    </row>
    <row r="172" spans="1:11" x14ac:dyDescent="0.25">
      <c r="A172" s="3">
        <v>44366</v>
      </c>
      <c r="B172" s="3" t="str">
        <f>+TEXT(db_CLP[[#This Row],[Fecha]],"ddd")</f>
        <v>Sat</v>
      </c>
      <c r="C172" s="14">
        <v>7363.6600000048929</v>
      </c>
      <c r="D172" s="14">
        <v>5499</v>
      </c>
      <c r="E172" s="14">
        <v>763</v>
      </c>
      <c r="F172" s="14">
        <v>0</v>
      </c>
      <c r="G172" s="14">
        <v>868.01239999999996</v>
      </c>
      <c r="H172" s="14" t="b">
        <f>+AND(db_CLP[[#This Row],[Vol_SACO]]&gt;3000,db_CLP[[#This Row],[Vol_ENVA]]&gt;3000)</f>
        <v>0</v>
      </c>
      <c r="I172" s="14" t="b">
        <f>+AND(db_CLP[[#This Row],[Vol_SACO]]&lt;100,db_CLP[[#This Row],[Vol_ENVA]]&lt;100)</f>
        <v>0</v>
      </c>
      <c r="J172" s="14" t="b">
        <f>+AND(db_CLP[[#This Row],[Vol_SACO]]&lt;100,db_CLP[[#This Row],[Vol_ENVA]]&gt;3000)</f>
        <v>0</v>
      </c>
      <c r="K172" s="14" t="b">
        <f>+AND(db_CLP[[#This Row],[Vol_SACO]]&gt;3000,db_CLP[[#This Row],[Vol_ENVA]]&lt;100)</f>
        <v>0</v>
      </c>
    </row>
    <row r="173" spans="1:11" x14ac:dyDescent="0.25">
      <c r="A173" s="3">
        <v>44367</v>
      </c>
      <c r="B173" s="3" t="str">
        <f>+TEXT(db_CLP[[#This Row],[Fecha]],"ddd")</f>
        <v>Sun</v>
      </c>
      <c r="C173" s="14">
        <v>4714.8099999992992</v>
      </c>
      <c r="D173" s="14">
        <v>3052</v>
      </c>
      <c r="E173" s="14">
        <v>458</v>
      </c>
      <c r="F173" s="14">
        <v>0</v>
      </c>
      <c r="G173" s="14">
        <v>0</v>
      </c>
      <c r="H173" s="14" t="b">
        <f>+AND(db_CLP[[#This Row],[Vol_SACO]]&gt;3000,db_CLP[[#This Row],[Vol_ENVA]]&gt;3000)</f>
        <v>0</v>
      </c>
      <c r="I173" s="14" t="b">
        <f>+AND(db_CLP[[#This Row],[Vol_SACO]]&lt;100,db_CLP[[#This Row],[Vol_ENVA]]&lt;100)</f>
        <v>1</v>
      </c>
      <c r="J173" s="14" t="b">
        <f>+AND(db_CLP[[#This Row],[Vol_SACO]]&lt;100,db_CLP[[#This Row],[Vol_ENVA]]&gt;3000)</f>
        <v>0</v>
      </c>
      <c r="K173" s="14" t="b">
        <f>+AND(db_CLP[[#This Row],[Vol_SACO]]&gt;3000,db_CLP[[#This Row],[Vol_ENVA]]&lt;100)</f>
        <v>0</v>
      </c>
    </row>
    <row r="174" spans="1:11" x14ac:dyDescent="0.25">
      <c r="A174" s="3">
        <v>44368</v>
      </c>
      <c r="B174" s="3" t="str">
        <f>+TEXT(db_CLP[[#This Row],[Fecha]],"ddd")</f>
        <v>Mon</v>
      </c>
      <c r="C174" s="14">
        <v>3627.4699999985751</v>
      </c>
      <c r="D174" s="14">
        <v>2641</v>
      </c>
      <c r="E174" s="14">
        <v>705</v>
      </c>
      <c r="F174" s="14">
        <v>0</v>
      </c>
      <c r="G174" s="14">
        <v>0</v>
      </c>
      <c r="H174" s="14" t="b">
        <f>+AND(db_CLP[[#This Row],[Vol_SACO]]&gt;3000,db_CLP[[#This Row],[Vol_ENVA]]&gt;3000)</f>
        <v>0</v>
      </c>
      <c r="I174" s="14" t="b">
        <f>+AND(db_CLP[[#This Row],[Vol_SACO]]&lt;100,db_CLP[[#This Row],[Vol_ENVA]]&lt;100)</f>
        <v>1</v>
      </c>
      <c r="J174" s="14" t="b">
        <f>+AND(db_CLP[[#This Row],[Vol_SACO]]&lt;100,db_CLP[[#This Row],[Vol_ENVA]]&gt;3000)</f>
        <v>0</v>
      </c>
      <c r="K174" s="14" t="b">
        <f>+AND(db_CLP[[#This Row],[Vol_SACO]]&gt;3000,db_CLP[[#This Row],[Vol_ENVA]]&lt;100)</f>
        <v>0</v>
      </c>
    </row>
    <row r="175" spans="1:11" x14ac:dyDescent="0.25">
      <c r="A175" s="3">
        <v>44369</v>
      </c>
      <c r="B175" s="3" t="str">
        <f>+TEXT(db_CLP[[#This Row],[Fecha]],"ddd")</f>
        <v>Tue</v>
      </c>
      <c r="C175" s="14">
        <v>3835.8299999944284</v>
      </c>
      <c r="D175" s="14">
        <v>2585</v>
      </c>
      <c r="E175" s="14">
        <v>740</v>
      </c>
      <c r="F175" s="14">
        <v>0</v>
      </c>
      <c r="G175" s="14">
        <v>0</v>
      </c>
      <c r="H175" s="14" t="b">
        <f>+AND(db_CLP[[#This Row],[Vol_SACO]]&gt;3000,db_CLP[[#This Row],[Vol_ENVA]]&gt;3000)</f>
        <v>0</v>
      </c>
      <c r="I175" s="14" t="b">
        <f>+AND(db_CLP[[#This Row],[Vol_SACO]]&lt;100,db_CLP[[#This Row],[Vol_ENVA]]&lt;100)</f>
        <v>1</v>
      </c>
      <c r="J175" s="14" t="b">
        <f>+AND(db_CLP[[#This Row],[Vol_SACO]]&lt;100,db_CLP[[#This Row],[Vol_ENVA]]&gt;3000)</f>
        <v>0</v>
      </c>
      <c r="K175" s="14" t="b">
        <f>+AND(db_CLP[[#This Row],[Vol_SACO]]&gt;3000,db_CLP[[#This Row],[Vol_ENVA]]&lt;100)</f>
        <v>0</v>
      </c>
    </row>
    <row r="176" spans="1:11" x14ac:dyDescent="0.25">
      <c r="A176" s="3">
        <v>44370</v>
      </c>
      <c r="B176" s="3" t="str">
        <f>+TEXT(db_CLP[[#This Row],[Fecha]],"ddd")</f>
        <v>Wed</v>
      </c>
      <c r="C176" s="14">
        <v>8066.1300000090851</v>
      </c>
      <c r="D176" s="14">
        <v>5674</v>
      </c>
      <c r="E176" s="14">
        <v>1034</v>
      </c>
      <c r="F176" s="14">
        <v>3186</v>
      </c>
      <c r="G176" s="14">
        <v>0</v>
      </c>
      <c r="H176" s="14" t="b">
        <f>+AND(db_CLP[[#This Row],[Vol_SACO]]&gt;3000,db_CLP[[#This Row],[Vol_ENVA]]&gt;3000)</f>
        <v>0</v>
      </c>
      <c r="I176" s="14" t="b">
        <f>+AND(db_CLP[[#This Row],[Vol_SACO]]&lt;100,db_CLP[[#This Row],[Vol_ENVA]]&lt;100)</f>
        <v>0</v>
      </c>
      <c r="J176" s="14" t="b">
        <f>+AND(db_CLP[[#This Row],[Vol_SACO]]&lt;100,db_CLP[[#This Row],[Vol_ENVA]]&gt;3000)</f>
        <v>0</v>
      </c>
      <c r="K176" s="14" t="b">
        <f>+AND(db_CLP[[#This Row],[Vol_SACO]]&gt;3000,db_CLP[[#This Row],[Vol_ENVA]]&lt;100)</f>
        <v>1</v>
      </c>
    </row>
    <row r="177" spans="1:11" x14ac:dyDescent="0.25">
      <c r="A177" s="3">
        <v>44371</v>
      </c>
      <c r="B177" s="3" t="str">
        <f>+TEXT(db_CLP[[#This Row],[Fecha]],"ddd")</f>
        <v>Thu</v>
      </c>
      <c r="C177" s="14">
        <v>8106.0299999887939</v>
      </c>
      <c r="D177" s="14">
        <v>6932</v>
      </c>
      <c r="E177" s="14">
        <v>1104</v>
      </c>
      <c r="F177" s="14">
        <v>458</v>
      </c>
      <c r="G177" s="14">
        <v>0</v>
      </c>
      <c r="H177" s="14" t="b">
        <f>+AND(db_CLP[[#This Row],[Vol_SACO]]&gt;3000,db_CLP[[#This Row],[Vol_ENVA]]&gt;3000)</f>
        <v>0</v>
      </c>
      <c r="I177" s="14" t="b">
        <f>+AND(db_CLP[[#This Row],[Vol_SACO]]&lt;100,db_CLP[[#This Row],[Vol_ENVA]]&lt;100)</f>
        <v>0</v>
      </c>
      <c r="J177" s="14" t="b">
        <f>+AND(db_CLP[[#This Row],[Vol_SACO]]&lt;100,db_CLP[[#This Row],[Vol_ENVA]]&gt;3000)</f>
        <v>0</v>
      </c>
      <c r="K177" s="14" t="b">
        <f>+AND(db_CLP[[#This Row],[Vol_SACO]]&gt;3000,db_CLP[[#This Row],[Vol_ENVA]]&lt;100)</f>
        <v>0</v>
      </c>
    </row>
    <row r="178" spans="1:11" x14ac:dyDescent="0.25">
      <c r="A178" s="3">
        <v>44372</v>
      </c>
      <c r="B178" s="3" t="str">
        <f>+TEXT(db_CLP[[#This Row],[Fecha]],"ddd")</f>
        <v>Fri</v>
      </c>
      <c r="C178" s="14">
        <v>9410.9400000111782</v>
      </c>
      <c r="D178" s="14">
        <v>6292</v>
      </c>
      <c r="E178" s="14">
        <v>688</v>
      </c>
      <c r="F178" s="14">
        <v>1604</v>
      </c>
      <c r="G178" s="14">
        <v>0</v>
      </c>
      <c r="H178" s="14" t="b">
        <f>+AND(db_CLP[[#This Row],[Vol_SACO]]&gt;3000,db_CLP[[#This Row],[Vol_ENVA]]&gt;3000)</f>
        <v>0</v>
      </c>
      <c r="I178" s="14" t="b">
        <f>+AND(db_CLP[[#This Row],[Vol_SACO]]&lt;100,db_CLP[[#This Row],[Vol_ENVA]]&lt;100)</f>
        <v>0</v>
      </c>
      <c r="J178" s="14" t="b">
        <f>+AND(db_CLP[[#This Row],[Vol_SACO]]&lt;100,db_CLP[[#This Row],[Vol_ENVA]]&gt;3000)</f>
        <v>0</v>
      </c>
      <c r="K178" s="14" t="b">
        <f>+AND(db_CLP[[#This Row],[Vol_SACO]]&gt;3000,db_CLP[[#This Row],[Vol_ENVA]]&lt;100)</f>
        <v>0</v>
      </c>
    </row>
    <row r="179" spans="1:11" x14ac:dyDescent="0.25">
      <c r="A179" s="3">
        <v>44373</v>
      </c>
      <c r="B179" s="3" t="str">
        <f>+TEXT(db_CLP[[#This Row],[Fecha]],"ddd")</f>
        <v>Sat</v>
      </c>
      <c r="C179" s="14">
        <v>8721.2200000021257</v>
      </c>
      <c r="D179" s="14">
        <v>7398</v>
      </c>
      <c r="E179" s="14">
        <v>814</v>
      </c>
      <c r="F179" s="14">
        <v>0</v>
      </c>
      <c r="G179" s="14">
        <v>0</v>
      </c>
      <c r="H179" s="14" t="b">
        <f>+AND(db_CLP[[#This Row],[Vol_SACO]]&gt;3000,db_CLP[[#This Row],[Vol_ENVA]]&gt;3000)</f>
        <v>0</v>
      </c>
      <c r="I179" s="14" t="b">
        <f>+AND(db_CLP[[#This Row],[Vol_SACO]]&lt;100,db_CLP[[#This Row],[Vol_ENVA]]&lt;100)</f>
        <v>1</v>
      </c>
      <c r="J179" s="14" t="b">
        <f>+AND(db_CLP[[#This Row],[Vol_SACO]]&lt;100,db_CLP[[#This Row],[Vol_ENVA]]&gt;3000)</f>
        <v>0</v>
      </c>
      <c r="K179" s="14" t="b">
        <f>+AND(db_CLP[[#This Row],[Vol_SACO]]&gt;3000,db_CLP[[#This Row],[Vol_ENVA]]&lt;100)</f>
        <v>0</v>
      </c>
    </row>
    <row r="180" spans="1:11" x14ac:dyDescent="0.25">
      <c r="A180" s="3">
        <v>44374</v>
      </c>
      <c r="B180" s="3" t="str">
        <f>+TEXT(db_CLP[[#This Row],[Fecha]],"ddd")</f>
        <v>Sun</v>
      </c>
      <c r="C180" s="14">
        <v>7422.119999985327</v>
      </c>
      <c r="D180" s="14">
        <v>6393</v>
      </c>
      <c r="E180" s="14">
        <v>671</v>
      </c>
      <c r="F180" s="14">
        <v>0</v>
      </c>
      <c r="G180" s="14">
        <v>0</v>
      </c>
      <c r="H180" s="14" t="b">
        <f>+AND(db_CLP[[#This Row],[Vol_SACO]]&gt;3000,db_CLP[[#This Row],[Vol_ENVA]]&gt;3000)</f>
        <v>0</v>
      </c>
      <c r="I180" s="14" t="b">
        <f>+AND(db_CLP[[#This Row],[Vol_SACO]]&lt;100,db_CLP[[#This Row],[Vol_ENVA]]&lt;100)</f>
        <v>1</v>
      </c>
      <c r="J180" s="14" t="b">
        <f>+AND(db_CLP[[#This Row],[Vol_SACO]]&lt;100,db_CLP[[#This Row],[Vol_ENVA]]&gt;3000)</f>
        <v>0</v>
      </c>
      <c r="K180" s="14" t="b">
        <f>+AND(db_CLP[[#This Row],[Vol_SACO]]&gt;3000,db_CLP[[#This Row],[Vol_ENVA]]&lt;100)</f>
        <v>0</v>
      </c>
    </row>
    <row r="181" spans="1:11" x14ac:dyDescent="0.25">
      <c r="A181" s="3">
        <v>44375</v>
      </c>
      <c r="B181" s="3" t="str">
        <f>+TEXT(db_CLP[[#This Row],[Fecha]],"ddd")</f>
        <v>Mon</v>
      </c>
      <c r="C181" s="14">
        <v>11743.819999998581</v>
      </c>
      <c r="D181" s="14">
        <v>8074</v>
      </c>
      <c r="E181" s="14">
        <v>921</v>
      </c>
      <c r="F181" s="14">
        <v>0</v>
      </c>
      <c r="G181" s="14">
        <v>216.29939999999999</v>
      </c>
      <c r="H181" s="14" t="b">
        <f>+AND(db_CLP[[#This Row],[Vol_SACO]]&gt;3000,db_CLP[[#This Row],[Vol_ENVA]]&gt;3000)</f>
        <v>0</v>
      </c>
      <c r="I181" s="14" t="b">
        <f>+AND(db_CLP[[#This Row],[Vol_SACO]]&lt;100,db_CLP[[#This Row],[Vol_ENVA]]&lt;100)</f>
        <v>0</v>
      </c>
      <c r="J181" s="14" t="b">
        <f>+AND(db_CLP[[#This Row],[Vol_SACO]]&lt;100,db_CLP[[#This Row],[Vol_ENVA]]&gt;3000)</f>
        <v>0</v>
      </c>
      <c r="K181" s="14" t="b">
        <f>+AND(db_CLP[[#This Row],[Vol_SACO]]&gt;3000,db_CLP[[#This Row],[Vol_ENVA]]&lt;100)</f>
        <v>0</v>
      </c>
    </row>
    <row r="182" spans="1:11" x14ac:dyDescent="0.25">
      <c r="A182" s="3">
        <v>44376</v>
      </c>
      <c r="B182" s="3" t="str">
        <f>+TEXT(db_CLP[[#This Row],[Fecha]],"ddd")</f>
        <v>Tue</v>
      </c>
      <c r="C182" s="14">
        <v>16567.600000013277</v>
      </c>
      <c r="D182" s="14">
        <v>8598</v>
      </c>
      <c r="E182" s="14">
        <v>1269</v>
      </c>
      <c r="F182" s="14">
        <v>0</v>
      </c>
      <c r="G182" s="14">
        <v>3578.9933999999994</v>
      </c>
      <c r="H182" s="14" t="b">
        <f>+AND(db_CLP[[#This Row],[Vol_SACO]]&gt;3000,db_CLP[[#This Row],[Vol_ENVA]]&gt;3000)</f>
        <v>0</v>
      </c>
      <c r="I182" s="14" t="b">
        <f>+AND(db_CLP[[#This Row],[Vol_SACO]]&lt;100,db_CLP[[#This Row],[Vol_ENVA]]&lt;100)</f>
        <v>0</v>
      </c>
      <c r="J182" s="14" t="b">
        <f>+AND(db_CLP[[#This Row],[Vol_SACO]]&lt;100,db_CLP[[#This Row],[Vol_ENVA]]&gt;3000)</f>
        <v>1</v>
      </c>
      <c r="K182" s="14" t="b">
        <f>+AND(db_CLP[[#This Row],[Vol_SACO]]&gt;3000,db_CLP[[#This Row],[Vol_ENVA]]&lt;100)</f>
        <v>0</v>
      </c>
    </row>
    <row r="183" spans="1:11" x14ac:dyDescent="0.25">
      <c r="A183" s="3">
        <v>44377</v>
      </c>
      <c r="B183" s="3" t="str">
        <f>+TEXT(db_CLP[[#This Row],[Fecha]],"ddd")</f>
        <v>Wed</v>
      </c>
      <c r="C183" s="14">
        <v>19511.010000000679</v>
      </c>
      <c r="D183" s="14">
        <v>10143</v>
      </c>
      <c r="E183" s="14">
        <v>1513</v>
      </c>
      <c r="F183" s="14">
        <v>0</v>
      </c>
      <c r="G183" s="14">
        <v>4250.0007999999989</v>
      </c>
      <c r="H183" s="14" t="b">
        <f>+AND(db_CLP[[#This Row],[Vol_SACO]]&gt;3000,db_CLP[[#This Row],[Vol_ENVA]]&gt;3000)</f>
        <v>0</v>
      </c>
      <c r="I183" s="14" t="b">
        <f>+AND(db_CLP[[#This Row],[Vol_SACO]]&lt;100,db_CLP[[#This Row],[Vol_ENVA]]&lt;100)</f>
        <v>0</v>
      </c>
      <c r="J183" s="14" t="b">
        <f>+AND(db_CLP[[#This Row],[Vol_SACO]]&lt;100,db_CLP[[#This Row],[Vol_ENVA]]&gt;3000)</f>
        <v>1</v>
      </c>
      <c r="K183" s="14" t="b">
        <f>+AND(db_CLP[[#This Row],[Vol_SACO]]&gt;3000,db_CLP[[#This Row],[Vol_ENVA]]&lt;100)</f>
        <v>0</v>
      </c>
    </row>
    <row r="184" spans="1:11" x14ac:dyDescent="0.25">
      <c r="A184" s="3">
        <v>44378</v>
      </c>
      <c r="B184" s="3" t="str">
        <f>+TEXT(db_CLP[[#This Row],[Fecha]],"ddd")</f>
        <v>Thu</v>
      </c>
      <c r="C184" s="14">
        <v>16484.779999995837</v>
      </c>
      <c r="D184" s="14">
        <v>10513</v>
      </c>
      <c r="E184" s="14">
        <v>1913</v>
      </c>
      <c r="F184" s="14">
        <v>3183</v>
      </c>
      <c r="G184" s="14">
        <v>3766.0721999999996</v>
      </c>
      <c r="H184" s="14" t="b">
        <f>+AND(db_CLP[[#This Row],[Vol_SACO]]&gt;3000,db_CLP[[#This Row],[Vol_ENVA]]&gt;3000)</f>
        <v>1</v>
      </c>
      <c r="I184" s="14" t="b">
        <f>+AND(db_CLP[[#This Row],[Vol_SACO]]&lt;100,db_CLP[[#This Row],[Vol_ENVA]]&lt;100)</f>
        <v>0</v>
      </c>
      <c r="J184" s="14" t="b">
        <f>+AND(db_CLP[[#This Row],[Vol_SACO]]&lt;100,db_CLP[[#This Row],[Vol_ENVA]]&gt;3000)</f>
        <v>0</v>
      </c>
      <c r="K184" s="14" t="b">
        <f>+AND(db_CLP[[#This Row],[Vol_SACO]]&gt;3000,db_CLP[[#This Row],[Vol_ENVA]]&lt;100)</f>
        <v>0</v>
      </c>
    </row>
    <row r="185" spans="1:11" x14ac:dyDescent="0.25">
      <c r="A185" s="3">
        <v>44379</v>
      </c>
      <c r="B185" s="3" t="str">
        <f>+TEXT(db_CLP[[#This Row],[Fecha]],"ddd")</f>
        <v>Fri</v>
      </c>
      <c r="C185" s="14">
        <v>18046.7300000049</v>
      </c>
      <c r="D185" s="14">
        <v>7775</v>
      </c>
      <c r="E185" s="14">
        <v>1496</v>
      </c>
      <c r="F185" s="14">
        <v>3642</v>
      </c>
      <c r="G185" s="14">
        <v>2678.5673999999995</v>
      </c>
      <c r="H185" s="14" t="b">
        <f>+AND(db_CLP[[#This Row],[Vol_SACO]]&gt;3000,db_CLP[[#This Row],[Vol_ENVA]]&gt;3000)</f>
        <v>0</v>
      </c>
      <c r="I185" s="14" t="b">
        <f>+AND(db_CLP[[#This Row],[Vol_SACO]]&lt;100,db_CLP[[#This Row],[Vol_ENVA]]&lt;100)</f>
        <v>0</v>
      </c>
      <c r="J185" s="14" t="b">
        <f>+AND(db_CLP[[#This Row],[Vol_SACO]]&lt;100,db_CLP[[#This Row],[Vol_ENVA]]&gt;3000)</f>
        <v>0</v>
      </c>
      <c r="K185" s="14" t="b">
        <f>+AND(db_CLP[[#This Row],[Vol_SACO]]&gt;3000,db_CLP[[#This Row],[Vol_ENVA]]&lt;100)</f>
        <v>0</v>
      </c>
    </row>
    <row r="186" spans="1:11" x14ac:dyDescent="0.25">
      <c r="A186" s="3">
        <v>44380</v>
      </c>
      <c r="B186" s="3" t="str">
        <f>+TEXT(db_CLP[[#This Row],[Fecha]],"ddd")</f>
        <v>Sat</v>
      </c>
      <c r="C186" s="14">
        <v>13698.069999986008</v>
      </c>
      <c r="D186" s="14">
        <v>9360</v>
      </c>
      <c r="E186" s="14">
        <v>1136</v>
      </c>
      <c r="F186" s="14">
        <v>0</v>
      </c>
      <c r="G186" s="14">
        <v>1202.7628</v>
      </c>
      <c r="H186" s="14" t="b">
        <f>+AND(db_CLP[[#This Row],[Vol_SACO]]&gt;3000,db_CLP[[#This Row],[Vol_ENVA]]&gt;3000)</f>
        <v>0</v>
      </c>
      <c r="I186" s="14" t="b">
        <f>+AND(db_CLP[[#This Row],[Vol_SACO]]&lt;100,db_CLP[[#This Row],[Vol_ENVA]]&lt;100)</f>
        <v>0</v>
      </c>
      <c r="J186" s="14" t="b">
        <f>+AND(db_CLP[[#This Row],[Vol_SACO]]&lt;100,db_CLP[[#This Row],[Vol_ENVA]]&gt;3000)</f>
        <v>0</v>
      </c>
      <c r="K186" s="14" t="b">
        <f>+AND(db_CLP[[#This Row],[Vol_SACO]]&gt;3000,db_CLP[[#This Row],[Vol_ENVA]]&lt;100)</f>
        <v>0</v>
      </c>
    </row>
    <row r="187" spans="1:11" x14ac:dyDescent="0.25">
      <c r="A187" s="3">
        <v>44381</v>
      </c>
      <c r="B187" s="3" t="str">
        <f>+TEXT(db_CLP[[#This Row],[Fecha]],"ddd")</f>
        <v>Sun</v>
      </c>
      <c r="C187" s="14">
        <v>8212.9400000070164</v>
      </c>
      <c r="D187" s="14">
        <v>7300</v>
      </c>
      <c r="E187" s="14">
        <v>670</v>
      </c>
      <c r="F187" s="14">
        <v>0</v>
      </c>
      <c r="G187" s="14">
        <v>0</v>
      </c>
      <c r="H187" s="14" t="b">
        <f>+AND(db_CLP[[#This Row],[Vol_SACO]]&gt;3000,db_CLP[[#This Row],[Vol_ENVA]]&gt;3000)</f>
        <v>0</v>
      </c>
      <c r="I187" s="14" t="b">
        <f>+AND(db_CLP[[#This Row],[Vol_SACO]]&lt;100,db_CLP[[#This Row],[Vol_ENVA]]&lt;100)</f>
        <v>1</v>
      </c>
      <c r="J187" s="14" t="b">
        <f>+AND(db_CLP[[#This Row],[Vol_SACO]]&lt;100,db_CLP[[#This Row],[Vol_ENVA]]&gt;3000)</f>
        <v>0</v>
      </c>
      <c r="K187" s="14" t="b">
        <f>+AND(db_CLP[[#This Row],[Vol_SACO]]&gt;3000,db_CLP[[#This Row],[Vol_ENVA]]&lt;100)</f>
        <v>0</v>
      </c>
    </row>
    <row r="188" spans="1:11" x14ac:dyDescent="0.25">
      <c r="A188" s="3">
        <v>44382</v>
      </c>
      <c r="B188" s="3" t="str">
        <f>+TEXT(db_CLP[[#This Row],[Fecha]],"ddd")</f>
        <v>Mon</v>
      </c>
      <c r="C188" s="14">
        <v>9515.4900000055495</v>
      </c>
      <c r="D188" s="14">
        <v>6068</v>
      </c>
      <c r="E188" s="14">
        <v>803</v>
      </c>
      <c r="F188" s="14">
        <v>2266</v>
      </c>
      <c r="G188" s="14">
        <v>0</v>
      </c>
      <c r="H188" s="14" t="b">
        <f>+AND(db_CLP[[#This Row],[Vol_SACO]]&gt;3000,db_CLP[[#This Row],[Vol_ENVA]]&gt;3000)</f>
        <v>0</v>
      </c>
      <c r="I188" s="14" t="b">
        <f>+AND(db_CLP[[#This Row],[Vol_SACO]]&lt;100,db_CLP[[#This Row],[Vol_ENVA]]&lt;100)</f>
        <v>0</v>
      </c>
      <c r="J188" s="14" t="b">
        <f>+AND(db_CLP[[#This Row],[Vol_SACO]]&lt;100,db_CLP[[#This Row],[Vol_ENVA]]&gt;3000)</f>
        <v>0</v>
      </c>
      <c r="K188" s="14" t="b">
        <f>+AND(db_CLP[[#This Row],[Vol_SACO]]&gt;3000,db_CLP[[#This Row],[Vol_ENVA]]&lt;100)</f>
        <v>0</v>
      </c>
    </row>
    <row r="189" spans="1:11" x14ac:dyDescent="0.25">
      <c r="A189" s="3">
        <v>44383</v>
      </c>
      <c r="B189" s="3" t="str">
        <f>+TEXT(db_CLP[[#This Row],[Fecha]],"ddd")</f>
        <v>Tue</v>
      </c>
      <c r="C189" s="14">
        <v>9763.8299999867741</v>
      </c>
      <c r="D189" s="14">
        <v>8309</v>
      </c>
      <c r="E189" s="14">
        <v>1271</v>
      </c>
      <c r="F189" s="14">
        <v>3633</v>
      </c>
      <c r="G189" s="14">
        <v>0</v>
      </c>
      <c r="H189" s="14" t="b">
        <f>+AND(db_CLP[[#This Row],[Vol_SACO]]&gt;3000,db_CLP[[#This Row],[Vol_ENVA]]&gt;3000)</f>
        <v>0</v>
      </c>
      <c r="I189" s="14" t="b">
        <f>+AND(db_CLP[[#This Row],[Vol_SACO]]&lt;100,db_CLP[[#This Row],[Vol_ENVA]]&lt;100)</f>
        <v>0</v>
      </c>
      <c r="J189" s="14" t="b">
        <f>+AND(db_CLP[[#This Row],[Vol_SACO]]&lt;100,db_CLP[[#This Row],[Vol_ENVA]]&gt;3000)</f>
        <v>0</v>
      </c>
      <c r="K189" s="14" t="b">
        <f>+AND(db_CLP[[#This Row],[Vol_SACO]]&gt;3000,db_CLP[[#This Row],[Vol_ENVA]]&lt;100)</f>
        <v>1</v>
      </c>
    </row>
    <row r="190" spans="1:11" x14ac:dyDescent="0.25">
      <c r="A190" s="3">
        <v>44384</v>
      </c>
      <c r="B190" s="3" t="str">
        <f>+TEXT(db_CLP[[#This Row],[Fecha]],"ddd")</f>
        <v>Wed</v>
      </c>
      <c r="C190" s="14">
        <v>10854.660000004893</v>
      </c>
      <c r="D190" s="14">
        <v>6306</v>
      </c>
      <c r="E190" s="14">
        <v>862</v>
      </c>
      <c r="F190" s="14">
        <v>3635</v>
      </c>
      <c r="G190" s="14">
        <v>0</v>
      </c>
      <c r="H190" s="14" t="b">
        <f>+AND(db_CLP[[#This Row],[Vol_SACO]]&gt;3000,db_CLP[[#This Row],[Vol_ENVA]]&gt;3000)</f>
        <v>0</v>
      </c>
      <c r="I190" s="14" t="b">
        <f>+AND(db_CLP[[#This Row],[Vol_SACO]]&lt;100,db_CLP[[#This Row],[Vol_ENVA]]&lt;100)</f>
        <v>0</v>
      </c>
      <c r="J190" s="14" t="b">
        <f>+AND(db_CLP[[#This Row],[Vol_SACO]]&lt;100,db_CLP[[#This Row],[Vol_ENVA]]&gt;3000)</f>
        <v>0</v>
      </c>
      <c r="K190" s="14" t="b">
        <f>+AND(db_CLP[[#This Row],[Vol_SACO]]&gt;3000,db_CLP[[#This Row],[Vol_ENVA]]&lt;100)</f>
        <v>1</v>
      </c>
    </row>
    <row r="191" spans="1:11" x14ac:dyDescent="0.25">
      <c r="A191" s="3">
        <v>44385</v>
      </c>
      <c r="B191" s="3" t="str">
        <f>+TEXT(db_CLP[[#This Row],[Fecha]],"ddd")</f>
        <v>Thu</v>
      </c>
      <c r="C191" s="14">
        <v>11744.150000008318</v>
      </c>
      <c r="D191" s="14">
        <v>8799</v>
      </c>
      <c r="E191" s="14">
        <v>1075</v>
      </c>
      <c r="F191" s="14">
        <v>3192</v>
      </c>
      <c r="G191" s="14">
        <v>0</v>
      </c>
      <c r="H191" s="14" t="b">
        <f>+AND(db_CLP[[#This Row],[Vol_SACO]]&gt;3000,db_CLP[[#This Row],[Vol_ENVA]]&gt;3000)</f>
        <v>0</v>
      </c>
      <c r="I191" s="14" t="b">
        <f>+AND(db_CLP[[#This Row],[Vol_SACO]]&lt;100,db_CLP[[#This Row],[Vol_ENVA]]&lt;100)</f>
        <v>0</v>
      </c>
      <c r="J191" s="14" t="b">
        <f>+AND(db_CLP[[#This Row],[Vol_SACO]]&lt;100,db_CLP[[#This Row],[Vol_ENVA]]&gt;3000)</f>
        <v>0</v>
      </c>
      <c r="K191" s="14" t="b">
        <f>+AND(db_CLP[[#This Row],[Vol_SACO]]&gt;3000,db_CLP[[#This Row],[Vol_ENVA]]&lt;100)</f>
        <v>1</v>
      </c>
    </row>
    <row r="192" spans="1:11" x14ac:dyDescent="0.25">
      <c r="A192" s="3">
        <v>44386</v>
      </c>
      <c r="B192" s="3" t="str">
        <f>+TEXT(db_CLP[[#This Row],[Fecha]],"ddd")</f>
        <v>Fri</v>
      </c>
      <c r="C192" s="14">
        <v>11750.80999998888</v>
      </c>
      <c r="D192" s="14">
        <v>9287</v>
      </c>
      <c r="E192" s="14">
        <v>1140</v>
      </c>
      <c r="F192" s="14">
        <v>3199</v>
      </c>
      <c r="G192" s="14">
        <v>0</v>
      </c>
      <c r="H192" s="14" t="b">
        <f>+AND(db_CLP[[#This Row],[Vol_SACO]]&gt;3000,db_CLP[[#This Row],[Vol_ENVA]]&gt;3000)</f>
        <v>0</v>
      </c>
      <c r="I192" s="14" t="b">
        <f>+AND(db_CLP[[#This Row],[Vol_SACO]]&lt;100,db_CLP[[#This Row],[Vol_ENVA]]&lt;100)</f>
        <v>0</v>
      </c>
      <c r="J192" s="14" t="b">
        <f>+AND(db_CLP[[#This Row],[Vol_SACO]]&lt;100,db_CLP[[#This Row],[Vol_ENVA]]&gt;3000)</f>
        <v>0</v>
      </c>
      <c r="K192" s="14" t="b">
        <f>+AND(db_CLP[[#This Row],[Vol_SACO]]&gt;3000,db_CLP[[#This Row],[Vol_ENVA]]&lt;100)</f>
        <v>1</v>
      </c>
    </row>
    <row r="193" spans="1:11" x14ac:dyDescent="0.25">
      <c r="A193" s="3">
        <v>44387</v>
      </c>
      <c r="B193" s="3" t="str">
        <f>+TEXT(db_CLP[[#This Row],[Fecha]],"ddd")</f>
        <v>Sat</v>
      </c>
      <c r="C193" s="14">
        <v>9263.6800000090443</v>
      </c>
      <c r="D193" s="14">
        <v>9974</v>
      </c>
      <c r="E193" s="14">
        <v>922</v>
      </c>
      <c r="F193" s="14">
        <v>0</v>
      </c>
      <c r="G193" s="14">
        <v>0</v>
      </c>
      <c r="H193" s="14" t="b">
        <f>+AND(db_CLP[[#This Row],[Vol_SACO]]&gt;3000,db_CLP[[#This Row],[Vol_ENVA]]&gt;3000)</f>
        <v>0</v>
      </c>
      <c r="I193" s="14" t="b">
        <f>+AND(db_CLP[[#This Row],[Vol_SACO]]&lt;100,db_CLP[[#This Row],[Vol_ENVA]]&lt;100)</f>
        <v>1</v>
      </c>
      <c r="J193" s="14" t="b">
        <f>+AND(db_CLP[[#This Row],[Vol_SACO]]&lt;100,db_CLP[[#This Row],[Vol_ENVA]]&gt;3000)</f>
        <v>0</v>
      </c>
      <c r="K193" s="14" t="b">
        <f>+AND(db_CLP[[#This Row],[Vol_SACO]]&gt;3000,db_CLP[[#This Row],[Vol_ENVA]]&lt;100)</f>
        <v>0</v>
      </c>
    </row>
    <row r="194" spans="1:11" x14ac:dyDescent="0.25">
      <c r="A194" s="3">
        <v>44388</v>
      </c>
      <c r="B194" s="3" t="str">
        <f>+TEXT(db_CLP[[#This Row],[Fecha]],"ddd")</f>
        <v>Sun</v>
      </c>
      <c r="C194" s="14">
        <v>8162.1800000020885</v>
      </c>
      <c r="D194" s="14">
        <v>5111</v>
      </c>
      <c r="E194" s="14">
        <v>524</v>
      </c>
      <c r="F194" s="14">
        <v>0</v>
      </c>
      <c r="G194" s="14">
        <v>0</v>
      </c>
      <c r="H194" s="14" t="b">
        <f>+AND(db_CLP[[#This Row],[Vol_SACO]]&gt;3000,db_CLP[[#This Row],[Vol_ENVA]]&gt;3000)</f>
        <v>0</v>
      </c>
      <c r="I194" s="14" t="b">
        <f>+AND(db_CLP[[#This Row],[Vol_SACO]]&lt;100,db_CLP[[#This Row],[Vol_ENVA]]&lt;100)</f>
        <v>1</v>
      </c>
      <c r="J194" s="14" t="b">
        <f>+AND(db_CLP[[#This Row],[Vol_SACO]]&lt;100,db_CLP[[#This Row],[Vol_ENVA]]&gt;3000)</f>
        <v>0</v>
      </c>
      <c r="K194" s="14" t="b">
        <f>+AND(db_CLP[[#This Row],[Vol_SACO]]&gt;3000,db_CLP[[#This Row],[Vol_ENVA]]&lt;100)</f>
        <v>0</v>
      </c>
    </row>
    <row r="195" spans="1:11" x14ac:dyDescent="0.25">
      <c r="A195" s="3">
        <v>44389</v>
      </c>
      <c r="B195" s="3" t="str">
        <f>+TEXT(db_CLP[[#This Row],[Fecha]],"ddd")</f>
        <v>Mon</v>
      </c>
      <c r="C195" s="14">
        <v>12822.499999993714</v>
      </c>
      <c r="D195" s="14">
        <v>8349</v>
      </c>
      <c r="E195" s="14">
        <v>1185</v>
      </c>
      <c r="F195" s="14">
        <v>1622</v>
      </c>
      <c r="G195" s="14">
        <v>200.81180000000001</v>
      </c>
      <c r="H195" s="14" t="b">
        <f>+AND(db_CLP[[#This Row],[Vol_SACO]]&gt;3000,db_CLP[[#This Row],[Vol_ENVA]]&gt;3000)</f>
        <v>0</v>
      </c>
      <c r="I195" s="14" t="b">
        <f>+AND(db_CLP[[#This Row],[Vol_SACO]]&lt;100,db_CLP[[#This Row],[Vol_ENVA]]&lt;100)</f>
        <v>0</v>
      </c>
      <c r="J195" s="14" t="b">
        <f>+AND(db_CLP[[#This Row],[Vol_SACO]]&lt;100,db_CLP[[#This Row],[Vol_ENVA]]&gt;3000)</f>
        <v>0</v>
      </c>
      <c r="K195" s="14" t="b">
        <f>+AND(db_CLP[[#This Row],[Vol_SACO]]&gt;3000,db_CLP[[#This Row],[Vol_ENVA]]&lt;100)</f>
        <v>0</v>
      </c>
    </row>
    <row r="196" spans="1:11" x14ac:dyDescent="0.25">
      <c r="A196" s="3">
        <v>44390</v>
      </c>
      <c r="B196" s="3" t="str">
        <f>+TEXT(db_CLP[[#This Row],[Fecha]],"ddd")</f>
        <v>Tue</v>
      </c>
      <c r="C196" s="14">
        <v>18505.479999991891</v>
      </c>
      <c r="D196" s="14">
        <v>8580</v>
      </c>
      <c r="E196" s="14">
        <v>1513</v>
      </c>
      <c r="F196" s="14">
        <v>2995</v>
      </c>
      <c r="G196" s="14">
        <v>3405.7777999999989</v>
      </c>
      <c r="H196" s="14" t="b">
        <f>+AND(db_CLP[[#This Row],[Vol_SACO]]&gt;3000,db_CLP[[#This Row],[Vol_ENVA]]&gt;3000)</f>
        <v>0</v>
      </c>
      <c r="I196" s="14" t="b">
        <f>+AND(db_CLP[[#This Row],[Vol_SACO]]&lt;100,db_CLP[[#This Row],[Vol_ENVA]]&lt;100)</f>
        <v>0</v>
      </c>
      <c r="J196" s="14" t="b">
        <f>+AND(db_CLP[[#This Row],[Vol_SACO]]&lt;100,db_CLP[[#This Row],[Vol_ENVA]]&gt;3000)</f>
        <v>0</v>
      </c>
      <c r="K196" s="14" t="b">
        <f>+AND(db_CLP[[#This Row],[Vol_SACO]]&gt;3000,db_CLP[[#This Row],[Vol_ENVA]]&lt;100)</f>
        <v>0</v>
      </c>
    </row>
    <row r="197" spans="1:11" x14ac:dyDescent="0.25">
      <c r="A197" s="3">
        <v>44391</v>
      </c>
      <c r="B197" s="3" t="str">
        <f>+TEXT(db_CLP[[#This Row],[Fecha]],"ddd")</f>
        <v>Wed</v>
      </c>
      <c r="C197" s="14">
        <v>18376.079999991809</v>
      </c>
      <c r="D197" s="14">
        <v>11797</v>
      </c>
      <c r="E197" s="14">
        <v>2006</v>
      </c>
      <c r="F197" s="14">
        <v>3645</v>
      </c>
      <c r="G197" s="14">
        <v>3978.2919999999999</v>
      </c>
      <c r="H197" s="14" t="b">
        <f>+AND(db_CLP[[#This Row],[Vol_SACO]]&gt;3000,db_CLP[[#This Row],[Vol_ENVA]]&gt;3000)</f>
        <v>1</v>
      </c>
      <c r="I197" s="14" t="b">
        <f>+AND(db_CLP[[#This Row],[Vol_SACO]]&lt;100,db_CLP[[#This Row],[Vol_ENVA]]&lt;100)</f>
        <v>0</v>
      </c>
      <c r="J197" s="14" t="b">
        <f>+AND(db_CLP[[#This Row],[Vol_SACO]]&lt;100,db_CLP[[#This Row],[Vol_ENVA]]&gt;3000)</f>
        <v>0</v>
      </c>
      <c r="K197" s="14" t="b">
        <f>+AND(db_CLP[[#This Row],[Vol_SACO]]&gt;3000,db_CLP[[#This Row],[Vol_ENVA]]&lt;100)</f>
        <v>0</v>
      </c>
    </row>
    <row r="198" spans="1:11" x14ac:dyDescent="0.25">
      <c r="A198" s="3">
        <v>44392</v>
      </c>
      <c r="B198" s="3" t="str">
        <f>+TEXT(db_CLP[[#This Row],[Fecha]],"ddd")</f>
        <v>Thu</v>
      </c>
      <c r="C198" s="14">
        <v>18525.770000009332</v>
      </c>
      <c r="D198" s="14">
        <v>8701</v>
      </c>
      <c r="E198" s="14">
        <v>1370</v>
      </c>
      <c r="F198" s="14">
        <v>1837</v>
      </c>
      <c r="G198" s="14">
        <v>2963.8232000000007</v>
      </c>
      <c r="H198" s="14" t="b">
        <f>+AND(db_CLP[[#This Row],[Vol_SACO]]&gt;3000,db_CLP[[#This Row],[Vol_ENVA]]&gt;3000)</f>
        <v>0</v>
      </c>
      <c r="I198" s="14" t="b">
        <f>+AND(db_CLP[[#This Row],[Vol_SACO]]&lt;100,db_CLP[[#This Row],[Vol_ENVA]]&lt;100)</f>
        <v>0</v>
      </c>
      <c r="J198" s="14" t="b">
        <f>+AND(db_CLP[[#This Row],[Vol_SACO]]&lt;100,db_CLP[[#This Row],[Vol_ENVA]]&gt;3000)</f>
        <v>0</v>
      </c>
      <c r="K198" s="14" t="b">
        <f>+AND(db_CLP[[#This Row],[Vol_SACO]]&gt;3000,db_CLP[[#This Row],[Vol_ENVA]]&lt;100)</f>
        <v>0</v>
      </c>
    </row>
    <row r="199" spans="1:11" x14ac:dyDescent="0.25">
      <c r="A199" s="3">
        <v>44393</v>
      </c>
      <c r="B199" s="3" t="str">
        <f>+TEXT(db_CLP[[#This Row],[Fecha]],"ddd")</f>
        <v>Fri</v>
      </c>
      <c r="C199" s="14">
        <v>8244.5600000014238</v>
      </c>
      <c r="D199" s="14">
        <v>7229</v>
      </c>
      <c r="E199" s="14">
        <v>651</v>
      </c>
      <c r="F199" s="14">
        <v>0</v>
      </c>
      <c r="G199" s="14">
        <v>0</v>
      </c>
      <c r="H199" s="14" t="b">
        <f>+AND(db_CLP[[#This Row],[Vol_SACO]]&gt;3000,db_CLP[[#This Row],[Vol_ENVA]]&gt;3000)</f>
        <v>0</v>
      </c>
      <c r="I199" s="14" t="b">
        <f>+AND(db_CLP[[#This Row],[Vol_SACO]]&lt;100,db_CLP[[#This Row],[Vol_ENVA]]&lt;100)</f>
        <v>1</v>
      </c>
      <c r="J199" s="14" t="b">
        <f>+AND(db_CLP[[#This Row],[Vol_SACO]]&lt;100,db_CLP[[#This Row],[Vol_ENVA]]&gt;3000)</f>
        <v>0</v>
      </c>
      <c r="K199" s="14" t="b">
        <f>+AND(db_CLP[[#This Row],[Vol_SACO]]&gt;3000,db_CLP[[#This Row],[Vol_ENVA]]&lt;100)</f>
        <v>0</v>
      </c>
    </row>
    <row r="200" spans="1:11" x14ac:dyDescent="0.25">
      <c r="A200" s="3">
        <v>44394</v>
      </c>
      <c r="B200" s="3" t="str">
        <f>+TEXT(db_CLP[[#This Row],[Fecha]],"ddd")</f>
        <v>Sat</v>
      </c>
      <c r="C200" s="14">
        <v>9750.3800000097835</v>
      </c>
      <c r="D200" s="14">
        <v>8548</v>
      </c>
      <c r="E200" s="14">
        <v>647</v>
      </c>
      <c r="F200" s="14">
        <v>0</v>
      </c>
      <c r="G200" s="14">
        <v>0</v>
      </c>
      <c r="H200" s="14" t="b">
        <f>+AND(db_CLP[[#This Row],[Vol_SACO]]&gt;3000,db_CLP[[#This Row],[Vol_ENVA]]&gt;3000)</f>
        <v>0</v>
      </c>
      <c r="I200" s="14" t="b">
        <f>+AND(db_CLP[[#This Row],[Vol_SACO]]&lt;100,db_CLP[[#This Row],[Vol_ENVA]]&lt;100)</f>
        <v>1</v>
      </c>
      <c r="J200" s="14" t="b">
        <f>+AND(db_CLP[[#This Row],[Vol_SACO]]&lt;100,db_CLP[[#This Row],[Vol_ENVA]]&gt;3000)</f>
        <v>0</v>
      </c>
      <c r="K200" s="14" t="b">
        <f>+AND(db_CLP[[#This Row],[Vol_SACO]]&gt;3000,db_CLP[[#This Row],[Vol_ENVA]]&lt;100)</f>
        <v>0</v>
      </c>
    </row>
    <row r="201" spans="1:11" x14ac:dyDescent="0.25">
      <c r="A201" s="3">
        <v>44395</v>
      </c>
      <c r="B201" s="3" t="str">
        <f>+TEXT(db_CLP[[#This Row],[Fecha]],"ddd")</f>
        <v>Sun</v>
      </c>
      <c r="C201" s="14">
        <v>8250.5100000013481</v>
      </c>
      <c r="D201" s="14">
        <v>7190</v>
      </c>
      <c r="E201" s="14">
        <v>711</v>
      </c>
      <c r="F201" s="14">
        <v>0</v>
      </c>
      <c r="G201" s="14">
        <v>0</v>
      </c>
      <c r="H201" s="14" t="b">
        <f>+AND(db_CLP[[#This Row],[Vol_SACO]]&gt;3000,db_CLP[[#This Row],[Vol_ENVA]]&gt;3000)</f>
        <v>0</v>
      </c>
      <c r="I201" s="14" t="b">
        <f>+AND(db_CLP[[#This Row],[Vol_SACO]]&lt;100,db_CLP[[#This Row],[Vol_ENVA]]&lt;100)</f>
        <v>1</v>
      </c>
      <c r="J201" s="14" t="b">
        <f>+AND(db_CLP[[#This Row],[Vol_SACO]]&lt;100,db_CLP[[#This Row],[Vol_ENVA]]&gt;3000)</f>
        <v>0</v>
      </c>
      <c r="K201" s="14" t="b">
        <f>+AND(db_CLP[[#This Row],[Vol_SACO]]&gt;3000,db_CLP[[#This Row],[Vol_ENVA]]&lt;100)</f>
        <v>0</v>
      </c>
    </row>
    <row r="202" spans="1:11" x14ac:dyDescent="0.25">
      <c r="A202" s="3">
        <v>44396</v>
      </c>
      <c r="B202" s="3" t="str">
        <f>+TEXT(db_CLP[[#This Row],[Fecha]],"ddd")</f>
        <v>Mon</v>
      </c>
      <c r="C202" s="14">
        <v>10561.879999993718</v>
      </c>
      <c r="D202" s="14">
        <v>7235</v>
      </c>
      <c r="E202" s="14">
        <v>939</v>
      </c>
      <c r="F202" s="14">
        <v>2267</v>
      </c>
      <c r="G202" s="14">
        <v>826.36079999999993</v>
      </c>
      <c r="H202" s="14" t="b">
        <f>+AND(db_CLP[[#This Row],[Vol_SACO]]&gt;3000,db_CLP[[#This Row],[Vol_ENVA]]&gt;3000)</f>
        <v>0</v>
      </c>
      <c r="I202" s="14" t="b">
        <f>+AND(db_CLP[[#This Row],[Vol_SACO]]&lt;100,db_CLP[[#This Row],[Vol_ENVA]]&lt;100)</f>
        <v>0</v>
      </c>
      <c r="J202" s="14" t="b">
        <f>+AND(db_CLP[[#This Row],[Vol_SACO]]&lt;100,db_CLP[[#This Row],[Vol_ENVA]]&gt;3000)</f>
        <v>0</v>
      </c>
      <c r="K202" s="14" t="b">
        <f>+AND(db_CLP[[#This Row],[Vol_SACO]]&gt;3000,db_CLP[[#This Row],[Vol_ENVA]]&lt;100)</f>
        <v>0</v>
      </c>
    </row>
    <row r="203" spans="1:11" x14ac:dyDescent="0.25">
      <c r="A203" s="3">
        <v>44397</v>
      </c>
      <c r="B203" s="3" t="str">
        <f>+TEXT(db_CLP[[#This Row],[Fecha]],"ddd")</f>
        <v>Tue</v>
      </c>
      <c r="C203" s="14">
        <v>22306.360000006302</v>
      </c>
      <c r="D203" s="14">
        <v>11583</v>
      </c>
      <c r="E203" s="14">
        <v>1962</v>
      </c>
      <c r="F203" s="14">
        <v>3184</v>
      </c>
      <c r="G203" s="14">
        <v>2379.6777999999995</v>
      </c>
      <c r="H203" s="14" t="b">
        <f>+AND(db_CLP[[#This Row],[Vol_SACO]]&gt;3000,db_CLP[[#This Row],[Vol_ENVA]]&gt;3000)</f>
        <v>0</v>
      </c>
      <c r="I203" s="14" t="b">
        <f>+AND(db_CLP[[#This Row],[Vol_SACO]]&lt;100,db_CLP[[#This Row],[Vol_ENVA]]&lt;100)</f>
        <v>0</v>
      </c>
      <c r="J203" s="14" t="b">
        <f>+AND(db_CLP[[#This Row],[Vol_SACO]]&lt;100,db_CLP[[#This Row],[Vol_ENVA]]&gt;3000)</f>
        <v>0</v>
      </c>
      <c r="K203" s="14" t="b">
        <f>+AND(db_CLP[[#This Row],[Vol_SACO]]&gt;3000,db_CLP[[#This Row],[Vol_ENVA]]&lt;100)</f>
        <v>0</v>
      </c>
    </row>
    <row r="204" spans="1:11" x14ac:dyDescent="0.25">
      <c r="A204" s="3">
        <v>44398</v>
      </c>
      <c r="B204" s="3" t="str">
        <f>+TEXT(db_CLP[[#This Row],[Fecha]],"ddd")</f>
        <v>Wed</v>
      </c>
      <c r="C204" s="14">
        <v>17602.749999991589</v>
      </c>
      <c r="D204" s="14">
        <v>9103</v>
      </c>
      <c r="E204" s="14">
        <v>1537</v>
      </c>
      <c r="F204" s="14">
        <v>3638</v>
      </c>
      <c r="G204" s="14">
        <v>3700.3708000000001</v>
      </c>
      <c r="H204" s="14" t="b">
        <f>+AND(db_CLP[[#This Row],[Vol_SACO]]&gt;3000,db_CLP[[#This Row],[Vol_ENVA]]&gt;3000)</f>
        <v>1</v>
      </c>
      <c r="I204" s="14" t="b">
        <f>+AND(db_CLP[[#This Row],[Vol_SACO]]&lt;100,db_CLP[[#This Row],[Vol_ENVA]]&lt;100)</f>
        <v>0</v>
      </c>
      <c r="J204" s="14" t="b">
        <f>+AND(db_CLP[[#This Row],[Vol_SACO]]&lt;100,db_CLP[[#This Row],[Vol_ENVA]]&gt;3000)</f>
        <v>0</v>
      </c>
      <c r="K204" s="14" t="b">
        <f>+AND(db_CLP[[#This Row],[Vol_SACO]]&gt;3000,db_CLP[[#This Row],[Vol_ENVA]]&lt;100)</f>
        <v>0</v>
      </c>
    </row>
    <row r="205" spans="1:11" x14ac:dyDescent="0.25">
      <c r="A205" s="3">
        <v>44399</v>
      </c>
      <c r="B205" s="3" t="str">
        <f>+TEXT(db_CLP[[#This Row],[Fecha]],"ddd")</f>
        <v>Thu</v>
      </c>
      <c r="C205" s="14">
        <v>22132.370000009803</v>
      </c>
      <c r="D205" s="14">
        <v>12171</v>
      </c>
      <c r="E205" s="14">
        <v>1796</v>
      </c>
      <c r="F205" s="14">
        <v>3634</v>
      </c>
      <c r="G205" s="14">
        <v>2996.8319999999999</v>
      </c>
      <c r="H205" s="14" t="b">
        <f>+AND(db_CLP[[#This Row],[Vol_SACO]]&gt;3000,db_CLP[[#This Row],[Vol_ENVA]]&gt;3000)</f>
        <v>0</v>
      </c>
      <c r="I205" s="14" t="b">
        <f>+AND(db_CLP[[#This Row],[Vol_SACO]]&lt;100,db_CLP[[#This Row],[Vol_ENVA]]&lt;100)</f>
        <v>0</v>
      </c>
      <c r="J205" s="14" t="b">
        <f>+AND(db_CLP[[#This Row],[Vol_SACO]]&lt;100,db_CLP[[#This Row],[Vol_ENVA]]&gt;3000)</f>
        <v>0</v>
      </c>
      <c r="K205" s="14" t="b">
        <f>+AND(db_CLP[[#This Row],[Vol_SACO]]&gt;3000,db_CLP[[#This Row],[Vol_ENVA]]&lt;100)</f>
        <v>0</v>
      </c>
    </row>
    <row r="206" spans="1:11" x14ac:dyDescent="0.25">
      <c r="A206" s="3">
        <v>44400</v>
      </c>
      <c r="B206" s="3" t="str">
        <f>+TEXT(db_CLP[[#This Row],[Fecha]],"ddd")</f>
        <v>Fri</v>
      </c>
      <c r="C206" s="14">
        <v>19960.919999991631</v>
      </c>
      <c r="D206" s="14">
        <v>11277</v>
      </c>
      <c r="E206" s="14">
        <v>1556</v>
      </c>
      <c r="F206" s="14">
        <v>1830</v>
      </c>
      <c r="G206" s="14">
        <v>3063.7796000000008</v>
      </c>
      <c r="H206" s="14" t="b">
        <f>+AND(db_CLP[[#This Row],[Vol_SACO]]&gt;3000,db_CLP[[#This Row],[Vol_ENVA]]&gt;3000)</f>
        <v>0</v>
      </c>
      <c r="I206" s="14" t="b">
        <f>+AND(db_CLP[[#This Row],[Vol_SACO]]&lt;100,db_CLP[[#This Row],[Vol_ENVA]]&lt;100)</f>
        <v>0</v>
      </c>
      <c r="J206" s="14" t="b">
        <f>+AND(db_CLP[[#This Row],[Vol_SACO]]&lt;100,db_CLP[[#This Row],[Vol_ENVA]]&gt;3000)</f>
        <v>0</v>
      </c>
      <c r="K206" s="14" t="b">
        <f>+AND(db_CLP[[#This Row],[Vol_SACO]]&gt;3000,db_CLP[[#This Row],[Vol_ENVA]]&lt;100)</f>
        <v>0</v>
      </c>
    </row>
    <row r="207" spans="1:11" x14ac:dyDescent="0.25">
      <c r="A207" s="3">
        <v>44401</v>
      </c>
      <c r="B207" s="3" t="str">
        <f>+TEXT(db_CLP[[#This Row],[Fecha]],"ddd")</f>
        <v>Sat</v>
      </c>
      <c r="C207" s="14">
        <v>15999.699999998586</v>
      </c>
      <c r="D207" s="14">
        <v>9138</v>
      </c>
      <c r="E207" s="14">
        <v>1259</v>
      </c>
      <c r="F207" s="14">
        <v>0</v>
      </c>
      <c r="G207" s="14">
        <v>2760.6244000000002</v>
      </c>
      <c r="H207" s="14" t="b">
        <f>+AND(db_CLP[[#This Row],[Vol_SACO]]&gt;3000,db_CLP[[#This Row],[Vol_ENVA]]&gt;3000)</f>
        <v>0</v>
      </c>
      <c r="I207" s="14" t="b">
        <f>+AND(db_CLP[[#This Row],[Vol_SACO]]&lt;100,db_CLP[[#This Row],[Vol_ENVA]]&lt;100)</f>
        <v>0</v>
      </c>
      <c r="J207" s="14" t="b">
        <f>+AND(db_CLP[[#This Row],[Vol_SACO]]&lt;100,db_CLP[[#This Row],[Vol_ENVA]]&gt;3000)</f>
        <v>0</v>
      </c>
      <c r="K207" s="14" t="b">
        <f>+AND(db_CLP[[#This Row],[Vol_SACO]]&gt;3000,db_CLP[[#This Row],[Vol_ENVA]]&lt;100)</f>
        <v>0</v>
      </c>
    </row>
    <row r="208" spans="1:11" x14ac:dyDescent="0.25">
      <c r="A208" s="3">
        <v>44402</v>
      </c>
      <c r="B208" s="3" t="str">
        <f>+TEXT(db_CLP[[#This Row],[Fecha]],"ddd")</f>
        <v>Sun</v>
      </c>
      <c r="C208" s="14">
        <v>9179.3400000028196</v>
      </c>
      <c r="D208" s="14">
        <v>8453</v>
      </c>
      <c r="E208" s="14">
        <v>720</v>
      </c>
      <c r="F208" s="14">
        <v>0</v>
      </c>
      <c r="G208" s="14">
        <v>0</v>
      </c>
      <c r="H208" s="14" t="b">
        <f>+AND(db_CLP[[#This Row],[Vol_SACO]]&gt;3000,db_CLP[[#This Row],[Vol_ENVA]]&gt;3000)</f>
        <v>0</v>
      </c>
      <c r="I208" s="14" t="b">
        <f>+AND(db_CLP[[#This Row],[Vol_SACO]]&lt;100,db_CLP[[#This Row],[Vol_ENVA]]&lt;100)</f>
        <v>1</v>
      </c>
      <c r="J208" s="14" t="b">
        <f>+AND(db_CLP[[#This Row],[Vol_SACO]]&lt;100,db_CLP[[#This Row],[Vol_ENVA]]&gt;3000)</f>
        <v>0</v>
      </c>
      <c r="K208" s="14" t="b">
        <f>+AND(db_CLP[[#This Row],[Vol_SACO]]&gt;3000,db_CLP[[#This Row],[Vol_ENVA]]&lt;100)</f>
        <v>0</v>
      </c>
    </row>
    <row r="209" spans="1:11" x14ac:dyDescent="0.25">
      <c r="A209" s="3">
        <v>44403</v>
      </c>
      <c r="B209" s="3" t="str">
        <f>+TEXT(db_CLP[[#This Row],[Fecha]],"ddd")</f>
        <v>Mon</v>
      </c>
      <c r="C209" s="14">
        <v>14529.769999994431</v>
      </c>
      <c r="D209" s="14">
        <v>9037</v>
      </c>
      <c r="E209" s="14">
        <v>1180</v>
      </c>
      <c r="F209" s="14">
        <v>0</v>
      </c>
      <c r="G209" s="14">
        <v>2080.7819999999997</v>
      </c>
      <c r="H209" s="14" t="b">
        <f>+AND(db_CLP[[#This Row],[Vol_SACO]]&gt;3000,db_CLP[[#This Row],[Vol_ENVA]]&gt;3000)</f>
        <v>0</v>
      </c>
      <c r="I209" s="14" t="b">
        <f>+AND(db_CLP[[#This Row],[Vol_SACO]]&lt;100,db_CLP[[#This Row],[Vol_ENVA]]&lt;100)</f>
        <v>0</v>
      </c>
      <c r="J209" s="14" t="b">
        <f>+AND(db_CLP[[#This Row],[Vol_SACO]]&lt;100,db_CLP[[#This Row],[Vol_ENVA]]&gt;3000)</f>
        <v>0</v>
      </c>
      <c r="K209" s="14" t="b">
        <f>+AND(db_CLP[[#This Row],[Vol_SACO]]&gt;3000,db_CLP[[#This Row],[Vol_ENVA]]&lt;100)</f>
        <v>0</v>
      </c>
    </row>
    <row r="210" spans="1:11" x14ac:dyDescent="0.25">
      <c r="A210" s="3">
        <v>44404</v>
      </c>
      <c r="B210" s="3" t="str">
        <f>+TEXT(db_CLP[[#This Row],[Fecha]],"ddd")</f>
        <v>Tue</v>
      </c>
      <c r="C210" s="14">
        <v>16494.610000003449</v>
      </c>
      <c r="D210" s="14">
        <v>8108</v>
      </c>
      <c r="E210" s="14">
        <v>1323</v>
      </c>
      <c r="F210" s="14">
        <v>0</v>
      </c>
      <c r="G210" s="14">
        <v>3481.9013999999993</v>
      </c>
      <c r="H210" s="14" t="b">
        <f>+AND(db_CLP[[#This Row],[Vol_SACO]]&gt;3000,db_CLP[[#This Row],[Vol_ENVA]]&gt;3000)</f>
        <v>0</v>
      </c>
      <c r="I210" s="14" t="b">
        <f>+AND(db_CLP[[#This Row],[Vol_SACO]]&lt;100,db_CLP[[#This Row],[Vol_ENVA]]&lt;100)</f>
        <v>0</v>
      </c>
      <c r="J210" s="14" t="b">
        <f>+AND(db_CLP[[#This Row],[Vol_SACO]]&lt;100,db_CLP[[#This Row],[Vol_ENVA]]&gt;3000)</f>
        <v>1</v>
      </c>
      <c r="K210" s="14" t="b">
        <f>+AND(db_CLP[[#This Row],[Vol_SACO]]&gt;3000,db_CLP[[#This Row],[Vol_ENVA]]&lt;100)</f>
        <v>0</v>
      </c>
    </row>
    <row r="211" spans="1:11" x14ac:dyDescent="0.25">
      <c r="A211" s="3">
        <v>44405</v>
      </c>
      <c r="B211" s="3" t="str">
        <f>+TEXT(db_CLP[[#This Row],[Fecha]],"ddd")</f>
        <v>Wed</v>
      </c>
      <c r="C211" s="14">
        <v>16703.330000009766</v>
      </c>
      <c r="D211" s="14">
        <v>8646</v>
      </c>
      <c r="E211" s="14">
        <v>1532</v>
      </c>
      <c r="F211" s="14">
        <v>0</v>
      </c>
      <c r="G211" s="14">
        <v>3856.5239999999999</v>
      </c>
      <c r="H211" s="14" t="b">
        <f>+AND(db_CLP[[#This Row],[Vol_SACO]]&gt;3000,db_CLP[[#This Row],[Vol_ENVA]]&gt;3000)</f>
        <v>0</v>
      </c>
      <c r="I211" s="14" t="b">
        <f>+AND(db_CLP[[#This Row],[Vol_SACO]]&lt;100,db_CLP[[#This Row],[Vol_ENVA]]&lt;100)</f>
        <v>0</v>
      </c>
      <c r="J211" s="14" t="b">
        <f>+AND(db_CLP[[#This Row],[Vol_SACO]]&lt;100,db_CLP[[#This Row],[Vol_ENVA]]&gt;3000)</f>
        <v>1</v>
      </c>
      <c r="K211" s="14" t="b">
        <f>+AND(db_CLP[[#This Row],[Vol_SACO]]&gt;3000,db_CLP[[#This Row],[Vol_ENVA]]&lt;100)</f>
        <v>0</v>
      </c>
    </row>
    <row r="212" spans="1:11" x14ac:dyDescent="0.25">
      <c r="A212" s="3">
        <v>44406</v>
      </c>
      <c r="B212" s="3" t="str">
        <f>+TEXT(db_CLP[[#This Row],[Fecha]],"ddd")</f>
        <v>Thu</v>
      </c>
      <c r="C212" s="14">
        <v>14480.389999984647</v>
      </c>
      <c r="D212" s="14">
        <v>5712</v>
      </c>
      <c r="E212" s="14">
        <v>1116</v>
      </c>
      <c r="F212" s="14">
        <v>0</v>
      </c>
      <c r="G212" s="14">
        <v>3345.9663999999998</v>
      </c>
      <c r="H212" s="14" t="b">
        <f>+AND(db_CLP[[#This Row],[Vol_SACO]]&gt;3000,db_CLP[[#This Row],[Vol_ENVA]]&gt;3000)</f>
        <v>0</v>
      </c>
      <c r="I212" s="14" t="b">
        <f>+AND(db_CLP[[#This Row],[Vol_SACO]]&lt;100,db_CLP[[#This Row],[Vol_ENVA]]&lt;100)</f>
        <v>0</v>
      </c>
      <c r="J212" s="14" t="b">
        <f>+AND(db_CLP[[#This Row],[Vol_SACO]]&lt;100,db_CLP[[#This Row],[Vol_ENVA]]&gt;3000)</f>
        <v>1</v>
      </c>
      <c r="K212" s="14" t="b">
        <f>+AND(db_CLP[[#This Row],[Vol_SACO]]&gt;3000,db_CLP[[#This Row],[Vol_ENVA]]&lt;100)</f>
        <v>0</v>
      </c>
    </row>
    <row r="213" spans="1:11" x14ac:dyDescent="0.25">
      <c r="A213" s="3">
        <v>44407</v>
      </c>
      <c r="B213" s="3" t="str">
        <f>+TEXT(db_CLP[[#This Row],[Fecha]],"ddd")</f>
        <v>Fri</v>
      </c>
      <c r="C213" s="14">
        <v>15521.030000007013</v>
      </c>
      <c r="D213" s="14">
        <v>8396</v>
      </c>
      <c r="E213" s="14">
        <v>1608</v>
      </c>
      <c r="F213" s="14">
        <v>0</v>
      </c>
      <c r="G213" s="14">
        <v>3647.6522</v>
      </c>
      <c r="H213" s="14" t="b">
        <f>+AND(db_CLP[[#This Row],[Vol_SACO]]&gt;3000,db_CLP[[#This Row],[Vol_ENVA]]&gt;3000)</f>
        <v>0</v>
      </c>
      <c r="I213" s="14" t="b">
        <f>+AND(db_CLP[[#This Row],[Vol_SACO]]&lt;100,db_CLP[[#This Row],[Vol_ENVA]]&lt;100)</f>
        <v>0</v>
      </c>
      <c r="J213" s="14" t="b">
        <f>+AND(db_CLP[[#This Row],[Vol_SACO]]&lt;100,db_CLP[[#This Row],[Vol_ENVA]]&gt;3000)</f>
        <v>1</v>
      </c>
      <c r="K213" s="14" t="b">
        <f>+AND(db_CLP[[#This Row],[Vol_SACO]]&gt;3000,db_CLP[[#This Row],[Vol_ENVA]]&lt;100)</f>
        <v>0</v>
      </c>
    </row>
    <row r="214" spans="1:11" x14ac:dyDescent="0.25">
      <c r="A214" s="3">
        <v>44408</v>
      </c>
      <c r="B214" s="3" t="str">
        <f>+TEXT(db_CLP[[#This Row],[Fecha]],"ddd")</f>
        <v>Sat</v>
      </c>
      <c r="C214" s="14">
        <v>12164.119999995077</v>
      </c>
      <c r="D214" s="14">
        <v>4897</v>
      </c>
      <c r="E214" s="14">
        <v>891</v>
      </c>
      <c r="F214" s="14">
        <v>0</v>
      </c>
      <c r="G214" s="14">
        <v>1755.9081999999999</v>
      </c>
      <c r="H214" s="14" t="b">
        <f>+AND(db_CLP[[#This Row],[Vol_SACO]]&gt;3000,db_CLP[[#This Row],[Vol_ENVA]]&gt;3000)</f>
        <v>0</v>
      </c>
      <c r="I214" s="14" t="b">
        <f>+AND(db_CLP[[#This Row],[Vol_SACO]]&lt;100,db_CLP[[#This Row],[Vol_ENVA]]&lt;100)</f>
        <v>0</v>
      </c>
      <c r="J214" s="14" t="b">
        <f>+AND(db_CLP[[#This Row],[Vol_SACO]]&lt;100,db_CLP[[#This Row],[Vol_ENVA]]&gt;3000)</f>
        <v>0</v>
      </c>
      <c r="K214" s="14" t="b">
        <f>+AND(db_CLP[[#This Row],[Vol_SACO]]&gt;3000,db_CLP[[#This Row],[Vol_ENVA]]&lt;100)</f>
        <v>0</v>
      </c>
    </row>
    <row r="215" spans="1:11" x14ac:dyDescent="0.25">
      <c r="A215" s="3">
        <v>44409</v>
      </c>
      <c r="B215" s="3" t="str">
        <f>+TEXT(db_CLP[[#This Row],[Fecha]],"ddd")</f>
        <v>Sun</v>
      </c>
      <c r="C215" s="14">
        <v>4403.6600000028266</v>
      </c>
      <c r="D215" s="14">
        <v>3520</v>
      </c>
      <c r="E215" s="14">
        <v>656</v>
      </c>
      <c r="F215" s="14">
        <v>0</v>
      </c>
      <c r="G215" s="14">
        <v>0</v>
      </c>
      <c r="H215" s="14" t="b">
        <f>+AND(db_CLP[[#This Row],[Vol_SACO]]&gt;3000,db_CLP[[#This Row],[Vol_ENVA]]&gt;3000)</f>
        <v>0</v>
      </c>
      <c r="I215" s="14" t="b">
        <f>+AND(db_CLP[[#This Row],[Vol_SACO]]&lt;100,db_CLP[[#This Row],[Vol_ENVA]]&lt;100)</f>
        <v>1</v>
      </c>
      <c r="J215" s="14" t="b">
        <f>+AND(db_CLP[[#This Row],[Vol_SACO]]&lt;100,db_CLP[[#This Row],[Vol_ENVA]]&gt;3000)</f>
        <v>0</v>
      </c>
      <c r="K215" s="14" t="b">
        <f>+AND(db_CLP[[#This Row],[Vol_SACO]]&gt;3000,db_CLP[[#This Row],[Vol_ENVA]]&lt;100)</f>
        <v>0</v>
      </c>
    </row>
    <row r="216" spans="1:11" x14ac:dyDescent="0.25">
      <c r="A216" s="3">
        <v>44410</v>
      </c>
      <c r="B216" s="3" t="str">
        <f>+TEXT(db_CLP[[#This Row],[Fecha]],"ddd")</f>
        <v>Mon</v>
      </c>
      <c r="C216" s="14">
        <v>9904.5100000034436</v>
      </c>
      <c r="D216" s="14">
        <v>5592</v>
      </c>
      <c r="E216" s="14">
        <v>1081</v>
      </c>
      <c r="F216" s="14">
        <v>1357</v>
      </c>
      <c r="G216" s="14">
        <v>447.72679999999991</v>
      </c>
      <c r="H216" s="14" t="b">
        <f>+AND(db_CLP[[#This Row],[Vol_SACO]]&gt;3000,db_CLP[[#This Row],[Vol_ENVA]]&gt;3000)</f>
        <v>0</v>
      </c>
      <c r="I216" s="14" t="b">
        <f>+AND(db_CLP[[#This Row],[Vol_SACO]]&lt;100,db_CLP[[#This Row],[Vol_ENVA]]&lt;100)</f>
        <v>0</v>
      </c>
      <c r="J216" s="14" t="b">
        <f>+AND(db_CLP[[#This Row],[Vol_SACO]]&lt;100,db_CLP[[#This Row],[Vol_ENVA]]&gt;3000)</f>
        <v>0</v>
      </c>
      <c r="K216" s="14" t="b">
        <f>+AND(db_CLP[[#This Row],[Vol_SACO]]&gt;3000,db_CLP[[#This Row],[Vol_ENVA]]&lt;100)</f>
        <v>0</v>
      </c>
    </row>
    <row r="217" spans="1:11" x14ac:dyDescent="0.25">
      <c r="A217" s="3">
        <v>44411</v>
      </c>
      <c r="B217" s="3" t="str">
        <f>+TEXT(db_CLP[[#This Row],[Fecha]],"ddd")</f>
        <v>Tue</v>
      </c>
      <c r="C217" s="14">
        <v>18869.190000005619</v>
      </c>
      <c r="D217" s="14">
        <v>8619</v>
      </c>
      <c r="E217" s="14">
        <v>1760</v>
      </c>
      <c r="F217" s="14">
        <v>3635</v>
      </c>
      <c r="G217" s="14">
        <v>3809.8938000000003</v>
      </c>
      <c r="H217" s="14" t="b">
        <f>+AND(db_CLP[[#This Row],[Vol_SACO]]&gt;3000,db_CLP[[#This Row],[Vol_ENVA]]&gt;3000)</f>
        <v>1</v>
      </c>
      <c r="I217" s="14" t="b">
        <f>+AND(db_CLP[[#This Row],[Vol_SACO]]&lt;100,db_CLP[[#This Row],[Vol_ENVA]]&lt;100)</f>
        <v>0</v>
      </c>
      <c r="J217" s="14" t="b">
        <f>+AND(db_CLP[[#This Row],[Vol_SACO]]&lt;100,db_CLP[[#This Row],[Vol_ENVA]]&gt;3000)</f>
        <v>0</v>
      </c>
      <c r="K217" s="14" t="b">
        <f>+AND(db_CLP[[#This Row],[Vol_SACO]]&gt;3000,db_CLP[[#This Row],[Vol_ENVA]]&lt;100)</f>
        <v>0</v>
      </c>
    </row>
    <row r="218" spans="1:11" x14ac:dyDescent="0.25">
      <c r="A218" s="3">
        <v>44412</v>
      </c>
      <c r="B218" s="3" t="str">
        <f>+TEXT(db_CLP[[#This Row],[Fecha]],"ddd")</f>
        <v>Wed</v>
      </c>
      <c r="C218" s="14">
        <v>20506.149999996502</v>
      </c>
      <c r="D218" s="14">
        <v>10604</v>
      </c>
      <c r="E218" s="14">
        <v>1761</v>
      </c>
      <c r="F218" s="14">
        <v>3642</v>
      </c>
      <c r="G218" s="14">
        <v>3682.0374000000002</v>
      </c>
      <c r="H218" s="14" t="b">
        <f>+AND(db_CLP[[#This Row],[Vol_SACO]]&gt;3000,db_CLP[[#This Row],[Vol_ENVA]]&gt;3000)</f>
        <v>1</v>
      </c>
      <c r="I218" s="14" t="b">
        <f>+AND(db_CLP[[#This Row],[Vol_SACO]]&lt;100,db_CLP[[#This Row],[Vol_ENVA]]&lt;100)</f>
        <v>0</v>
      </c>
      <c r="J218" s="14" t="b">
        <f>+AND(db_CLP[[#This Row],[Vol_SACO]]&lt;100,db_CLP[[#This Row],[Vol_ENVA]]&gt;3000)</f>
        <v>0</v>
      </c>
      <c r="K218" s="14" t="b">
        <f>+AND(db_CLP[[#This Row],[Vol_SACO]]&gt;3000,db_CLP[[#This Row],[Vol_ENVA]]&lt;100)</f>
        <v>0</v>
      </c>
    </row>
    <row r="219" spans="1:11" x14ac:dyDescent="0.25">
      <c r="A219" s="3">
        <v>44413</v>
      </c>
      <c r="B219" s="3" t="str">
        <f>+TEXT(db_CLP[[#This Row],[Fecha]],"ddd")</f>
        <v>Thu</v>
      </c>
      <c r="C219" s="14">
        <v>17456.80999999441</v>
      </c>
      <c r="D219" s="14">
        <v>9565</v>
      </c>
      <c r="E219" s="14">
        <v>1531</v>
      </c>
      <c r="F219" s="14">
        <v>1378</v>
      </c>
      <c r="G219" s="14">
        <v>3155.0869999999995</v>
      </c>
      <c r="H219" s="14" t="b">
        <f>+AND(db_CLP[[#This Row],[Vol_SACO]]&gt;3000,db_CLP[[#This Row],[Vol_ENVA]]&gt;3000)</f>
        <v>0</v>
      </c>
      <c r="I219" s="14" t="b">
        <f>+AND(db_CLP[[#This Row],[Vol_SACO]]&lt;100,db_CLP[[#This Row],[Vol_ENVA]]&lt;100)</f>
        <v>0</v>
      </c>
      <c r="J219" s="14" t="b">
        <f>+AND(db_CLP[[#This Row],[Vol_SACO]]&lt;100,db_CLP[[#This Row],[Vol_ENVA]]&gt;3000)</f>
        <v>0</v>
      </c>
      <c r="K219" s="14" t="b">
        <f>+AND(db_CLP[[#This Row],[Vol_SACO]]&gt;3000,db_CLP[[#This Row],[Vol_ENVA]]&lt;100)</f>
        <v>0</v>
      </c>
    </row>
    <row r="220" spans="1:11" x14ac:dyDescent="0.25">
      <c r="A220" s="3">
        <v>44414</v>
      </c>
      <c r="B220" s="3" t="str">
        <f>+TEXT(db_CLP[[#This Row],[Fecha]],"ddd")</f>
        <v>Fri</v>
      </c>
      <c r="C220" s="14">
        <v>8825.2300000090909</v>
      </c>
      <c r="D220" s="14">
        <v>7802</v>
      </c>
      <c r="E220" s="14">
        <v>683</v>
      </c>
      <c r="F220" s="14">
        <v>0</v>
      </c>
      <c r="G220" s="14">
        <v>0</v>
      </c>
      <c r="H220" s="14" t="b">
        <f>+AND(db_CLP[[#This Row],[Vol_SACO]]&gt;3000,db_CLP[[#This Row],[Vol_ENVA]]&gt;3000)</f>
        <v>0</v>
      </c>
      <c r="I220" s="14" t="b">
        <f>+AND(db_CLP[[#This Row],[Vol_SACO]]&lt;100,db_CLP[[#This Row],[Vol_ENVA]]&lt;100)</f>
        <v>1</v>
      </c>
      <c r="J220" s="14" t="b">
        <f>+AND(db_CLP[[#This Row],[Vol_SACO]]&lt;100,db_CLP[[#This Row],[Vol_ENVA]]&gt;3000)</f>
        <v>0</v>
      </c>
      <c r="K220" s="14" t="b">
        <f>+AND(db_CLP[[#This Row],[Vol_SACO]]&gt;3000,db_CLP[[#This Row],[Vol_ENVA]]&lt;100)</f>
        <v>0</v>
      </c>
    </row>
    <row r="221" spans="1:11" x14ac:dyDescent="0.25">
      <c r="A221" s="3">
        <v>44415</v>
      </c>
      <c r="B221" s="3" t="str">
        <f>+TEXT(db_CLP[[#This Row],[Fecha]],"ddd")</f>
        <v>Sat</v>
      </c>
      <c r="C221" s="14">
        <v>8175.0100000013772</v>
      </c>
      <c r="D221" s="14">
        <v>8208</v>
      </c>
      <c r="E221" s="14">
        <v>814</v>
      </c>
      <c r="F221" s="14">
        <v>0</v>
      </c>
      <c r="G221" s="14">
        <v>0</v>
      </c>
      <c r="H221" s="14" t="b">
        <f>+AND(db_CLP[[#This Row],[Vol_SACO]]&gt;3000,db_CLP[[#This Row],[Vol_ENVA]]&gt;3000)</f>
        <v>0</v>
      </c>
      <c r="I221" s="14" t="b">
        <f>+AND(db_CLP[[#This Row],[Vol_SACO]]&lt;100,db_CLP[[#This Row],[Vol_ENVA]]&lt;100)</f>
        <v>1</v>
      </c>
      <c r="J221" s="14" t="b">
        <f>+AND(db_CLP[[#This Row],[Vol_SACO]]&lt;100,db_CLP[[#This Row],[Vol_ENVA]]&gt;3000)</f>
        <v>0</v>
      </c>
      <c r="K221" s="14" t="b">
        <f>+AND(db_CLP[[#This Row],[Vol_SACO]]&gt;3000,db_CLP[[#This Row],[Vol_ENVA]]&lt;100)</f>
        <v>0</v>
      </c>
    </row>
    <row r="222" spans="1:11" x14ac:dyDescent="0.25">
      <c r="A222" s="3">
        <v>44416</v>
      </c>
      <c r="B222" s="3" t="str">
        <f>+TEXT(db_CLP[[#This Row],[Fecha]],"ddd")</f>
        <v>Sun</v>
      </c>
      <c r="C222" s="14">
        <v>6859.8999999979278</v>
      </c>
      <c r="D222" s="14">
        <v>4627</v>
      </c>
      <c r="E222" s="14">
        <v>531</v>
      </c>
      <c r="F222" s="14">
        <v>0</v>
      </c>
      <c r="G222" s="14">
        <v>0</v>
      </c>
      <c r="H222" s="14" t="b">
        <f>+AND(db_CLP[[#This Row],[Vol_SACO]]&gt;3000,db_CLP[[#This Row],[Vol_ENVA]]&gt;3000)</f>
        <v>0</v>
      </c>
      <c r="I222" s="14" t="b">
        <f>+AND(db_CLP[[#This Row],[Vol_SACO]]&lt;100,db_CLP[[#This Row],[Vol_ENVA]]&lt;100)</f>
        <v>1</v>
      </c>
      <c r="J222" s="14" t="b">
        <f>+AND(db_CLP[[#This Row],[Vol_SACO]]&lt;100,db_CLP[[#This Row],[Vol_ENVA]]&gt;3000)</f>
        <v>0</v>
      </c>
      <c r="K222" s="14" t="b">
        <f>+AND(db_CLP[[#This Row],[Vol_SACO]]&gt;3000,db_CLP[[#This Row],[Vol_ENVA]]&lt;100)</f>
        <v>0</v>
      </c>
    </row>
    <row r="223" spans="1:11" x14ac:dyDescent="0.25">
      <c r="A223" s="3">
        <v>44417</v>
      </c>
      <c r="B223" s="3" t="str">
        <f>+TEXT(db_CLP[[#This Row],[Fecha]],"ddd")</f>
        <v>Mon</v>
      </c>
      <c r="C223" s="14">
        <v>12666.880000000005</v>
      </c>
      <c r="D223" s="14">
        <v>7694</v>
      </c>
      <c r="E223" s="14">
        <v>1168</v>
      </c>
      <c r="F223" s="14">
        <v>2277</v>
      </c>
      <c r="G223" s="14">
        <v>486.29079999999999</v>
      </c>
      <c r="H223" s="14" t="b">
        <f>+AND(db_CLP[[#This Row],[Vol_SACO]]&gt;3000,db_CLP[[#This Row],[Vol_ENVA]]&gt;3000)</f>
        <v>0</v>
      </c>
      <c r="I223" s="14" t="b">
        <f>+AND(db_CLP[[#This Row],[Vol_SACO]]&lt;100,db_CLP[[#This Row],[Vol_ENVA]]&lt;100)</f>
        <v>0</v>
      </c>
      <c r="J223" s="14" t="b">
        <f>+AND(db_CLP[[#This Row],[Vol_SACO]]&lt;100,db_CLP[[#This Row],[Vol_ENVA]]&gt;3000)</f>
        <v>0</v>
      </c>
      <c r="K223" s="14" t="b">
        <f>+AND(db_CLP[[#This Row],[Vol_SACO]]&gt;3000,db_CLP[[#This Row],[Vol_ENVA]]&lt;100)</f>
        <v>0</v>
      </c>
    </row>
    <row r="224" spans="1:11" x14ac:dyDescent="0.25">
      <c r="A224" s="3">
        <v>44418</v>
      </c>
      <c r="B224" s="3" t="str">
        <f>+TEXT(db_CLP[[#This Row],[Fecha]],"ddd")</f>
        <v>Tue</v>
      </c>
      <c r="C224" s="14">
        <v>19342.720000001369</v>
      </c>
      <c r="D224" s="14">
        <v>9562</v>
      </c>
      <c r="E224" s="14">
        <v>1855</v>
      </c>
      <c r="F224" s="14">
        <v>3195</v>
      </c>
      <c r="G224" s="14">
        <v>3293.7252000000003</v>
      </c>
      <c r="H224" s="14" t="b">
        <f>+AND(db_CLP[[#This Row],[Vol_SACO]]&gt;3000,db_CLP[[#This Row],[Vol_ENVA]]&gt;3000)</f>
        <v>1</v>
      </c>
      <c r="I224" s="14" t="b">
        <f>+AND(db_CLP[[#This Row],[Vol_SACO]]&lt;100,db_CLP[[#This Row],[Vol_ENVA]]&lt;100)</f>
        <v>0</v>
      </c>
      <c r="J224" s="14" t="b">
        <f>+AND(db_CLP[[#This Row],[Vol_SACO]]&lt;100,db_CLP[[#This Row],[Vol_ENVA]]&gt;3000)</f>
        <v>0</v>
      </c>
      <c r="K224" s="14" t="b">
        <f>+AND(db_CLP[[#This Row],[Vol_SACO]]&gt;3000,db_CLP[[#This Row],[Vol_ENVA]]&lt;100)</f>
        <v>0</v>
      </c>
    </row>
    <row r="225" spans="1:11" x14ac:dyDescent="0.25">
      <c r="A225" s="3">
        <v>44419</v>
      </c>
      <c r="B225" s="3" t="str">
        <f>+TEXT(db_CLP[[#This Row],[Fecha]],"ddd")</f>
        <v>Wed</v>
      </c>
      <c r="C225" s="14">
        <v>21369.219999988156</v>
      </c>
      <c r="D225" s="14">
        <v>11031</v>
      </c>
      <c r="E225" s="14">
        <v>1930</v>
      </c>
      <c r="F225" s="14">
        <v>917</v>
      </c>
      <c r="G225" s="14">
        <v>3436.2942000000007</v>
      </c>
      <c r="H225" s="14" t="b">
        <f>+AND(db_CLP[[#This Row],[Vol_SACO]]&gt;3000,db_CLP[[#This Row],[Vol_ENVA]]&gt;3000)</f>
        <v>0</v>
      </c>
      <c r="I225" s="14" t="b">
        <f>+AND(db_CLP[[#This Row],[Vol_SACO]]&lt;100,db_CLP[[#This Row],[Vol_ENVA]]&lt;100)</f>
        <v>0</v>
      </c>
      <c r="J225" s="14" t="b">
        <f>+AND(db_CLP[[#This Row],[Vol_SACO]]&lt;100,db_CLP[[#This Row],[Vol_ENVA]]&gt;3000)</f>
        <v>0</v>
      </c>
      <c r="K225" s="14" t="b">
        <f>+AND(db_CLP[[#This Row],[Vol_SACO]]&gt;3000,db_CLP[[#This Row],[Vol_ENVA]]&lt;100)</f>
        <v>0</v>
      </c>
    </row>
    <row r="226" spans="1:11" x14ac:dyDescent="0.25">
      <c r="A226" s="3">
        <v>44420</v>
      </c>
      <c r="B226" s="3" t="str">
        <f>+TEXT(db_CLP[[#This Row],[Fecha]],"ddd")</f>
        <v>Thu</v>
      </c>
      <c r="C226" s="14">
        <v>15977.400000003487</v>
      </c>
      <c r="D226" s="14">
        <v>9509</v>
      </c>
      <c r="E226" s="14">
        <v>1374</v>
      </c>
      <c r="F226" s="14">
        <v>0</v>
      </c>
      <c r="G226" s="14">
        <v>1026.8192000000001</v>
      </c>
      <c r="H226" s="14" t="b">
        <f>+AND(db_CLP[[#This Row],[Vol_SACO]]&gt;3000,db_CLP[[#This Row],[Vol_ENVA]]&gt;3000)</f>
        <v>0</v>
      </c>
      <c r="I226" s="14" t="b">
        <f>+AND(db_CLP[[#This Row],[Vol_SACO]]&lt;100,db_CLP[[#This Row],[Vol_ENVA]]&lt;100)</f>
        <v>0</v>
      </c>
      <c r="J226" s="14" t="b">
        <f>+AND(db_CLP[[#This Row],[Vol_SACO]]&lt;100,db_CLP[[#This Row],[Vol_ENVA]]&gt;3000)</f>
        <v>0</v>
      </c>
      <c r="K226" s="14" t="b">
        <f>+AND(db_CLP[[#This Row],[Vol_SACO]]&gt;3000,db_CLP[[#This Row],[Vol_ENVA]]&lt;100)</f>
        <v>0</v>
      </c>
    </row>
    <row r="227" spans="1:11" x14ac:dyDescent="0.25">
      <c r="A227" s="3">
        <v>44421</v>
      </c>
      <c r="B227" s="3" t="str">
        <f>+TEXT(db_CLP[[#This Row],[Fecha]],"ddd")</f>
        <v>Fri</v>
      </c>
      <c r="C227" s="14">
        <v>13428.210000009101</v>
      </c>
      <c r="D227" s="14">
        <v>10414</v>
      </c>
      <c r="E227" s="14">
        <v>1166</v>
      </c>
      <c r="F227" s="14">
        <v>0</v>
      </c>
      <c r="G227" s="14">
        <v>0</v>
      </c>
      <c r="H227" s="14" t="b">
        <f>+AND(db_CLP[[#This Row],[Vol_SACO]]&gt;3000,db_CLP[[#This Row],[Vol_ENVA]]&gt;3000)</f>
        <v>0</v>
      </c>
      <c r="I227" s="14" t="b">
        <f>+AND(db_CLP[[#This Row],[Vol_SACO]]&lt;100,db_CLP[[#This Row],[Vol_ENVA]]&lt;100)</f>
        <v>1</v>
      </c>
      <c r="J227" s="14" t="b">
        <f>+AND(db_CLP[[#This Row],[Vol_SACO]]&lt;100,db_CLP[[#This Row],[Vol_ENVA]]&gt;3000)</f>
        <v>0</v>
      </c>
      <c r="K227" s="14" t="b">
        <f>+AND(db_CLP[[#This Row],[Vol_SACO]]&gt;3000,db_CLP[[#This Row],[Vol_ENVA]]&lt;100)</f>
        <v>0</v>
      </c>
    </row>
    <row r="228" spans="1:11" x14ac:dyDescent="0.25">
      <c r="A228" s="3">
        <v>44422</v>
      </c>
      <c r="B228" s="3" t="str">
        <f>+TEXT(db_CLP[[#This Row],[Fecha]],"ddd")</f>
        <v>Sat</v>
      </c>
      <c r="C228" s="14">
        <v>10751.790000000678</v>
      </c>
      <c r="D228" s="14">
        <v>8539</v>
      </c>
      <c r="E228" s="14">
        <v>1180</v>
      </c>
      <c r="F228" s="14">
        <v>0</v>
      </c>
      <c r="G228" s="14">
        <v>0</v>
      </c>
      <c r="H228" s="14" t="b">
        <f>+AND(db_CLP[[#This Row],[Vol_SACO]]&gt;3000,db_CLP[[#This Row],[Vol_ENVA]]&gt;3000)</f>
        <v>0</v>
      </c>
      <c r="I228" s="14" t="b">
        <f>+AND(db_CLP[[#This Row],[Vol_SACO]]&lt;100,db_CLP[[#This Row],[Vol_ENVA]]&lt;100)</f>
        <v>1</v>
      </c>
      <c r="J228" s="14" t="b">
        <f>+AND(db_CLP[[#This Row],[Vol_SACO]]&lt;100,db_CLP[[#This Row],[Vol_ENVA]]&gt;3000)</f>
        <v>0</v>
      </c>
      <c r="K228" s="14" t="b">
        <f>+AND(db_CLP[[#This Row],[Vol_SACO]]&gt;3000,db_CLP[[#This Row],[Vol_ENVA]]&lt;100)</f>
        <v>0</v>
      </c>
    </row>
    <row r="229" spans="1:11" x14ac:dyDescent="0.25">
      <c r="A229" s="3">
        <v>44423</v>
      </c>
      <c r="B229" s="3" t="str">
        <f>+TEXT(db_CLP[[#This Row],[Fecha]],"ddd")</f>
        <v>Sun</v>
      </c>
      <c r="C229" s="14">
        <v>11100.709999994433</v>
      </c>
      <c r="D229" s="14">
        <v>9124</v>
      </c>
      <c r="E229" s="14">
        <v>1066</v>
      </c>
      <c r="F229" s="14">
        <v>0</v>
      </c>
      <c r="G229" s="14">
        <v>0</v>
      </c>
      <c r="H229" s="14" t="b">
        <f>+AND(db_CLP[[#This Row],[Vol_SACO]]&gt;3000,db_CLP[[#This Row],[Vol_ENVA]]&gt;3000)</f>
        <v>0</v>
      </c>
      <c r="I229" s="14" t="b">
        <f>+AND(db_CLP[[#This Row],[Vol_SACO]]&lt;100,db_CLP[[#This Row],[Vol_ENVA]]&lt;100)</f>
        <v>1</v>
      </c>
      <c r="J229" s="14" t="b">
        <f>+AND(db_CLP[[#This Row],[Vol_SACO]]&lt;100,db_CLP[[#This Row],[Vol_ENVA]]&gt;3000)</f>
        <v>0</v>
      </c>
      <c r="K229" s="14" t="b">
        <f>+AND(db_CLP[[#This Row],[Vol_SACO]]&gt;3000,db_CLP[[#This Row],[Vol_ENVA]]&lt;100)</f>
        <v>0</v>
      </c>
    </row>
    <row r="230" spans="1:11" x14ac:dyDescent="0.25">
      <c r="A230" s="3">
        <v>44424</v>
      </c>
      <c r="B230" s="3" t="str">
        <f>+TEXT(db_CLP[[#This Row],[Fecha]],"ddd")</f>
        <v>Mon</v>
      </c>
      <c r="C230" s="14">
        <v>10970.279999999271</v>
      </c>
      <c r="D230" s="14">
        <v>8807</v>
      </c>
      <c r="E230" s="14">
        <v>836</v>
      </c>
      <c r="F230" s="14">
        <v>0</v>
      </c>
      <c r="G230" s="14">
        <v>0</v>
      </c>
      <c r="H230" s="14" t="b">
        <f>+AND(db_CLP[[#This Row],[Vol_SACO]]&gt;3000,db_CLP[[#This Row],[Vol_ENVA]]&gt;3000)</f>
        <v>0</v>
      </c>
      <c r="I230" s="14" t="b">
        <f>+AND(db_CLP[[#This Row],[Vol_SACO]]&lt;100,db_CLP[[#This Row],[Vol_ENVA]]&lt;100)</f>
        <v>1</v>
      </c>
      <c r="J230" s="14" t="b">
        <f>+AND(db_CLP[[#This Row],[Vol_SACO]]&lt;100,db_CLP[[#This Row],[Vol_ENVA]]&gt;3000)</f>
        <v>0</v>
      </c>
      <c r="K230" s="14" t="b">
        <f>+AND(db_CLP[[#This Row],[Vol_SACO]]&gt;3000,db_CLP[[#This Row],[Vol_ENVA]]&lt;100)</f>
        <v>0</v>
      </c>
    </row>
    <row r="231" spans="1:11" x14ac:dyDescent="0.25">
      <c r="A231" s="11"/>
      <c r="B231" s="11"/>
    </row>
    <row r="232" spans="1:11" x14ac:dyDescent="0.25">
      <c r="A232" s="11"/>
      <c r="B232" s="11"/>
    </row>
    <row r="233" spans="1:11" x14ac:dyDescent="0.25">
      <c r="A233" s="11"/>
      <c r="B233" s="11"/>
    </row>
    <row r="234" spans="1:11" x14ac:dyDescent="0.25">
      <c r="A234" s="11"/>
      <c r="B234" s="11"/>
    </row>
    <row r="235" spans="1:11" x14ac:dyDescent="0.25">
      <c r="A235" s="11"/>
      <c r="B235" s="11"/>
    </row>
    <row r="236" spans="1:11" x14ac:dyDescent="0.25">
      <c r="A236" s="11"/>
      <c r="B236" s="11"/>
    </row>
    <row r="237" spans="1:11" x14ac:dyDescent="0.25">
      <c r="A237" s="11"/>
      <c r="B237" s="11"/>
    </row>
    <row r="238" spans="1:11" x14ac:dyDescent="0.25">
      <c r="A238" s="11"/>
      <c r="B238" s="11"/>
    </row>
    <row r="239" spans="1:11" x14ac:dyDescent="0.25">
      <c r="A239" s="11"/>
      <c r="B239" s="11"/>
    </row>
    <row r="240" spans="1:11" x14ac:dyDescent="0.25">
      <c r="A240" s="11"/>
      <c r="B240" s="11"/>
    </row>
    <row r="241" spans="1:2" x14ac:dyDescent="0.25">
      <c r="A241" s="11"/>
      <c r="B241" s="11"/>
    </row>
    <row r="242" spans="1:2" x14ac:dyDescent="0.25">
      <c r="A242" s="11"/>
      <c r="B242" s="11"/>
    </row>
    <row r="243" spans="1:2" x14ac:dyDescent="0.25">
      <c r="A243" s="11"/>
      <c r="B243" s="11"/>
    </row>
    <row r="244" spans="1:2" x14ac:dyDescent="0.25">
      <c r="A244" s="11"/>
      <c r="B244" s="11"/>
    </row>
    <row r="245" spans="1:2" x14ac:dyDescent="0.25">
      <c r="A245" s="11"/>
      <c r="B245" s="11"/>
    </row>
    <row r="246" spans="1:2" x14ac:dyDescent="0.25">
      <c r="A246" s="11"/>
      <c r="B246" s="11"/>
    </row>
    <row r="247" spans="1:2" x14ac:dyDescent="0.25">
      <c r="A247" s="11"/>
      <c r="B247" s="11"/>
    </row>
    <row r="248" spans="1:2" x14ac:dyDescent="0.25">
      <c r="A248" s="11"/>
      <c r="B248" s="11"/>
    </row>
    <row r="249" spans="1:2" x14ac:dyDescent="0.25">
      <c r="A249" s="11"/>
      <c r="B249" s="11"/>
    </row>
    <row r="250" spans="1:2" x14ac:dyDescent="0.25">
      <c r="A250" s="11"/>
      <c r="B250" s="11"/>
    </row>
    <row r="251" spans="1:2" x14ac:dyDescent="0.25">
      <c r="A251" s="11"/>
      <c r="B251" s="11"/>
    </row>
    <row r="252" spans="1:2" x14ac:dyDescent="0.25">
      <c r="A252" s="11"/>
      <c r="B252" s="11"/>
    </row>
    <row r="253" spans="1:2" x14ac:dyDescent="0.25">
      <c r="A253" s="11"/>
      <c r="B253" s="11"/>
    </row>
    <row r="254" spans="1:2" x14ac:dyDescent="0.25">
      <c r="A254" s="11"/>
      <c r="B254" s="11"/>
    </row>
    <row r="255" spans="1:2" x14ac:dyDescent="0.25">
      <c r="A255" s="11"/>
      <c r="B255" s="11"/>
    </row>
    <row r="256" spans="1:2" x14ac:dyDescent="0.25">
      <c r="A256" s="11"/>
      <c r="B256" s="11"/>
    </row>
    <row r="257" spans="1:2" x14ac:dyDescent="0.25">
      <c r="A257" s="11"/>
      <c r="B257" s="11"/>
    </row>
    <row r="258" spans="1:2" x14ac:dyDescent="0.25">
      <c r="A258" s="11"/>
      <c r="B258" s="11"/>
    </row>
    <row r="259" spans="1:2" x14ac:dyDescent="0.25">
      <c r="A259" s="11"/>
      <c r="B259" s="11"/>
    </row>
    <row r="260" spans="1:2" x14ac:dyDescent="0.25">
      <c r="A260" s="11"/>
      <c r="B260" s="11"/>
    </row>
    <row r="261" spans="1:2" x14ac:dyDescent="0.25">
      <c r="A261" s="11"/>
      <c r="B261" s="11"/>
    </row>
    <row r="262" spans="1:2" x14ac:dyDescent="0.25">
      <c r="A262" s="11"/>
      <c r="B262" s="11"/>
    </row>
    <row r="263" spans="1:2" x14ac:dyDescent="0.25">
      <c r="A263" s="11"/>
      <c r="B263" s="11"/>
    </row>
    <row r="264" spans="1:2" x14ac:dyDescent="0.25">
      <c r="A264" s="11"/>
      <c r="B264" s="11"/>
    </row>
    <row r="265" spans="1:2" x14ac:dyDescent="0.25">
      <c r="A265" s="11"/>
      <c r="B265" s="11"/>
    </row>
    <row r="266" spans="1:2" x14ac:dyDescent="0.25">
      <c r="A266" s="11"/>
      <c r="B266" s="11"/>
    </row>
    <row r="267" spans="1:2" x14ac:dyDescent="0.25">
      <c r="A267" s="11"/>
      <c r="B267" s="11"/>
    </row>
    <row r="268" spans="1:2" x14ac:dyDescent="0.25">
      <c r="A268" s="11"/>
      <c r="B268" s="11"/>
    </row>
    <row r="269" spans="1:2" x14ac:dyDescent="0.25">
      <c r="A269" s="11"/>
      <c r="B269" s="11"/>
    </row>
    <row r="270" spans="1:2" x14ac:dyDescent="0.25">
      <c r="A270" s="11"/>
      <c r="B270" s="11"/>
    </row>
    <row r="271" spans="1:2" x14ac:dyDescent="0.25">
      <c r="A271" s="11"/>
      <c r="B271" s="11"/>
    </row>
    <row r="272" spans="1:2" x14ac:dyDescent="0.25">
      <c r="A272" s="11"/>
      <c r="B272" s="11"/>
    </row>
    <row r="273" spans="1:2" x14ac:dyDescent="0.25">
      <c r="A273" s="11"/>
      <c r="B273" s="11"/>
    </row>
    <row r="274" spans="1:2" x14ac:dyDescent="0.25">
      <c r="A274" s="11"/>
      <c r="B274" s="11"/>
    </row>
    <row r="275" spans="1:2" x14ac:dyDescent="0.25">
      <c r="A275" s="11"/>
      <c r="B275" s="11"/>
    </row>
    <row r="276" spans="1:2" x14ac:dyDescent="0.25">
      <c r="A276" s="11"/>
      <c r="B276" s="11"/>
    </row>
    <row r="277" spans="1:2" x14ac:dyDescent="0.25">
      <c r="A277" s="11"/>
      <c r="B277" s="11"/>
    </row>
    <row r="278" spans="1:2" x14ac:dyDescent="0.25">
      <c r="A278" s="11"/>
      <c r="B278" s="11"/>
    </row>
    <row r="279" spans="1:2" x14ac:dyDescent="0.25">
      <c r="A279" s="11"/>
      <c r="B279" s="11"/>
    </row>
    <row r="280" spans="1:2" x14ac:dyDescent="0.25">
      <c r="A280" s="11"/>
      <c r="B280" s="11"/>
    </row>
    <row r="281" spans="1:2" x14ac:dyDescent="0.25">
      <c r="A281" s="11"/>
      <c r="B281" s="11"/>
    </row>
    <row r="282" spans="1:2" x14ac:dyDescent="0.25">
      <c r="A282" s="11"/>
      <c r="B282" s="11"/>
    </row>
    <row r="283" spans="1:2" x14ac:dyDescent="0.25">
      <c r="A283" s="11"/>
      <c r="B283" s="11"/>
    </row>
    <row r="284" spans="1:2" x14ac:dyDescent="0.25">
      <c r="A284" s="11"/>
      <c r="B284" s="11"/>
    </row>
    <row r="285" spans="1:2" x14ac:dyDescent="0.25">
      <c r="A285" s="11"/>
      <c r="B285" s="11"/>
    </row>
    <row r="286" spans="1:2" x14ac:dyDescent="0.25">
      <c r="A286" s="11"/>
      <c r="B286" s="11"/>
    </row>
    <row r="287" spans="1:2" x14ac:dyDescent="0.25">
      <c r="A287" s="11"/>
      <c r="B287" s="11"/>
    </row>
    <row r="288" spans="1:2" x14ac:dyDescent="0.25">
      <c r="A288" s="11"/>
      <c r="B288" s="11"/>
    </row>
    <row r="289" spans="1:2" x14ac:dyDescent="0.25">
      <c r="A289" s="11"/>
      <c r="B289" s="11"/>
    </row>
    <row r="290" spans="1:2" x14ac:dyDescent="0.25">
      <c r="A290" s="11"/>
      <c r="B290" s="11"/>
    </row>
    <row r="291" spans="1:2" x14ac:dyDescent="0.25">
      <c r="A291" s="11"/>
      <c r="B291" s="11"/>
    </row>
    <row r="292" spans="1:2" x14ac:dyDescent="0.25">
      <c r="A292" s="11"/>
      <c r="B292" s="11"/>
    </row>
    <row r="293" spans="1:2" x14ac:dyDescent="0.25">
      <c r="A293" s="11"/>
      <c r="B293" s="11"/>
    </row>
    <row r="294" spans="1:2" x14ac:dyDescent="0.25">
      <c r="A294" s="11"/>
      <c r="B294" s="11"/>
    </row>
    <row r="295" spans="1:2" x14ac:dyDescent="0.25">
      <c r="A295" s="11"/>
      <c r="B295" s="11"/>
    </row>
    <row r="296" spans="1:2" x14ac:dyDescent="0.25">
      <c r="A296" s="11"/>
      <c r="B296" s="11"/>
    </row>
    <row r="297" spans="1:2" x14ac:dyDescent="0.25">
      <c r="A297" s="11"/>
      <c r="B297" s="11"/>
    </row>
    <row r="298" spans="1:2" x14ac:dyDescent="0.25">
      <c r="A298" s="11"/>
      <c r="B298" s="11"/>
    </row>
    <row r="299" spans="1:2" x14ac:dyDescent="0.25">
      <c r="A299" s="11"/>
      <c r="B299" s="11"/>
    </row>
    <row r="300" spans="1:2" x14ac:dyDescent="0.25">
      <c r="A300" s="11"/>
      <c r="B300" s="11"/>
    </row>
    <row r="301" spans="1:2" x14ac:dyDescent="0.25">
      <c r="A301" s="11"/>
      <c r="B301" s="11"/>
    </row>
    <row r="302" spans="1:2" x14ac:dyDescent="0.25">
      <c r="A302" s="11"/>
      <c r="B302" s="11"/>
    </row>
    <row r="303" spans="1:2" x14ac:dyDescent="0.25">
      <c r="A303" s="11"/>
      <c r="B303" s="11"/>
    </row>
    <row r="304" spans="1:2" x14ac:dyDescent="0.25">
      <c r="A304" s="11"/>
      <c r="B304" s="11"/>
    </row>
    <row r="305" spans="1:2" x14ac:dyDescent="0.25">
      <c r="A305" s="11"/>
      <c r="B305" s="11"/>
    </row>
    <row r="306" spans="1:2" x14ac:dyDescent="0.25">
      <c r="A306" s="11"/>
      <c r="B306" s="11"/>
    </row>
    <row r="307" spans="1:2" x14ac:dyDescent="0.25">
      <c r="A307" s="11"/>
      <c r="B307" s="11"/>
    </row>
    <row r="308" spans="1:2" x14ac:dyDescent="0.25">
      <c r="A308" s="11"/>
      <c r="B308" s="11"/>
    </row>
    <row r="309" spans="1:2" x14ac:dyDescent="0.25">
      <c r="A309" s="11"/>
      <c r="B309" s="11"/>
    </row>
    <row r="310" spans="1:2" x14ac:dyDescent="0.25">
      <c r="A310" s="11"/>
      <c r="B310" s="11"/>
    </row>
    <row r="311" spans="1:2" x14ac:dyDescent="0.25">
      <c r="A311" s="11"/>
      <c r="B311" s="11"/>
    </row>
    <row r="312" spans="1:2" x14ac:dyDescent="0.25">
      <c r="A312" s="11"/>
      <c r="B312" s="11"/>
    </row>
    <row r="313" spans="1:2" x14ac:dyDescent="0.25">
      <c r="A313" s="11"/>
      <c r="B313" s="11"/>
    </row>
    <row r="314" spans="1:2" x14ac:dyDescent="0.25">
      <c r="A314" s="11"/>
      <c r="B314" s="11"/>
    </row>
    <row r="315" spans="1:2" x14ac:dyDescent="0.25">
      <c r="A315" s="11"/>
      <c r="B315" s="11"/>
    </row>
    <row r="316" spans="1:2" x14ac:dyDescent="0.25">
      <c r="A316" s="11"/>
      <c r="B316" s="11"/>
    </row>
    <row r="317" spans="1:2" x14ac:dyDescent="0.25">
      <c r="A317" s="11"/>
      <c r="B317" s="11"/>
    </row>
    <row r="318" spans="1:2" x14ac:dyDescent="0.25">
      <c r="A318" s="11"/>
      <c r="B318" s="11"/>
    </row>
    <row r="319" spans="1:2" x14ac:dyDescent="0.25">
      <c r="A319" s="11"/>
      <c r="B319" s="11"/>
    </row>
    <row r="320" spans="1:2" x14ac:dyDescent="0.25">
      <c r="A320" s="11"/>
      <c r="B320" s="11"/>
    </row>
    <row r="321" spans="1:2" x14ac:dyDescent="0.25">
      <c r="A321" s="11"/>
      <c r="B321" s="11"/>
    </row>
    <row r="322" spans="1:2" x14ac:dyDescent="0.25">
      <c r="A322" s="11"/>
      <c r="B322" s="11"/>
    </row>
    <row r="323" spans="1:2" x14ac:dyDescent="0.25">
      <c r="A323" s="11"/>
      <c r="B323" s="11"/>
    </row>
    <row r="324" spans="1:2" x14ac:dyDescent="0.25">
      <c r="A324" s="11"/>
      <c r="B324" s="11"/>
    </row>
    <row r="325" spans="1:2" x14ac:dyDescent="0.25">
      <c r="A325" s="11"/>
      <c r="B325" s="11"/>
    </row>
    <row r="326" spans="1:2" x14ac:dyDescent="0.25">
      <c r="A326" s="11"/>
      <c r="B326" s="11"/>
    </row>
    <row r="327" spans="1:2" x14ac:dyDescent="0.25">
      <c r="A327" s="11"/>
      <c r="B327" s="11"/>
    </row>
    <row r="328" spans="1:2" x14ac:dyDescent="0.25">
      <c r="A328" s="11"/>
      <c r="B328" s="11"/>
    </row>
    <row r="329" spans="1:2" x14ac:dyDescent="0.25">
      <c r="A329" s="11"/>
      <c r="B329" s="11"/>
    </row>
    <row r="330" spans="1:2" x14ac:dyDescent="0.25">
      <c r="A330" s="11"/>
      <c r="B330" s="11"/>
    </row>
    <row r="331" spans="1:2" x14ac:dyDescent="0.25">
      <c r="A331" s="11"/>
      <c r="B331" s="11"/>
    </row>
    <row r="332" spans="1:2" x14ac:dyDescent="0.25">
      <c r="A332" s="11"/>
      <c r="B332" s="11"/>
    </row>
    <row r="333" spans="1:2" x14ac:dyDescent="0.25">
      <c r="A333" s="11"/>
      <c r="B333" s="11"/>
    </row>
    <row r="334" spans="1:2" x14ac:dyDescent="0.25">
      <c r="A334" s="11"/>
      <c r="B334" s="11"/>
    </row>
    <row r="335" spans="1:2" x14ac:dyDescent="0.25">
      <c r="A335" s="11"/>
      <c r="B335" s="11"/>
    </row>
    <row r="336" spans="1:2" x14ac:dyDescent="0.25">
      <c r="A336" s="11"/>
      <c r="B336" s="11"/>
    </row>
    <row r="337" spans="1:2" x14ac:dyDescent="0.25">
      <c r="A337" s="11"/>
      <c r="B337" s="11"/>
    </row>
    <row r="338" spans="1:2" x14ac:dyDescent="0.25">
      <c r="A338" s="11"/>
      <c r="B338" s="11"/>
    </row>
    <row r="339" spans="1:2" x14ac:dyDescent="0.25">
      <c r="A339" s="11"/>
      <c r="B339" s="11"/>
    </row>
    <row r="340" spans="1:2" x14ac:dyDescent="0.25">
      <c r="A340" s="11"/>
      <c r="B340" s="11"/>
    </row>
    <row r="341" spans="1:2" x14ac:dyDescent="0.25">
      <c r="A341" s="11"/>
      <c r="B341" s="11"/>
    </row>
    <row r="342" spans="1:2" x14ac:dyDescent="0.25">
      <c r="A342" s="11"/>
      <c r="B342" s="11"/>
    </row>
    <row r="343" spans="1:2" x14ac:dyDescent="0.25">
      <c r="A343" s="11"/>
      <c r="B343" s="11"/>
    </row>
    <row r="344" spans="1:2" x14ac:dyDescent="0.25">
      <c r="A344" s="11"/>
      <c r="B344" s="11"/>
    </row>
    <row r="345" spans="1:2" x14ac:dyDescent="0.25">
      <c r="A345" s="11"/>
      <c r="B345" s="11"/>
    </row>
    <row r="346" spans="1:2" x14ac:dyDescent="0.25">
      <c r="A346" s="11"/>
      <c r="B346" s="11"/>
    </row>
    <row r="347" spans="1:2" x14ac:dyDescent="0.25">
      <c r="A347" s="11"/>
      <c r="B347" s="11"/>
    </row>
    <row r="348" spans="1:2" x14ac:dyDescent="0.25">
      <c r="A348" s="11"/>
      <c r="B348" s="11"/>
    </row>
    <row r="349" spans="1:2" x14ac:dyDescent="0.25">
      <c r="A349" s="11"/>
      <c r="B349" s="11"/>
    </row>
    <row r="350" spans="1:2" x14ac:dyDescent="0.25">
      <c r="A350" s="11"/>
      <c r="B350" s="11"/>
    </row>
    <row r="351" spans="1:2" x14ac:dyDescent="0.25">
      <c r="A351" s="11"/>
      <c r="B351" s="11"/>
    </row>
    <row r="352" spans="1:2" x14ac:dyDescent="0.25">
      <c r="A352" s="11"/>
      <c r="B352" s="11"/>
    </row>
    <row r="353" spans="1:2" x14ac:dyDescent="0.25">
      <c r="A353" s="11"/>
      <c r="B353" s="11"/>
    </row>
    <row r="354" spans="1:2" x14ac:dyDescent="0.25">
      <c r="A354" s="11"/>
      <c r="B354" s="11"/>
    </row>
    <row r="355" spans="1:2" x14ac:dyDescent="0.25">
      <c r="A355" s="11"/>
      <c r="B355" s="11"/>
    </row>
    <row r="356" spans="1:2" x14ac:dyDescent="0.25">
      <c r="A356" s="11"/>
      <c r="B356" s="11"/>
    </row>
    <row r="357" spans="1:2" x14ac:dyDescent="0.25">
      <c r="A357" s="11"/>
      <c r="B357" s="11"/>
    </row>
    <row r="358" spans="1:2" x14ac:dyDescent="0.25">
      <c r="A358" s="11"/>
      <c r="B358" s="11"/>
    </row>
    <row r="359" spans="1:2" x14ac:dyDescent="0.25">
      <c r="A359" s="11"/>
      <c r="B359" s="11"/>
    </row>
    <row r="360" spans="1:2" x14ac:dyDescent="0.25">
      <c r="A360" s="11"/>
      <c r="B360" s="11"/>
    </row>
    <row r="361" spans="1:2" x14ac:dyDescent="0.25">
      <c r="A361" s="11"/>
      <c r="B361" s="11"/>
    </row>
    <row r="362" spans="1:2" x14ac:dyDescent="0.25">
      <c r="A362" s="11"/>
      <c r="B362" s="11"/>
    </row>
    <row r="363" spans="1:2" x14ac:dyDescent="0.25">
      <c r="A363" s="11"/>
      <c r="B363" s="11"/>
    </row>
    <row r="364" spans="1:2" x14ac:dyDescent="0.25">
      <c r="A364" s="11"/>
      <c r="B364" s="11"/>
    </row>
    <row r="365" spans="1:2" x14ac:dyDescent="0.25">
      <c r="A365" s="11"/>
      <c r="B365" s="11"/>
    </row>
    <row r="366" spans="1:2" x14ac:dyDescent="0.25">
      <c r="A366" s="11"/>
      <c r="B366" s="11"/>
    </row>
    <row r="367" spans="1:2" x14ac:dyDescent="0.25">
      <c r="A367" s="11"/>
      <c r="B367" s="11"/>
    </row>
  </sheetData>
  <phoneticPr fontId="6" type="noConversion"/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66BA3-2E56-42DC-9C78-AD4D54134627}">
  <dimension ref="A1:D230"/>
  <sheetViews>
    <sheetView showGridLines="0" workbookViewId="0">
      <selection activeCell="B4" sqref="B4"/>
    </sheetView>
  </sheetViews>
  <sheetFormatPr defaultColWidth="11.42578125" defaultRowHeight="15" x14ac:dyDescent="0.25"/>
  <cols>
    <col min="3" max="3" width="14.42578125" bestFit="1" customWidth="1"/>
    <col min="4" max="4" width="14.5703125" bestFit="1" customWidth="1"/>
  </cols>
  <sheetData>
    <row r="1" spans="1:4" x14ac:dyDescent="0.25">
      <c r="A1" s="2" t="s">
        <v>0</v>
      </c>
      <c r="B1" s="2" t="s">
        <v>50</v>
      </c>
      <c r="C1" s="2" t="s">
        <v>158</v>
      </c>
      <c r="D1" s="2" t="s">
        <v>159</v>
      </c>
    </row>
    <row r="2" spans="1:4" x14ac:dyDescent="0.25">
      <c r="A2" s="3">
        <v>44196</v>
      </c>
      <c r="B2" s="14">
        <v>0</v>
      </c>
      <c r="C2" s="14">
        <v>0</v>
      </c>
      <c r="D2" s="14">
        <v>0</v>
      </c>
    </row>
    <row r="3" spans="1:4" x14ac:dyDescent="0.25">
      <c r="A3" s="3">
        <v>44197</v>
      </c>
      <c r="B3" s="14">
        <v>0</v>
      </c>
      <c r="C3" s="14">
        <v>0</v>
      </c>
      <c r="D3" s="14">
        <v>0</v>
      </c>
    </row>
    <row r="4" spans="1:4" x14ac:dyDescent="0.25">
      <c r="A4" s="3">
        <v>44198</v>
      </c>
      <c r="B4" s="14">
        <v>0</v>
      </c>
      <c r="C4" s="14">
        <v>0</v>
      </c>
      <c r="D4" s="14">
        <v>2169.7023999999997</v>
      </c>
    </row>
    <row r="5" spans="1:4" x14ac:dyDescent="0.25">
      <c r="A5" s="3">
        <v>44199</v>
      </c>
      <c r="B5" s="14">
        <v>9118</v>
      </c>
      <c r="C5" s="14">
        <v>0</v>
      </c>
      <c r="D5" s="14">
        <v>2482.3373999999999</v>
      </c>
    </row>
    <row r="6" spans="1:4" x14ac:dyDescent="0.25">
      <c r="A6" s="3">
        <v>44200</v>
      </c>
      <c r="B6" s="14">
        <v>7479</v>
      </c>
      <c r="C6" s="14">
        <v>2273</v>
      </c>
      <c r="D6" s="14">
        <v>1103.7612000000001</v>
      </c>
    </row>
    <row r="7" spans="1:4" x14ac:dyDescent="0.25">
      <c r="A7" s="3">
        <v>44201</v>
      </c>
      <c r="B7" s="14">
        <v>8545</v>
      </c>
      <c r="C7" s="14">
        <v>4108</v>
      </c>
      <c r="D7" s="14">
        <v>3955.6992</v>
      </c>
    </row>
    <row r="8" spans="1:4" x14ac:dyDescent="0.25">
      <c r="A8" s="3">
        <v>44202</v>
      </c>
      <c r="B8" s="14">
        <v>13148</v>
      </c>
      <c r="C8" s="14">
        <v>3666</v>
      </c>
      <c r="D8" s="14">
        <v>3807.3580000000002</v>
      </c>
    </row>
    <row r="9" spans="1:4" x14ac:dyDescent="0.25">
      <c r="A9" s="3">
        <v>44203</v>
      </c>
      <c r="B9" s="14">
        <v>12278</v>
      </c>
      <c r="C9" s="14">
        <v>1827</v>
      </c>
      <c r="D9" s="14">
        <v>4149.1826000000001</v>
      </c>
    </row>
    <row r="10" spans="1:4" x14ac:dyDescent="0.25">
      <c r="A10" s="3">
        <v>44204</v>
      </c>
      <c r="B10" s="14">
        <v>13361</v>
      </c>
      <c r="C10" s="14">
        <v>3612</v>
      </c>
      <c r="D10" s="14">
        <v>3916.7694000000001</v>
      </c>
    </row>
    <row r="11" spans="1:4" x14ac:dyDescent="0.25">
      <c r="A11" s="3">
        <v>44205</v>
      </c>
      <c r="B11" s="14">
        <v>9194</v>
      </c>
      <c r="C11" s="14">
        <v>460</v>
      </c>
      <c r="D11" s="14">
        <v>3789.9793999999997</v>
      </c>
    </row>
    <row r="12" spans="1:4" x14ac:dyDescent="0.25">
      <c r="A12" s="3">
        <v>44206</v>
      </c>
      <c r="B12" s="14">
        <v>8152</v>
      </c>
      <c r="C12" s="14">
        <v>0</v>
      </c>
      <c r="D12" s="14">
        <v>8.0599999999999977E-2</v>
      </c>
    </row>
    <row r="13" spans="1:4" x14ac:dyDescent="0.25">
      <c r="A13" s="3">
        <v>44207</v>
      </c>
      <c r="B13" s="14">
        <v>12775</v>
      </c>
      <c r="C13" s="14">
        <v>2711</v>
      </c>
      <c r="D13" s="14">
        <v>789.34680000000014</v>
      </c>
    </row>
    <row r="14" spans="1:4" x14ac:dyDescent="0.25">
      <c r="A14" s="3">
        <v>44208</v>
      </c>
      <c r="B14" s="14">
        <v>8833</v>
      </c>
      <c r="C14" s="14">
        <v>3185</v>
      </c>
      <c r="D14" s="14">
        <v>4217.4322000000002</v>
      </c>
    </row>
    <row r="15" spans="1:4" x14ac:dyDescent="0.25">
      <c r="A15" s="3">
        <v>44209</v>
      </c>
      <c r="B15" s="14">
        <v>12358</v>
      </c>
      <c r="C15" s="14">
        <v>0</v>
      </c>
      <c r="D15" s="14">
        <v>3861.3786</v>
      </c>
    </row>
    <row r="16" spans="1:4" x14ac:dyDescent="0.25">
      <c r="A16" s="3">
        <v>44210</v>
      </c>
      <c r="B16" s="14">
        <v>6515</v>
      </c>
      <c r="C16" s="14">
        <v>0</v>
      </c>
      <c r="D16" s="14">
        <v>3912.9316000000003</v>
      </c>
    </row>
    <row r="17" spans="1:4" x14ac:dyDescent="0.25">
      <c r="A17" s="3">
        <v>44211</v>
      </c>
      <c r="B17" s="14">
        <v>11695</v>
      </c>
      <c r="C17" s="14">
        <v>1808</v>
      </c>
      <c r="D17" s="14">
        <v>3384.2327999999998</v>
      </c>
    </row>
    <row r="18" spans="1:4" x14ac:dyDescent="0.25">
      <c r="A18" s="3">
        <v>44212</v>
      </c>
      <c r="B18" s="14">
        <v>9806</v>
      </c>
      <c r="C18" s="14">
        <v>3632</v>
      </c>
      <c r="D18" s="14">
        <v>3.1E-2</v>
      </c>
    </row>
    <row r="19" spans="1:4" x14ac:dyDescent="0.25">
      <c r="A19" s="3">
        <v>44213</v>
      </c>
      <c r="B19" s="14">
        <v>8005</v>
      </c>
      <c r="C19" s="14">
        <v>919</v>
      </c>
      <c r="D19" s="14">
        <v>0</v>
      </c>
    </row>
    <row r="20" spans="1:4" x14ac:dyDescent="0.25">
      <c r="A20" s="3">
        <v>44214</v>
      </c>
      <c r="B20" s="14">
        <v>11495</v>
      </c>
      <c r="C20" s="14">
        <v>2266</v>
      </c>
      <c r="D20" s="14">
        <v>609.59640000000002</v>
      </c>
    </row>
    <row r="21" spans="1:4" x14ac:dyDescent="0.25">
      <c r="A21" s="3">
        <v>44215</v>
      </c>
      <c r="B21" s="14">
        <v>9088</v>
      </c>
      <c r="C21" s="14">
        <v>3629</v>
      </c>
      <c r="D21" s="14">
        <v>3776.6431999999991</v>
      </c>
    </row>
    <row r="22" spans="1:4" x14ac:dyDescent="0.25">
      <c r="A22" s="3">
        <v>44216</v>
      </c>
      <c r="B22" s="14">
        <v>12532</v>
      </c>
      <c r="C22" s="14">
        <v>3622</v>
      </c>
      <c r="D22" s="14">
        <v>3254.0265999999997</v>
      </c>
    </row>
    <row r="23" spans="1:4" x14ac:dyDescent="0.25">
      <c r="A23" s="3">
        <v>44217</v>
      </c>
      <c r="B23" s="14">
        <v>12277</v>
      </c>
      <c r="C23" s="14">
        <v>2270</v>
      </c>
      <c r="D23" s="14">
        <v>4118.4802</v>
      </c>
    </row>
    <row r="24" spans="1:4" x14ac:dyDescent="0.25">
      <c r="A24" s="3">
        <v>44218</v>
      </c>
      <c r="B24" s="14">
        <v>11179</v>
      </c>
      <c r="C24" s="14">
        <v>3620</v>
      </c>
      <c r="D24" s="14">
        <v>3857.1873999999998</v>
      </c>
    </row>
    <row r="25" spans="1:4" x14ac:dyDescent="0.25">
      <c r="A25" s="3">
        <v>44219</v>
      </c>
      <c r="B25" s="14">
        <v>0</v>
      </c>
      <c r="C25" s="14">
        <v>462</v>
      </c>
      <c r="D25" s="14">
        <v>1228.7159999999999</v>
      </c>
    </row>
    <row r="26" spans="1:4" x14ac:dyDescent="0.25">
      <c r="A26" s="3">
        <v>44220</v>
      </c>
      <c r="B26" s="14">
        <v>19047</v>
      </c>
      <c r="C26" s="14">
        <v>0</v>
      </c>
      <c r="D26" s="14">
        <v>0</v>
      </c>
    </row>
    <row r="27" spans="1:4" x14ac:dyDescent="0.25">
      <c r="A27" s="3">
        <v>44221</v>
      </c>
      <c r="B27" s="14">
        <v>8028</v>
      </c>
      <c r="C27" s="14">
        <v>1802</v>
      </c>
      <c r="D27" s="14">
        <v>500.29659999999996</v>
      </c>
    </row>
    <row r="28" spans="1:4" x14ac:dyDescent="0.25">
      <c r="A28" s="3">
        <v>44222</v>
      </c>
      <c r="B28" s="14">
        <v>11439</v>
      </c>
      <c r="C28" s="14">
        <v>3628</v>
      </c>
      <c r="D28" s="14">
        <v>4038.1840000000002</v>
      </c>
    </row>
    <row r="29" spans="1:4" x14ac:dyDescent="0.25">
      <c r="A29" s="3">
        <v>44223</v>
      </c>
      <c r="B29" s="14">
        <v>12359</v>
      </c>
      <c r="C29" s="14">
        <v>3622</v>
      </c>
      <c r="D29" s="14">
        <v>3851.5639999999994</v>
      </c>
    </row>
    <row r="30" spans="1:4" x14ac:dyDescent="0.25">
      <c r="A30" s="3">
        <v>44224</v>
      </c>
      <c r="B30" s="14">
        <v>13217</v>
      </c>
      <c r="C30" s="14">
        <v>3167</v>
      </c>
      <c r="D30" s="14">
        <v>3784.2568000000001</v>
      </c>
    </row>
    <row r="31" spans="1:4" x14ac:dyDescent="0.25">
      <c r="A31" s="3">
        <v>44225</v>
      </c>
      <c r="B31" s="14">
        <v>12638</v>
      </c>
      <c r="C31" s="14">
        <v>3621</v>
      </c>
      <c r="D31" s="14">
        <v>4194.5479999999989</v>
      </c>
    </row>
    <row r="32" spans="1:4" x14ac:dyDescent="0.25">
      <c r="A32" s="3">
        <v>44226</v>
      </c>
      <c r="B32" s="14">
        <v>12788</v>
      </c>
      <c r="C32" s="14">
        <v>914</v>
      </c>
      <c r="D32" s="14">
        <v>1053.1134</v>
      </c>
    </row>
    <row r="33" spans="1:4" x14ac:dyDescent="0.25">
      <c r="A33" s="3">
        <v>44227</v>
      </c>
      <c r="B33" s="14">
        <v>4782</v>
      </c>
      <c r="C33" s="14">
        <v>0</v>
      </c>
      <c r="D33" s="14">
        <v>0</v>
      </c>
    </row>
    <row r="34" spans="1:4" x14ac:dyDescent="0.25">
      <c r="A34" s="3">
        <v>44228</v>
      </c>
      <c r="B34" s="14">
        <v>7242</v>
      </c>
      <c r="C34" s="14">
        <v>1822</v>
      </c>
      <c r="D34" s="14">
        <v>3.1E-2</v>
      </c>
    </row>
    <row r="35" spans="1:4" x14ac:dyDescent="0.25">
      <c r="A35" s="3">
        <v>44229</v>
      </c>
      <c r="B35" s="14">
        <v>10002</v>
      </c>
      <c r="C35" s="14">
        <v>2724</v>
      </c>
      <c r="D35" s="14">
        <v>2004.3483999999999</v>
      </c>
    </row>
    <row r="36" spans="1:4" x14ac:dyDescent="0.25">
      <c r="A36" s="3">
        <v>44230</v>
      </c>
      <c r="B36" s="14">
        <v>13537</v>
      </c>
      <c r="C36" s="14">
        <v>3636</v>
      </c>
      <c r="D36" s="14">
        <v>4256.362000000001</v>
      </c>
    </row>
    <row r="37" spans="1:4" x14ac:dyDescent="0.25">
      <c r="A37" s="3">
        <v>44231</v>
      </c>
      <c r="B37" s="14">
        <v>13019</v>
      </c>
      <c r="C37" s="14">
        <v>3179</v>
      </c>
      <c r="D37" s="14">
        <v>4229.5346</v>
      </c>
    </row>
    <row r="38" spans="1:4" x14ac:dyDescent="0.25">
      <c r="A38" s="3">
        <v>44232</v>
      </c>
      <c r="B38" s="14">
        <v>12000</v>
      </c>
      <c r="C38" s="14">
        <v>1821</v>
      </c>
      <c r="D38" s="14">
        <v>3598.6846</v>
      </c>
    </row>
    <row r="39" spans="1:4" x14ac:dyDescent="0.25">
      <c r="A39" s="3">
        <v>44233</v>
      </c>
      <c r="B39" s="14">
        <v>11239</v>
      </c>
      <c r="C39" s="14">
        <v>0</v>
      </c>
      <c r="D39" s="14">
        <v>1584.2364</v>
      </c>
    </row>
    <row r="40" spans="1:4" x14ac:dyDescent="0.25">
      <c r="A40" s="3">
        <v>44234</v>
      </c>
      <c r="B40" s="14">
        <v>8010</v>
      </c>
      <c r="C40" s="14">
        <v>0</v>
      </c>
      <c r="D40" s="14">
        <v>0</v>
      </c>
    </row>
    <row r="41" spans="1:4" x14ac:dyDescent="0.25">
      <c r="A41" s="3">
        <v>44235</v>
      </c>
      <c r="B41" s="14">
        <v>8731</v>
      </c>
      <c r="C41" s="14">
        <v>0</v>
      </c>
      <c r="D41" s="14">
        <v>0</v>
      </c>
    </row>
    <row r="42" spans="1:4" x14ac:dyDescent="0.25">
      <c r="A42" s="3">
        <v>44236</v>
      </c>
      <c r="B42" s="14">
        <v>8920</v>
      </c>
      <c r="C42" s="14">
        <v>0</v>
      </c>
      <c r="D42" s="14">
        <v>2895.9394000000002</v>
      </c>
    </row>
    <row r="43" spans="1:4" x14ac:dyDescent="0.25">
      <c r="A43" s="3">
        <v>44237</v>
      </c>
      <c r="B43" s="14">
        <v>9798</v>
      </c>
      <c r="C43" s="14">
        <v>3644</v>
      </c>
      <c r="D43" s="14">
        <v>3890.3387999999986</v>
      </c>
    </row>
    <row r="44" spans="1:4" x14ac:dyDescent="0.25">
      <c r="A44" s="3">
        <v>44238</v>
      </c>
      <c r="B44" s="14">
        <v>11457</v>
      </c>
      <c r="C44" s="14">
        <v>3187</v>
      </c>
      <c r="D44" s="14">
        <v>3963.1453999999994</v>
      </c>
    </row>
    <row r="45" spans="1:4" x14ac:dyDescent="0.25">
      <c r="A45" s="3">
        <v>44239</v>
      </c>
      <c r="B45" s="14">
        <v>9969</v>
      </c>
      <c r="C45" s="14">
        <v>3191</v>
      </c>
      <c r="D45" s="14">
        <v>3557.0701999999992</v>
      </c>
    </row>
    <row r="46" spans="1:4" x14ac:dyDescent="0.25">
      <c r="A46" s="3">
        <v>44240</v>
      </c>
      <c r="B46" s="14">
        <v>10353</v>
      </c>
      <c r="C46" s="14">
        <v>0</v>
      </c>
      <c r="D46" s="14">
        <v>3297.5319999999997</v>
      </c>
    </row>
    <row r="47" spans="1:4" x14ac:dyDescent="0.25">
      <c r="A47" s="3">
        <v>44241</v>
      </c>
      <c r="B47" s="14">
        <v>8051</v>
      </c>
      <c r="C47" s="14">
        <v>0</v>
      </c>
      <c r="D47" s="14">
        <v>0</v>
      </c>
    </row>
    <row r="48" spans="1:4" x14ac:dyDescent="0.25">
      <c r="A48" s="3">
        <v>44242</v>
      </c>
      <c r="B48" s="14">
        <v>7323</v>
      </c>
      <c r="C48" s="14">
        <v>0</v>
      </c>
      <c r="D48" s="14">
        <v>0</v>
      </c>
    </row>
    <row r="49" spans="1:4" x14ac:dyDescent="0.25">
      <c r="A49" s="3">
        <v>44243</v>
      </c>
      <c r="B49" s="14">
        <v>5771</v>
      </c>
      <c r="C49" s="14">
        <v>0</v>
      </c>
      <c r="D49" s="14">
        <v>0</v>
      </c>
    </row>
    <row r="50" spans="1:4" x14ac:dyDescent="0.25">
      <c r="A50" s="3">
        <v>44244</v>
      </c>
      <c r="B50" s="14">
        <v>6979</v>
      </c>
      <c r="C50" s="14">
        <v>1363</v>
      </c>
      <c r="D50" s="14">
        <v>0</v>
      </c>
    </row>
    <row r="51" spans="1:4" x14ac:dyDescent="0.25">
      <c r="A51" s="3">
        <v>44245</v>
      </c>
      <c r="B51" s="14">
        <v>11316</v>
      </c>
      <c r="C51" s="14">
        <v>2281</v>
      </c>
      <c r="D51" s="14">
        <v>3679.5139999999997</v>
      </c>
    </row>
    <row r="52" spans="1:4" x14ac:dyDescent="0.25">
      <c r="A52" s="3">
        <v>44246</v>
      </c>
      <c r="B52" s="14">
        <v>21603</v>
      </c>
      <c r="C52" s="14">
        <v>0</v>
      </c>
      <c r="D52" s="14">
        <v>3837.5395999999996</v>
      </c>
    </row>
    <row r="53" spans="1:4" x14ac:dyDescent="0.25">
      <c r="A53" s="3">
        <v>44247</v>
      </c>
      <c r="B53" s="14">
        <v>9415</v>
      </c>
      <c r="C53" s="14">
        <v>0</v>
      </c>
      <c r="D53" s="14">
        <v>3002.9141999999988</v>
      </c>
    </row>
    <row r="54" spans="1:4" x14ac:dyDescent="0.25">
      <c r="A54" s="3">
        <v>44248</v>
      </c>
      <c r="B54" s="14">
        <v>6347</v>
      </c>
      <c r="C54" s="14">
        <v>0</v>
      </c>
      <c r="D54" s="14">
        <v>0</v>
      </c>
    </row>
    <row r="55" spans="1:4" x14ac:dyDescent="0.25">
      <c r="A55" s="3">
        <v>44249</v>
      </c>
      <c r="B55" s="14">
        <v>7641</v>
      </c>
      <c r="C55" s="14">
        <v>0</v>
      </c>
      <c r="D55" s="14">
        <v>1106.9418000000001</v>
      </c>
    </row>
    <row r="56" spans="1:4" x14ac:dyDescent="0.25">
      <c r="A56" s="3">
        <v>44250</v>
      </c>
      <c r="B56" s="14">
        <v>8560</v>
      </c>
      <c r="C56" s="14">
        <v>3614</v>
      </c>
      <c r="D56" s="14">
        <v>3507.5011999999992</v>
      </c>
    </row>
    <row r="57" spans="1:4" x14ac:dyDescent="0.25">
      <c r="A57" s="3">
        <v>44251</v>
      </c>
      <c r="B57" s="14">
        <v>8941</v>
      </c>
      <c r="C57" s="14">
        <v>3606</v>
      </c>
      <c r="D57" s="14">
        <v>3356.2460000000005</v>
      </c>
    </row>
    <row r="58" spans="1:4" x14ac:dyDescent="0.25">
      <c r="A58" s="3">
        <v>44252</v>
      </c>
      <c r="B58" s="14">
        <v>11379</v>
      </c>
      <c r="C58" s="14">
        <v>2735</v>
      </c>
      <c r="D58" s="14">
        <v>4351.16</v>
      </c>
    </row>
    <row r="59" spans="1:4" x14ac:dyDescent="0.25">
      <c r="A59" s="3">
        <v>44253</v>
      </c>
      <c r="B59" s="14">
        <v>10880</v>
      </c>
      <c r="C59" s="14">
        <v>0</v>
      </c>
      <c r="D59" s="14">
        <v>3886.0298000000003</v>
      </c>
    </row>
    <row r="60" spans="1:4" x14ac:dyDescent="0.25">
      <c r="A60" s="3">
        <v>44254</v>
      </c>
      <c r="B60" s="14">
        <v>8507</v>
      </c>
      <c r="C60" s="14">
        <v>0</v>
      </c>
      <c r="D60" s="14">
        <v>1732.0443999999998</v>
      </c>
    </row>
    <row r="61" spans="1:4" x14ac:dyDescent="0.25">
      <c r="A61" s="3">
        <v>44255</v>
      </c>
      <c r="B61" s="14">
        <v>5461</v>
      </c>
      <c r="C61" s="14">
        <v>0</v>
      </c>
      <c r="D61" s="14">
        <v>0</v>
      </c>
    </row>
    <row r="62" spans="1:4" x14ac:dyDescent="0.25">
      <c r="A62" s="3">
        <v>44256</v>
      </c>
      <c r="B62" s="14">
        <v>5651</v>
      </c>
      <c r="C62" s="14">
        <v>0</v>
      </c>
      <c r="D62" s="14">
        <v>0</v>
      </c>
    </row>
    <row r="63" spans="1:4" x14ac:dyDescent="0.25">
      <c r="A63" s="3">
        <v>44257</v>
      </c>
      <c r="B63" s="14">
        <v>3513</v>
      </c>
      <c r="C63" s="14">
        <v>0</v>
      </c>
      <c r="D63" s="14">
        <v>0</v>
      </c>
    </row>
    <row r="64" spans="1:4" x14ac:dyDescent="0.25">
      <c r="A64" s="3">
        <v>44258</v>
      </c>
      <c r="B64" s="14">
        <v>3489</v>
      </c>
      <c r="C64" s="14">
        <v>0</v>
      </c>
      <c r="D64" s="14">
        <v>0</v>
      </c>
    </row>
    <row r="65" spans="1:4" x14ac:dyDescent="0.25">
      <c r="A65" s="3">
        <v>44259</v>
      </c>
      <c r="B65" s="14">
        <v>2965</v>
      </c>
      <c r="C65" s="14">
        <v>0</v>
      </c>
      <c r="D65" s="14">
        <v>0</v>
      </c>
    </row>
    <row r="66" spans="1:4" x14ac:dyDescent="0.25">
      <c r="A66" s="3">
        <v>44260</v>
      </c>
      <c r="B66" s="14">
        <v>4817</v>
      </c>
      <c r="C66" s="14">
        <v>0</v>
      </c>
      <c r="D66" s="14">
        <v>0</v>
      </c>
    </row>
    <row r="67" spans="1:4" x14ac:dyDescent="0.25">
      <c r="A67" s="3">
        <v>44261</v>
      </c>
      <c r="B67" s="14">
        <v>4027</v>
      </c>
      <c r="C67" s="14">
        <v>0</v>
      </c>
      <c r="D67" s="14">
        <v>0</v>
      </c>
    </row>
    <row r="68" spans="1:4" x14ac:dyDescent="0.25">
      <c r="A68" s="3">
        <v>44262</v>
      </c>
      <c r="B68" s="14">
        <v>3387</v>
      </c>
      <c r="C68" s="14">
        <v>0</v>
      </c>
      <c r="D68" s="14">
        <v>0</v>
      </c>
    </row>
    <row r="69" spans="1:4" x14ac:dyDescent="0.25">
      <c r="A69" s="3">
        <v>44263</v>
      </c>
      <c r="B69" s="14">
        <v>6055</v>
      </c>
      <c r="C69" s="14">
        <v>1804</v>
      </c>
      <c r="D69" s="14">
        <v>0</v>
      </c>
    </row>
    <row r="70" spans="1:4" x14ac:dyDescent="0.25">
      <c r="A70" s="3">
        <v>44264</v>
      </c>
      <c r="B70" s="14">
        <v>7438</v>
      </c>
      <c r="C70" s="14">
        <v>3619</v>
      </c>
      <c r="D70" s="14">
        <v>2783.8433999999988</v>
      </c>
    </row>
    <row r="71" spans="1:4" x14ac:dyDescent="0.25">
      <c r="A71" s="3">
        <v>44265</v>
      </c>
      <c r="B71" s="14">
        <v>8627</v>
      </c>
      <c r="C71" s="14">
        <v>3626</v>
      </c>
      <c r="D71" s="14">
        <v>2485.1584000000003</v>
      </c>
    </row>
    <row r="72" spans="1:4" x14ac:dyDescent="0.25">
      <c r="A72" s="3">
        <v>44266</v>
      </c>
      <c r="B72" s="14">
        <v>10793</v>
      </c>
      <c r="C72" s="14">
        <v>2265</v>
      </c>
      <c r="D72" s="14">
        <v>4308.0389999999998</v>
      </c>
    </row>
    <row r="73" spans="1:4" x14ac:dyDescent="0.25">
      <c r="A73" s="3">
        <v>44267</v>
      </c>
      <c r="B73" s="14">
        <v>10333</v>
      </c>
      <c r="C73" s="14">
        <v>1819</v>
      </c>
      <c r="D73" s="14">
        <v>4216.4960000000001</v>
      </c>
    </row>
    <row r="74" spans="1:4" x14ac:dyDescent="0.25">
      <c r="A74" s="3">
        <v>44268</v>
      </c>
      <c r="B74" s="14">
        <v>8946</v>
      </c>
      <c r="C74" s="14">
        <v>0</v>
      </c>
      <c r="D74" s="14">
        <v>1525.8634000000002</v>
      </c>
    </row>
    <row r="75" spans="1:4" x14ac:dyDescent="0.25">
      <c r="A75" s="3">
        <v>44269</v>
      </c>
      <c r="B75" s="14">
        <v>6740</v>
      </c>
      <c r="C75" s="14">
        <v>0</v>
      </c>
      <c r="D75" s="14">
        <v>0</v>
      </c>
    </row>
    <row r="76" spans="1:4" x14ac:dyDescent="0.25">
      <c r="A76" s="3">
        <v>44270</v>
      </c>
      <c r="B76" s="14">
        <v>5623</v>
      </c>
      <c r="C76" s="14">
        <v>0</v>
      </c>
      <c r="D76" s="14">
        <v>0</v>
      </c>
    </row>
    <row r="77" spans="1:4" x14ac:dyDescent="0.25">
      <c r="A77" s="3">
        <v>44271</v>
      </c>
      <c r="B77" s="14">
        <v>3669</v>
      </c>
      <c r="C77" s="14">
        <v>0</v>
      </c>
      <c r="D77" s="14">
        <v>0</v>
      </c>
    </row>
    <row r="78" spans="1:4" x14ac:dyDescent="0.25">
      <c r="A78" s="3">
        <v>44272</v>
      </c>
      <c r="B78" s="14">
        <v>4646</v>
      </c>
      <c r="C78" s="14">
        <v>0</v>
      </c>
      <c r="D78" s="14">
        <v>0</v>
      </c>
    </row>
    <row r="79" spans="1:4" x14ac:dyDescent="0.25">
      <c r="A79" s="3">
        <v>44273</v>
      </c>
      <c r="B79" s="14">
        <v>4646</v>
      </c>
      <c r="C79" s="14">
        <v>0</v>
      </c>
      <c r="D79" s="14">
        <v>0</v>
      </c>
    </row>
    <row r="80" spans="1:4" x14ac:dyDescent="0.25">
      <c r="A80" s="3">
        <v>44274</v>
      </c>
      <c r="B80" s="14">
        <v>5279</v>
      </c>
      <c r="C80" s="14">
        <v>0</v>
      </c>
      <c r="D80" s="14">
        <v>0</v>
      </c>
    </row>
    <row r="81" spans="1:4" x14ac:dyDescent="0.25">
      <c r="A81" s="3">
        <v>44275</v>
      </c>
      <c r="B81" s="14">
        <v>3757</v>
      </c>
      <c r="C81" s="14">
        <v>0</v>
      </c>
      <c r="D81" s="14">
        <v>0</v>
      </c>
    </row>
    <row r="82" spans="1:4" x14ac:dyDescent="0.25">
      <c r="A82" s="3">
        <v>44276</v>
      </c>
      <c r="B82" s="14">
        <v>4167</v>
      </c>
      <c r="C82" s="14">
        <v>0</v>
      </c>
      <c r="D82" s="14">
        <v>0</v>
      </c>
    </row>
    <row r="83" spans="1:4" x14ac:dyDescent="0.25">
      <c r="A83" s="3">
        <v>44277</v>
      </c>
      <c r="B83" s="14">
        <v>7463</v>
      </c>
      <c r="C83" s="14">
        <v>2252</v>
      </c>
      <c r="D83" s="14">
        <v>311.79179999999997</v>
      </c>
    </row>
    <row r="84" spans="1:4" x14ac:dyDescent="0.25">
      <c r="A84" s="3">
        <v>44278</v>
      </c>
      <c r="B84" s="14">
        <v>8337</v>
      </c>
      <c r="C84" s="14">
        <v>3156</v>
      </c>
      <c r="D84" s="14">
        <v>3049.1041999999998</v>
      </c>
    </row>
    <row r="85" spans="1:4" x14ac:dyDescent="0.25">
      <c r="A85" s="3">
        <v>44279</v>
      </c>
      <c r="B85" s="14">
        <v>10599</v>
      </c>
      <c r="C85" s="14">
        <v>1809</v>
      </c>
      <c r="D85" s="14">
        <v>3874.7272000000003</v>
      </c>
    </row>
    <row r="86" spans="1:4" x14ac:dyDescent="0.25">
      <c r="A86" s="3">
        <v>44280</v>
      </c>
      <c r="B86" s="14">
        <v>9268</v>
      </c>
      <c r="C86" s="14">
        <v>0</v>
      </c>
      <c r="D86" s="14">
        <v>3356.8784000000005</v>
      </c>
    </row>
    <row r="87" spans="1:4" x14ac:dyDescent="0.25">
      <c r="A87" s="3">
        <v>44281</v>
      </c>
      <c r="B87" s="14">
        <v>9111</v>
      </c>
      <c r="C87" s="14">
        <v>0</v>
      </c>
      <c r="D87" s="14">
        <v>3828.1651999999995</v>
      </c>
    </row>
    <row r="88" spans="1:4" x14ac:dyDescent="0.25">
      <c r="A88" s="3">
        <v>44282</v>
      </c>
      <c r="B88" s="14">
        <v>6822</v>
      </c>
      <c r="C88" s="14">
        <v>0</v>
      </c>
      <c r="D88" s="14">
        <v>2116.5064000000002</v>
      </c>
    </row>
    <row r="89" spans="1:4" x14ac:dyDescent="0.25">
      <c r="A89" s="3">
        <v>44283</v>
      </c>
      <c r="B89" s="14">
        <v>4548</v>
      </c>
      <c r="C89" s="14">
        <v>0</v>
      </c>
      <c r="D89" s="14">
        <v>0</v>
      </c>
    </row>
    <row r="90" spans="1:4" x14ac:dyDescent="0.25">
      <c r="A90" s="3">
        <v>44284</v>
      </c>
      <c r="B90" s="14">
        <v>6445</v>
      </c>
      <c r="C90" s="14">
        <v>0</v>
      </c>
      <c r="D90" s="14">
        <v>1202.1242</v>
      </c>
    </row>
    <row r="91" spans="1:4" x14ac:dyDescent="0.25">
      <c r="A91" s="3">
        <v>44285</v>
      </c>
      <c r="B91" s="14">
        <v>9076</v>
      </c>
      <c r="C91" s="14">
        <v>3150</v>
      </c>
      <c r="D91" s="14">
        <v>4283.1769999999997</v>
      </c>
    </row>
    <row r="92" spans="1:4" x14ac:dyDescent="0.25">
      <c r="A92" s="3">
        <v>44286</v>
      </c>
      <c r="B92" s="14">
        <v>10586</v>
      </c>
      <c r="C92" s="14">
        <v>4054</v>
      </c>
      <c r="D92" s="14">
        <v>4125.0769999999993</v>
      </c>
    </row>
    <row r="93" spans="1:4" x14ac:dyDescent="0.25">
      <c r="A93" s="3">
        <v>44287</v>
      </c>
      <c r="B93" s="14">
        <v>9092</v>
      </c>
      <c r="C93" s="14">
        <v>0</v>
      </c>
      <c r="D93" s="14">
        <v>2610.0697999999993</v>
      </c>
    </row>
    <row r="94" spans="1:4" x14ac:dyDescent="0.25">
      <c r="A94" s="3">
        <v>44288</v>
      </c>
      <c r="B94" s="14">
        <v>6606</v>
      </c>
      <c r="C94" s="14">
        <v>0</v>
      </c>
      <c r="D94" s="14">
        <v>0</v>
      </c>
    </row>
    <row r="95" spans="1:4" x14ac:dyDescent="0.25">
      <c r="A95" s="3">
        <v>44289</v>
      </c>
      <c r="B95" s="14">
        <v>5884</v>
      </c>
      <c r="C95" s="14">
        <v>0</v>
      </c>
      <c r="D95" s="14">
        <v>0</v>
      </c>
    </row>
    <row r="96" spans="1:4" x14ac:dyDescent="0.25">
      <c r="A96" s="3">
        <v>44290</v>
      </c>
      <c r="B96" s="14">
        <v>3516</v>
      </c>
      <c r="C96" s="14">
        <v>0</v>
      </c>
      <c r="D96" s="14">
        <v>0</v>
      </c>
    </row>
    <row r="97" spans="1:4" x14ac:dyDescent="0.25">
      <c r="A97" s="3">
        <v>44291</v>
      </c>
      <c r="B97" s="14">
        <v>3931</v>
      </c>
      <c r="C97" s="14">
        <v>0</v>
      </c>
      <c r="D97" s="14">
        <v>0</v>
      </c>
    </row>
    <row r="98" spans="1:4" x14ac:dyDescent="0.25">
      <c r="A98" s="3">
        <v>44292</v>
      </c>
      <c r="B98" s="14">
        <v>4126</v>
      </c>
      <c r="C98" s="14">
        <v>0</v>
      </c>
      <c r="D98" s="14">
        <v>0</v>
      </c>
    </row>
    <row r="99" spans="1:4" x14ac:dyDescent="0.25">
      <c r="A99" s="3">
        <v>44293</v>
      </c>
      <c r="B99" s="14">
        <v>3854</v>
      </c>
      <c r="C99" s="14">
        <v>0</v>
      </c>
      <c r="D99" s="14">
        <v>0</v>
      </c>
    </row>
    <row r="100" spans="1:4" x14ac:dyDescent="0.25">
      <c r="A100" s="3">
        <v>44294</v>
      </c>
      <c r="B100" s="14">
        <v>4591</v>
      </c>
      <c r="C100" s="14">
        <v>0</v>
      </c>
      <c r="D100" s="14">
        <v>0</v>
      </c>
    </row>
    <row r="101" spans="1:4" x14ac:dyDescent="0.25">
      <c r="A101" s="3">
        <v>44295</v>
      </c>
      <c r="B101" s="14">
        <v>5329</v>
      </c>
      <c r="C101" s="14">
        <v>0</v>
      </c>
      <c r="D101" s="14">
        <v>0</v>
      </c>
    </row>
    <row r="102" spans="1:4" x14ac:dyDescent="0.25">
      <c r="A102" s="3">
        <v>44296</v>
      </c>
      <c r="B102" s="14">
        <v>4342</v>
      </c>
      <c r="C102" s="14">
        <v>0</v>
      </c>
      <c r="D102" s="14">
        <v>0</v>
      </c>
    </row>
    <row r="103" spans="1:4" x14ac:dyDescent="0.25">
      <c r="A103" s="3">
        <v>44297</v>
      </c>
      <c r="B103" s="14">
        <v>2873</v>
      </c>
      <c r="C103" s="14">
        <v>0</v>
      </c>
      <c r="D103" s="14">
        <v>0</v>
      </c>
    </row>
    <row r="104" spans="1:4" x14ac:dyDescent="0.25">
      <c r="A104" s="3">
        <v>44298</v>
      </c>
      <c r="B104" s="14">
        <v>5640</v>
      </c>
      <c r="C104" s="14">
        <v>1359</v>
      </c>
      <c r="D104" s="14">
        <v>2.4799999999999999E-2</v>
      </c>
    </row>
    <row r="105" spans="1:4" x14ac:dyDescent="0.25">
      <c r="A105" s="3">
        <v>44299</v>
      </c>
      <c r="B105" s="14">
        <v>7393</v>
      </c>
      <c r="C105" s="14">
        <v>3637</v>
      </c>
      <c r="D105" s="14">
        <v>1027.6995999999999</v>
      </c>
    </row>
    <row r="106" spans="1:4" x14ac:dyDescent="0.25">
      <c r="A106" s="3">
        <v>44300</v>
      </c>
      <c r="B106" s="14">
        <v>9917</v>
      </c>
      <c r="C106" s="14">
        <v>2263</v>
      </c>
      <c r="D106" s="14">
        <v>3250.7839999999992</v>
      </c>
    </row>
    <row r="107" spans="1:4" x14ac:dyDescent="0.25">
      <c r="A107" s="3">
        <v>44301</v>
      </c>
      <c r="B107" s="14">
        <v>10556</v>
      </c>
      <c r="C107" s="14">
        <v>2263</v>
      </c>
      <c r="D107" s="14">
        <v>3759.7481999999995</v>
      </c>
    </row>
    <row r="108" spans="1:4" x14ac:dyDescent="0.25">
      <c r="A108" s="3">
        <v>44302</v>
      </c>
      <c r="B108" s="14">
        <v>12733</v>
      </c>
      <c r="C108" s="14">
        <v>3621</v>
      </c>
      <c r="D108" s="14">
        <v>3746.6661999999992</v>
      </c>
    </row>
    <row r="109" spans="1:4" x14ac:dyDescent="0.25">
      <c r="A109" s="3">
        <v>44303</v>
      </c>
      <c r="B109" s="14">
        <v>7776</v>
      </c>
      <c r="C109" s="14">
        <v>0</v>
      </c>
      <c r="D109" s="14">
        <v>2230.7972000000004</v>
      </c>
    </row>
    <row r="110" spans="1:4" x14ac:dyDescent="0.25">
      <c r="A110" s="3">
        <v>44304</v>
      </c>
      <c r="B110" s="14">
        <v>8853</v>
      </c>
      <c r="C110" s="14">
        <v>0</v>
      </c>
      <c r="D110" s="14">
        <v>0</v>
      </c>
    </row>
    <row r="111" spans="1:4" x14ac:dyDescent="0.25">
      <c r="A111" s="3">
        <v>44305</v>
      </c>
      <c r="B111" s="14">
        <v>7218</v>
      </c>
      <c r="C111" s="14">
        <v>0</v>
      </c>
      <c r="D111" s="14">
        <v>1704.5411999999999</v>
      </c>
    </row>
    <row r="112" spans="1:4" x14ac:dyDescent="0.25">
      <c r="A112" s="3">
        <v>44306</v>
      </c>
      <c r="B112" s="14">
        <v>8064</v>
      </c>
      <c r="C112" s="14">
        <v>0</v>
      </c>
      <c r="D112" s="14">
        <v>2365.9199999999996</v>
      </c>
    </row>
    <row r="113" spans="1:4" x14ac:dyDescent="0.25">
      <c r="A113" s="3">
        <v>44307</v>
      </c>
      <c r="B113" s="14">
        <v>4896</v>
      </c>
      <c r="C113" s="14">
        <v>0</v>
      </c>
      <c r="D113" s="14">
        <v>0</v>
      </c>
    </row>
    <row r="114" spans="1:4" x14ac:dyDescent="0.25">
      <c r="A114" s="3">
        <v>44308</v>
      </c>
      <c r="B114" s="14">
        <v>5067</v>
      </c>
      <c r="C114" s="14">
        <v>0</v>
      </c>
      <c r="D114" s="14">
        <v>0</v>
      </c>
    </row>
    <row r="115" spans="1:4" x14ac:dyDescent="0.25">
      <c r="A115" s="3">
        <v>44309</v>
      </c>
      <c r="B115" s="14">
        <v>4819</v>
      </c>
      <c r="C115" s="14">
        <v>0</v>
      </c>
      <c r="D115" s="14">
        <v>0</v>
      </c>
    </row>
    <row r="116" spans="1:4" x14ac:dyDescent="0.25">
      <c r="A116" s="3">
        <v>44310</v>
      </c>
      <c r="B116" s="14">
        <v>5448</v>
      </c>
      <c r="C116" s="14">
        <v>0</v>
      </c>
      <c r="D116" s="14">
        <v>0</v>
      </c>
    </row>
    <row r="117" spans="1:4" x14ac:dyDescent="0.25">
      <c r="A117" s="3">
        <v>44311</v>
      </c>
      <c r="B117" s="14">
        <v>4361</v>
      </c>
      <c r="C117" s="14">
        <v>0</v>
      </c>
      <c r="D117" s="14">
        <v>0</v>
      </c>
    </row>
    <row r="118" spans="1:4" x14ac:dyDescent="0.25">
      <c r="A118" s="3">
        <v>44312</v>
      </c>
      <c r="B118" s="14">
        <v>5652</v>
      </c>
      <c r="C118" s="14">
        <v>2271</v>
      </c>
      <c r="D118" s="14">
        <v>596.46479999999997</v>
      </c>
    </row>
    <row r="119" spans="1:4" x14ac:dyDescent="0.25">
      <c r="A119" s="3">
        <v>44313</v>
      </c>
      <c r="B119" s="14">
        <v>8509</v>
      </c>
      <c r="C119" s="14">
        <v>2713</v>
      </c>
      <c r="D119" s="14">
        <v>2713.7152000000001</v>
      </c>
    </row>
    <row r="120" spans="1:4" x14ac:dyDescent="0.25">
      <c r="A120" s="3">
        <v>44314</v>
      </c>
      <c r="B120" s="14">
        <v>10971</v>
      </c>
      <c r="C120" s="14">
        <v>3616</v>
      </c>
      <c r="D120" s="14">
        <v>3663.6730000000002</v>
      </c>
    </row>
    <row r="121" spans="1:4" x14ac:dyDescent="0.25">
      <c r="A121" s="3">
        <v>44315</v>
      </c>
      <c r="B121" s="14">
        <v>12932</v>
      </c>
      <c r="C121" s="14">
        <v>2259</v>
      </c>
      <c r="D121" s="14">
        <v>4040.7941999999994</v>
      </c>
    </row>
    <row r="122" spans="1:4" x14ac:dyDescent="0.25">
      <c r="A122" s="3">
        <v>44316</v>
      </c>
      <c r="B122" s="14">
        <v>5813</v>
      </c>
      <c r="C122" s="14">
        <v>0</v>
      </c>
      <c r="D122" s="14">
        <v>3079.3105999999998</v>
      </c>
    </row>
    <row r="123" spans="1:4" x14ac:dyDescent="0.25">
      <c r="A123" s="3">
        <v>44317</v>
      </c>
      <c r="B123" s="14">
        <v>7203</v>
      </c>
      <c r="C123" s="14">
        <v>0</v>
      </c>
      <c r="D123" s="14">
        <v>0</v>
      </c>
    </row>
    <row r="124" spans="1:4" x14ac:dyDescent="0.25">
      <c r="A124" s="3">
        <v>44318</v>
      </c>
      <c r="B124" s="14">
        <v>6270</v>
      </c>
      <c r="C124" s="14">
        <v>0</v>
      </c>
      <c r="D124" s="14">
        <v>0</v>
      </c>
    </row>
    <row r="125" spans="1:4" x14ac:dyDescent="0.25">
      <c r="A125" s="3">
        <v>44319</v>
      </c>
      <c r="B125" s="14">
        <v>4408</v>
      </c>
      <c r="C125" s="14">
        <v>0</v>
      </c>
      <c r="D125" s="14">
        <v>0</v>
      </c>
    </row>
    <row r="126" spans="1:4" x14ac:dyDescent="0.25">
      <c r="A126" s="3">
        <v>44320</v>
      </c>
      <c r="B126" s="14">
        <v>5775</v>
      </c>
      <c r="C126" s="14">
        <v>0</v>
      </c>
      <c r="D126" s="14">
        <v>1.24E-2</v>
      </c>
    </row>
    <row r="127" spans="1:4" x14ac:dyDescent="0.25">
      <c r="A127" s="3">
        <v>44321</v>
      </c>
      <c r="B127" s="14">
        <v>4504</v>
      </c>
      <c r="C127" s="14">
        <v>0</v>
      </c>
      <c r="D127" s="14">
        <v>0</v>
      </c>
    </row>
    <row r="128" spans="1:4" x14ac:dyDescent="0.25">
      <c r="A128" s="3">
        <v>44322</v>
      </c>
      <c r="B128" s="14">
        <v>6942</v>
      </c>
      <c r="C128" s="14">
        <v>458</v>
      </c>
      <c r="D128" s="14">
        <v>0</v>
      </c>
    </row>
    <row r="129" spans="1:4" x14ac:dyDescent="0.25">
      <c r="A129" s="3">
        <v>44323</v>
      </c>
      <c r="B129" s="14">
        <v>6942</v>
      </c>
      <c r="C129" s="14">
        <v>3687</v>
      </c>
      <c r="D129" s="14">
        <v>0</v>
      </c>
    </row>
    <row r="130" spans="1:4" x14ac:dyDescent="0.25">
      <c r="A130" s="3">
        <v>44324</v>
      </c>
      <c r="B130" s="14">
        <v>6942</v>
      </c>
      <c r="C130" s="14">
        <v>1840</v>
      </c>
      <c r="D130" s="14">
        <v>0</v>
      </c>
    </row>
    <row r="131" spans="1:4" x14ac:dyDescent="0.25">
      <c r="A131" s="3">
        <v>44325</v>
      </c>
      <c r="B131" s="14">
        <v>6942</v>
      </c>
      <c r="C131" s="14">
        <v>0</v>
      </c>
      <c r="D131" s="14">
        <v>0</v>
      </c>
    </row>
    <row r="132" spans="1:4" x14ac:dyDescent="0.25">
      <c r="A132" s="3">
        <v>44326</v>
      </c>
      <c r="B132" s="14">
        <v>7580</v>
      </c>
      <c r="C132" s="14">
        <v>2284</v>
      </c>
      <c r="D132" s="14">
        <v>0</v>
      </c>
    </row>
    <row r="133" spans="1:4" x14ac:dyDescent="0.25">
      <c r="A133" s="3">
        <v>44327</v>
      </c>
      <c r="B133" s="14">
        <v>10343</v>
      </c>
      <c r="C133" s="14">
        <v>3632</v>
      </c>
      <c r="D133" s="14">
        <v>2378.9151999999999</v>
      </c>
    </row>
    <row r="134" spans="1:4" x14ac:dyDescent="0.25">
      <c r="A134" s="3">
        <v>44328</v>
      </c>
      <c r="B134" s="14">
        <v>10330</v>
      </c>
      <c r="C134" s="14">
        <v>3632</v>
      </c>
      <c r="D134" s="14">
        <v>3901.0895999999998</v>
      </c>
    </row>
    <row r="135" spans="1:4" x14ac:dyDescent="0.25">
      <c r="A135" s="3">
        <v>44329</v>
      </c>
      <c r="B135" s="14">
        <v>11224</v>
      </c>
      <c r="C135" s="14">
        <v>3181</v>
      </c>
      <c r="D135" s="14">
        <v>3767.1014</v>
      </c>
    </row>
    <row r="136" spans="1:4" x14ac:dyDescent="0.25">
      <c r="A136" s="3">
        <v>44330</v>
      </c>
      <c r="B136" s="14">
        <v>12431</v>
      </c>
      <c r="C136" s="14">
        <v>3185</v>
      </c>
      <c r="D136" s="14">
        <v>3262.272599999998</v>
      </c>
    </row>
    <row r="137" spans="1:4" x14ac:dyDescent="0.25">
      <c r="A137" s="3">
        <v>44331</v>
      </c>
      <c r="B137" s="14">
        <v>10555</v>
      </c>
      <c r="C137" s="14">
        <v>0</v>
      </c>
      <c r="D137" s="14">
        <v>0</v>
      </c>
    </row>
    <row r="138" spans="1:4" x14ac:dyDescent="0.25">
      <c r="A138" s="3">
        <v>44332</v>
      </c>
      <c r="B138" s="14">
        <v>6383</v>
      </c>
      <c r="C138" s="14">
        <v>0</v>
      </c>
      <c r="D138" s="14">
        <v>0</v>
      </c>
    </row>
    <row r="139" spans="1:4" x14ac:dyDescent="0.25">
      <c r="A139" s="3">
        <v>44333</v>
      </c>
      <c r="B139" s="14">
        <v>4842</v>
      </c>
      <c r="C139" s="14">
        <v>0</v>
      </c>
      <c r="D139" s="14">
        <v>0</v>
      </c>
    </row>
    <row r="140" spans="1:4" x14ac:dyDescent="0.25">
      <c r="A140" s="3">
        <v>44334</v>
      </c>
      <c r="B140" s="14">
        <v>6497</v>
      </c>
      <c r="C140" s="14">
        <v>0</v>
      </c>
      <c r="D140" s="14">
        <v>0</v>
      </c>
    </row>
    <row r="141" spans="1:4" x14ac:dyDescent="0.25">
      <c r="A141" s="3">
        <v>44335</v>
      </c>
      <c r="B141" s="14">
        <v>8395</v>
      </c>
      <c r="C141" s="14">
        <v>1758</v>
      </c>
      <c r="D141" s="14">
        <v>744.16120000000001</v>
      </c>
    </row>
    <row r="142" spans="1:4" x14ac:dyDescent="0.25">
      <c r="A142" s="3">
        <v>44336</v>
      </c>
      <c r="B142" s="14">
        <v>6906</v>
      </c>
      <c r="C142" s="14">
        <v>3623</v>
      </c>
      <c r="D142" s="14">
        <v>2770.172399999999</v>
      </c>
    </row>
    <row r="143" spans="1:4" x14ac:dyDescent="0.25">
      <c r="A143" s="3">
        <v>44337</v>
      </c>
      <c r="B143" s="14">
        <v>10675</v>
      </c>
      <c r="C143" s="14">
        <v>2739</v>
      </c>
      <c r="D143" s="14">
        <v>3355.5826000000002</v>
      </c>
    </row>
    <row r="144" spans="1:4" x14ac:dyDescent="0.25">
      <c r="A144" s="3">
        <v>44338</v>
      </c>
      <c r="B144" s="14">
        <v>10235</v>
      </c>
      <c r="C144" s="14">
        <v>0</v>
      </c>
      <c r="D144" s="14">
        <v>811.9147999999999</v>
      </c>
    </row>
    <row r="145" spans="1:4" x14ac:dyDescent="0.25">
      <c r="A145" s="3">
        <v>44339</v>
      </c>
      <c r="B145" s="14">
        <v>8187</v>
      </c>
      <c r="C145" s="14">
        <v>0</v>
      </c>
      <c r="D145" s="14">
        <v>0</v>
      </c>
    </row>
    <row r="146" spans="1:4" x14ac:dyDescent="0.25">
      <c r="A146" s="3">
        <v>44340</v>
      </c>
      <c r="B146" s="14">
        <v>9677</v>
      </c>
      <c r="C146" s="14">
        <v>1812</v>
      </c>
      <c r="D146" s="14">
        <v>1760.3784000000001</v>
      </c>
    </row>
    <row r="147" spans="1:4" x14ac:dyDescent="0.25">
      <c r="A147" s="3">
        <v>44341</v>
      </c>
      <c r="B147" s="14">
        <v>10323</v>
      </c>
      <c r="C147" s="14">
        <v>4061</v>
      </c>
      <c r="D147" s="14">
        <v>4045.8720000000003</v>
      </c>
    </row>
    <row r="148" spans="1:4" x14ac:dyDescent="0.25">
      <c r="A148" s="3">
        <v>44342</v>
      </c>
      <c r="B148" s="14">
        <v>13007</v>
      </c>
      <c r="C148" s="14">
        <v>3616</v>
      </c>
      <c r="D148" s="14">
        <v>4135.9394000000002</v>
      </c>
    </row>
    <row r="149" spans="1:4" x14ac:dyDescent="0.25">
      <c r="A149" s="3">
        <v>44343</v>
      </c>
      <c r="B149" s="14">
        <v>13843</v>
      </c>
      <c r="C149" s="14">
        <v>3612</v>
      </c>
      <c r="D149" s="14">
        <v>3956.0339999999997</v>
      </c>
    </row>
    <row r="150" spans="1:4" x14ac:dyDescent="0.25">
      <c r="A150" s="3">
        <v>44344</v>
      </c>
      <c r="B150" s="14">
        <v>10906</v>
      </c>
      <c r="C150" s="14">
        <v>3163</v>
      </c>
      <c r="D150" s="14">
        <v>3898.2065999999995</v>
      </c>
    </row>
    <row r="151" spans="1:4" x14ac:dyDescent="0.25">
      <c r="A151" s="3">
        <v>44345</v>
      </c>
      <c r="B151" s="14">
        <v>12220</v>
      </c>
      <c r="C151" s="14">
        <v>0</v>
      </c>
      <c r="D151" s="14">
        <v>2130.3448000000003</v>
      </c>
    </row>
    <row r="152" spans="1:4" x14ac:dyDescent="0.25">
      <c r="A152" s="3">
        <v>44346</v>
      </c>
      <c r="B152" s="14">
        <v>6503</v>
      </c>
      <c r="C152" s="14">
        <v>0</v>
      </c>
      <c r="D152" s="14">
        <v>0</v>
      </c>
    </row>
    <row r="153" spans="1:4" x14ac:dyDescent="0.25">
      <c r="A153" s="3">
        <v>44347</v>
      </c>
      <c r="B153" s="14">
        <v>6071</v>
      </c>
      <c r="C153" s="14">
        <v>0</v>
      </c>
      <c r="D153" s="14">
        <v>0</v>
      </c>
    </row>
    <row r="154" spans="1:4" x14ac:dyDescent="0.25">
      <c r="A154" s="3">
        <v>44348</v>
      </c>
      <c r="B154" s="14">
        <v>5638</v>
      </c>
      <c r="C154" s="14">
        <v>0</v>
      </c>
      <c r="D154" s="14">
        <v>0</v>
      </c>
    </row>
    <row r="155" spans="1:4" x14ac:dyDescent="0.25">
      <c r="A155" s="3">
        <v>44349</v>
      </c>
      <c r="B155" s="14">
        <v>5820</v>
      </c>
      <c r="C155" s="14">
        <v>0</v>
      </c>
      <c r="D155" s="14">
        <v>0</v>
      </c>
    </row>
    <row r="156" spans="1:4" x14ac:dyDescent="0.25">
      <c r="A156" s="3">
        <v>44350</v>
      </c>
      <c r="B156" s="14">
        <v>4867</v>
      </c>
      <c r="C156" s="14">
        <v>0</v>
      </c>
      <c r="D156" s="14">
        <v>0</v>
      </c>
    </row>
    <row r="157" spans="1:4" x14ac:dyDescent="0.25">
      <c r="A157" s="3">
        <v>44351</v>
      </c>
      <c r="B157" s="14">
        <v>5000</v>
      </c>
      <c r="C157" s="14">
        <v>0</v>
      </c>
      <c r="D157" s="14">
        <v>0</v>
      </c>
    </row>
    <row r="158" spans="1:4" x14ac:dyDescent="0.25">
      <c r="A158" s="3">
        <v>44352</v>
      </c>
      <c r="B158" s="14">
        <v>5305</v>
      </c>
      <c r="C158" s="14">
        <v>0</v>
      </c>
      <c r="D158" s="14">
        <v>0</v>
      </c>
    </row>
    <row r="159" spans="1:4" x14ac:dyDescent="0.25">
      <c r="A159" s="3">
        <v>44353</v>
      </c>
      <c r="B159" s="14">
        <v>4793</v>
      </c>
      <c r="C159" s="14">
        <v>0</v>
      </c>
      <c r="D159" s="14">
        <v>0</v>
      </c>
    </row>
    <row r="160" spans="1:4" x14ac:dyDescent="0.25">
      <c r="A160" s="3">
        <v>44354</v>
      </c>
      <c r="B160" s="14">
        <v>7049</v>
      </c>
      <c r="C160" s="14">
        <v>2254</v>
      </c>
      <c r="D160" s="14">
        <v>0</v>
      </c>
    </row>
    <row r="161" spans="1:4" x14ac:dyDescent="0.25">
      <c r="A161" s="3">
        <v>44355</v>
      </c>
      <c r="B161" s="14">
        <v>8489</v>
      </c>
      <c r="C161" s="14">
        <v>3177</v>
      </c>
      <c r="D161" s="14">
        <v>3018.8109999999997</v>
      </c>
    </row>
    <row r="162" spans="1:4" x14ac:dyDescent="0.25">
      <c r="A162" s="3">
        <v>44356</v>
      </c>
      <c r="B162" s="14">
        <v>10503</v>
      </c>
      <c r="C162" s="14">
        <v>3625</v>
      </c>
      <c r="D162" s="14">
        <v>3813</v>
      </c>
    </row>
    <row r="163" spans="1:4" x14ac:dyDescent="0.25">
      <c r="A163" s="3">
        <v>44357</v>
      </c>
      <c r="B163" s="14">
        <v>13650</v>
      </c>
      <c r="C163" s="14">
        <v>3613</v>
      </c>
      <c r="D163" s="14">
        <v>7732.801199999999</v>
      </c>
    </row>
    <row r="164" spans="1:4" x14ac:dyDescent="0.25">
      <c r="A164" s="3">
        <v>44358</v>
      </c>
      <c r="B164" s="14">
        <v>10228</v>
      </c>
      <c r="C164" s="14">
        <v>1807</v>
      </c>
      <c r="D164" s="14">
        <v>3619.795599999999</v>
      </c>
    </row>
    <row r="165" spans="1:4" x14ac:dyDescent="0.25">
      <c r="A165" s="3">
        <v>44359</v>
      </c>
      <c r="B165" s="14">
        <v>9866</v>
      </c>
      <c r="C165" s="14">
        <v>0</v>
      </c>
      <c r="D165" s="14">
        <v>1878.8542</v>
      </c>
    </row>
    <row r="166" spans="1:4" x14ac:dyDescent="0.25">
      <c r="A166" s="3">
        <v>44360</v>
      </c>
      <c r="B166" s="14">
        <v>5603</v>
      </c>
      <c r="C166" s="14">
        <v>0</v>
      </c>
      <c r="D166" s="14">
        <v>0</v>
      </c>
    </row>
    <row r="167" spans="1:4" x14ac:dyDescent="0.25">
      <c r="A167" s="3">
        <v>44361</v>
      </c>
      <c r="B167" s="14">
        <v>8907</v>
      </c>
      <c r="C167" s="14">
        <v>0</v>
      </c>
      <c r="D167" s="14">
        <v>1125.4922000000001</v>
      </c>
    </row>
    <row r="168" spans="1:4" x14ac:dyDescent="0.25">
      <c r="A168" s="3">
        <v>44362</v>
      </c>
      <c r="B168" s="14">
        <v>8562</v>
      </c>
      <c r="C168" s="14">
        <v>0</v>
      </c>
      <c r="D168" s="14">
        <v>3799.2608</v>
      </c>
    </row>
    <row r="169" spans="1:4" x14ac:dyDescent="0.25">
      <c r="A169" s="3">
        <v>44363</v>
      </c>
      <c r="B169" s="14">
        <v>8523</v>
      </c>
      <c r="C169" s="14">
        <v>0</v>
      </c>
      <c r="D169" s="14">
        <v>3666.661399999999</v>
      </c>
    </row>
    <row r="170" spans="1:4" x14ac:dyDescent="0.25">
      <c r="A170" s="3">
        <v>44364</v>
      </c>
      <c r="B170" s="14">
        <v>9241</v>
      </c>
      <c r="C170" s="14">
        <v>0</v>
      </c>
      <c r="D170" s="14">
        <v>4193.8225999999995</v>
      </c>
    </row>
    <row r="171" spans="1:4" x14ac:dyDescent="0.25">
      <c r="A171" s="3">
        <v>44365</v>
      </c>
      <c r="B171" s="14">
        <v>7691</v>
      </c>
      <c r="C171" s="14">
        <v>0</v>
      </c>
      <c r="D171" s="14">
        <v>4003.9475999999991</v>
      </c>
    </row>
    <row r="172" spans="1:4" x14ac:dyDescent="0.25">
      <c r="A172" s="3">
        <v>44366</v>
      </c>
      <c r="B172" s="14">
        <v>5499</v>
      </c>
      <c r="C172" s="14">
        <v>0</v>
      </c>
      <c r="D172" s="14">
        <v>868.01239999999996</v>
      </c>
    </row>
    <row r="173" spans="1:4" x14ac:dyDescent="0.25">
      <c r="A173" s="3">
        <v>44367</v>
      </c>
      <c r="B173" s="14">
        <v>3052</v>
      </c>
      <c r="C173" s="14">
        <v>0</v>
      </c>
      <c r="D173" s="14">
        <v>0</v>
      </c>
    </row>
    <row r="174" spans="1:4" x14ac:dyDescent="0.25">
      <c r="A174" s="3">
        <v>44368</v>
      </c>
      <c r="B174" s="14">
        <v>2641</v>
      </c>
      <c r="C174" s="14">
        <v>0</v>
      </c>
      <c r="D174" s="14">
        <v>0</v>
      </c>
    </row>
    <row r="175" spans="1:4" x14ac:dyDescent="0.25">
      <c r="A175" s="3">
        <v>44369</v>
      </c>
      <c r="B175" s="14">
        <v>2585</v>
      </c>
      <c r="C175" s="14">
        <v>0</v>
      </c>
      <c r="D175" s="14">
        <v>0</v>
      </c>
    </row>
    <row r="176" spans="1:4" x14ac:dyDescent="0.25">
      <c r="A176" s="3">
        <v>44370</v>
      </c>
      <c r="B176" s="14">
        <v>5674</v>
      </c>
      <c r="C176" s="14">
        <v>3186</v>
      </c>
      <c r="D176" s="14">
        <v>0</v>
      </c>
    </row>
    <row r="177" spans="1:4" x14ac:dyDescent="0.25">
      <c r="A177" s="3">
        <v>44371</v>
      </c>
      <c r="B177" s="14">
        <v>6932</v>
      </c>
      <c r="C177" s="14">
        <v>458</v>
      </c>
      <c r="D177" s="14">
        <v>0</v>
      </c>
    </row>
    <row r="178" spans="1:4" x14ac:dyDescent="0.25">
      <c r="A178" s="3">
        <v>44372</v>
      </c>
      <c r="B178" s="14">
        <v>6292</v>
      </c>
      <c r="C178" s="14">
        <v>1604</v>
      </c>
      <c r="D178" s="14">
        <v>0</v>
      </c>
    </row>
    <row r="179" spans="1:4" x14ac:dyDescent="0.25">
      <c r="A179" s="3">
        <v>44373</v>
      </c>
      <c r="B179" s="14">
        <v>7398</v>
      </c>
      <c r="C179" s="14">
        <v>0</v>
      </c>
      <c r="D179" s="14">
        <v>0</v>
      </c>
    </row>
    <row r="180" spans="1:4" x14ac:dyDescent="0.25">
      <c r="A180" s="3">
        <v>44374</v>
      </c>
      <c r="B180" s="14">
        <v>6393</v>
      </c>
      <c r="C180" s="14">
        <v>0</v>
      </c>
      <c r="D180" s="14">
        <v>0</v>
      </c>
    </row>
    <row r="181" spans="1:4" x14ac:dyDescent="0.25">
      <c r="A181" s="3">
        <v>44375</v>
      </c>
      <c r="B181" s="14">
        <v>8074</v>
      </c>
      <c r="C181" s="14">
        <v>0</v>
      </c>
      <c r="D181" s="14">
        <v>216.29939999999999</v>
      </c>
    </row>
    <row r="182" spans="1:4" x14ac:dyDescent="0.25">
      <c r="A182" s="3">
        <v>44376</v>
      </c>
      <c r="B182" s="14">
        <v>8598</v>
      </c>
      <c r="C182" s="14">
        <v>0</v>
      </c>
      <c r="D182" s="14">
        <v>3578.9933999999994</v>
      </c>
    </row>
    <row r="183" spans="1:4" x14ac:dyDescent="0.25">
      <c r="A183" s="3">
        <v>44377</v>
      </c>
      <c r="B183" s="14">
        <v>10143</v>
      </c>
      <c r="C183" s="14">
        <v>0</v>
      </c>
      <c r="D183" s="14">
        <v>4250.0007999999989</v>
      </c>
    </row>
    <row r="184" spans="1:4" x14ac:dyDescent="0.25">
      <c r="A184" s="3">
        <v>44378</v>
      </c>
      <c r="B184" s="14">
        <v>10513</v>
      </c>
      <c r="C184" s="14">
        <v>3183</v>
      </c>
      <c r="D184" s="14">
        <v>3766.0721999999996</v>
      </c>
    </row>
    <row r="185" spans="1:4" x14ac:dyDescent="0.25">
      <c r="A185" s="3">
        <v>44379</v>
      </c>
      <c r="B185" s="14">
        <v>7775</v>
      </c>
      <c r="C185" s="14">
        <v>3642</v>
      </c>
      <c r="D185" s="14">
        <v>2678.5673999999995</v>
      </c>
    </row>
    <row r="186" spans="1:4" x14ac:dyDescent="0.25">
      <c r="A186" s="3">
        <v>44380</v>
      </c>
      <c r="B186" s="14">
        <v>9360</v>
      </c>
      <c r="C186" s="14">
        <v>0</v>
      </c>
      <c r="D186" s="14">
        <v>1202.7628</v>
      </c>
    </row>
    <row r="187" spans="1:4" x14ac:dyDescent="0.25">
      <c r="A187" s="3">
        <v>44381</v>
      </c>
      <c r="B187" s="14">
        <v>7300</v>
      </c>
      <c r="C187" s="14">
        <v>0</v>
      </c>
      <c r="D187" s="14">
        <v>0</v>
      </c>
    </row>
    <row r="188" spans="1:4" x14ac:dyDescent="0.25">
      <c r="A188" s="3">
        <v>44382</v>
      </c>
      <c r="B188" s="14">
        <v>6068</v>
      </c>
      <c r="C188" s="14">
        <v>2266</v>
      </c>
      <c r="D188" s="14">
        <v>0</v>
      </c>
    </row>
    <row r="189" spans="1:4" x14ac:dyDescent="0.25">
      <c r="A189" s="3">
        <v>44383</v>
      </c>
      <c r="B189" s="14">
        <v>8309</v>
      </c>
      <c r="C189" s="14">
        <v>3633</v>
      </c>
      <c r="D189" s="14">
        <v>0</v>
      </c>
    </row>
    <row r="190" spans="1:4" x14ac:dyDescent="0.25">
      <c r="A190" s="3">
        <v>44384</v>
      </c>
      <c r="B190" s="14">
        <v>6306</v>
      </c>
      <c r="C190" s="14">
        <v>3635</v>
      </c>
      <c r="D190" s="14">
        <v>0</v>
      </c>
    </row>
    <row r="191" spans="1:4" x14ac:dyDescent="0.25">
      <c r="A191" s="3">
        <v>44385</v>
      </c>
      <c r="B191" s="14">
        <v>8799</v>
      </c>
      <c r="C191" s="14">
        <v>3192</v>
      </c>
      <c r="D191" s="14">
        <v>0</v>
      </c>
    </row>
    <row r="192" spans="1:4" x14ac:dyDescent="0.25">
      <c r="A192" s="3">
        <v>44386</v>
      </c>
      <c r="B192" s="14">
        <v>9287</v>
      </c>
      <c r="C192" s="14">
        <v>3199</v>
      </c>
      <c r="D192" s="14">
        <v>0</v>
      </c>
    </row>
    <row r="193" spans="1:4" x14ac:dyDescent="0.25">
      <c r="A193" s="3">
        <v>44387</v>
      </c>
      <c r="B193" s="14">
        <v>9974</v>
      </c>
      <c r="C193" s="14">
        <v>0</v>
      </c>
      <c r="D193" s="14">
        <v>0</v>
      </c>
    </row>
    <row r="194" spans="1:4" x14ac:dyDescent="0.25">
      <c r="A194" s="3">
        <v>44388</v>
      </c>
      <c r="B194" s="14">
        <v>5111</v>
      </c>
      <c r="C194" s="14">
        <v>0</v>
      </c>
      <c r="D194" s="14">
        <v>0</v>
      </c>
    </row>
    <row r="195" spans="1:4" x14ac:dyDescent="0.25">
      <c r="A195" s="3">
        <v>44389</v>
      </c>
      <c r="B195" s="14">
        <v>8349</v>
      </c>
      <c r="C195" s="14">
        <v>1622</v>
      </c>
      <c r="D195" s="14">
        <v>200.81180000000001</v>
      </c>
    </row>
    <row r="196" spans="1:4" x14ac:dyDescent="0.25">
      <c r="A196" s="3">
        <v>44390</v>
      </c>
      <c r="B196" s="14">
        <v>8580</v>
      </c>
      <c r="C196" s="14">
        <v>2995</v>
      </c>
      <c r="D196" s="14">
        <v>3405.7777999999989</v>
      </c>
    </row>
    <row r="197" spans="1:4" x14ac:dyDescent="0.25">
      <c r="A197" s="3">
        <v>44391</v>
      </c>
      <c r="B197" s="14">
        <v>11797</v>
      </c>
      <c r="C197" s="14">
        <v>3645</v>
      </c>
      <c r="D197" s="14">
        <v>3978.2919999999999</v>
      </c>
    </row>
    <row r="198" spans="1:4" x14ac:dyDescent="0.25">
      <c r="A198" s="3">
        <v>44392</v>
      </c>
      <c r="B198" s="14">
        <v>8701</v>
      </c>
      <c r="C198" s="14">
        <v>1837</v>
      </c>
      <c r="D198" s="14">
        <v>2963.8232000000007</v>
      </c>
    </row>
    <row r="199" spans="1:4" x14ac:dyDescent="0.25">
      <c r="A199" s="3">
        <v>44393</v>
      </c>
      <c r="B199" s="14">
        <v>7229</v>
      </c>
      <c r="C199" s="14">
        <v>0</v>
      </c>
      <c r="D199" s="14">
        <v>0</v>
      </c>
    </row>
    <row r="200" spans="1:4" x14ac:dyDescent="0.25">
      <c r="A200" s="3">
        <v>44394</v>
      </c>
      <c r="B200" s="14">
        <v>8548</v>
      </c>
      <c r="C200" s="14">
        <v>0</v>
      </c>
      <c r="D200" s="14">
        <v>0</v>
      </c>
    </row>
    <row r="201" spans="1:4" x14ac:dyDescent="0.25">
      <c r="A201" s="3">
        <v>44395</v>
      </c>
      <c r="B201" s="14">
        <v>7190</v>
      </c>
      <c r="C201" s="14">
        <v>0</v>
      </c>
      <c r="D201" s="14">
        <v>0</v>
      </c>
    </row>
    <row r="202" spans="1:4" x14ac:dyDescent="0.25">
      <c r="A202" s="3">
        <v>44396</v>
      </c>
      <c r="B202" s="14">
        <v>7235</v>
      </c>
      <c r="C202" s="14">
        <v>2267</v>
      </c>
      <c r="D202" s="14">
        <v>826.36079999999993</v>
      </c>
    </row>
    <row r="203" spans="1:4" x14ac:dyDescent="0.25">
      <c r="A203" s="3">
        <v>44397</v>
      </c>
      <c r="B203" s="14">
        <v>11583</v>
      </c>
      <c r="C203" s="14">
        <v>3184</v>
      </c>
      <c r="D203" s="14">
        <v>2379.6777999999995</v>
      </c>
    </row>
    <row r="204" spans="1:4" x14ac:dyDescent="0.25">
      <c r="A204" s="3">
        <v>44398</v>
      </c>
      <c r="B204" s="14">
        <v>9103</v>
      </c>
      <c r="C204" s="14">
        <v>3638</v>
      </c>
      <c r="D204" s="14">
        <v>3700.3708000000001</v>
      </c>
    </row>
    <row r="205" spans="1:4" x14ac:dyDescent="0.25">
      <c r="A205" s="3">
        <v>44399</v>
      </c>
      <c r="B205" s="14">
        <v>12171</v>
      </c>
      <c r="C205" s="14">
        <v>3634</v>
      </c>
      <c r="D205" s="14">
        <v>2996.8319999999999</v>
      </c>
    </row>
    <row r="206" spans="1:4" x14ac:dyDescent="0.25">
      <c r="A206" s="3">
        <v>44400</v>
      </c>
      <c r="B206" s="14">
        <v>11277</v>
      </c>
      <c r="C206" s="14">
        <v>1830</v>
      </c>
      <c r="D206" s="14">
        <v>3063.7796000000008</v>
      </c>
    </row>
    <row r="207" spans="1:4" x14ac:dyDescent="0.25">
      <c r="A207" s="3">
        <v>44401</v>
      </c>
      <c r="B207" s="14">
        <v>9138</v>
      </c>
      <c r="C207" s="14">
        <v>0</v>
      </c>
      <c r="D207" s="14">
        <v>2760.6244000000002</v>
      </c>
    </row>
    <row r="208" spans="1:4" x14ac:dyDescent="0.25">
      <c r="A208" s="3">
        <v>44402</v>
      </c>
      <c r="B208" s="14">
        <v>8453</v>
      </c>
      <c r="C208" s="14">
        <v>0</v>
      </c>
      <c r="D208" s="14">
        <v>0</v>
      </c>
    </row>
    <row r="209" spans="1:4" x14ac:dyDescent="0.25">
      <c r="A209" s="3">
        <v>44403</v>
      </c>
      <c r="B209" s="14">
        <v>9037</v>
      </c>
      <c r="C209" s="14">
        <v>0</v>
      </c>
      <c r="D209" s="14">
        <v>2080.7819999999997</v>
      </c>
    </row>
    <row r="210" spans="1:4" x14ac:dyDescent="0.25">
      <c r="A210" s="3">
        <v>44404</v>
      </c>
      <c r="B210" s="14">
        <v>8108</v>
      </c>
      <c r="C210" s="14">
        <v>0</v>
      </c>
      <c r="D210" s="14">
        <v>3481.9013999999993</v>
      </c>
    </row>
    <row r="211" spans="1:4" x14ac:dyDescent="0.25">
      <c r="A211" s="3">
        <v>44405</v>
      </c>
      <c r="B211" s="14">
        <v>8646</v>
      </c>
      <c r="C211" s="14">
        <v>0</v>
      </c>
      <c r="D211" s="14">
        <v>3856.5239999999999</v>
      </c>
    </row>
    <row r="212" spans="1:4" x14ac:dyDescent="0.25">
      <c r="A212" s="3">
        <v>44406</v>
      </c>
      <c r="B212" s="14">
        <v>5712</v>
      </c>
      <c r="C212" s="14">
        <v>0</v>
      </c>
      <c r="D212" s="14">
        <v>3345.9663999999998</v>
      </c>
    </row>
    <row r="213" spans="1:4" x14ac:dyDescent="0.25">
      <c r="A213" s="3">
        <v>44407</v>
      </c>
      <c r="B213" s="14">
        <v>8396</v>
      </c>
      <c r="C213" s="14">
        <v>0</v>
      </c>
      <c r="D213" s="14">
        <v>3647.6522</v>
      </c>
    </row>
    <row r="214" spans="1:4" x14ac:dyDescent="0.25">
      <c r="A214" s="3">
        <v>44408</v>
      </c>
      <c r="B214" s="14">
        <v>4897</v>
      </c>
      <c r="C214" s="14">
        <v>0</v>
      </c>
      <c r="D214" s="14">
        <v>1755.9081999999999</v>
      </c>
    </row>
    <row r="215" spans="1:4" x14ac:dyDescent="0.25">
      <c r="A215" s="3">
        <v>44409</v>
      </c>
      <c r="B215" s="14">
        <v>3520</v>
      </c>
      <c r="C215" s="14">
        <v>0</v>
      </c>
      <c r="D215" s="14">
        <v>0</v>
      </c>
    </row>
    <row r="216" spans="1:4" x14ac:dyDescent="0.25">
      <c r="A216" s="3">
        <v>44410</v>
      </c>
      <c r="B216" s="14">
        <v>5592</v>
      </c>
      <c r="C216" s="14">
        <v>1357</v>
      </c>
      <c r="D216" s="14">
        <v>447.72679999999991</v>
      </c>
    </row>
    <row r="217" spans="1:4" x14ac:dyDescent="0.25">
      <c r="A217" s="3">
        <v>44411</v>
      </c>
      <c r="B217" s="14">
        <v>8619</v>
      </c>
      <c r="C217" s="14">
        <v>3635</v>
      </c>
      <c r="D217" s="14">
        <v>3809.8938000000003</v>
      </c>
    </row>
    <row r="218" spans="1:4" x14ac:dyDescent="0.25">
      <c r="A218" s="3">
        <v>44412</v>
      </c>
      <c r="B218" s="14">
        <v>10604</v>
      </c>
      <c r="C218" s="14">
        <v>3642</v>
      </c>
      <c r="D218" s="14">
        <v>3682.0374000000002</v>
      </c>
    </row>
    <row r="219" spans="1:4" x14ac:dyDescent="0.25">
      <c r="A219" s="3">
        <v>44413</v>
      </c>
      <c r="B219" s="14">
        <v>9565</v>
      </c>
      <c r="C219" s="14">
        <v>1378</v>
      </c>
      <c r="D219" s="14">
        <v>3155.0869999999995</v>
      </c>
    </row>
    <row r="220" spans="1:4" x14ac:dyDescent="0.25">
      <c r="A220" s="3">
        <v>44414</v>
      </c>
      <c r="B220" s="14">
        <v>7802</v>
      </c>
      <c r="C220" s="14">
        <v>0</v>
      </c>
      <c r="D220" s="14">
        <v>0</v>
      </c>
    </row>
    <row r="221" spans="1:4" x14ac:dyDescent="0.25">
      <c r="A221" s="3">
        <v>44415</v>
      </c>
      <c r="B221" s="14">
        <v>8208</v>
      </c>
      <c r="C221" s="14">
        <v>0</v>
      </c>
      <c r="D221" s="14">
        <v>0</v>
      </c>
    </row>
    <row r="222" spans="1:4" x14ac:dyDescent="0.25">
      <c r="A222" s="3">
        <v>44416</v>
      </c>
      <c r="B222" s="14">
        <v>4627</v>
      </c>
      <c r="C222" s="14">
        <v>0</v>
      </c>
      <c r="D222" s="14">
        <v>0</v>
      </c>
    </row>
    <row r="223" spans="1:4" x14ac:dyDescent="0.25">
      <c r="A223" s="3">
        <v>44417</v>
      </c>
      <c r="B223" s="14">
        <v>7694</v>
      </c>
      <c r="C223" s="14">
        <v>2277</v>
      </c>
      <c r="D223" s="14">
        <v>486.29079999999999</v>
      </c>
    </row>
    <row r="224" spans="1:4" x14ac:dyDescent="0.25">
      <c r="A224" s="3">
        <v>44418</v>
      </c>
      <c r="B224" s="14">
        <v>9562</v>
      </c>
      <c r="C224" s="14">
        <v>3195</v>
      </c>
      <c r="D224" s="14">
        <v>3293.7252000000003</v>
      </c>
    </row>
    <row r="225" spans="1:4" x14ac:dyDescent="0.25">
      <c r="A225" s="3">
        <v>44419</v>
      </c>
      <c r="B225" s="14">
        <v>11031</v>
      </c>
      <c r="C225" s="14">
        <v>917</v>
      </c>
      <c r="D225" s="14">
        <v>3436.2942000000007</v>
      </c>
    </row>
    <row r="226" spans="1:4" x14ac:dyDescent="0.25">
      <c r="A226" s="3">
        <v>44420</v>
      </c>
      <c r="B226" s="14">
        <v>9509</v>
      </c>
      <c r="C226" s="14">
        <v>0</v>
      </c>
      <c r="D226" s="14">
        <v>1026.8192000000001</v>
      </c>
    </row>
    <row r="227" spans="1:4" x14ac:dyDescent="0.25">
      <c r="A227" s="3">
        <v>44421</v>
      </c>
      <c r="B227" s="14">
        <v>10414</v>
      </c>
      <c r="C227" s="14">
        <v>0</v>
      </c>
      <c r="D227" s="14">
        <v>0</v>
      </c>
    </row>
    <row r="228" spans="1:4" x14ac:dyDescent="0.25">
      <c r="A228" s="3">
        <v>44422</v>
      </c>
      <c r="B228" s="14">
        <v>8539</v>
      </c>
      <c r="C228" s="14">
        <v>0</v>
      </c>
      <c r="D228" s="14">
        <v>0</v>
      </c>
    </row>
    <row r="229" spans="1:4" x14ac:dyDescent="0.25">
      <c r="A229" s="3">
        <v>44423</v>
      </c>
      <c r="B229" s="14">
        <v>9124</v>
      </c>
      <c r="C229" s="14">
        <v>0</v>
      </c>
      <c r="D229" s="14">
        <v>0</v>
      </c>
    </row>
    <row r="230" spans="1:4" x14ac:dyDescent="0.25">
      <c r="A230" s="3">
        <v>44424</v>
      </c>
      <c r="B230" s="14">
        <v>8807</v>
      </c>
      <c r="C230" s="14">
        <v>0</v>
      </c>
      <c r="D230" s="14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 T a g s \ T a b l e s \ & l t ; T a b l e s \ T a b l a 1 & g t ; < / K e y > < / D i a g r a m O b j e c t K e y > < D i a g r a m O b j e c t K e y > < K e y > T a b l e s \ T a b l a 1 < / K e y > < / D i a g r a m O b j e c t K e y > < D i a g r a m O b j e c t K e y > < K e y > T a b l e s \ T a b l a 1 \ C o l u m n s \ F e c h a < / K e y > < / D i a g r a m O b j e c t K e y > < D i a g r a m O b j e c t K e y > < K e y > T a b l e s \ T a b l a 1 \ C o l u m n s \ H o r a < / K e y > < / D i a g r a m O b j e c t K e y > < D i a g r a m O b j e c t K e y > < K e y > T a b l e s \ T a b l a 1 \ C o l u m n s \ Q u i � n ? < / K e y > < / D i a g r a m O b j e c t K e y > < D i a g r a m O b j e c t K e y > < K e y > T a b l e s \ T a b l a 1 \ C o l u m n s \ 1 < / K e y > < / D i a g r a m O b j e c t K e y > < D i a g r a m O b j e c t K e y > < K e y > T a b l e s \ T a b l a 1 \ C o l u m n s \ 3 < / K e y > < / D i a g r a m O b j e c t K e y > < D i a g r a m O b j e c t K e y > < K e y > T a b l e s \ T a b l a 1 \ C o l u m n s \ 4 < / K e y > < / D i a g r a m O b j e c t K e y > < D i a g r a m O b j e c t K e y > < K e y > T a b l e s \ T a b l a 1 \ C o l u m n s \ 5 < / K e y > < / D i a g r a m O b j e c t K e y > < D i a g r a m O b j e c t K e y > < K e y > T a b l e s \ T a b l a 1 \ C o l u m n s \ 6 < / K e y > < / D i a g r a m O b j e c t K e y > < D i a g r a m O b j e c t K e y > < K e y > T a b l e s \ T a b l a 1 \ C o l u m n s \ 7 < / K e y > < / D i a g r a m O b j e c t K e y > < D i a g r a m O b j e c t K e y > < K e y > T a b l e s \ T a b l a 1 \ C o l u m n s \ 1 0 < / K e y > < / D i a g r a m O b j e c t K e y > < D i a g r a m O b j e c t K e y > < K e y > T a b l e s \ T a b l a 1 \ C o l u m n s \ 1 3 < / K e y > < / D i a g r a m O b j e c t K e y > < D i a g r a m O b j e c t K e y > < K e y > T a b l e s \ T a b l a 1 \ C o l u m n s \ f d p 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 T a b l e s \ T a b l a 1 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 T a b l e s \ T a b l a 1 \ C o l u m n s \ H o r a 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 T a b l e s \ T a b l a 1 \ C o l u m n s \ Q u i � n ? 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 T a b l e s \ T a b l a 1 \ C o l u m n s \ 1 3 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 T a b l e s \ T a b l a 1 \ C o l u m n s \ f d p 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 C o l u m n s \ H o r a < / K e y > < / D i a g r a m O b j e c t K e y > < D i a g r a m O b j e c t K e y > < K e y > C o l u m n s \ Q u i � n ? < / K e y > < / D i a g r a m O b j e c t K e y > < D i a g r a m O b j e c t K e y > < K e y > C o l u m n s \ 1 < / K e y > < / D i a g r a m O b j e c t K e y > < D i a g r a m O b j e c t K e y > < K e y > C o l u m n s \ 3 < / K e y > < / D i a g r a m O b j e c t K e y > < D i a g r a m O b j e c t K e y > < K e y > C o l u m n s \ 4 < / K e y > < / D i a g r a m O b j e c t K e y > < D i a g r a m O b j e c t K e y > < K e y > C o l u m n s \ 5 < / K e y > < / D i a g r a m O b j e c t K e y > < D i a g r a m O b j e c t K e y > < K e y > C o l u m n s \ 6 < / K e y > < / D i a g r a m O b j e c t K e y > < D i a g r a m O b j e c t K e y > < K e y > C o l u m n s \ 7 < / K e y > < / D i a g r a m O b j e c t K e y > < D i a g r a m O b j e c t K e y > < K e y > C o l u m n s \ 1 0 < / K e y > < / D i a g r a m O b j e c t K e y > < D i a g r a m O b j e c t K e y > < K e y > C o l u m n s \ 1 3 < / K e y > < / D i a g r a m O b j e c t K e y > < D i a g r a m O b j e c t K e y > < K e y > C o l u m n s \ f d p 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 C o l u m n s \ Q u i � n ? 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 C o l u m n s \ 6 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 C o l u m n s \ 7 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 C o l u m n s \ 1 3 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 C o l u m n s \ f d p 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 C o l u m n s \ Q u i � n ? 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 C o l u m n s \ f d p 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 H o r a < / s t r i n g > < / k e y > < v a l u e > < i n t > 6 5 < / i n t > < / v a l u e > < / i t e m > < i t e m > < k e y > < s t r i n g > Q u i � n ? < / s t r i n g > < / k e y > < v a l u e > < i n t > 8 1 < / i n t > < / v a l u e > < / i t e m > < i t e m > < k e y > < s t r i n g > 1 < / s t r i n g > < / k e y > < v a l u e > < i n t > 4 3 < / i n t > < / v a l u e > < / i t e m > < i t e m > < k e y > < s t r i n g > 3 < / s t r i n g > < / k e y > < v a l u e > < i n t > 4 3 < / i n t > < / v a l u e > < / i t e m > < i t e m > < k e y > < s t r i n g > 4 < / s t r i n g > < / k e y > < v a l u e > < i n t > 4 3 < / i n t > < / v a l u e > < / i t e m > < i t e m > < k e y > < s t r i n g > 5 < / s t r i n g > < / k e y > < v a l u e > < i n t > 4 3 < / i n t > < / v a l u e > < / i t e m > < i t e m > < k e y > < s t r i n g > 6 < / s t r i n g > < / k e y > < v a l u e > < i n t > 4 3 < / i n t > < / v a l u e > < / i t e m > < i t e m > < k e y > < s t r i n g > 7 < / s t r i n g > < / k e y > < v a l u e > < i n t > 4 3 < / i n t > < / v a l u e > < / i t e m > < i t e m > < k e y > < s t r i n g > 1 0 < / s t r i n g > < / k e y > < v a l u e > < i n t > 5 0 < / i n t > < / v a l u e > < / i t e m > < i t e m > < k e y > < s t r i n g > 1 3 < / s t r i n g > < / k e y > < v a l u e > < i n t > 5 0 < / i n t > < / v a l u e > < / i t e m > < i t e m > < k e y > < s t r i n g > f d p < / s t r i n g > < / k e y > < v a l u e > < i n t > 5 7 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 H o r a < / s t r i n g > < / k e y > < v a l u e > < i n t > 1 < / i n t > < / v a l u e > < / i t e m > < i t e m > < k e y > < s t r i n g > Q u i � n ? < / s t r i n g > < / k e y > < v a l u e > < i n t > 2 < / i n t > < / v a l u e > < / i t e m > < i t e m > < k e y > < s t r i n g > 1 < / s t r i n g > < / k e y > < v a l u e > < i n t > 3 < / i n t > < / v a l u e > < / i t e m > < i t e m > < k e y > < s t r i n g > 3 < / s t r i n g > < / k e y > < v a l u e > < i n t > 4 < / i n t > < / v a l u e > < / i t e m > < i t e m > < k e y > < s t r i n g > 4 < / s t r i n g > < / k e y > < v a l u e > < i n t > 5 < / i n t > < / v a l u e > < / i t e m > < i t e m > < k e y > < s t r i n g > 5 < / s t r i n g > < / k e y > < v a l u e > < i n t > 6 < / i n t > < / v a l u e > < / i t e m > < i t e m > < k e y > < s t r i n g > 6 < / s t r i n g > < / k e y > < v a l u e > < i n t > 7 < / i n t > < / v a l u e > < / i t e m > < i t e m > < k e y > < s t r i n g > 7 < / s t r i n g > < / k e y > < v a l u e > < i n t > 8 < / i n t > < / v a l u e > < / i t e m > < i t e m > < k e y > < s t r i n g > 1 0 < / s t r i n g > < / k e y > < v a l u e > < i n t > 9 < / i n t > < / v a l u e > < / i t e m > < i t e m > < k e y > < s t r i n g > 1 3 < / s t r i n g > < / k e y > < v a l u e > < i n t > 1 0 < / i n t > < / v a l u e > < / i t e m > < i t e m > < k e y > < s t r i n g > f d p 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 2 0 2 1 - 0 2 - 2 0 T 2 1 : 4 4 : 4 9 . 2 1 3 8 8 4 5 - 0 4 : 0 0 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8879B72D1369458831E44B628FF3CB" ma:contentTypeVersion="5" ma:contentTypeDescription="Create a new document." ma:contentTypeScope="" ma:versionID="6d6e1c41724446c6ef77ebb0f41ddb56">
  <xsd:schema xmlns:xsd="http://www.w3.org/2001/XMLSchema" xmlns:xs="http://www.w3.org/2001/XMLSchema" xmlns:p="http://schemas.microsoft.com/office/2006/metadata/properties" xmlns:ns3="4df3a143-c9e7-4a14-9938-90db1fe8266e" xmlns:ns4="b56edc83-5ef5-41be-93c5-fdd0d3dbbb9c" targetNamespace="http://schemas.microsoft.com/office/2006/metadata/properties" ma:root="true" ma:fieldsID="4d7cda6548aa78b0d6d7ea7d87d06df1" ns3:_="" ns4:_="">
    <xsd:import namespace="4df3a143-c9e7-4a14-9938-90db1fe8266e"/>
    <xsd:import namespace="b56edc83-5ef5-41be-93c5-fdd0d3dbbb9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3a143-c9e7-4a14-9938-90db1fe826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6edc83-5ef5-41be-93c5-fdd0d3dbbb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67389D1F-6BC4-4539-AD06-EC033453C99B}">
  <ds:schemaRefs/>
</ds:datastoreItem>
</file>

<file path=customXml/itemProps10.xml><?xml version="1.0" encoding="utf-8"?>
<ds:datastoreItem xmlns:ds="http://schemas.openxmlformats.org/officeDocument/2006/customXml" ds:itemID="{278ECABB-F13C-4052-970E-38417819C895}">
  <ds:schemaRefs/>
</ds:datastoreItem>
</file>

<file path=customXml/itemProps11.xml><?xml version="1.0" encoding="utf-8"?>
<ds:datastoreItem xmlns:ds="http://schemas.openxmlformats.org/officeDocument/2006/customXml" ds:itemID="{9F3E3017-3DF0-455B-BC69-F87CD326C836}">
  <ds:schemaRefs/>
</ds:datastoreItem>
</file>

<file path=customXml/itemProps12.xml><?xml version="1.0" encoding="utf-8"?>
<ds:datastoreItem xmlns:ds="http://schemas.openxmlformats.org/officeDocument/2006/customXml" ds:itemID="{B9DBBE6B-A68A-4C64-B59D-A3EABEC317A6}">
  <ds:schemaRefs/>
</ds:datastoreItem>
</file>

<file path=customXml/itemProps13.xml><?xml version="1.0" encoding="utf-8"?>
<ds:datastoreItem xmlns:ds="http://schemas.openxmlformats.org/officeDocument/2006/customXml" ds:itemID="{816B6B71-33B1-4A95-AE53-CF69F6F58CD8}">
  <ds:schemaRefs/>
</ds:datastoreItem>
</file>

<file path=customXml/itemProps14.xml><?xml version="1.0" encoding="utf-8"?>
<ds:datastoreItem xmlns:ds="http://schemas.openxmlformats.org/officeDocument/2006/customXml" ds:itemID="{CC329F57-E793-469E-8320-4FFF570BE517}">
  <ds:schemaRefs/>
</ds:datastoreItem>
</file>

<file path=customXml/itemProps15.xml><?xml version="1.0" encoding="utf-8"?>
<ds:datastoreItem xmlns:ds="http://schemas.openxmlformats.org/officeDocument/2006/customXml" ds:itemID="{0482835F-A569-44CA-8F71-92FD6A0471DD}">
  <ds:schemaRefs/>
</ds:datastoreItem>
</file>

<file path=customXml/itemProps16.xml><?xml version="1.0" encoding="utf-8"?>
<ds:datastoreItem xmlns:ds="http://schemas.openxmlformats.org/officeDocument/2006/customXml" ds:itemID="{5457A3C0-5AEA-4843-835A-2D854218EE3D}">
  <ds:schemaRefs/>
</ds:datastoreItem>
</file>

<file path=customXml/itemProps17.xml><?xml version="1.0" encoding="utf-8"?>
<ds:datastoreItem xmlns:ds="http://schemas.openxmlformats.org/officeDocument/2006/customXml" ds:itemID="{B006A00F-D584-4FD0-848C-1B4D900B11FF}">
  <ds:schemaRefs/>
</ds:datastoreItem>
</file>

<file path=customXml/itemProps18.xml><?xml version="1.0" encoding="utf-8"?>
<ds:datastoreItem xmlns:ds="http://schemas.openxmlformats.org/officeDocument/2006/customXml" ds:itemID="{05FCFB8E-86E8-40E1-8497-5C21547F21DF}">
  <ds:schemaRefs/>
</ds:datastoreItem>
</file>

<file path=customXml/itemProps19.xml><?xml version="1.0" encoding="utf-8"?>
<ds:datastoreItem xmlns:ds="http://schemas.openxmlformats.org/officeDocument/2006/customXml" ds:itemID="{DD2DA12A-EB35-4D55-95D2-9CD88ED3C438}">
  <ds:schemaRefs/>
</ds:datastoreItem>
</file>

<file path=customXml/itemProps2.xml><?xml version="1.0" encoding="utf-8"?>
<ds:datastoreItem xmlns:ds="http://schemas.openxmlformats.org/officeDocument/2006/customXml" ds:itemID="{75CE92F8-7E98-4C1F-BCED-3F75BFA15133}">
  <ds:schemaRefs/>
</ds:datastoreItem>
</file>

<file path=customXml/itemProps3.xml><?xml version="1.0" encoding="utf-8"?>
<ds:datastoreItem xmlns:ds="http://schemas.openxmlformats.org/officeDocument/2006/customXml" ds:itemID="{D3460272-57A7-4131-83D2-5BF4FE687236}">
  <ds:schemaRefs/>
</ds:datastoreItem>
</file>

<file path=customXml/itemProps4.xml><?xml version="1.0" encoding="utf-8"?>
<ds:datastoreItem xmlns:ds="http://schemas.openxmlformats.org/officeDocument/2006/customXml" ds:itemID="{FA98783F-81C9-44AC-A110-D463195B30C8}">
  <ds:schemaRefs/>
</ds:datastoreItem>
</file>

<file path=customXml/itemProps5.xml><?xml version="1.0" encoding="utf-8"?>
<ds:datastoreItem xmlns:ds="http://schemas.openxmlformats.org/officeDocument/2006/customXml" ds:itemID="{980B56B6-D702-409A-BC0F-E93998C210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f3a143-c9e7-4a14-9938-90db1fe8266e"/>
    <ds:schemaRef ds:uri="b56edc83-5ef5-41be-93c5-fdd0d3dbbb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9394145F-D084-4A77-96C1-E82DFC8A54F5}">
  <ds:schemaRefs/>
</ds:datastoreItem>
</file>

<file path=customXml/itemProps7.xml><?xml version="1.0" encoding="utf-8"?>
<ds:datastoreItem xmlns:ds="http://schemas.openxmlformats.org/officeDocument/2006/customXml" ds:itemID="{462082C2-C3AB-460F-85D9-01D29A1D6690}">
  <ds:schemaRefs>
    <ds:schemaRef ds:uri="http://schemas.microsoft.com/sharepoint/v3/contenttype/forms"/>
  </ds:schemaRefs>
</ds:datastoreItem>
</file>

<file path=customXml/itemProps8.xml><?xml version="1.0" encoding="utf-8"?>
<ds:datastoreItem xmlns:ds="http://schemas.openxmlformats.org/officeDocument/2006/customXml" ds:itemID="{50CFE467-AE1F-4EC9-93A7-AA90207860B1}">
  <ds:schemaRefs>
    <ds:schemaRef ds:uri="4df3a143-c9e7-4a14-9938-90db1fe8266e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b56edc83-5ef5-41be-93c5-fdd0d3dbbb9c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9.xml><?xml version="1.0" encoding="utf-8"?>
<ds:datastoreItem xmlns:ds="http://schemas.openxmlformats.org/officeDocument/2006/customXml" ds:itemID="{0387C909-F3AF-46FD-BE1E-E052D775DD7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AUX</vt:lpstr>
      <vt:lpstr>MedidorPric_EE</vt:lpstr>
      <vt:lpstr>MedidoresPorSectores</vt:lpstr>
      <vt:lpstr>ConsumoDiarioPrinc</vt:lpstr>
      <vt:lpstr>ConsumoSectorizado</vt:lpstr>
      <vt:lpstr>CLP</vt:lpstr>
      <vt:lpstr>SERV</vt:lpstr>
      <vt:lpstr>G.Aire</vt:lpstr>
      <vt:lpstr>Hoja2</vt:lpstr>
      <vt:lpstr>Hoja3</vt:lpstr>
      <vt:lpstr>db_Volumen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Velasquez, Vladimir Martin</dc:creator>
  <cp:lastModifiedBy>Vladukas</cp:lastModifiedBy>
  <dcterms:created xsi:type="dcterms:W3CDTF">2015-06-05T18:19:34Z</dcterms:created>
  <dcterms:modified xsi:type="dcterms:W3CDTF">2021-08-18T07:32:06Z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0x010100908879B72D1369458831E44B628FF3CB</vt:lpwstr>
  </property>
</Properties>
</file>