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harts/chart1.xml" ContentType="application/vnd.openxmlformats-officedocument.drawingml.chart+xml"/>
  <Override PartName="/xl/theme/themeOverride1.xml" ContentType="application/vnd.openxmlformats-officedocument.themeOverride+xml"/>
  <Override PartName="/xl/drawings/drawing6.xml" ContentType="application/vnd.openxmlformats-officedocument.drawing+xml"/>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charts/chart2.xml" ContentType="application/vnd.openxmlformats-officedocument.drawingml.chart+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baylor0-my.sharepoint.com/personal/ryan_do1_baylor_edu/Documents/Documents/Advanced Python/Space-Invaders/images/"/>
    </mc:Choice>
  </mc:AlternateContent>
  <xr:revisionPtr revIDLastSave="47" documentId="13_ncr:1_{ECF70898-9120-4C4A-8743-F276D6B0F48B}" xr6:coauthVersionLast="47" xr6:coauthVersionMax="47" xr10:uidLastSave="{1FD1452D-E312-4109-876A-103720B18603}"/>
  <bookViews>
    <workbookView xWindow="40935" yWindow="5640" windowWidth="32400" windowHeight="18795" activeTab="2" xr2:uid="{D36A220C-6FD1-49CA-8B31-34B92FF98869}"/>
  </bookViews>
  <sheets>
    <sheet name="MENU" sheetId="3" r:id="rId1"/>
    <sheet name="Summary" sheetId="4" r:id="rId2"/>
    <sheet name="NOPLAT SIMPLEST" sheetId="8" r:id="rId3"/>
    <sheet name="Report" sheetId="17" r:id="rId4"/>
    <sheet name="Sheet1" sheetId="16" r:id="rId5"/>
    <sheet name="CB_DATA_" sheetId="12" state="veryHidden" r:id="rId6"/>
    <sheet name="Report OLD" sheetId="13" r:id="rId7"/>
    <sheet name="Tornado Chart" sheetId="14" r:id="rId8"/>
    <sheet name="Spider Chart" sheetId="15" r:id="rId9"/>
  </sheets>
  <externalReferences>
    <externalReference r:id="rId10"/>
  </externalReferences>
  <definedNames>
    <definedName name="CB_0587a80774d64fdfb02c40ae6ba0dc5f" localSheetId="2" hidden="1">'NOPLAT SIMPLEST'!$H$156</definedName>
    <definedName name="CB_20efec2fbce842fbae591324eb557230" localSheetId="2" hidden="1">'NOPLAT SIMPLEST'!$P$156</definedName>
    <definedName name="CB_317bf4dc47494168a476c149ff485979" localSheetId="2" hidden="1">'NOPLAT SIMPLEST'!$S$15</definedName>
    <definedName name="CB_43ee973d9cc14921ba1b4ca017b2cd28" localSheetId="2" hidden="1">'NOPLAT SIMPLEST'!$F$156</definedName>
    <definedName name="CB_5382389ab284446fadbd8d1b30488486" localSheetId="5" hidden="1">#N/A</definedName>
    <definedName name="CB_5b811d2b02e34be48759052a7cc6617a" localSheetId="2" hidden="1">'NOPLAT SIMPLEST'!$U$15</definedName>
    <definedName name="CB_6741f3e5867847ecb847de5add7a61e2" localSheetId="2" hidden="1">'NOPLAT SIMPLEST'!$E$156</definedName>
    <definedName name="CB_6764e26e03f8478a82d6cb26d117ae69" localSheetId="2" hidden="1">'NOPLAT SIMPLEST'!$I$156</definedName>
    <definedName name="CB_7d3a109049c546078abb107cbf220b1f" localSheetId="2" hidden="1">'NOPLAT SIMPLEST'!$T$15</definedName>
    <definedName name="CB_b838a013b22f407a88cbdf2dfb63ea00" localSheetId="2" hidden="1">'NOPLAT SIMPLEST'!$C$156</definedName>
    <definedName name="CB_Block_00000000000000000000000000000000" localSheetId="5" hidden="1">"'7.0.0.0"</definedName>
    <definedName name="CB_Block_00000000000000000000000000000000" localSheetId="2" hidden="1">"'7.0.0.0"</definedName>
    <definedName name="CB_Block_00000000000000000000000000000001" localSheetId="5" hidden="1">"'637707050776078654"</definedName>
    <definedName name="CB_Block_00000000000000000000000000000001" localSheetId="2" hidden="1">"'637707050777097095"</definedName>
    <definedName name="CB_Block_00000000000000000000000000000003" localSheetId="5" hidden="1">"'11.1.5046.0"</definedName>
    <definedName name="CB_Block_00000000000000000000000000000003" localSheetId="2" hidden="1">"'11.1.5046.0"</definedName>
    <definedName name="CB_BlockExt_00000000000000000000000000000003" localSheetId="5" hidden="1">"'11.1.2.4.900"</definedName>
    <definedName name="CB_BlockExt_00000000000000000000000000000003" localSheetId="2" hidden="1">"'11.1.2.4.900"</definedName>
    <definedName name="CB_d0110ecffa7040f896d36636a13b36ea" localSheetId="2" hidden="1">'NOPLAT SIMPLEST'!$G$156</definedName>
    <definedName name="CB_d0975bf188834ddbbe4427ea0fc78452" localSheetId="2" hidden="1">'NOPLAT SIMPLEST'!$O$156</definedName>
    <definedName name="CB_d98480e5932246a08873ade9f606f13b" localSheetId="2" hidden="1">'NOPLAT SIMPLEST'!$D$156</definedName>
    <definedName name="CB_eb4f5cbdf7cb4ae4a75d7ba596285361" localSheetId="5" hidden="1">#N/A</definedName>
    <definedName name="CBCR_0742f5b0193d4cd9941d83949147a181" localSheetId="2" hidden="1">'NOPLAT SIMPLEST'!$I$152</definedName>
    <definedName name="CBCR_0cc27228edf847ddb16717aca3e00a49" localSheetId="2" hidden="1">'NOPLAT SIMPLEST'!$C$150</definedName>
    <definedName name="CBCR_11108ed16f51402ab156dc57e0270ab9" localSheetId="2" hidden="1">'NOPLAT SIMPLEST'!$O$150</definedName>
    <definedName name="CBCR_1be6dee25b6443048caeb1ee97b51823" localSheetId="2" hidden="1">'NOPLAT SIMPLEST'!$I$150</definedName>
    <definedName name="CBCR_1f12cd558f6e4eab844dbeba8d297056" localSheetId="2" hidden="1">'NOPLAT SIMPLEST'!$I$179</definedName>
    <definedName name="CBCR_309a774886174ecba55f0bef53606aa6" localSheetId="2" hidden="1">'NOPLAT SIMPLEST'!$D$180</definedName>
    <definedName name="CBCR_37277030582e4fa4b75578048a7eeaf9" localSheetId="2" hidden="1">'NOPLAT SIMPLEST'!$F$180</definedName>
    <definedName name="CBCR_3e3060652cbc4da0b74dd7937329ef80" localSheetId="2" hidden="1">'NOPLAT SIMPLEST'!$E$179</definedName>
    <definedName name="CBCR_48dced3c9d564552966528ec99a3f0e7" localSheetId="2" hidden="1">'NOPLAT SIMPLEST'!$C$180</definedName>
    <definedName name="CBCR_4fa1bcc5a03340f685bd0fe80a14402c" localSheetId="2" hidden="1">'NOPLAT SIMPLEST'!$G$179</definedName>
    <definedName name="CBCR_543ab313d8d745c29c972c6754b0143a" localSheetId="2" hidden="1">'NOPLAT SIMPLEST'!$E$152</definedName>
    <definedName name="CBCR_5fb5748d59aa4ea7be4f5b884df27673" localSheetId="2" hidden="1">'NOPLAT SIMPLEST'!$T$9</definedName>
    <definedName name="CBCR_60c7334eada34b9186e5df7d0af17df4" localSheetId="2" hidden="1">'NOPLAT SIMPLEST'!$C$179</definedName>
    <definedName name="CBCR_6a56d2d4cc04427893c7222bf9fa876f" localSheetId="2" hidden="1">'NOPLAT SIMPLEST'!$E$180</definedName>
    <definedName name="CBCR_7ce0bf00a18442929fc7dab572db8c29" localSheetId="2" hidden="1">'NOPLAT SIMPLEST'!$F$179</definedName>
    <definedName name="CBCR_825eea54c4d34ebeb08989e757eea431" localSheetId="2" hidden="1">'NOPLAT SIMPLEST'!$O$149</definedName>
    <definedName name="CBCR_85288be44502490ca66785054daba9d7" localSheetId="2" hidden="1">'NOPLAT SIMPLEST'!$P$150</definedName>
    <definedName name="CBCR_8c21aad0070b492c82f60c6847c21e55" localSheetId="2" hidden="1">'NOPLAT SIMPLEST'!$E$150</definedName>
    <definedName name="CBCR_8c4b4a61289045aa85c987a1cee1def9" localSheetId="2" hidden="1">'NOPLAT SIMPLEST'!$S$9</definedName>
    <definedName name="CBCR_aaad2ed56ead47478c6cc46fbf7a0e27" localSheetId="2" hidden="1">'NOPLAT SIMPLEST'!$H$152</definedName>
    <definedName name="CBCR_ab4384d9c2d14562acfd6404ff97a37c" localSheetId="2" hidden="1">'NOPLAT SIMPLEST'!$U$9</definedName>
    <definedName name="CBCR_b2c0b3ddd3804788b78f24f2eefe991d" localSheetId="2" hidden="1">'NOPLAT SIMPLEST'!$I$180</definedName>
    <definedName name="CBCR_b80ceba9c4b24133b9c4ece27edb80ec" localSheetId="2" hidden="1">'NOPLAT SIMPLEST'!$G$152</definedName>
    <definedName name="CBCR_b825822d832e47c28e4ea56542066e5f" localSheetId="2" hidden="1">'NOPLAT SIMPLEST'!$D$150</definedName>
    <definedName name="CBCR_bae71853d5794c5bb074c23623124555" localSheetId="2" hidden="1">'NOPLAT SIMPLEST'!$F$150</definedName>
    <definedName name="CBCR_d435377e8a374ed4ad2370efd28c4edd" localSheetId="2" hidden="1">'NOPLAT SIMPLEST'!$H$150</definedName>
    <definedName name="CBCR_d83ef07efc6f4492b70f25bffc4ee1ce" localSheetId="2" hidden="1">'NOPLAT SIMPLEST'!$D$152</definedName>
    <definedName name="CBCR_e16cf0e1f8e14b3d93a6a440934a6ea7" localSheetId="2" hidden="1">'NOPLAT SIMPLEST'!$H$179</definedName>
    <definedName name="CBCR_e28001fd288e4c488b6630eb38e20437" localSheetId="2" hidden="1">'NOPLAT SIMPLEST'!$H$180</definedName>
    <definedName name="CBCR_e5356c37991a42b890f13f2013437878" localSheetId="2" hidden="1">'NOPLAT SIMPLEST'!$G$150</definedName>
    <definedName name="CBCR_e64135f2437d43bab7e539f7918da008" localSheetId="2" hidden="1">'NOPLAT SIMPLEST'!$D$179</definedName>
    <definedName name="CBCR_eb666d7f3bde43cbaf9839c6141faa2a" localSheetId="2" hidden="1">'NOPLAT SIMPLEST'!$F$152</definedName>
    <definedName name="CBCR_ee9a82e5906940dcb2e1978f4cd61581" localSheetId="2" hidden="1">'NOPLAT SIMPLEST'!$G$180</definedName>
    <definedName name="CBCR_fd78e33e1aa042bb9bf583905b5d2cdd" localSheetId="2" hidden="1">'NOPLAT SIMPLEST'!$C$152</definedName>
    <definedName name="CBWorkbookPriority" localSheetId="5" hidden="1">-2184119018251850</definedName>
    <definedName name="CBx_1db1d93ca1dc4a53994b6fa2af15bead" localSheetId="5" hidden="1">"'NOPLAT SIMPLEST'!$A$1"</definedName>
    <definedName name="CBx_66b79461e9e2449a82a514dc2a0a7ed6" localSheetId="5" hidden="1">"'CB_DATA_'!$A$1"</definedName>
    <definedName name="CBx_Sheet_Guid" localSheetId="5" hidden="1">"'66b79461-e9e2-449a-82a5-14dc2a0a7ed6"</definedName>
    <definedName name="CBx_Sheet_Guid" localSheetId="2" hidden="1">"'1db1d93c-a1dc-4a53-994b-6fa2af15bead"</definedName>
    <definedName name="CBx_SheetRef" localSheetId="5" hidden="1">CB_DATA_!$A$14</definedName>
    <definedName name="CBx_SheetRef" localSheetId="2" hidden="1">CB_DATA_!$C$14</definedName>
    <definedName name="CBx_StorageType" localSheetId="5" hidden="1">2</definedName>
    <definedName name="CBx_StorageType" localSheetId="2" hidden="1">2</definedName>
    <definedName name="_xlnm.Print_Area" localSheetId="3">Report!$A$1:$J$527</definedName>
    <definedName name="_xlnm.Print_Area" localSheetId="6">'Report OLD'!$A$1:$J$299</definedName>
    <definedName name="tabnameref">MID(CELL("filename",#REF!),FIND("]",CELL("filename",#REF!))+1,255)</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33" i="8" l="1"/>
  <c r="O133" i="8"/>
  <c r="G336" i="17"/>
  <c r="G337" i="17"/>
  <c r="G338" i="17" s="1"/>
  <c r="G339" i="17" s="1"/>
  <c r="G340" i="17" s="1"/>
  <c r="G341" i="17" s="1"/>
  <c r="G342" i="17" s="1"/>
  <c r="G343" i="17" s="1"/>
  <c r="G344" i="17" s="1"/>
  <c r="G345" i="17" s="1"/>
  <c r="G335" i="17"/>
  <c r="B151" i="8"/>
  <c r="R10" i="8" s="1"/>
  <c r="C151" i="8"/>
  <c r="E8" i="8" s="1"/>
  <c r="H151" i="8"/>
  <c r="E15" i="8" s="1"/>
  <c r="D151" i="8"/>
  <c r="E10" i="8" s="1"/>
  <c r="I151" i="8"/>
  <c r="E16" i="8" s="1"/>
  <c r="F151" i="8"/>
  <c r="E13" i="8" s="1"/>
  <c r="E151" i="8"/>
  <c r="E12" i="8" s="1"/>
  <c r="E29" i="8" s="1"/>
  <c r="G151" i="8"/>
  <c r="E14" i="8" s="1"/>
  <c r="F14" i="8" s="1"/>
  <c r="G14" i="8" s="1"/>
  <c r="U169" i="8"/>
  <c r="U167" i="8"/>
  <c r="U165" i="8"/>
  <c r="U163" i="8"/>
  <c r="U161" i="8"/>
  <c r="U159" i="8"/>
  <c r="U157" i="8"/>
  <c r="T170" i="8"/>
  <c r="S170" i="8"/>
  <c r="T169" i="8"/>
  <c r="S169" i="8"/>
  <c r="T168" i="8"/>
  <c r="S168" i="8"/>
  <c r="T167" i="8"/>
  <c r="S167" i="8"/>
  <c r="T166" i="8"/>
  <c r="S166" i="8"/>
  <c r="T165" i="8"/>
  <c r="S165" i="8"/>
  <c r="T164" i="8"/>
  <c r="S164" i="8"/>
  <c r="T163" i="8"/>
  <c r="S163" i="8"/>
  <c r="T162" i="8"/>
  <c r="S162" i="8"/>
  <c r="T161" i="8"/>
  <c r="S161" i="8"/>
  <c r="T160" i="8"/>
  <c r="S160" i="8"/>
  <c r="T159" i="8"/>
  <c r="S159" i="8"/>
  <c r="T158" i="8"/>
  <c r="S158" i="8"/>
  <c r="T157" i="8"/>
  <c r="S157" i="8"/>
  <c r="T156" i="8"/>
  <c r="S156" i="8"/>
  <c r="T155" i="8"/>
  <c r="S155" i="8"/>
  <c r="T154" i="8"/>
  <c r="S154" i="8"/>
  <c r="T153" i="8"/>
  <c r="S153" i="8"/>
  <c r="T152" i="8"/>
  <c r="S152" i="8"/>
  <c r="D153" i="8"/>
  <c r="D155" i="8" s="1"/>
  <c r="D154" i="8"/>
  <c r="E153" i="8"/>
  <c r="E154" i="8"/>
  <c r="E179" i="8"/>
  <c r="F153" i="8"/>
  <c r="F154" i="8"/>
  <c r="F180" i="8" s="1"/>
  <c r="F179" i="8"/>
  <c r="G153" i="8"/>
  <c r="G154" i="8"/>
  <c r="G179" i="8" s="1"/>
  <c r="H153" i="8"/>
  <c r="H154" i="8"/>
  <c r="H179" i="8"/>
  <c r="I153" i="8"/>
  <c r="I179" i="8" s="1"/>
  <c r="I154" i="8"/>
  <c r="I180" i="8" s="1"/>
  <c r="E180" i="8"/>
  <c r="H180" i="8"/>
  <c r="C11" i="12"/>
  <c r="A11" i="12"/>
  <c r="I174" i="8"/>
  <c r="H174" i="8"/>
  <c r="G174" i="8"/>
  <c r="F174" i="8"/>
  <c r="E174" i="8"/>
  <c r="D174" i="8"/>
  <c r="C174" i="8"/>
  <c r="I173" i="8"/>
  <c r="H173" i="8"/>
  <c r="G173" i="8"/>
  <c r="F173" i="8"/>
  <c r="E173" i="8"/>
  <c r="D173" i="8"/>
  <c r="C173" i="8"/>
  <c r="I172" i="8"/>
  <c r="H172" i="8"/>
  <c r="G172" i="8"/>
  <c r="F172" i="8"/>
  <c r="E172" i="8"/>
  <c r="D172" i="8"/>
  <c r="C172" i="8"/>
  <c r="I171" i="8"/>
  <c r="H171" i="8"/>
  <c r="G171" i="8"/>
  <c r="F171" i="8"/>
  <c r="E171" i="8"/>
  <c r="D171" i="8"/>
  <c r="C171" i="8"/>
  <c r="H170" i="8"/>
  <c r="G170" i="8"/>
  <c r="F170" i="8"/>
  <c r="E170" i="8"/>
  <c r="D170" i="8"/>
  <c r="C170" i="8"/>
  <c r="H169" i="8"/>
  <c r="G169" i="8"/>
  <c r="F169" i="8"/>
  <c r="E169" i="8"/>
  <c r="D169" i="8"/>
  <c r="C169" i="8"/>
  <c r="I168" i="8"/>
  <c r="G168" i="8"/>
  <c r="F168" i="8"/>
  <c r="E168" i="8"/>
  <c r="D168" i="8"/>
  <c r="C168" i="8"/>
  <c r="I167" i="8"/>
  <c r="G167" i="8"/>
  <c r="F167" i="8"/>
  <c r="E167" i="8"/>
  <c r="D167" i="8"/>
  <c r="C167" i="8"/>
  <c r="I166" i="8"/>
  <c r="H166" i="8"/>
  <c r="F166" i="8"/>
  <c r="E166" i="8"/>
  <c r="D166" i="8"/>
  <c r="C166" i="8"/>
  <c r="I165" i="8"/>
  <c r="H165" i="8"/>
  <c r="F165" i="8"/>
  <c r="E165" i="8"/>
  <c r="D165" i="8"/>
  <c r="C165" i="8"/>
  <c r="I164" i="8"/>
  <c r="H164" i="8"/>
  <c r="G164" i="8"/>
  <c r="E164" i="8"/>
  <c r="D164" i="8"/>
  <c r="C164" i="8"/>
  <c r="I163" i="8"/>
  <c r="H163" i="8"/>
  <c r="G163" i="8"/>
  <c r="E163" i="8"/>
  <c r="D163" i="8"/>
  <c r="C163" i="8"/>
  <c r="I162" i="8"/>
  <c r="H162" i="8"/>
  <c r="G162" i="8"/>
  <c r="F162" i="8"/>
  <c r="D162" i="8"/>
  <c r="C162" i="8"/>
  <c r="I161" i="8"/>
  <c r="H161" i="8"/>
  <c r="G161" i="8"/>
  <c r="F161" i="8"/>
  <c r="D161" i="8"/>
  <c r="C161" i="8"/>
  <c r="I160" i="8"/>
  <c r="H160" i="8"/>
  <c r="G160" i="8"/>
  <c r="F160" i="8"/>
  <c r="E160" i="8"/>
  <c r="C160" i="8"/>
  <c r="I159" i="8"/>
  <c r="H159" i="8"/>
  <c r="G159" i="8"/>
  <c r="F159" i="8"/>
  <c r="E159" i="8"/>
  <c r="C159" i="8"/>
  <c r="I158" i="8"/>
  <c r="H158" i="8"/>
  <c r="G158" i="8"/>
  <c r="F158" i="8"/>
  <c r="E158" i="8"/>
  <c r="D158" i="8"/>
  <c r="I157" i="8"/>
  <c r="H157" i="8"/>
  <c r="G157" i="8"/>
  <c r="F157" i="8"/>
  <c r="E157" i="8"/>
  <c r="D157" i="8"/>
  <c r="C147" i="8"/>
  <c r="H155" i="8" s="1"/>
  <c r="F155" i="8"/>
  <c r="E155" i="8"/>
  <c r="C153" i="8"/>
  <c r="C155" i="8" s="1"/>
  <c r="C154" i="8"/>
  <c r="K178" i="8"/>
  <c r="J178" i="8"/>
  <c r="I178" i="8"/>
  <c r="H178" i="8"/>
  <c r="G178" i="8"/>
  <c r="F178" i="8"/>
  <c r="E178" i="8"/>
  <c r="D178" i="8"/>
  <c r="C178" i="8"/>
  <c r="B170" i="8"/>
  <c r="B169" i="8"/>
  <c r="B168" i="8"/>
  <c r="B167" i="8"/>
  <c r="B166" i="8"/>
  <c r="B165" i="8"/>
  <c r="B164" i="8"/>
  <c r="B163" i="8"/>
  <c r="B162" i="8"/>
  <c r="B161" i="8"/>
  <c r="B160" i="8"/>
  <c r="B159" i="8"/>
  <c r="B158" i="8"/>
  <c r="B157" i="8"/>
  <c r="B137" i="8"/>
  <c r="B136" i="8"/>
  <c r="F52" i="8"/>
  <c r="E114" i="8"/>
  <c r="E66" i="8"/>
  <c r="E113" i="8"/>
  <c r="E65" i="8" s="1"/>
  <c r="E112" i="8"/>
  <c r="E64" i="8" s="1"/>
  <c r="E111" i="8"/>
  <c r="E63" i="8" s="1"/>
  <c r="E110" i="8"/>
  <c r="E62" i="8"/>
  <c r="B72" i="8"/>
  <c r="B84" i="8"/>
  <c r="E115" i="8"/>
  <c r="E67" i="8" s="1"/>
  <c r="B96" i="8"/>
  <c r="E109" i="8"/>
  <c r="E61" i="8"/>
  <c r="D60" i="8"/>
  <c r="F25" i="8"/>
  <c r="G25" i="8" s="1"/>
  <c r="F18" i="8"/>
  <c r="G18" i="8" s="1"/>
  <c r="O9" i="8"/>
  <c r="N9" i="8"/>
  <c r="C5" i="4"/>
  <c r="D5" i="4"/>
  <c r="E5" i="4"/>
  <c r="C6" i="4"/>
  <c r="D6" i="4"/>
  <c r="E6" i="4"/>
  <c r="C7" i="4"/>
  <c r="D7" i="4"/>
  <c r="E7" i="4"/>
  <c r="C4" i="4"/>
  <c r="D4" i="4"/>
  <c r="E4" i="4"/>
  <c r="O136" i="8"/>
  <c r="U28" i="8"/>
  <c r="T28" i="8"/>
  <c r="P137" i="8"/>
  <c r="S28" i="8"/>
  <c r="O137" i="8"/>
  <c r="U27" i="8"/>
  <c r="S27" i="8"/>
  <c r="P136" i="8"/>
  <c r="T27" i="8"/>
  <c r="Q137" i="8"/>
  <c r="S25" i="8"/>
  <c r="B149" i="8"/>
  <c r="I26" i="8"/>
  <c r="I27" i="8"/>
  <c r="F111" i="8"/>
  <c r="H9" i="8"/>
  <c r="F110" i="8"/>
  <c r="I28" i="8"/>
  <c r="O134" i="8"/>
  <c r="V157" i="8"/>
  <c r="F61" i="8"/>
  <c r="Q136" i="8"/>
  <c r="U25" i="8"/>
  <c r="P148" i="8"/>
  <c r="D147" i="8"/>
  <c r="F66" i="8"/>
  <c r="I29" i="8"/>
  <c r="G52" i="8"/>
  <c r="F114" i="8"/>
  <c r="H10" i="8"/>
  <c r="H13" i="8"/>
  <c r="Q135" i="8"/>
  <c r="V26" i="8"/>
  <c r="O148" i="8"/>
  <c r="V161" i="8"/>
  <c r="F115" i="8"/>
  <c r="I33" i="8"/>
  <c r="F113" i="8"/>
  <c r="F63" i="8"/>
  <c r="H12" i="8"/>
  <c r="F109" i="8"/>
  <c r="Q134" i="8"/>
  <c r="V27" i="8"/>
  <c r="V159" i="8"/>
  <c r="O6" i="8"/>
  <c r="F67" i="8"/>
  <c r="I32" i="8"/>
  <c r="H14" i="8"/>
  <c r="T25" i="8"/>
  <c r="O135" i="8"/>
  <c r="U26" i="8"/>
  <c r="V28" i="8"/>
  <c r="T149" i="8"/>
  <c r="I30" i="8"/>
  <c r="F64" i="8"/>
  <c r="I35" i="8"/>
  <c r="H8" i="8"/>
  <c r="P135" i="8"/>
  <c r="T26" i="8"/>
  <c r="V25" i="8"/>
  <c r="S149" i="8"/>
  <c r="F65" i="8"/>
  <c r="F62" i="8"/>
  <c r="I34" i="8"/>
  <c r="E60" i="8"/>
  <c r="I31" i="8"/>
  <c r="P134" i="8"/>
  <c r="S26" i="8"/>
  <c r="F112" i="8"/>
  <c r="M10" i="8" l="1"/>
  <c r="E9" i="8"/>
  <c r="E27" i="8" s="1"/>
  <c r="F10" i="8"/>
  <c r="F13" i="8"/>
  <c r="E30" i="8"/>
  <c r="E26" i="8"/>
  <c r="F8" i="8"/>
  <c r="C179" i="8"/>
  <c r="G155" i="8"/>
  <c r="C180" i="8"/>
  <c r="G180" i="8"/>
  <c r="I155" i="8"/>
  <c r="F12" i="8"/>
  <c r="D180" i="8"/>
  <c r="D179" i="8"/>
  <c r="E28" i="8" l="1"/>
  <c r="F9" i="8"/>
  <c r="F27" i="8" s="1"/>
  <c r="G10" i="8"/>
  <c r="G9" i="8" s="1"/>
  <c r="G27" i="8" s="1"/>
  <c r="G8" i="8"/>
  <c r="G26" i="8" s="1"/>
  <c r="F26" i="8"/>
  <c r="G12" i="8"/>
  <c r="G29" i="8" s="1"/>
  <c r="F29" i="8"/>
  <c r="E31" i="8"/>
  <c r="F30" i="8"/>
  <c r="G13" i="8"/>
  <c r="G30" i="8" s="1"/>
  <c r="H29" i="8" l="1"/>
  <c r="G28" i="8"/>
  <c r="F28" i="8"/>
  <c r="H30" i="8"/>
  <c r="H27" i="8"/>
  <c r="E32" i="8"/>
  <c r="G31" i="8"/>
  <c r="F31" i="8"/>
  <c r="G32" i="8" l="1"/>
  <c r="G33" i="8" s="1"/>
  <c r="G34" i="8" s="1"/>
  <c r="H31" i="8"/>
  <c r="H28" i="8"/>
  <c r="H26" i="8" s="1"/>
  <c r="E33" i="8"/>
  <c r="E34" i="8" s="1"/>
  <c r="F32" i="8"/>
  <c r="H32" i="8" l="1"/>
  <c r="F33" i="8"/>
  <c r="F34" i="8" s="1"/>
  <c r="G35" i="8"/>
  <c r="G20" i="8" s="1"/>
  <c r="G19" i="8"/>
  <c r="U10" i="8" s="1"/>
  <c r="E35" i="8"/>
  <c r="E20" i="8" s="1"/>
  <c r="E19" i="8"/>
  <c r="S10" i="8" s="1"/>
  <c r="H33" i="8" l="1"/>
  <c r="F19" i="8"/>
  <c r="T10" i="8" s="1"/>
  <c r="F35" i="8"/>
  <c r="F20" i="8" s="1"/>
  <c r="H34" i="8"/>
  <c r="H19" i="8" l="1"/>
  <c r="H35" i="8"/>
  <c r="H20" i="8" s="1"/>
  <c r="O10" i="8" l="1"/>
  <c r="P151" i="8"/>
  <c r="C137" i="8"/>
  <c r="D41" i="8"/>
  <c r="O151" i="8"/>
  <c r="N10" i="8"/>
  <c r="C13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Macias, Antonio</author>
  </authors>
  <commentList>
    <comment ref="E155" authorId="0" shapeId="0" xr:uid="{73884AF1-2042-4B1D-BDAB-6BEAE0D9FAA3}">
      <text>
        <r>
          <rPr>
            <b/>
            <sz val="9"/>
            <color indexed="81"/>
            <rFont val="Tahoma"/>
            <family val="2"/>
          </rPr>
          <t>Macias, Antonio:</t>
        </r>
        <r>
          <rPr>
            <sz val="9"/>
            <color indexed="81"/>
            <rFont val="Tahoma"/>
            <family val="2"/>
          </rPr>
          <t xml:space="preserve">
change in WA formula</t>
        </r>
      </text>
    </comment>
    <comment ref="F155" authorId="0" shapeId="0" xr:uid="{75E5FDEE-A13F-491C-B96D-0BECD1EB7793}">
      <text>
        <r>
          <rPr>
            <b/>
            <sz val="9"/>
            <color indexed="81"/>
            <rFont val="Tahoma"/>
            <family val="2"/>
          </rPr>
          <t>Macias, Antonio:</t>
        </r>
        <r>
          <rPr>
            <sz val="9"/>
            <color indexed="81"/>
            <rFont val="Tahoma"/>
            <family val="2"/>
          </rPr>
          <t xml:space="preserve">
change in WA formula</t>
        </r>
      </text>
    </comment>
    <comment ref="G155" authorId="0" shapeId="0" xr:uid="{AE9D5E25-97F6-45E3-BB38-FAF0859548CE}">
      <text>
        <r>
          <rPr>
            <b/>
            <sz val="9"/>
            <color indexed="81"/>
            <rFont val="Tahoma"/>
            <family val="2"/>
          </rPr>
          <t>Macias, Antonio:</t>
        </r>
        <r>
          <rPr>
            <sz val="9"/>
            <color indexed="81"/>
            <rFont val="Tahoma"/>
            <family val="2"/>
          </rPr>
          <t xml:space="preserve">
change in WA formula</t>
        </r>
      </text>
    </comment>
  </commentList>
</comments>
</file>

<file path=xl/sharedStrings.xml><?xml version="1.0" encoding="utf-8"?>
<sst xmlns="http://schemas.openxmlformats.org/spreadsheetml/2006/main" count="848" uniqueCount="326">
  <si>
    <t>Simple NOPLAT example</t>
  </si>
  <si>
    <t>Insight:</t>
  </si>
  <si>
    <t>Main Inputs</t>
  </si>
  <si>
    <t>NOPLAT Model</t>
  </si>
  <si>
    <t>Price</t>
  </si>
  <si>
    <t>Qty Sold</t>
  </si>
  <si>
    <t>Revenue</t>
  </si>
  <si>
    <t>Total Variable Cost</t>
  </si>
  <si>
    <t>Total Fixed Cost</t>
  </si>
  <si>
    <t>Total Cost</t>
  </si>
  <si>
    <t>EBIT</t>
  </si>
  <si>
    <t>TAX</t>
  </si>
  <si>
    <t>NOPLAT</t>
  </si>
  <si>
    <t>Year</t>
  </si>
  <si>
    <t>[$]</t>
  </si>
  <si>
    <t>[$/unit]</t>
  </si>
  <si>
    <t>[units]</t>
  </si>
  <si>
    <t>Variable Cost</t>
  </si>
  <si>
    <t>[%]</t>
  </si>
  <si>
    <t>Tax rate</t>
  </si>
  <si>
    <t>Key</t>
  </si>
  <si>
    <t>Inputs</t>
  </si>
  <si>
    <t>Formulas</t>
  </si>
  <si>
    <t>Output</t>
  </si>
  <si>
    <t>NOPLAT/Revenue</t>
  </si>
  <si>
    <t>Total</t>
  </si>
  <si>
    <t>Outputs</t>
  </si>
  <si>
    <t>Inflation rate</t>
  </si>
  <si>
    <t>2-way data table</t>
  </si>
  <si>
    <t>FIN 4350 Financial Modeling</t>
  </si>
  <si>
    <t>Prof Antonio J. Macias</t>
  </si>
  <si>
    <t>NOPLAT: Start simple model from scratch</t>
  </si>
  <si>
    <t>Determine what Quantity to be produced maximizes total profit [$]</t>
  </si>
  <si>
    <t>Main Insight:</t>
  </si>
  <si>
    <t>Tab</t>
  </si>
  <si>
    <t>Purpose</t>
  </si>
  <si>
    <t>Comment</t>
  </si>
  <si>
    <t>Main model with main inputs and outputs</t>
  </si>
  <si>
    <t>MENU</t>
  </si>
  <si>
    <t>Scenarios</t>
  </si>
  <si>
    <t>Base Case</t>
  </si>
  <si>
    <t>Optimistic</t>
  </si>
  <si>
    <t>Pessimistic</t>
  </si>
  <si>
    <t>Weighted Avg</t>
  </si>
  <si>
    <t xml:space="preserve">Monte Carlo Simulation </t>
  </si>
  <si>
    <t>Scenario analysis</t>
  </si>
  <si>
    <t>Simple Sensitivity analysis</t>
  </si>
  <si>
    <t>More advanced Sensitivity analysis</t>
  </si>
  <si>
    <t>CHOSEN</t>
  </si>
  <si>
    <t>Wgt. Avg</t>
  </si>
  <si>
    <t>MC Sim</t>
  </si>
  <si>
    <t>Prob</t>
  </si>
  <si>
    <t>Demand</t>
  </si>
  <si>
    <t>Qty produced</t>
  </si>
  <si>
    <t>Demand growth rate</t>
  </si>
  <si>
    <t>Decision</t>
  </si>
  <si>
    <t>{%}</t>
  </si>
  <si>
    <t>Scenario</t>
  </si>
  <si>
    <t>One-way Data-table</t>
  </si>
  <si>
    <t>Beware: potentially different number of rows below linked to a different number of rows above in main inputs (Check Qty sold and Qtu Produced)</t>
  </si>
  <si>
    <t>hyperlinks to each tab in yellow (click on cell)</t>
  </si>
  <si>
    <t>Shortcuts</t>
  </si>
  <si>
    <t>Alt t u t</t>
  </si>
  <si>
    <t>Alt t u a</t>
  </si>
  <si>
    <t>Ctrl c &gt; Alt e s f</t>
  </si>
  <si>
    <t>growth rate</t>
  </si>
  <si>
    <t>Price [$]</t>
  </si>
  <si>
    <t>Total NOPLAT [$]</t>
  </si>
  <si>
    <t>F2</t>
  </si>
  <si>
    <t>Alt w s</t>
  </si>
  <si>
    <t>CAMERA SHOT</t>
  </si>
  <si>
    <t>Problem:</t>
  </si>
  <si>
    <t>Module 3 Stochastic Analysis</t>
  </si>
  <si>
    <t>HI Revenue Growth ST</t>
  </si>
  <si>
    <t>Monte Carlo</t>
  </si>
  <si>
    <t>Weighted Average</t>
  </si>
  <si>
    <t>Optimistic Case</t>
  </si>
  <si>
    <t>Pessimistic Case</t>
  </si>
  <si>
    <t>fancy tornado range</t>
  </si>
  <si>
    <t>Implied Share Price</t>
  </si>
  <si>
    <t>Main forecast/outcome/output</t>
  </si>
  <si>
    <t>one-way data-table</t>
  </si>
  <si>
    <t>NOTE: MUST SET SCENARIO EVALUATED TO "MONTE CARLO" TO RUN CRYSTAL BALL</t>
  </si>
  <si>
    <t xml:space="preserve">Base </t>
  </si>
  <si>
    <t>Scenario Weight</t>
  </si>
  <si>
    <t>Main Outputs</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</si>
  <si>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</si>
  <si>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</si>
  <si>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</si>
  <si>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</si>
  <si>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</si>
  <si>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</si>
  <si>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</si>
  <si>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</si>
  <si>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</si>
  <si>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</si>
  <si>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</si>
  <si>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</si>
  <si>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CB_Block_7.0.0.0:1</t>
  </si>
  <si>
    <t>Decisioneering:7.0.0.0</t>
  </si>
  <si>
    <t>CB_Block_0</t>
  </si>
  <si>
    <t>Var 1</t>
  </si>
  <si>
    <t>Var 2</t>
  </si>
  <si>
    <t>HI Var 1</t>
  </si>
  <si>
    <t>LO Var 1</t>
  </si>
  <si>
    <t>HI Var 2</t>
  </si>
  <si>
    <t>LO Var 2</t>
  </si>
  <si>
    <t>Hi value=OPT; Lo value=Pess</t>
  </si>
  <si>
    <t>Hi value=PESS; Lo value=OPT</t>
  </si>
  <si>
    <t>[Thousand $]</t>
  </si>
  <si>
    <t>NOPLAT STOCHASTIC</t>
  </si>
  <si>
    <t>We will introduce uncertainty in this model via Crystal Ball SW to use Monte Carlo simulation</t>
  </si>
  <si>
    <t>Main model with structure for Stochastic analysis</t>
  </si>
  <si>
    <t>Fall 2021</t>
  </si>
  <si>
    <t>Total NOPLAT</t>
  </si>
  <si>
    <t>Change vs Base 
[$]</t>
  </si>
  <si>
    <t>Change vs Base 
[%]</t>
  </si>
  <si>
    <t>HI Price</t>
  </si>
  <si>
    <t>LO Price</t>
  </si>
  <si>
    <t>HI Demand</t>
  </si>
  <si>
    <t>LO Demand</t>
  </si>
  <si>
    <t>HI Variable Cost</t>
  </si>
  <si>
    <t>LO Variable Cost</t>
  </si>
  <si>
    <t>HI Total Fixed Cost</t>
  </si>
  <si>
    <t>LO Total Fixed Cost</t>
  </si>
  <si>
    <t>HI Tax rate</t>
  </si>
  <si>
    <t>LO Tax rate</t>
  </si>
  <si>
    <t>HI Inflation rate</t>
  </si>
  <si>
    <t>LO Inflation rate</t>
  </si>
  <si>
    <t>HI Demand growth rate</t>
  </si>
  <si>
    <t>LO Demand growth rate</t>
  </si>
  <si>
    <t>Bottom</t>
  </si>
  <si>
    <t>Top</t>
  </si>
  <si>
    <t>&lt;CHOSEN SCENARIO</t>
  </si>
  <si>
    <t>66b79461-e9e2-449a-82a5-14dc2a0a7ed6</t>
  </si>
  <si>
    <t>1db1d93c-a1dc-4a53-994b-6fa2af15bead</t>
  </si>
  <si>
    <t>For Monte Carlo Simulation's Assumptions</t>
  </si>
  <si>
    <t>End of Sensitivity Charts</t>
  </si>
  <si>
    <t>Sensitivity Charts</t>
  </si>
  <si>
    <t>End of Assumptions</t>
  </si>
  <si>
    <t>(=E180)</t>
  </si>
  <si>
    <t>90%</t>
  </si>
  <si>
    <t>(=E152)</t>
  </si>
  <si>
    <t>Likeliest</t>
  </si>
  <si>
    <t>(=E179)</t>
  </si>
  <si>
    <t>10%</t>
  </si>
  <si>
    <t>Triangular distribution with parameters:</t>
  </si>
  <si>
    <t>Cell: E156</t>
  </si>
  <si>
    <t>Assumption: Variable Cost</t>
  </si>
  <si>
    <t>Cell: F156</t>
  </si>
  <si>
    <t>Assumption: Total Fixed Cost (cont'd)</t>
  </si>
  <si>
    <t>(=F180)</t>
  </si>
  <si>
    <t>(=F152)</t>
  </si>
  <si>
    <t>(=F179)</t>
  </si>
  <si>
    <t>Assumption: Total Fixed Cost</t>
  </si>
  <si>
    <t>(=G180)</t>
  </si>
  <si>
    <t>(=G152)</t>
  </si>
  <si>
    <t>(=G179)</t>
  </si>
  <si>
    <t>Cell: G156</t>
  </si>
  <si>
    <t>Assumption: Tax rate</t>
  </si>
  <si>
    <t>(=C180)</t>
  </si>
  <si>
    <t>(=C152)</t>
  </si>
  <si>
    <t>(=C179)</t>
  </si>
  <si>
    <t>Cell: C156</t>
  </si>
  <si>
    <t>Assumption: Price</t>
  </si>
  <si>
    <t>Cell: H156</t>
  </si>
  <si>
    <t>Assumption: Inflation rate (cont'd)</t>
  </si>
  <si>
    <t>(=H180)</t>
  </si>
  <si>
    <t>(=H152)</t>
  </si>
  <si>
    <t>(=H179)</t>
  </si>
  <si>
    <t>Assumption: Inflation rate</t>
  </si>
  <si>
    <t>(=I180)</t>
  </si>
  <si>
    <t>(=I152)</t>
  </si>
  <si>
    <t>(=I179)</t>
  </si>
  <si>
    <t>Cell: I156</t>
  </si>
  <si>
    <t>Assumption: Demand growth rate</t>
  </si>
  <si>
    <t>(=D180)</t>
  </si>
  <si>
    <t>(=D152)</t>
  </si>
  <si>
    <t>(=D179)</t>
  </si>
  <si>
    <t>Cell: D156</t>
  </si>
  <si>
    <t>Assumption: Demand</t>
  </si>
  <si>
    <t>Worksheet: [20210923_S2_NOPLAT-FinModel_Stochastic_Class3.3_CntrlPanel_SyntheticTornado.xlsx]NOPLAT SIMPLEST</t>
  </si>
  <si>
    <t>Assumptions</t>
  </si>
  <si>
    <t>End of Forecasts</t>
  </si>
  <si>
    <t>100%</t>
  </si>
  <si>
    <t>80%</t>
  </si>
  <si>
    <t>70%</t>
  </si>
  <si>
    <t>60%</t>
  </si>
  <si>
    <t>50%</t>
  </si>
  <si>
    <t>40%</t>
  </si>
  <si>
    <t>30%</t>
  </si>
  <si>
    <t>20%</t>
  </si>
  <si>
    <t>0%</t>
  </si>
  <si>
    <t>Forecast values</t>
  </si>
  <si>
    <t>Percentiles:</t>
  </si>
  <si>
    <t>Mean Std. Error</t>
  </si>
  <si>
    <t>Range Width</t>
  </si>
  <si>
    <t>Maximum</t>
  </si>
  <si>
    <t>Minimum</t>
  </si>
  <si>
    <t>Coeff. of Variation</t>
  </si>
  <si>
    <t>Kurtosis</t>
  </si>
  <si>
    <t>Skewness</t>
  </si>
  <si>
    <t>Variance</t>
  </si>
  <si>
    <t>Standard Deviation</t>
  </si>
  <si>
    <t>---</t>
  </si>
  <si>
    <t>Mode</t>
  </si>
  <si>
    <t>Median</t>
  </si>
  <si>
    <t>Mean</t>
  </si>
  <si>
    <t>Trials</t>
  </si>
  <si>
    <t>Statistics:</t>
  </si>
  <si>
    <t>Cell: O156</t>
  </si>
  <si>
    <t>Forecast: Total NOPLAT (cont'd)</t>
  </si>
  <si>
    <t>After 1,000 trials, the std. error of the mean is $129</t>
  </si>
  <si>
    <t>Base case is $2,736</t>
  </si>
  <si>
    <t>Entire range is from  $(8,287) to $14,045</t>
  </si>
  <si>
    <t>Certainty range is from $0 to ∞</t>
  </si>
  <si>
    <t>Certainty level is 75.0%</t>
  </si>
  <si>
    <t>Summary:</t>
  </si>
  <si>
    <t>Forecast: Total NOPLAT</t>
  </si>
  <si>
    <t>Cell: P156</t>
  </si>
  <si>
    <t>Forecast: NOPLAT/Revenue (cont'd)</t>
  </si>
  <si>
    <t>After 1,000 trials, the std. error of the mean is 0.8%</t>
  </si>
  <si>
    <t>Base case is 14.2%</t>
  </si>
  <si>
    <t>Entire range is from -147.2% to 44.4%</t>
  </si>
  <si>
    <t>Certainty range is from 0.0% to ∞</t>
  </si>
  <si>
    <t>Forecast: NOPLAT/Revenue</t>
  </si>
  <si>
    <t>Forecasts</t>
  </si>
  <si>
    <t>Decision variables</t>
  </si>
  <si>
    <t xml:space="preserve">   Correlation matrices</t>
  </si>
  <si>
    <t xml:space="preserve">   Correlations</t>
  </si>
  <si>
    <t>Crystal Ball data:</t>
  </si>
  <si>
    <t>Random numbers per sec</t>
  </si>
  <si>
    <t>Trials/second (average)</t>
  </si>
  <si>
    <t>Total running time (sec)</t>
  </si>
  <si>
    <t>Run statistics:</t>
  </si>
  <si>
    <t xml:space="preserve">   Confidence level</t>
  </si>
  <si>
    <t>Precision control on</t>
  </si>
  <si>
    <t>Random seed</t>
  </si>
  <si>
    <t>Number of trials run</t>
  </si>
  <si>
    <t>Run preferences:</t>
  </si>
  <si>
    <t>Simulation stopped on 9/23/2021 at 3:11 PM</t>
  </si>
  <si>
    <t>Simulation started on 9/23/2021 at 3:08 PM</t>
  </si>
  <si>
    <t>Crystal Ball Report - Full</t>
  </si>
  <si>
    <t>{=TABLE(,A151)}</t>
  </si>
  <si>
    <t>FROZEN DT</t>
  </si>
  <si>
    <t>Input</t>
  </si>
  <si>
    <t>Input Variable</t>
  </si>
  <si>
    <t>Downside</t>
  </si>
  <si>
    <t>Upside</t>
  </si>
  <si>
    <t>Range</t>
  </si>
  <si>
    <r>
      <t>Explained Variation</t>
    </r>
    <r>
      <rPr>
        <vertAlign val="superscript"/>
        <sz val="11"/>
        <color theme="1"/>
        <rFont val="Calibri"/>
        <family val="2"/>
        <scheme val="minor"/>
      </rPr>
      <t>1</t>
    </r>
  </si>
  <si>
    <t xml:space="preserve">  </t>
  </si>
  <si>
    <r>
      <t>1</t>
    </r>
    <r>
      <rPr>
        <sz val="11"/>
        <color theme="1"/>
        <rFont val="Calibri"/>
        <family val="2"/>
        <scheme val="minor"/>
      </rPr>
      <t xml:space="preserve"> Explained Variation is cumulative</t>
    </r>
  </si>
  <si>
    <t>Bar labels show the test range for each input variable</t>
  </si>
  <si>
    <t>Run options:</t>
  </si>
  <si>
    <t xml:space="preserve">  Tornado method</t>
  </si>
  <si>
    <t>Deviations (by percentage)</t>
  </si>
  <si>
    <t xml:space="preserve">  Test range</t>
  </si>
  <si>
    <t>-10% to 10%</t>
  </si>
  <si>
    <t xml:space="preserve">  Test points</t>
  </si>
  <si>
    <t xml:space="preserve">  Customize test ranges by variable</t>
  </si>
  <si>
    <t>Off</t>
  </si>
  <si>
    <t xml:space="preserve">  Show top variables</t>
  </si>
  <si>
    <t xml:space="preserve">  Base case for Crystal Ball variables</t>
  </si>
  <si>
    <t>Median values</t>
  </si>
  <si>
    <r>
      <t>Elasticity</t>
    </r>
    <r>
      <rPr>
        <vertAlign val="superscript"/>
        <sz val="11"/>
        <color theme="1"/>
        <rFont val="Calibri"/>
        <family val="2"/>
        <scheme val="minor"/>
      </rPr>
      <t>1</t>
    </r>
  </si>
  <si>
    <r>
      <t>1</t>
    </r>
    <r>
      <rPr>
        <sz val="11"/>
        <color theme="1"/>
        <rFont val="Calibri"/>
        <family val="2"/>
        <scheme val="minor"/>
      </rPr>
      <t>Elasticity is averaged across the entire test range</t>
    </r>
  </si>
  <si>
    <t>Synthetic Tornado</t>
  </si>
  <si>
    <t>One-way data table on NOPLAT per period</t>
  </si>
  <si>
    <t>NOPLAT1</t>
  </si>
  <si>
    <t>NOPLAT2</t>
  </si>
  <si>
    <t>NOPLAT3</t>
  </si>
  <si>
    <t>[$ 000s]</t>
  </si>
  <si>
    <t>20210930_S2NOPLAT-FinModel_Stochastic_Class3.5_TrendChart_Cballformulas.xlsx</t>
  </si>
  <si>
    <t>End of Trend Charts</t>
  </si>
  <si>
    <t>Trend Charts</t>
  </si>
  <si>
    <t>Worksheet: [20210930_S2NOPLAT-FinModel_Stochastic_Class3.5_TrendChart_Cballformulas.xlsx]NOPLAT SIMPLEST</t>
  </si>
  <si>
    <t>After 1,000 trials, the std. error of the mean is $128</t>
  </si>
  <si>
    <t>Entire range is from  $(6,993) to $14,329</t>
  </si>
  <si>
    <t>Certainty level is 76.6%</t>
  </si>
  <si>
    <t>Cell: U15</t>
  </si>
  <si>
    <t>Forecast: NOPLAT3 (cont'd)</t>
  </si>
  <si>
    <t>After 1,000 trials, the std. error of the mean is $45.30</t>
  </si>
  <si>
    <t>Base case is $1,038.92</t>
  </si>
  <si>
    <t>Entire range is from -$2,395.75 to $5,174.26</t>
  </si>
  <si>
    <t>Certainty range is from $0.00 to ∞</t>
  </si>
  <si>
    <t>Certainty level is 77.1%</t>
  </si>
  <si>
    <t>Forecast: NOPLAT3</t>
  </si>
  <si>
    <t>Cell: T15</t>
  </si>
  <si>
    <t>Forecast: NOPLAT2 (cont'd)</t>
  </si>
  <si>
    <t>After 1,000 trials, the std. error of the mean is $42.57</t>
  </si>
  <si>
    <t>Base case is $907.28</t>
  </si>
  <si>
    <t>Entire range is from -$2,330.46 to $4,769.78</t>
  </si>
  <si>
    <t>Certainty level is 76.8%</t>
  </si>
  <si>
    <t>Forecast: NOPLAT2</t>
  </si>
  <si>
    <t>Cell: S15</t>
  </si>
  <si>
    <t>Forecast: NOPLAT1 (cont'd)</t>
  </si>
  <si>
    <t>After 1,000 trials, the std. error of the mean is $39.94</t>
  </si>
  <si>
    <t>Base case is $790.00</t>
  </si>
  <si>
    <t>Entire range is from -$2,266.42 to $4,385.00</t>
  </si>
  <si>
    <t>Certainty level is 75.6%</t>
  </si>
  <si>
    <t>Forecast: NOPLAT1</t>
  </si>
  <si>
    <t>After 1,000 trials, the std. error of the mean is 0.7%</t>
  </si>
  <si>
    <t>Entire range is from -110.8% to 45.6%</t>
  </si>
  <si>
    <t>Simulation stopped on 9/30/2021 at 2:38 PM</t>
  </si>
  <si>
    <t>Simulation started on 9/30/2021 at 2:33 PM</t>
  </si>
  <si>
    <t>Get statts from Cball SW after running Cball MC simulation</t>
  </si>
  <si>
    <t>mean</t>
  </si>
  <si>
    <t>S. Dev</t>
  </si>
  <si>
    <t>percentile 10</t>
  </si>
  <si>
    <t>percentile 90</t>
  </si>
  <si>
    <t>=GetForeStat(U$15,$Q25)</t>
  </si>
  <si>
    <t>=GetForeStat(U$15,$Q26)</t>
  </si>
  <si>
    <t>=getforepercent(U$15,$Q27)</t>
  </si>
  <si>
    <t>=getforepercent(U$15,$Q28)</t>
  </si>
  <si>
    <t>VALUES Get statts from Cball SW after running Cball MC simulation</t>
  </si>
  <si>
    <t>Statt after running Cballl SW Mcarlo Sim</t>
  </si>
  <si>
    <t>SDEv</t>
  </si>
  <si>
    <t>=+GetForeStat(P$156,$M134)</t>
  </si>
  <si>
    <t>=+GetForeStat(P$156,$M135)</t>
  </si>
  <si>
    <t>=getforepercent(P$156,$M136)</t>
  </si>
  <si>
    <t>=getforepercent(P$156,$M137)</t>
  </si>
  <si>
    <t>VALUES Statt after running Cballl SW Mcarlo Sim</t>
  </si>
  <si>
    <t>㜸〱敤㕣㕢㙣ㅣ㔷ㄹ摥ㄹ敦慥㜷搶㜶散挶戹昷收摥㉦㡥戶㜱㥡昴㐲〹愹㉦戹戵戹㌸戱㤳㔲㤵戲ㅤ敦㥥戱㈷搹㤹㜵㘶㘶㥤戸〴㥡㤶搲㔲㉥㐲㉤て搰㔲愰慡慡ち㕥㤰捡㐳搵搲昲㔰〹〹㠴㕡挴㐳〵攲〱愹㔴〸ㅥ㐰㈸㠲㤷㈲㔵㉡摦㜷㘶㘶㜷㜶搷㍢㜶㌶㉤㌸挸㤳散㥦㌳攷㝥捥㝦㍤晦㝦㈶〹㈵㤱㐸㝣㠴㠷晦昲㐹㌲㜱搹挴扣敢〹㉢㌷㕡㉥㤵㐴挱㌳换戶㥢ㅢ㜶ㅣ㝤㝥扦改㝡ㅤ愸㤰捥㥢㈸㜷㔳㜹搷㝣㔸㘴昲㜳挲㜱㔱㈹㤵㐸㘴㌲㥡㡡㜲㜶挲㕦㕦昸愲戱㔵㜷ㄲ㘰㜲㜴攴搰搴㜱昴㍡攱㤵ㅤ戱㜹攰㤸摦㜶挷搰㔰㙥㈸户㝤换戶摢㜲㕢㌶て㡣㔶㑡㕥挵ㄱ㍢㙣㔱昱ㅣ扤戴㜹㘰扣㌲㔵㌲ぢ昷㡡昹挹昲〹㘱敦㄰㔳㕢㙥㥤搲户摤㌱戴㙤晢㜶攳捥㍢敦攸挶搰㠹㠳愳㈳攳㡥㌰摣㡦愹捦ㄴ愷扣㙤㑣ㄴ㑣慥㑤〸挷戴愷㜳愳㈳昸ㅢ㤹㍦摥㙥捦㑤捣〸攱㜱㘸攱〸扢㈰㕣つつ扢慣㘱搷慤㔸戳摣㍣捤摡㡤愵ㄶ㜴搷㑢㔹愳愲㔴搲慣戰搷㡣㜵〸㝢㔷搲攷扢慤〹㘱扢愶㘷捥㤹摥㝣摡㥡㐴㐷挵ㅥ敢愸㉢㡥攸昶戴㌸愸㕢㈲㘵敤愹㤸挵愴晦㈴㍡㙥〸扢㠸㑥㑣㉥㍦㌷散㕡愳㌳扡㈳㘷攴㜲㘳㘲敡敥㜶ち昵㜵慦㘹摤㉦愷㉥㐷㘰㥦搷戵慥㠷㤲㘳扡㔳慤㌹搸扡㘶戰昸晡ㄹ摣搲扡㝥㘴㡦敡摢摣搴扡㡤摣捡晡摡㑡㔷㐰摦㜲㐷戱ㄸ㉤㑤搰㐹㤰㈱㈰〲戵㉣㐱ㄷ㐱㌷㠰㤲晣ㄷ戸㈴摡㤰㐵㙡㕥㔷昳㔳㙡扥愰收㡢㙡㕥愸㜹㐳捤㑦慢昹ㄹ㌵㙦慡昹攳㙡晥〴敡㠴㑦愶戳㔳つ㥥挷㘶晥昹搶㘳扦摦㜰攰愵㕢摥㥡㥥㜹攳摦㘳摤慢㔰改㜰㌰愹㌱㐷㍦〵㔲慢㔱昱搶摣ㄶ晥㔹㥣㉢挰ㄴ挶㜶攳㜶㘳㘸愸戸㝤㡢㝥慢㥥攲戲㘲㤰㕦㐷㈸㝤愸摢㙤摣㘷摡挵昲㈹㠹扢换㐶㜴㔷搴㌶㙥㌰㈸ㅢ㈹㔷散愲㝢改挲㠵ㄳ㥥敥㠹㑤㡤㘵戵㑥㥡㥡㑤㠰慤㠴㉢挷扢愲戱搹㌱扤㔴ㄱ挳愷㑤扦昸昲㠶㘲㙢摣㈹㑦戵㉥摤敤㠸㤳搵搲愶ㄹつ㐳愸捤挹扥㥢㔶改ㄷ昹昳ㅡㄸ㥤㈹扢挲㤶搳ㅢ戴挶捤挲〹攱㑣〸㡡㐴㔱㤴㑢㕤换愲㠰敢〷て搹㔸㈸戸戵㜸㜵㌴搷搸㜵摡〳㌳㡢㈲收㍢㉢ㅣ㙦㝥㔲㥦㉡㠹㜵㜵㔵晣㌱㔱戰戱㉥㝢㜷戹㔰㜱㐷换戶攷㤴㑢昵㈵挳挵㌹ㅤ㤲愶㜸愰㕣ㄴ挹㘴㐲ち〵〸摣㡥づ㐵㐹摣摣㥡ㄷ㈴㈲㈲㈸㈶㈳㙦愸㈷扢摣ㄱ慣づ慢㈸〹搲愴㝡敤㈲㥤㜱扥㔲挶挴㜰㘰㘴㑤搴ㅦㅣ昴挶㐵扡慤㘲敥㤳慤慣慡晤挱敡㜷捤〹摢摢慢摢挵㤲㜰㘲戵㥦挲ㄹ㘹扤〰愹㜳㄰〸㉤㜷㡦慡㑥㌹慤捣愷㑥㤹㐵㙦㈶㍤㈳捣改ㄹて㜹搰㤰㤹っ户戶改搱㉥㐱㤶戶㥡愰ㅦ㈰㥢㑤愴搷戰㔲㍡㡢㈷㤱愲㜴㡡攱攵㍡㐱捥㜶㜵扣摣㙤散㌶㑢㥥昰㠵㜲慦〱㡣昸㕡㑤愲慦㠷㈴敡攸〵㕦㘱慣㌱㐶㐱愵扡㘹㝢昳㌵扥㙤攲ㄲ㥦㠸㔶㘴挱戲㤳〵ㄴ〵昵昲㈰㠶搷㐰㌴つ搲㈰扥㜲㠴㠸挸〶㌱㥡ㅤ㍤搷ㄳㄹ敢挷挸〸搴㡦ㄲ㈱㙢㙦㘹㉤㈳㐸散捤㐴捡㐶㉤昹㜱㐵㥡㉤㘴换晢搲㙣㉤㌶㑥㕢㐷戰㥥㘰〳挱㐶〰攵㉦㤰㜰㤴㜲㐸搷㍦摡愵㜸搷㉥㈳戸ㅣ〰昲㐹愳捣〹㐴ㄵ㙤愸愵搸㤱慣搷〳㍢㔹ㅡ挵扥㈸愲㘵㕣戵㌳㝢㉣㠹攸挰敡㕣ㅥ扡㌶㈹㜵散昵慤㘹㌳扡ㅣ㔲㘴㑣搵攸㕡ㄷ愹ㅡ摤〸㔶㙤㔳㙦㕤㠹愶摡〰挱㔵〰扥㘲愱戱扢㌴㙢㥥收攴㐵㘱ㄲ昹㠶㔰㥢捡㍤㈰㘲㥡晦㌱〲慥改攸戲㘲㍦搳ㄴㅣ㌴㉥㝡晢㜹㜳㙢摥づ㤰摥愰㌳㔷㜴づ㝤㐵攷㘹㐱㕦つ昶㔲晥搸㔲扦㕣㡢㘲敤㍡㠲敢〱ㅡ昴ぢ㑦摥攷敢㈵㤰㈶戱ㄵ挱摣㙡㝡㕣愴㠵㍢㌹㍦㉢愴昶改㌶㈶㜵㘷㕡㜸昰㕥散ㅢ㠳ㅤ㕣㜶ㅣ㔱挲㠱戶㈸㌳㜸㜶㔹㕦㥦改敥㜶捡ㄶ昳㔷散㘳昷愲㔰っ挹愴摡㤱㘸戰㡦㘳散捣㠸扦㈹㐲㌹搴扦户戶ㄶㄲ㤱㐶昵攴挵㜶昱㘷换ㄵ㐹搲㠶㈴戹ㄱ摢慡摤〴〰㈹愱晣慥愵㐴ㄹ㘴戵捤戲㕡扤戵㑡敦㕥捣挹愴挱㝦搸㈴㐷扡㝣㘷敤〸㝣〷㙥㡦㌵㘱㕡㔵㘱搱㘵㡤ぢ愷〰扦㠲㔹ㄲ㔹摦㈵㑢㔱戳㈲㉢㉥ㄲ㔹搱搱搱㜴㤶㡥昱慤㐹㍡㘹㤰ㄲ戱摣ㅥ㕢ㄸ㜳づ慦ㄱㄵ㕤㤰ㄴ㉡㌱㙥愱慡〴㈲攵戱敥㡡㠸㘹㐳挴攴戰㜱摡㉤〴㕢〸㠶〰㔲扦㠱愴㔹敡挶㌳ㄴ搶㌹㐷㜷㜶㍥㥦挸㄰つ搲㍤昸㑥㑢㘱戵㡤挳㙣㈷戸つ愰挱晣愱昳㌱㠶㄰㈵捡㈳㠴㐸㙢㐹㌳㡥㤹攲ㄴ㘹㘰㤵㠱愰搲㘸挵昵捡ㄶ愳㑡㍤挶㔸昹㘰搹ㅢ㌳摤㔹㐴愱晡㡤㈰㜱摦㡣戰㐱㕤づ㙣㥦㠶扣昲散慣㈸㙡挶㐴戹〲搱戶㙦㙣㌹ㅣ捡戱㍥搸㤲昲㕣慥㉡㜸摡㍢ㅢ愳ぢ㐵㥥㠸攱㙢愵㈷㜶㐹㥥㙦ㅥ晡㝡㙢㍢㍡㘹㝡㈵搱㘵昸㑣挷㜴挶挰㉥㈲㙡㔰散㌴㈶㘷ㅣ㈱挶㝡㡣㍤㡥㔹㉣㤹戶㈰㌲㘰㘳㌲㔰户㕦㑣㈳㐲㌰㕥㘶晣慦㙣昷ㄸ㤳㡥㙥扢戳㍡㠳㠹昳慢敢摥㘴㐸㈴㘵㡣㤸戶㡢㘱㈴ㄶ㤹敥㌵㈶㘶捡愷㄰慤慤㔸昶ㅥ㝤搶㕤ㄶ㔸㈱搱晢㡦㐴㡤愲㉡慡慡㘴搴㑣扢昸攱㠱㍣㤱搸㡡㕦㤲㐰攲㉡㤱愲扦㍣㐶㝢搳慥て攲㌳戴搳㌹愷㙥㐴㡥慡㤹ㅤ戱㔲㤸㥣慡摤挱㌶㜷〲摣戳攷攸扥㕡㔴敥㠲攲搵㈹㝡昸㘳㘴扣㈴㡢㙡㄰㠴晥戹㔵㍥愹㌰㡦㤴〳づ〴挶昹搶㐸㝥㔹㐳搶㈱昵慤慡㈵㜷㈳㡡搴㙤散搷愷㐴〹戱㘸㑢昷㔶昹㉦㌴㘳㉤扤攴〶㘵愳㘵换搲㐹㕡㈴换㠹㠲㑥ちㅥ慥㜸攵〳愶慤ㄹ〰㤲晥㠲㉣晤㌴戲昴搳㌲慢摢㌸挲戰愰㑣戳慦昲戴敥㤸摥㡣㘵ㄶ㌲㝣㘱攸㙥㔹搰㈴㤸㥣㤲㌷㝣㐲㤹㌱搰㘰捤ㅦ㠵挹收收㠰敥ㅣ攴㈸户㡥攸〷攵慡㑡ㅡ㝦㤴㌶ㅤ㑢㄰㌰搲㑢慡摤㠵摥㔲昲㘶〴㐴㡥㝣捥㠵昷㉦捥㍤㠲ㅣ摦㉦㐷慣挷㤰〸㍣㠲ㄱ㈱㑦昷㜶摡㌸㙡㥢ㅥ戰㐷㡣敤㌶扤㌱ㄷ㈸〷㐰㔲ㅥ㙦㌷㐹慣㐶ㅡつ㔶戵挲㤵捤㐵㜵㙡攲㡡收昲愸摥戸㜶㠱㘲㕦愳㐴ㄴ挹㘲㤵愴㘶㔹㘰㡥换㐹搵㈸㔲㜱㠷摡㐶㠹㜳㥢搶昶㥤㔲攴〲ㄴ㤳愴㤹㠴戶㐳ㄲち㠲扣愴づ攸㈸晡敢攳挹㈳ㄲ慤愱つ㤰愵㥥昲昳㝡㠲㜰攰㍥㕣㌹㈹㡡㙣昰〶晥㕥ㄵ㈴て㔵扣扡ㄲ晤㜴㝦㔰㌲㕣㉡ㅤ戲㘱㈵ㄴ㜴愷戸㑣㔸ㅡ㙢昳㌵㡣攴捥㜶戵扦扦扤ㄱ㐶っ搸㤰㈱㤱ㄸ㍦㌰搸㄰捣ㄵ㠹愶搲㍡敢攱㔶㔷戳㌳㝣㍢㈰㜴㕢㘲㘰挲㉢㡥㠹㌹㘹㠶搵㉣昹㝥搹愰㝡㕡㤴㜲㔴㌳㠶愷㕣愸㜴㡦㜲㍣㐸㐹〶搷㡣㈳㜴㑢攱〲〳挴㙥㤰ㅡ㉦㜸〸敢㔶㍢攰挹㘰昹㘰〷㍢攲㠷㑤㘸㥤㔱㠲愶㘳〸户㝥ㄱ攴㥤㌶㌱ち㐱㙡挸攷ㅦ㍢㤵攷㥥攵昳攳㥤㠹㌰ㄱ㌰ㄱ㐳㕤㌱搶〳㤰ㅢ㡤㑡㤲㡢晡挳㘰戹㉦搹愴搰敡づ昳㘸㘲昴搰攴㜳㍣摣攰㘱ㅣ慢㤷㙣㔳挲ㅤ㌷捦㠴㌶㉤捤慦㌲昶搹㠵㔲愵㈸愴㉡づ㘵戵搴挸换〲㕦昲晡㥦捦㑤㌱晢ㄲ㙣捡㍥ㅣ愵戸㘴㈲愹㝤扢㕢晢っ㥡㑢㈱㠷㍥㝣搹挶攰㘳㡣㕢㑥〶挳㥡敥㈸搰㍥㕣㕤扢扣㈰㉦捥㐱愴㌵㘵㔱㤶敤挷㕤扣㙡〴㔹㜲㕢愴摡晥昲晥㌲㙤昶㐸搶㕥搳捦㕡ㄶ㌸挲㍡㝤㠱㤷㑥挳ㄸ㘹㤳㍢搸㐹攲㕣㄰搹㍤昷㠸㝣㑤㥣摢ㄹㄸㅦち攳扢㍣〵㈵戰慢㘰㈴ㅡ摣㙡捤敡㔶ㄸ昹愵攵慤摤つ愰㌰〴㑣㠳ㄶ㌵㝤〳㘷〴改挵つㅣ〶㈳㘳愲愳搱㐰㉡㘳㤴晤㜰搸〳㘹攰㈶ㅥ愴㈷换㔰㐲摥ㅡ㜹㈹㉣扣㤷㌸㘸攱〸㔴㜶搶㌵㘴㡥敢ㅥ慥扥搸ㅢㅢ戲㠷㡢㐵㥡扢昰捦㉤ぢ慣攲摡㠶㙦㡥慥㘹戸㤰㈵搷㐴晢敥㥡㠶㠲攰愲攰搶戱摣㕥摤㉢捣㑣㜸昳晥愵慤㜶㐹㈲昵㜳昸㈳ㄶㅣ㥤㌶㜳搲收㈵搴㌹敥㝤昶㠴㕤㍥㘵换㜹愵㕣摥昸愳ㄵ慢㜵㜶㜲㤲搹挴㐷昸㈳ㅦ㌵㤱㝡ㄳ㍤㉥㘵摡散愰收㈰㘱㍦昲昱愵挱〰搲㌱㜴〲摢扤㝡㘳㠰㜴戲愶㠱㑥愴㈰㔸㈱ㄴ㝢晡㘳㈳ㄴ攵つ愰㤵挴攲ㅦ挹戱攷㉦㠳昵㤵㥦㈱㠷〸挷㝢㈰㐶㔲㔷㈱ㄵ㠳㍡㈹挸㠳敢ㅤ扣っ昲晦㠳愵㤰㥢ㄷ㘴愷晦〲㌳㉢慦㌷愲攸ち愲攸戵㘶ㄴ㌱㄰㝢㕥㈱㙦捥㝥攵愸昹㠹㕦敢晤ㅦㅥ㌵敦〱㠶昹㐸㙢っ㐱㌵〶攳慢挶㐰㐷㤳㌱㜰ㅤ㡡愵㌱㜰㉦摢㌰㕥敦ㅢ〳㠱户攳〰㌲ㄶ㌷〶ㄸ挵㡢㌱昹㈲㐱搵㠸〳㠳㘷慤㜵ㄶ㍤㘱㝢㜱扤㔶戸㠸摣㐳㍤戹愳昰㍤慤㙦捥ㅥ搷ㅤ摤摡㈸昳昷㌸〲㙡换㤹挴㝤㙤搹㠴㉤㌶㉤㔸㈲ㅢ㉤攰㤵〸晤改㉢㥥㤳愵摤㔲〷愶晣挷㜷搴㉢ㄹ㈵㝤〱㍥ㄱ㠵㈷㠴挴ㄷ搶晣㘴捦㥦ㅥ㝥㝣㈷敦愵〵戴㥡㘲㈰戸㥤攰㍣㉤〷㠴㙦㈳㔷㐲搶昲昳㥢〳昸㄰挹㥣㉤㠹ㄱ摤㤱昶㡥慢㔹㘱搲㈷扣〸㘱晡挴户ㅣ㡣㐹摣㜰昰㡤挹㕣㠳㘳㔳㝥扥㈴㥤㠱戹挸挴愵昷㉥っ㄰㉡㉤㔵㔶㥢㜶㘵敡愷㔰㍡攷㌹㤱㝡㝢㤰攷㑢㍥㡡昲㑡愳㔶摢㑥慤㈶捤㐴㘵㄰㌵㐲㈹㠵㐸〳㈹㈴㝡㘴㘱攸㕦㑡愹㜱㈴㔲㌹㠰㤸ㄸ㕡㘳㌰㤷㈷晦ㄵ㈱㈰慡搷晢摡晣㔴〵扢〸㉣㠶㕥昷㜶捦慥戴㍡㐳搵挴愰慣㍣㝤ㅣ㐶㐲ㅥ㔳㤸挱㈸慤捣㍤㠲㐴昸愴㠶㤰㕡戲攳㠹㠳昴㔸㝥㠸捤㘷散㤴㐵慦㕡搶摡㘵㔷㜰挷〳㝡㈶㉤ㄵ㠶扤㥡搹㌸㝡捡㘸㥣㕦㌵敢㘷ㄱ昶晡挹㙡愳慥愰〸㍡换摥㠸昳㈷挲㝣晣ㅥ㠸攵㠳戵慥搷㌶㤶㔰挷搹㥤㔸㈰㝦戰扦慥㠸㘱㙣㡣㑡㡥㠱㠴㕤㔲慤㡣㝦〹㝣〲㑤愴㍤慦㘸戵㈴挷㔲ㄴ㐶愳㐳捥敡㔰㥢昴㍦攳搴㤲戳㈶㔹㥢〱敢㍡晤㝦っㄹ㡢敡㝦㠵㔱㌶㠹戲晢㠲〴㕦㔲㡣㤴㉣ㅡ㥣攱㡥挰㠷㡤㌰㡤㍣〲㙢㌲挹攰戶㥦㥡挰㈷慡㝥戱㤴攰昰㜰㈵ㅢ㉦㐱㔴摢搲戶敤㙡㈹〰ㄹ〵㑡晤〸㈲愸㘵㝢㑥扡昹ㅣ㥢扥ㅦ搹㙢づ㤸〵愷散㤶つ㙦㘰〲攱摤〱㝥㘱㘶挰收ㄹ㔶㕥㙥ㄴ㙡搷㘰㈷扡ㅦ㐰㥢㠳㠷㈰戰てち敦攳㡡㍡㌲㠶戰戴㤸〵扦㌶敡㡢〴㤲愸ㅤ摣㑢㡣挳ㄵ扤㠴て㔴て挱慢改㌱㙢㔹㈸㍢摦户摣㜸ㄷ㠳㕢㠷摢㔸昷挲昳㈳㑡㌹㠴挱攴ㄲㅥ㜸㤰晢摡戸〷昵㜵㠳戵戹慣搹㥥㜷㉤㥢㝡〹㌸㕤摡㈸昵㈴挳㌱昹摤㜱㔶㝢㤰㄰㜱ㅥ㝡㐷㤷敥㡡㘵㙦晤愰昳攰戳㙤扡扣〶㑢㜰㤴㉤㈱捥晤㜹㌴㔵敥㈶挰㑦换〷〹扥㈸昴攷摤挵挴ぢ㔸ㄶㄹ〰改㐴㕡〷㘸㑤搵㍦㔸㠸慡ㄵㅥ㉤㐸㠵㔹攵晢㈸攷㉥昹慢㉤㌲て㐷つ㜹㠴㐰㕡㡢㑡㙥㠵㐷〸㌹晥㜳㘸㔰ㅤ㝦ㅡ戹慤挷晦敥㠲攳㔳昹换昵㐵晢敦ぢ㤵㠷㜶㥣㐳㥦㈰㈸ㄱ㔸〰㝤㘱捤㕥㡡㐵捡㥡戴ㅦ㐴㜸㝤㈷搲㜸㝥ㅢ晣晢摥捥㜷摥收昳昷㥤㡡ㄴ㠴㈸慡㕦〵〵愱㕣挵搳搱㔵捣㈲户昵㉡扥戵搰㉡晡㈸㈳㌹ㄳ捤〱攸改㔰㐸㉢㜲㔵㉥ㄲ摣㔰晥ㄴ㠹㔰㈴敡㘶搱㐷挴捡戶ㄵ㈴搰㤶㍢㉦摢捥㈱ㄱ戶㑤㜱㈳㘲㍥攱㤱昶ㄱ慦㍣搲㙢㤳昶摤慥㘹㕦㉢㘶慣挰摦扡㉣㘴〳㤶挴㙦㘲㕢㡡昴㜴㥢戱㝣攵愹㄰㌱㝢昷㠶摦㐷愹㐱㜴〹㠴攱㕢愴㈴㈴㙥愴昲搵戰昲㉢慦搶㥣愳㈸挰〳敡昱㉢㤳攰㘴攵㈷挳捡㕢昱敤㤵慣㤳攰㕤〱㍥敦㠵㤵㐹㤸戲昲ㄳ㘱攵扦㙤摤㔸慤ㅣ搲愱摦㜳㡡㐴ㄲ㘳敢㑡敢㍦昲ㅤ㌶て搵㈹㠳晡戳换昰戳㈹㌹㘵㤰戸㈴㌵㘸㌷慥㝤㌸昸ㄲ㝡㍦㙥㌱攱戲〷㠴慣晦ㅦ㈲散挳敤愶㌱摤搳昱愱昳ㅣ挲捡㡥㈶摦搸㌸㙤ㅣ㜲㤰搱㘹散㜳㜱愶㉡㉥㉢ㄲ㠱㌹㤰昴昷㜷ㄱ昷㝢㡣改㔸摢㡦㌰ㅣ愶昲戶㐸㝢捡㐳㠶㔰㤲捡攳㈱㘶ㄳ㘷㙢㌴愳㝤ㄱ挸㠱㤸〴㘴㐲晢ㄲ愰ㅦ㜲㔹挳㡣㍥昲扦㘴敥戳㐸㘸㡦ㄲ㍣〶㤰㔵挸散愴㠳昴㤷〱㝡挳晦㡥㘲㘰㑥晡㑢㔴攵㑣㌸㔸㤴㡣戴慦戰挱ㄳ〰ㅤ㜰搴㉡〱ㄱ㘶戵㈷㤱ㄳㅤ㤴㠲㐳づ晡ㄴぢ扥㐶昰㜵㠰㙣㡡㤳㕤昲慥㜱㑤㙤㙡慥㙦愰愹挲慤㤰㜲散㥢㐱㠲㉦愹戳〰㜷戵戶㤵㜹ㄴづ㍦摦㐷㔰戳敥㍢晤㕤昸敥㝥㥥㡢敥挰㝦㍢㤲㤲㠶㝤㔲晤㔴㝢㝤㤱〹㘸㤳换㥦㠳捤扥㠰㝥戸慥㥡㡤挹ㅥ㍦㡤㕦㐶㑤㉢㡦攲摦戳昸㈹㈷㌱〲㐷愱愶捤挰捤㐲ㅡ㤰〵戳㐱〱㔵㤶昶㌴㠰㐲ㅣㄳ㑦摡㌳㝣㈳㙡搹扦昶敤㈰挱ㄷ㠵㜸㍤换㐴㈹㘸ㅥづ㐸㕣换㠲ㄳつ〳ㄲ晦戲攰㜸㜴挰敦㈰㔷㤱挸㐲愲㕥㉢ㄱ㘹㐹收㍥ぢ搰搳搱换戹㔱换愹愷㤵挲㐳挵㠷ㅥ晡愰㌷㌹戰㈹昹搹扢扢㥦㝤敦搷敦㍦昳敥攷㜶晣昵挳攷㥦㝦昷捦捦扣晤攱㥢㔳㍢㝥昹攲㡢扦戸攷㠷㙦扦扦摡㜸㐱㝤昵㠳晤㉦㥣ㄹ㍡㜱收愴㜱昴收㍤㘷敥㍦㝥㜸㘸晣㤲挱㡥㡥捥捥ㅢ晡㝦戵攱挶扥戳㈷㕦㔳摥晡挳㝡㕢㤱换攵㠰㐷〰挲愷㡦换㤶搳昸ㅥㄲ㤸〶㘷晣㠹㑥㠳换㍤㡢㥦㔲っ㌶㙡〴㉦ㄹ昸㌴㌸〱㔹㔰愸㉦攸晡て㤶挵戳〵</t>
  </si>
  <si>
    <t>㜸〱敤㕣㕢㙣ㅣ㔷ㄹ摥ㄹ敦慥㜷搶㜶散挶㑥摢愴㌷昷㝥㜱戴㡤搳愴ㄷ㑡㐸㝤㘹㉥慤㤳戸戱㤳㔲㤵戲ㅤ敦㥥戱㈷搹㤹㜵㘶㘶㥤戸ㄴ㥡㐲㘹㈹ㄷ愱㤶〷㘸㈹㔰㔵愸挰ぢ㔲㉢戵戴㔰ㅥ㤰㤰㐰愸㐵〸㉡〴て㠸㔲㈱㉥〲愱㐸扣昴愱㔲昹扥㌳㌳扢戳扢摥戱戳㘹挱㐱㥥㘴晦㥣㌹昷㜳晥敢昹晦㌳㐹㈸㠹㐴攲㍤㍣晣㤷㑦㤲㠹ぢ愷ㄶ㕤㑦㔸戹戱㜲愹㈴ち㥥㔹戶摤摣㠸攳攸㡢ㄳ愶敢㜵愰㐲㍡㙦愲摣㑤攵㕤昳〱㤱挹㉦〸挷㐵愵㔴㈲㤱挹㘸㉡捡搹〹㝦㝤攱㡢挶㔶摤㐹㠰改戱搱〳㌳㐷搰敢㤴㔷㜶挴收挱挳㝥摢ㅤ挳挳戹攱摣昶㉤摢㙥捣㙤搹㍣㌸㔶㈹㜹ㄵ㐷散戰㐵挵㜳昴搲收挱挹捡㑣挹㉣摣㈹ㄶ愷换㐷㠵扤㐳捣㙣戹㘱㐶摦㜶昳昰戶敤摢㡤㕢㙥戹戹ㅢ㐳㈷昶㡦㡤㑥㍡挲㜰摦愷㍥㔳㥣昲戶㜱㔱㌰戹㌶㈱ㅣ搳㥥捤㡤㡤攲㙦㘴晥㜸扢㈹㌷㌵㈷㠴挷愱㠵㈳散㠲㜰㌵㌴散戲㐶㕣户㘲捤㜳昳㌴㙢ㄷ㤶㕡搰㕤㉦㘵㡤㠹㔲㐹戳挲㕥㌳搶〱散㕤㐹㕦散戶愶㠴敤㥡㥥戹㘰㝡㡢㘹㙢ㅡㅤㄵ㝢慣㐳慥㌸愸摢戳㘲扦㙥㠹㤴戵扢㘲ㄶ㤳晥㤳攸戸㍡散㈲㍡㌱戹晣摣㠸㙢㡤捤改㡥㥣㤱换㡤㠹愹扢换㈹搴搷扤扣㜵扦㥣扡ㅣ㠱㝤㕥搹扡ㅥ㑡づ敢㑥戵收㔰敢㥡挱攲敢㘷㜰㝤敢晡㤱㍤慡㙦㜳㙤敢㌶㜲㉢敢㙢㉢㕤〱㝤换ㅤ挵㘲戴㌴㐱㈷㐱㠶㠰〸搴戲〴㕤〴摤〰㑡昲摦攰㤲㘸㐳ㄶ愹㜹㕤捤捦愸昹㠲㥡㉦慡㜹愱收つ㌵㍦慢收攷搴扣愹收㡦愸昹愳愸ㄳ㍥㤹捥㑥㌵㜸晥昸㠳㤷敥摤㘸扤戴攷㍢户晥敤搷扦昹摤摦㕦散㕥㠷㑡㜷〵㤳ㅡ㜷昴攳㈰戵ㅡㄵ㙦捤㙤攱㥦攵戹〲㑣㘱㙣㌷㙥㌲㠶㠷㡢摢户攸㌷攸㈹㉥㉢〶昹㜵㠴搲㠷扡摤挶摤愶㕤㉣ㅦ㤷戸扢㜰㔴㜷㐵㙤攳㠶㠲戲搱㜲挵㉥扡ㄷ㉣㕤㌸攵改㥥搸搴㔸㔶敢愴愹搹ㄴ搸㑡戸㜲扣㡢ㅢ㥢ㅤ搶㑢ㄵ㌱㜲挲昴㡢㉦㙡㈸戶㈶㥤昲㑣敢搲㕤㡥㌸㔶㉤㙤㥡搱〸㠴摡㠲散扢㘹㤵㝥㤱㍦慦挱戱戹戲㉢㙣㌹扤㈱㙢搲㉣ㅣㄵ捥㤴愰㐸ㄴ㐵戹搴つ㉣ち戸㝥攸㠰㡤㠵㠲㕢㡢㤷㐵㜳㡤摢㑦㜸㘰㘶㔱挴㝣攷㠵攳㉤㑥敢㌳㈵㜱㙥㕤ㄵ㝦㑣ㄴ㙣慣换摥㔵㉥㔴摣戱戲敤㌹攵㔲㝤挹㐸㜱㐱㠷愴㈹敥㉢ㄷ㐵㌲㤹㤰㐲〱〲户愳㐳㔱ㄲ搷戵收〵㠹㠸〸㡡挹挸攷搷㤳㕤敥㈰㔶㠷㔵㤴〴㘹㔲扤㘲㤹捥㌸㕦㈹㘳㘲㌸㌰戲㈶敡てづ㝡捤㌲摤㔶㌱昷挱㔶㔶搵晥㘰昵户㉦〸摢摢愳摢挵㤲㜰㘲戵㥦挲ㄹ㘹扤〰愹㔳㄰〸㉤㜷㡦慡㑥㌹愱㉣愶㡥㥢㐵㙦㉥㍤㈷捣搹㌹て㜹搰㤰㤹っ户戶改搱捥㐱㤶戶㥥愰ㅦ㈰㥢㑤愴〷㔸㈹㥤挵㤳㐸㔱㍡挵昰㜲㥤㈰㘷扢㍡㕥敥㌶㜶㤹㈵㑦昸㐲戹搷〰㐶㝣慤㈶搱搷㐳ㄲ㜵昴㠲慦㌰〶㡣㌱㔰愹㙥摡摥㘲㡤㙦㥢戸挴㈷愲㌵㔹戰敡㘴〱㐵㐱扤㍣㠸攱㌵㄰㑤㠳㌴㠸慦ㅣ㈱㈲戲㐱㡣㘶㐷捦昵㐴挶晡㌱㌲〲昵愳㐴挸摡㕢㕡换〸ㄲ㝢㌳㤱戲㔱㑢㝥㕣㤳㘶㑢搹昲扥㌴摢㠰㡤搳捥㈵㌸㡦攰㝣㠲㡤〰捡㕦㈰攱㈸攵㤰慥㝦戴ぢ昰慥㕤㐸㜰ㄱ〰攴㤳㐶㤹ㄳ㠸㉡摡㔰㉢戱㈳㔹慦〷㜶戲㌴㡡㝤㔱㐴换戸㙡㘷昶㔸ㄲ搱㠱搵戹㍡㜴㙤㔲敡搸慢㕡搳㘶㜴㌹愴挸㤸慡搱戵㉥㔳㌵扡ㄱ慣摡愶摥扡〴㑤戵㐱㠲㑢〱㝣挵㐲㘳㜷㘵搶㍣捤挹戳挲㈴昲つ愱㌶㤵㝢㐰挴㌴晦㘳〴㕣搳搱㘵捤㝥愶㈹㌸㘴㥣昵昶昳收搶扣ㅤ㈰扤㐱㘷慥改ㅣ晡㡡㑥搳㠲扥っ散愵晣愱愵㝥戹〲挵摡㤵〴㔷〱㌴攸ㄷ㥥扣㑦搷㑢㈰㑤㘲㉢㠲戹昵昴戸㐸ぢ㜷㝡㜱㕥㐸敤搳㙤㑣敢捥慣昰攰扤搸㍢づ㍢戸散㌸愲㠴〳㙤㔱㘶昰散㜲㕥㝤愶扢换㈹㕢捣㕦戳㡦摤戳㐲㌱㈴㤳㙡㐷愲挱㍥㡥戱㌳㈳晥愶〸攵㔰晦摥搰㕡㐸㐴ㅡ搵㤳ㄷ摢挵㥦㉤搷㈴㐹ㅢ㤲攴ㅡ㙣慢㜶㉤〰愴㠴昲摢㤶ㄲ㘵㠸搵㌶换㙡昵搶㉡扤㝢㌱㈷㤳〶晦㘱㤳ㅣ改昲㥤戵愳昰ㅤ戸㍤搶㤴㘹㔵㠵㐵㤷㌵㈹㥣〲晣ち㘶㐹㘴㝤㤷㉣㐵捤㥡慣㌸㑢㘴㐵㐷㐷搳㔹㍡挶户㈶改愴㐱㑡挴㜲㝢㙣㘱捣㌹扣㐶㔴㜴㐱㔲愸挴戸㠵慡ㄲ㠸㤴挷扡㙢㈲愶つㄱ㤳挳挶㘹搷ㄳ㙣㈱ㄸ〶㐸晤ㄲ㤲㘶愵ㅢ捦㔰㔸攷〲摤搹昹㝣㈲㐳㌴㐸昷攰ㅢ㉤㠵搵㌶づ戳㥤攰㐶㠰〶昳㠷捥挷ㄸ㐲㤴㈸㡦㄰㈲慤㈵捤㌸㙣㡡攳愴㠱㜵〶㠲㑡㘳ㄵ搷㉢㕢㡣㉡昵ㄸ攳攵晤㘵㙦摣㜴攷ㄱ㠵敡㌷㠲挴摤㜳挲〶㜵㌹戰㝤ㅡ昲捡昳昳愲愸ㄹ㔳攵ち㐴摢摥昱搵㜰㈸挷晡㘰㑢捡㜳戹慡攰㘹敦㙣㡣㉥ㄴ㜹㈲㠶慦㤵㥥搸ㄵ㜹扥㜹攸敢慤敤攸戴改㤵㐴㤷攱㌳ㅤ搳ㄹ〳扢㠸愸㐱戱搳㤸㥥㜳㠴ㄸ敦㌱㜶㍢㘶戱㘴摡㠲挸㠰㡤挹㐰摤㠴㤸㐵㠴㘰戲捣昸㕦搹敥㌱愶ㅤ摤㜶攷㜵〶ㄳㄷ搷搷扤挹㤰㐸捡ㄸ㌵㙤ㄷ挳㐸㉣㌲摤㙢㑣捤㤵㡦㈳㕡㕢戱散摤晡扣扢㉡戰㐲愲昷ㅦ㠹ㅡ㐵㔵㔴㔵挹愸㤹㜶昱挳〳㜹㈲戱ㄵ扦㈴㠱挴㔵㈲㐵㝦㜹㡣昶愶㕤ㅦ挴㘷㘸愷㜳㑥摤㠸ㅣ㔵㌳㍢㘲愵㌰㌹㔵扢㤹㙤㙥〱戸㘳昷愱扤戵愸摣ㄹ挵慢㔳昴昰挷挸㜸㐹ㄶ搵㈰〸晤㜳敢㝣㔲㘱ㅥ㈹〷ㅣ〸㡣昳慤㤱晣戲㠶慣㐳敡㕢㔷㑢敥㐲ㄴ愹摢㤸搰㘷㐴〹戱㘸㑢昷搶昹㉦㌴㘳㉤扤攴〶㘵㘳㘵换搲㐹㕡㈴换愹㠲㑥ちㅥ愹㜸攵㝤愶慤ㄹ〰㤲晥㠲㉣晤〴戲昴ㄳ㌲慢摢㌸挸戰愰㑣戳慦昲慣敥㤸摥㥣㘵ㄶ㌲㝣㘱攸㙥㔵搰㈴㤸㥣㤲㌷㝣㐲㤹㌱搸㘰捤ㅦ㠲挹收收㠰敥ㅣ攴㈸户㡥攸〷攵慡㑡ㅡ㝦㤴㌶ㅤ㑢㄰㌰搲㑢慡摤㡡摥㔲昲㘶〴㐴㡥㝣㑥㠵昷㉦㑥㍤㠴ㅣ摦㉦㐷慣挷㤰〸㍣㠲ㄱ㈱㑦昷㜶摡㌸㘴㥢ㅥ戰㐷㡣敤㌲扤㜱ㄷ㈸〷㐰㔲ㅥ㙦㌷㐹慣㐶ㅡつ㔵戵挲㈵捤㐵㜵㙡攲攲收昲愸摥戸㘲㠹㘲㕦愳㐴ㄴ挹㜲㤵愴㘶㔹㘲㡥慢㐹搵㈸㔲㜱㠷摡㐶㠹㜳㥢搶昶㥤㔲攴っㄴ㤳愴㤹㠴戶㐳ㄲち㠲扣愴づ攸㈸晡敢攳挹㈳ㄲ慤愱つ㤰愵㥥昲昳㝡㠲㜰攰㕥㕣㌹㈹㡡㙣昰〶晥㕥ㄷ㈴て㔴扣扡ㄲ晤㐴㝦㔰㌲㔲㉡ㅤ戰㘱㈵ㄴ㜴愷戸㑡㔸ㅡ㙢昳㌵㡣攴捥㜶戵扦扦扤ㄱ㐶っ搸㤰㈱㤱ㄸ㍦㌰搸㄰捣ㄵ㠹愶搲㍡敢攱㔶㔷戳㌳㝣摢㈷㜴㕢㘲㘰捡㉢㡥㡢〵㘹㠶搵㉣昹㝥搹愰㝡㕡㤴㜲㔴㌳㐶㘶㕣愸㜴㡦㜲㍣㐸㐹〶搷㡣㠳㜴㑢攱〲〳挴㙥㤰㥡㉣㜸〸敢㔶㍢攰挹㘰昵㘰〷㍢攲㠷㑤㘸㥤㔱㠲愶㘳〸户㝥ㄱ攴㥤㌶㌱ち㐱㙡挸攷㕦㍢㤵愷㥦攲昳扤㥤㠹㌰ㄱ㌰ㄱ㐳㕤㌱搶〳㤰ㅢ㡤㑡㤲㡢晡挳㘰戹㉦搹愴搰敡づ昳㘸㘲昴搰攴㜳㍣摣攰㘱ㅣ慢㤷㙣㔳挲ㅤ㌷捦㠴㌶㉤㉤慥㌳昶摡㠵㔲愵㈸愴㉡づ㘵戵搴挸慢〲㕦昲晡㥦捦㑤㌱晢ㄲ㙣捡㕥ㅣ愵戸㘴㈲愹㝤扢㕢晢〸㥡㑢㈱㠷㍥㝣搹挶攰㘳㡣㕢㑥〶挳㥡敥㈸搰㍥㕣㕦扢扣㈰㉦捥㐱愴㌵㘵㔱㤶㑤攰㉥㕥㌵㠲㉣戹㉤㔲㙤愲㍣㔱愶捤ㅥ挹摡㘳晡㔹慢〲㐷㔸愷㉦昰搲㘹ㄸ㈳㙤㜲〷㍢㐹㥣ち㈲扢愷ㅥ㤲慦㠹㔳㍢〳攳㐳㘱㝣㤷愷愰〴㜶ㄵ㡣㐴㠳㕢慤㔹摤ち㈳扦戴扣戵摢〰ㄴ㠶㠰㘹搰愲愶㙦攰㡣㈲扤扣㠱挳㘰㘴㑣㜴㌴ㅡ㐸㘵㡣戲ㅦづ㝢㈰つ摣挴㠳昴㜴ㄹ㑡挸ㅢ㤰㤷挲挲㝢㠹㐳ㄶ㡥㐰㘵攷摣㠶捣㐹摤挳搵ㄷ㝢㘳㐳昶㐸戱㐸㜳ㄷ晥戹㔵㠱㔵㕣摢昰捤搱㠱㠶ぢ㔹㜲㑤戴敦㉥㙦㈸〸㉥ち㙥ㅤ捦敤搱扤挲摣㤴户攸㕦摡㙡㤷㈴㔲㍦㠶㍦㘲挹搱㘹㌳㈷㙤㕥㐲㕤攰摥㘷㡦摡攵攳戶㥣㔷捡攵㡤㍦㕡戱㕡㘷㈷㈷㤹㑤扣㠷㍦昲㔱ㄳ愹搷搰攳㑡愶捤づ㙡づㄲ昶㈳ㅦ㕦ㅡっ㈲ㅤ㐳㈷戰摤慢㌷〶㐸㈷〳つ㜴㈲〵挱ㅡ愱搸戳敦ㅢ愱㈸㍦〲㕡㐹㉣晥㤱ㅣ㝢晥㍣㔸㕦昹㈱㜲㠸㜰扣〷㘲㈴㜵㈹㔲㌱愸㤳㠲㍣戸摥挱换㈰晦㍦㔸ち戹㜹㐹㜶晡㉦㌰戳昲㙡㈳㡡㉥㈶㡡㕥㘹㐶ㄱ〳戱愷ㄵ昲收散搷㡥㥡ㅦ昸戵摥晦攱㔱昳づ㘰㤸㡦戴挶㄰㔴㘳㌰扥㙡っ㜴㌴ㄹ〳㔷愲㔸ㅡ〳㜷戲つ攳昵扥㌱㄰㜸㍢昶㈱㘳㜹㘳㠰㔱扣ㄸ㤳㉦ㄲ㔴㡤㌸㌰㜸搶㍡搷愲㈷㙣て慥搷ちㄷ㤱㝢愸㈷㜷っ扥愷昳㥡戳㈷㜵㐷户㌶捡晣摤㡥㠰摡㜲愶㜱㕦㕢㌶㘱㡢㑤㑢㤶挸㐶㑢㜸㈵㐲㝦晡㥡攷㘴㘵户搴㠱㈹晦昱ㅤ昵㑡㐶㐹㥦㠱㑦㐴攱〹㈱昱㠹㠱敦敦晥搳〳㡦散攴扤戴㠰㔶㔳っ〴户ㄳ㥣愷攵㠰昰㙤攴㑡挸〶㝥㝥戳てㅦ㈲㤹昳㈵㌱慡㍢搲摥㜱㌵㉢㑣晡㠴ㄷ㈱㑣㥦昸㔶㠳㌱㠹ㅢづ扥㌱㤹㙢㜰㙣捡捦㤷愴㌳㌰ㄷ㤹戸昴摥㠵〱㐲愵愵捡㙡搳慥㑣扤〸愵㜳㥡ㄳ愹户〷㜹扥攴愳㈸㉦㌴㙡戵敤搴㙡搲㑣㔴㠶㔰㈳㤴㔲㠸㌴㤰㐲愲㐷ㄶ㠶晥愵㤴㥡㐴㈲㤵〳㠸㠹愱㌵〶㜳㜹昲㕦ㄳ〲愲㝡扤慦捤㑦㔵戰㡢挰㘲攸㜵㙦昷散㑡慢㌳㔴㑤っ捡捡搳挷㕤㐸挸㘳ち㌳ㄸ愵㤵戹〷㤱〸㥦搴㌰㔲㉢㜶㍣㜱㤰ㅥ换て戱昹㡣㥤戲攸㔵换㕡户摢ㄵ摣昱㠰㥥㐹㑢㠵㘱慦㘷㌶㡥㥥㌲ㅡ攷㔷捤晡㔹㠴扤㝥戲摡愸㉢㈸㠲捥戲㌷攲晣㠹㌰ㅦ扦〷㘲昹㔰慤敢つ㡤㈵搴㜱㜶㈷ㄶ挸ㅦ散慦㡢㘳ㄸㅢ愳㤲㘳㈰㘱㔷㔴㉢攳㕦〲㥦㐲ㄳ㘹捦㉢㕡㉤挹戱ㄴ㠵搱攸㤰戳㍡搴㈶晤捦㌸戵攴慣㘹搶㘶挰扡㑥晦ㅦ㐶挶戲晡㕦㘱㤴㑤愲散敥㈰挱㤷ㄴ㈳㈵换〶㘷戸㈳昰㘱㈳㑣㈳㡦挰㥡㑣㌲戸敤愷愶昰㠹慡㕦㉣㈵㌸㍣㕣挹挶㑢㄰搵戶戴㙤扢㕡ち㐰㐶㠱㔲摦㠵〸㙡搹㥥㤳㙥㍥挷愶敦㐱昶挰㍥戳攰㤴摤戲攱つ㑥㈱扣㍢挸㉦捣っ搸㍣㈳捡昳㡤㐲敤㜲散㐴昷扤㘸戳晦〰〴昶㝥攱扤㕦㔱㐷挶㄰㔶ㄶ戳攰搷㐶㝤㤱㐰ㄲ戵㠳㝢㡥㜱㔷㐵㉦攱〳搵〳昰㙡㝡捣㕡ㄵ捡捥昷㉤㌷摥挵攰搶攱㌶搶㥤昰晣㠸㔲づ㘱㌰戹㠴㝢敦攳扥㌶敥㐱㝤摤㘰㙤㉥㙢戶攷㕤换愶扥つ㥣慥㙣㤴㝡㤲攱㤸晣敥㌸慢摤㐷㠸㌸て扤愳㉢㜷挵戲户㝥搰㜹昰搹㌶㕤㕥㐳㈵㌸捡㔶㄰攷晥㌸㥡㉡户ㄱ攰愷攵㠳〴㕦ㄴ晡昳㙥㘵攲㔹㉣㡢っ㠰㜴㈲慤〳戴愶敡㙦㉥㐵搵ち㡦ㄶ愴挲慣昲つ㤴㜳㤷晣搵ㄶ㤹㠷愳㠶㍣㐲㈰慤㐵㈵户挲㈳㠴ㅣ晦㘹㌴愸㡥㍦㡢摣搶攳㝦㙤挹昱愹晣攵晡愲晤昷㠵捡㐳㍢挲愱㡦ㄲ㤴〸㉣㠰扥戰㘶㉦挵㈲㘵㑤摡て㈲扣扡ㄳ㘹㍣扦ち晥㝤㙢攷ㅢ慦昳昹攷㑥㐵ち㐲ㄴ搵慦㠲㠲㔰慥攲㠹攸㉡收㤱摢㝡ㄵ㕦㕥㙡ㄵ㝤㤴㤱㥣㠹收〰昴㜴㈸愴ㄵ戹㉡ㄷ〹㙥㈸㝦㡡㐴㈸ㄲ㜵戳攸㈳㘲㘵摢ちㄲ㘸换㥤㤷㙤ㄷ㤰〸摢愶戸ㄱ㌱㥦昰㐸晢㠸㔷ㅥ改戵㐹晢㙥搷戴慦ㄵ㌳㔶攰㙦㕤ㄵ戲〱㑢攲㌷戱㉤㐵㝡扡捤㔸扥昲㜸㠸㤸㍤㝢挲敦愳搴㈰扡〴挲昰㉤㔲ㄲㄲ㌷㔲昹㕣㔸昹㠵㤷㙢捥㔱ㄴ攰〱昵昸㤵㐹㜰戲昲㘳㘱攵慤昸昶㑡搶㐹昰慥〰㥦户挲捡㈴㑣㔹昹搱戰昲㍦戶㙥慣㔶づ改搰敦㌹㐵㈲㠹戱㜵愵昵ㅦ昹づ㥢㠷敡㤴㐱晤搹㘵昸搹㤴㥣㌲㐸㕣㤲ㅡ戴ㅢ搷㍥ㅣ㝣〹㍤㠱㕢㑣戸散〱㈱敢晦㠷〸㝢㜱扢㘹㕣昷㜴㝣攸扣㠰戰戲愳挹㌷㌶㑥ㅢ〷ㅣ㘴㜴ㅡ㝢㕤㥣愹㡡慢㡡㐴㘰づ㈴晤晤㕤挶晤ㅥ㘳㍡搶昶㈳っ㠷愹扣㉤搲㥥昲㤰㈱㤴愴昲㐸㠸搹挴挹ㅡ捤㘸㥦〴㜲㈰㈶〱㤹搰㍥〵攸㠷㕣〶㤸搱㐷晥㤷捣㝤ㄲ〹敤㘱㠲㑦〳㘴ㄵ㌲㍢改㈰晤ㄹ㠰摥昰扦愳ㄸ㕣㤰晥ㄲ㔵㜹㌰ㅣ㉣㑡㐶摡㘷搹攰㔱㠰づ㌸㙡㤵㠰〸戳摡㘳挸㠹づ㑡挱㈱〷㝤㥣〵㥦㈷昸〲㐰㌶挵挹慥㜸搷戸愶㌶㌵搷ㄷ搱㔴攱㔶㐸㌹昶愵㈰挱㤷搴㐹㠰㕢㕢摢捡㍣ち㠷㥦敦㈳愸㔹昷㥤晥敤昸敥㝥㤱㡢敥挰㝦㍢㤲㤲㠶㝤㔲晤㔰㝢㝤㤱〹㘸㤳换㥦㠳捤㍥㠳㝥戸慥㥡㡤挹ㅥ㍦㡣㕦㐶㑤㉢て攳摦㤳昸㈹挷㌰〲㐷愱愶捤挰捤㐲ㅡ㤰〵昳㐱〱㔵㤶昶〴㠰㐲ㅣㄳ㑦摡㤳㝣㈳㙡搹扦昶㤵㈰挱ㄷ㠵㜸㍤挹㐴㈹㘸ㅥづ㐸㕣换㠲愳つ〳ㄲ晦戲攰㐸㜴挰慦㈲㔷㤱挸㐲愲㕥㉢ㄱ㘹㐹收㍥〵搰搳搱换戹㔱换愹㈷㤴挲晤挵晢敦㝦愷㌷㌹戸㈹昹搱摢扡㥦㝡敢ㄷ㙦㍦昹收挷㜶晣昵摤㘷㥥㜹昳捦㑦扥晥敥㙢㌳㍢㝥昶摣㜳㍦扤攳㕢慦扦扤摥㜸㔶㝤昹㥤㠹㘷ㅦㅣ㍥晡攰㌱攳搰㜵扢ㅦ扣攷挸㕤挳㤳攷っ㜵㜴㜴㜶㕥摤晦昳昳慦改㍢㜹散ㄵ攵㈷扦㍦捦㔶攴㜲㌹攰㐱㠰昰改攳戲攵㌴扥㡥〴愶挱ㄹ㝦愰搳攰㜲㑦攲愷ㄴ㠳㡤ㅡ挵㑢〶㍥つ㑥㐰ㄶㄴ敡ぢ扡晥〳㙥摣戴㕡</t>
  </si>
  <si>
    <t>㜸〱敤㝤〷㥣㕣㔵昵晦摣摤㥤㤷㝤㤳㙣㜶㈰愱户〰〱〲〹㘱敡捥っ戰散㈶㥢ち改ㅢ〸㉤㉥㔳摥㈴㥢散敥㈴㍢戳㈱㠱搰ㄴ〵晣㈹〲搲愵㠴㈲㉤㐸㤵慡㔲〴〵㈴㉡ㅤ戱愲愰〲㈲搲挴〸㈸晦敦昷扣㌲㙦捡㤶㐴昸㠵摦攷敦㈴㝢收摥㜳捥㍤昷摣㜳敥扢攵摣昷摥㜸㤴挷攳昹〴ㅦ㝥昳㔳挷挴捥敤㙢昲〵愳㝢㘲㕢慥慢换㐸ㄷ㍡㜳㍤昹㠹㤳㝡㝢㤳㙢㘶㜵收ぢ戵㘰搰㍡㍡㐱捦㝢㍢昲㥤㈷ㄸ昵ㅤ慢㡣摥㍣㤸扣ㅥ㑦㝤扤㕥〳晡〸敢捦㙦㘷㜴㤶搲敢〸挰攵搱㌵㠲㘱〴昵〴㍡㠱㡦㘰㌸〱㡢敢つ〴㈳〱㐶㌴〲㉣㙣㥢㍣㌷戵っ捡戴ㄷ㜲扤挶㠴㌱㐷㤸㔵㌶〷㠳ㄳ㠳ㄳ愳㠱㐸搳挴挰㠴㌱㙤㝤㕤㠵扥㕥愳戹挷攸㉢昴㈶扢㈶㡣㤹搷㤷敡敡㑣ㅦ㘶慣㔹㤸㕢㙥昴㌴ㅢ愹㐰㌸㤵㡣挴㠳㤱㘸㌴㥢㐸挴㐷昸㈱㜹㑥摢攴㜹扤㐶㌶晦㘹挹摣㡡㌲攷戶㑤㥥㌸挷㈸㝣㕡㌲户㠶㑣㠸㥣㤲敢㑥㜶昶㝣㑡㐲扤㜴㐹㜴㡡㤱敥愴敦っ愳户戳㘷挹㐴愸㕤㘲㘸攴㘲ㄳ㈷攵昳㝤摤㉢搸つ摡㡣慥慥〵㐶㔶㝣搶㍤㈵㕦㤸㤷散敤捥㡦攸愶晤㡣㕥愳㈷㙤攴㐷㜶㑦㕤㥤㌶扡㉣挶㝣㝤昷ㄱ挹摥㌹挹㙥愳㡥㠹挶㙥搳㠷㌳㌳㐶㑦愱戳戰愶愱晢昰扣戱㈰搹戳挴㈰㡢户㝢㝡㕦㘷㐶搵搵攱扦愷㜶㥦㙡㥡㠹愳愰㑦㜷摢搲㘴㙦㐱㜲㜴㘱戰ㅡ慦慢扢㐸㉢㑡昴㘲㤷ㅡ㔳㔶㡡㍥㙢敦散㍥捣攸敤㌱扡㔸〹㍤㌹扥㡣㐹っ㘴晡挱戱㤴摤ㅣ㝡㐹つ户慥ㅤ戶㠵戵㘸愳〰挶㉤散敤㐴㌳晢扡㤲扤ㄳ㠲㠱扤㥡㐳㠱挰㠴㔹㥤换㡤慥㑥㈳㕦㘸づ㐵〳ㄳㄲ挴挶〲晡㘸㜰敢摢戰摣戶〰摥收愹挱㘸㐰摦㡥挸敤〱㔴摤㥦㜱慤扡慢攰昵㔲搳㤱慣改㐸搵㜴愴㙢㍡㌲㌵ㅤ㐶㑤㐷戶愶㘳㐹㑤挷搲㥡㡥捥㥡㡥㘵㌵ㅤ换挱㘳㝦敡㠷つ慢戱㍥㝦㝣㙦搲㤲搵㕦㜹㜳晡扤搳㝦㝢昴㙦㑥㐸晥挱换换㌳㕣慤扤攵愶㥣㠶㑢㌰㥤捣ㄷ㉣㉦昳㍡晥㜴㍢挱攰㝤㘰㕡㙦晡戳敦〳愸攴㔳改〳晡㡥戰㤰扥ㄳ㠰戶㌳㐰㙤昳挲㠴扥ぢ㔱扢〲㈸昵㝢昸㤴㝥㍤挷㝦攰㐹㍦㥡㌹㙣摡㔷扦攷㕦晢攰ㅥ挳㜷㔳ㅣ㉡㘵捣ㅣ㐳收摤〱戴㍤〰㙡㥢て㑦攸㝢ㄲ㌵ㄶ㐰愹㕦㔹攵挷敦㜲摡㌱慦搴扣㝡搸ㄹ㐷㜹昷㕢晢攳攴〹㡡愳慣㤴摦㥢捣晢〰㘸攳〰扣捤㜳搹慢昶㈵㜲㍦〰愵㥥户㈴扣㜳捣㐵㑦㝤改捣㕦捤㝥㘰捡㍥㙦㌴㍥㜶晡〲㐵搷捡㠰㍦〱㠹晤换㝡㜱㘰㘲㈰ㄸ㜵昵㘳攴挳搲㤱㤹㠸敡晢㔳晥㐴〰敤〰〰㙦昳っ㔶ㅡ㈰㌲〸愰搴捦慣㑡㠷摤㜰㠶昷㠵挲敦收摥㌶愱昵㤶攵敢㝥摤愱㌸扣㐸愵㘱㈴㈲㘵㤵〶攳〱㝥㕣搵攲㘲ㄲ㡣㕣㐲㐱㐹敢ㄱ㔶ㄳ〵搰㥡〰扣捤搳㔸㜷㡣挸㌸㠰㔲㡦㔹㜵㌷㕦昴㔶摢挳㤷敤㍥昳晥㥤㘶慤摢敥㡥㥦㡥㔳㥣㠹愴敥〳㤱㤸㔸㕥㌷愴戸㙢づ戲㙡㘹㜱㌰㠲㤴㝥㄰㉢㌸ㄸ㐰㙢〶昰㌶㑦㘱慤㠷㄰搹〲愰搴㐳㔶慤㝦㍣昵昴㤷昶昸收扡㘹㘷收扦昳晡〷摡㍢〷㈹㑥㝤㔲敢㈴㈴捡〷㡢㜰㐹㥤搴㠰㉤㡤愱扥挹ㄴ摤〶愰㑤〱昰㌶户戱扥愹㐴㑥〳㔰敡㍥慢扥㔱敢攲昷ㅥ㜰挷〹慤㘷㍥昹扢晤㍦㑡扦㠱㐱ち㘴改ㄸ㌳挸㍣ㄳ㐰㍢ㄴ挰摢㍣㡦ㄲづ㈳㜲ㄶ㠰㔲㜷㕡ㄲづ㜸昳㙦㘳㕥晢晥㐷㤳㙦㌹㙡搴搸扦ㅣ摥ㅢ㔰㥣愲㐵攳㌹㐸㤴㙢散戶ㄱ晡㐲挴敥ㄴ㑤晡㕣㡡㥥〷愰捤〷昰㌶捦㘴㝤ぢ㠸㙣〷㔰敡㘶慢扥㥥㍦㘴㤶㙣慣晤敡昴㉦扥昰攴摥㑦㙦㜷㑢愷攲㙡㐰敡㍢ㅣ㠹晤捡晣ㄲ㤸ㄸ㜲昵〷攴㠲㔶㡤攸㠵㐷㔰昸㈲〰敤㐸〰㙦昳㜴搶㜸ㄴ㤱㐷〳㈸昵㙤慢挶㥦㡦摣敡愹ㄵㅦ㙥㙣扤昰搹㙣搳㔵〷㌵扤愱戸昴㄰ㅢㅤ㑢收挵〰摡ㄷ〰㙡㥢摢ㄳ㝡〷㔱挷〱㈸㜵愵㔵晥搷敦㥦ㄸ㥣㌹㝤改愴㙢㔷㍤㍣昳㤳ㄹ㐷慤ㄹ㤱〲㜹扥㌵ㄹ㑣改㑤ㅥ㡦改戵㌸㜳㠷㈶挲㉥㐳㔹戲㘰挵㤲㡤㘶㘳搹㘰㌰ㄳつ㈴挳㐹㉦㈷㠸㑤㤹ㅢ㐷㘴ㄷ㜵昶㘴㜲挷换㘴戹昳攴㘴摥㈸㡥㥢攳㉤摡攴㕣㕦㑦㈶扦㔳㜵㘲㝢㈱㔹㌰㜶㉣愷ㄵ㠵㔴ㄴ㙢挷㔲挲挸㑢㝤扢㤶ㄷ㍢㈲搹搵㘷㑣㕡摤㘹㤲㜷㈹㈳㘳㈱㤱㑢昵㑦㥤搶㙢慣㜴愸ㄵㅡ㑤挲㐲㜵㤵挸慥㘸愵㐹㌲昵ㅡ搳戶㌴㤷㌷㝡㐴扤昱摤昳㍡搳换㡤摥㜶㠳换㕣㈳㈳㑤摤㠶㈴㙢㌵㌳㝥㙥てㅡ㡡昵㐹㘶て㌷㌶㍢㜵㜵挱攸挹ㄸㄹ攸扢挲攸㉤慣㔹㤸㑣㜵ㄹ摢㤶戰㤸㜵㠲戰㐳〹㝡㕡㉥摤㤷㙦换昵ㄴ㝡㜳㕤愵㤴㐹㤹㔵㐹慣愰㌲戳㜳ㄹ〳ぢ愰㍡㝥㍣捡㔳㕢慢㤴㘷扦㙡戳㌲攵收㈷㡡㈳㕣㉥收㝡㘸晢搲㙥㌷㜱〱㕡㠷㔶㜴ㄹ散㤳㌵㘳〷ㄱ㈶㜲㈹㘶摦晥ㄹ㕤㙤攲㥥㠰摣攳晡攷ㄶㅤㅤ捦㝤戶捣㌵㌵愳慣搶㑦㕤㠵㔵收㡣㘴㑦愶换攸ㅤ㜰㐷愳愸㤱㥥〶昰㕥㠶慢戹㕦敢㜱㌴㔰慢搵ㅡ敦昱㥤㤹挲㔲㙤愹搱戹㘴㘹〱㌸散㝡敡敢㘹摡㡡㡦㙥〰愵㘷〹㤶〰昸㝣ㅥ㙤㈹㤹㌴㥦摥挹慦㘵〰挳愶ㅢ㍤〶㜶㉢㍥攵攵扡㙦搳搷戲㌵㈸愵换摡ㄹㅢ㥤扣户ㅢ慢戳㝣㙤㙤戵ㄶ捦㐸收㤷ㄶ搸㔵〷㈴㜲搵慡㜳捤愸㜷〱㜸戹昸ㅣ㜴愹捣㌲㜵摣ㄱ㌴㜴㑦㌱戲㐹散挳攴㑡㔷㐹㙦户戹戴㥦㘲攴搳㍡昷〰㌳㜱摤慣搶㤰挲㐰㌰愲㥢㔷㠲戱扡㌰㈵㔹㐸づ敢挶㙥〲ㅥ搳挱㌴㕥㑡㤹㈹㤶㙣㄰㥣㕤摡㘷攵㈰挱㉦㐹㤷㤴攱㠲㌰㈵攱㈲挲戵攳愹戵攰挰㡤㠰敥㕣敢㘹攵㥤扥㜴㔷㠰捤㑡〶晥㕡戸㘶㠵㤱㈷㝢扤㌶愰㈹换㉦㌵ち㥢㥢㑥ㅤ㕥攸散捡㑦㠴愶搳㝢㜳㝤㉢㍥㑤㌹㤴愵㜷〳搸ㅦ敦㜹攸搱㐳㙦ㄳ㜷晦挳㔶搱㌷ㅤㅤ㥥㝡㑡㈳㐶攷㕥㐴㘷捦㠵戰㑦昰㈵ㅦ㝤㈵扥㝣〳搱扣摣戳㙣捡づ㡡ぢ摥ㄱ摤戰搰挲㕥㐳昶㠴昵㤲㠱戵ㅢ扡ㄷ攵㝡㤷愷㜲戹攵散㑦㈳㈵㤷㕦㙡ㄸ〵敥戳㠶㕢晢㑡搹㍦㉡㔵㕢㕢戲㐳㜲㙤挸戸㐳搳晡〰ㅡ㈶㜵㜵㡤戱㈵收戵㔵㐰搵㘲挷愷ㅤ㡦挴慣㔰㈰ㄴっ㈴挲㠱㡥昶搰㥣戹昳㘶㑤㕡戸晦戴捥ㅥづ换㕤ㅤ㠸㍥愴㤷㘲攷搳㤹敥㘸敢㑡收昳攱㠹搱づ攸摡㤳㤱㈱慥愳㉤㤵散敡捡收㝡扢戱搳换㑦㕣摤㤵㕦慤捥㠴挵戸戸㍦昸愵摢㜷昹昵㔵敤㠷㕥㜲㔸敥敡㕢户㜹攰㍢敡っ㡢㔰戱つ攳㘶㘱㠰ㄹ扥㘴攷挳搵㐰挹っ㍦㈲㍢慤戳慢㘰昴捡㈰摥㤸挵㤷戹扦㤷㝣〳㈷慥摥㘴摡摣㌹㡦捥戶㘱敥㐲㐰愱戰㐶戴ㄷ㤶㡡戹搳㥣㕡晥扢㐲昸摣慤㄰㘴㝤㔰戲㑡ㄸ㘰〶㐶愷㈹㕢㈳っ捣散敡㐴㥣ㅣ慢㕥挳搲㕦㈶㐲㜲㘹㈷㈳㝦昹㠰㈳㔱ㄳ㠷摦摤〹挹ㅤ攸㝦攵挰捥㕥搹㐹㔹愸摦㔹晡扦㙢㥣㙡㔱㕢㜳㡤㜳〲っ愷㥦㐸戰㤶攰㈴㠲㤳〱搴㘹ㄸ㡣戸昶㌹〵㤹〴晥敥挱㕥敢㌶㔹㔸㥣㡡㥣㝥ㅡ挱ㄷ〱戰㠲㤱㜹〰ぢ㤸搳㤱搵扥㑣㥣㡣ㅥ㘳㌸㈷晡㤴㘲㤴㠳敢ㄸ晤㉢〴㘷〰㡣㌸ㄳ㘰捥っ愳ぢ㑢攵㑦㉢捡敡㘵昸㘴攰〹ㅤ㕤㠷挳晤戶摤敤㙢㝡搲㑢㝢㜳㍤〸㔵㜳㥤㌱㈹㡤㌰㘵㕥㈵戵敥㔹戹戶扥㠲搶㍤愳ㄳ㕦㈳扡ㄷㄸ㉢㡣㘴愱つ㕢㈱㉣㘲㘶㘱㡣㤷㈵捡捣捣敡㉤戹㠴㤱ㅤ㈸㜶㤹挵㔵㡣㉡扦㜰捤挵㠴㘵摥㠹㔳㜲〸㜹ㅢㄲ慣愷搹㌵つ㑢搳捦攱ㅡ挵愳㥦〵敤慥㝣攷愶㠳昶扡晣搶㑦慣敦㔳搰〱攵愳㌳㑡㔶戹摥昸ㅡ戰扥㠱㘸㡡昱㌴慥㌹㜴捥昱摡戹〰戵攸〶㍡㘷㜵搵つ搱㔵㈷攲㉥㡢㔰ㄱ㝥ㅢ㠳㘲㥣㡣昵ぢ〸㉥㈴戸㠸攰㘲㠲㑢〰㔴ㄶ㐵㜹搹〴㤱攱㔲㥦㤷捤改㜲搹㝣㡢㍣㤷ㄱ㕣づ攰扡㙣慥㈴㑥㉥ㅢ愵㜶㐷㕡慥㤵慢㠸扣ㅡ㐰敤〹挰扥敤搱慦〱攸搷㐰㝢㤰愳㘲㐱㜶ㅤ戰㍥㝤〰㥡ㅡぢづ挷㐰㍡つ㘴ㅡ愷扤㍦攳㉣戰〸ㄵ戱挵扤㔱㔶㡣㜳㉢㠵摣㐶㜰㍢挱ㅤ〴㜷〲愸㔹㤶㜱㑥㐳敦攵挲㙥㈵㡣戳㕥㡣㜳ㄷ㜹敥㈶戸〷挰㘵㥣晢㤰搵敥〷㘸戴㐳捣㘳捣㘹换攷㔱っ㕦㡡戱扥㠷㠴晥㝤〰戵㉦㠰㘹慣ㅦ㈰搵慦戱挶戱〰㡤〵㐵㥣㡦晥㄰㤲㍥㝤〰㥡摡てㅣ搵㡣㤵攸捦㔸㜱㡢㔰ㄱ㐶㘵㈸㤴㑢㌵晤〹〰搵㘴ㄹ〶改搲㡦晥㈴昲晡〶㠲㥦〲戸っ昳㜳攲戸㕢挴〸换㤰慡ㄸ攲㘹㈲㥦〱㔰〱㠰敤㤸㝢ㄶ挰晥愸〹愸㠷换㝦㌶㕢㍦㠰愰愲挷扣〸慣㙦㈰㥡㘲搷㉥ㅡ㠱ぢ㘵戳挷散㘱戵戵㘲㕤扢扢㐵愸〸敢㐶㔰㔶㡣昰㌲ㄲ㙡㌷戰昱搲㐱扡昴愳晦〱㜹晤ㄵ㠲㔷〱㕣㐶昸ㄳ㜱㤶ㄱ愲㐸㡢ㄱ㕥㈳昲㜵〰ㄵ〳㄰㈳扣㠱㠴晤㔱摢愰づ挷〸㑤㐰㔷ㅡ攱㉤㘰㝤晡〰㌴ㄵ〷㐷㌵㈳っ㠷昰慡㘳㡡捦㈲㔴挴㤷て㠲㈴㌱挲㍦㤰㔰昵㘰慢㙥㠴㝦㠲慣㝦㐸昰ㄱ㠰换〸晦㈲捥㌲挲挱㐸㡢ㄱ㘸㐵㥤摤㕢㌱摡㉣㐶攰㥣㘱㝦搴扦晦敤㌲㐲㌳搰㤵㐶昰㠲摦愷て㐰㔳㉤㈸㔷捤〸敦㐳㜸㔵㈳扣㘷ㄱ㉡挲摤㤳㈱㐹㡣㌰㤲㉡扦〳戶敡㐶昰㠳慣㙦㐵戰㌵戵㉢慥㍤㐶ㄳ㘷ㄹ愱つ挲挴〸摢ㄲ戹ㅤ㠰㥡ち㤴ㄸ㘱㝢攴散㡦晡戳摢〸㔳㠰ㄶ㈳㘰㔰㜲㍥晡捥攰昷改〳搰搴㌴㌰㔷㌳挲㙦晡㌳挲慦㉤㐲㐵っ㝥〶㈴挹〰扡ㄷ昵摥㥢㘰ㅦ㠲㜱〴晢〲愸ㄷ㉣挳捣㐵㠶㈳㐸㜱㜶ㄹ㑦㥥〹〴晢〳戸っ㜳〰戲㕡㠰戸㤲㐵搹㑣㤴ㄶㅢ〵㔹㈶〴愰ㄸ攴摦〵㝦ㅥ㍤㡣㙣扦㘳攷愱攴攰戰攱晥攸㑤慣㐱ㅦ㠰愶㘶㠱扦㘸愷攲㐴昳㐸㝦㜶晡愱㐵愸㌸㘹㤸ぢ㐹搲㔹㕡愸昶㐳㤶㑤摣敡㐸㕡㥦〴戲㍥㤹愰㡤摡ㄵ㍢换㔴攲慣捥㌲て扣㘲㠸改㐴捥〰㔰ぢ㠰㤲捥㌲ㄳ㌹晢愳敥㐶㍤捥戰㌱ㅦ攸捡㉢㘶㌶昸㝤晡〰㌴挵㌳㡤愲ㄱ㡡㘳攷捤晤ㄹ㘱扤㐵愸㌸晥㌸〲㤲挴〸㐷㔰攵ㅢ晢㌵挲㤱㈰敢㐷ㄱㅣ㑤敤㡡㐶㌸㤶㌸换〸㡢㈰㑣㡣昰〵㈲㍢〰搴㔱㐰㠹ㄱ㡥㐳捥晥愸㉢摤㐶㌸ㄲ攸㑡㈳㘴挰敦搳〷愰愹愳㔱慥㥡ㄱ㉥攸捦〸攷㕢㠴㡡ㄳ㤹㘳㈱㐹慥㤸㙥敡摤㐳㤰㈳㔸㐱戰ㄲ㐰㥤㙤ㄹ㠶搷㄰㥢㔳扣㘲昲攴㈹㄰昴〱戸っ㜳㍣㜱搶㝡㙣㌱㡡㠸㘱搶㄰㜹〲㠰敡〰捡扣㑣㑥㐴戶摦换㠴㈷㐳㤵挶㌹ㄹ㐵㝣晡〰㌴㜵ㅣ捡ㄵ㡤㔳扣㑣㑥散捦㌸㈷㔸㠴昲攳㈶㙦ㅡ㤲㌶攱㤸㘰㌸ㄵ捥ㅥ搱㘹ㅣ捦㝤摢挸㉣㙥挴㘸敢换ㄷ㜲ㄲ㜸㙤挸㑥挹捤挹ㄵ愶㜴收㔷㜴㈵搷㡣捡㕡㠹㐵㑢㡤ㅥㅣ㤱昴攲愴愴っ㤷㕢戱挲挸攸搹昶㕣㕦㙦摡㤸㌹攵昳㜰㠴㠲昶挱㝤㜲㝡㔲愳昰搹扣㔳〱㙣扤ㄴ㝡ぢ㍥ㅥ慦〱㠱攵〱㕤㔷㘰愳ㄸ㐳㘳㜸愲戱㘸搱㠵㥤㠵㉥㘳㜸㔶攸㤲慥捦挲㡡㌸㜷捡っ换㉥㕣㡡㐰攷㤴㠶散昴摥捥㑣㔷㘷㡦㐱㘷㈰㉥挷扢㕢㘶ㄹ㑢㄰㔷㥣㤷换㜷昲捥㥢㠶散挲摥㘴㑦㝥〵㐳攴改㌵㕢㤷攴㘴愳敡捤㑥敥散挹愳ㅡ昱㈲搳㡤搹昶愵戹攳㜱て㔷㕦㜷捦昴攴㡡晣攷挲㉢戸㈲慣㡦戸㐶搵愸㥡ㅡ㔵㕦㔳扦戹晥搱捥㠰挴敤㡡攷挱㘳搰㔷ぢ扤㥤愹㍥ㅡ㑤㙡ち〱搶ㄱ㠸ㅦ㍤摥㉣㔲〳挴愷ㄸ愵戲㑥晦㜸戲㐵㝤㑢敥㙤愹㝡戰攲摣ㅣ㐷搷敢㘷愲搰㠸戳〰づ㥤㝥昸捣攲㤹敦㝦㜴慢㥡㤷攷㐷攵㕢晦昲摥攷ㅣ戱㜱㄰ㅢ㘹㜶㈳攲搸慢㜰㜵愲㌷㌰㔷摥㌵㝤㔹攱㘱㉦ㅤ㔹㑣㑥挳挹捣㠸散慣㘴捡攸挲㕥慣㍢㔹ㄸ㘹㘶ㄸ慢敢㑥㜶攵㉤㕡㕢慥扢㍢挹㙥挷㉥摢㥥㑥㜶ㄹ昵搹㐹㝤㠵摣散捥ㅥ㍤ぢ㈰㝤搳㐲㈵㔷〳㤵㕣㉤愸ㄱ搹〵㍣㜴㤶㌴㘵攵㤶㈴㝢㍢ぢ㑢扢㍢搳昵捣昰㘰昸㜳搱㕦㌱㠶搴挱㤸昶挷ㅥ㑦捡㐳㑦㘶㄰〶敥㥥㠸晤㉡㑤㐷昷愳㔷搷㈸つ晦搴㘶㥥㐹㘲昴㤱㐹㐵晦ㅦ㐸昳㜲敢捣攱㐸㍥㙦摢㜷㙣扥㝤ち㌰㌲㐰愹㑥㌲攰㑦晦ㅡ㈰ㄳ晣慢攳㐹摥㠰㠷㔴挳挰攰㥢㤵㑢㘶愶攱㘴㈰搷㍢捣扡戵戲ㅥ慥攵㜰搳敢攷戱㘱ㅢ㡥㍦㜰摡扤慡㌳㘳昴搶ㄳ搱㡥㜰㕡ㅤてㅣ㌵搳㠷〸戵搴㝡扣摥攱昵搵敡㥡㘹换ㅡ㙢ㅤ挶戸敦㉣㥤㔹㈱晦捤昹昱ㄶ㐶っ㝣㍥敡愶㝦ㅤ敤搰捦㘶㥢㜸㈰挹昶㤴㌱㝣㠳っ攷〰㜸㜹昴㔵敥㥢搲ㄳ㍣㥣昳改㘰慡㤳㥢ㄲ㜹戶㔸㡦㜳㌸㌹㤴昴㑡㐳㠶扢づㄳ㌵昳ㅣ戱摥扥搳㔱㙢㐷㉦㌷㌲㍥㜳㡣㘵㌰㤱敥愸愹愹㠳慢戵昲㈳㥢㡡㙡㈱慣扢摤㤰㔳㐶戵ㄵ㔴搰捥㐵攱〶㕥㉣㤰摦㘱摥改㔷扥㐱昷昹昴㙦㠲ぢ摢晥㤵㠰㜶搳㐷㄰㘳摡收㝣㔰昵ぢ〰扣㈷〰㌹挰〰㠱㌸㤸敢〴㠰㌷户㘸搹挳㝢㍡ぢ戸㜶愹挲戴捥〲戴ㄸ㤱〵㐰㔲㐲昵㍢捡㌵敤㉡㌴摥㔹㉦散㔶㐹㉡㔹㐰散㕡㐹㜷慦㈸挶㔶㈱㥢㙢つ搷ㄲ㘳㌰㈶㔹㜳㔴搱昱昳戴〸㔱㘶晣搶㕡㠷愸扤晡㍦攸㜰搹㥤㜳挸㝦戰㘴㤱ㄱ〳㤱㑡㜶ㅢ㠵㝦攸㐲ㄷ㈳捤ㄵ捣㠹㠳㜶ㄱ搷戹て㔷㠸㍥慥㘲㑣㕣㠳㜵戰㌸戳㈷㡦㌱挰㘷攵㌰挲㡦戴㤲㜳晢ち㈵㤴攴敡㔱ㄶ〵㘷慤㜳㝢㌰㉦愷㤳扤㤹捦挹愰㡥戶㤹敢てㄹ㥦㌷㜳㙤〸㈱晣戸㠶㘲慣昶㉦戱㙣扤ㄶ㤴㑤㌹㌶㙢〴㝦〳捤敤㥣愶搵㌳㌷摢㐸昶㠸ㄷ摡ぢ㤹㈹挶㉡㔹愸捦㌳戰捡挶つ搴㕤挶㈸㈹攰㘴㘵〰搳戳㤳㔲㜹㉣晡ち㥣捤慤㤴㕣攸㝡㜶㠱搱㤵攴㑤㔲㤸㝣慤搴扣㜴〱㠷挴㡥〰摥〰昵昹昱㄰㉣㔲㘷㜹㐹㠹㥦戴〱挶户搲㐶昰ㅡ摡㑣慦挲㝦㔹昹扣搵愲㉥扤㠴㥦ㅢ㕢㍣㜶挲摡ち㥣〴昱〳慣㈱㌱搶扡捦㌸㜹㈵㡤戲㡦摥捤ㄱ㑥〶慦ㄱ㌶㡥ぢ捤〶㙥ち㝡ぢ戸㑢㤰㜷㔵㌷昲搲改挲㑣㡣㍢つ㜰㑢挱㥡㤱搹㤹㍤改慥扥㡣㈱ぢ㌲㝢捣㤶㜵搹攷挲㕦昲搸㠸改慢〱散㘲ㄹ㘵㈶㥥ㅤ戱敦ㅡ摢晣㥤㤹㝥㈹㍣㈵㠳ㅤ㘴昸昴换慣敢敥㘴ㄸ㝢㤳て㤴㝤㈸戴㜵昱㜶〸㜹㈴〱㐳㕢〵㡡㘳ㅡ㡦〶㥤㌳㘹戹攲㕣㙣戳㜲戳㜲摣搹戹㔰㌳㍡㑤搴攷挲㑦㘸愷㌹昰㘹ㅡ㤶愵㥢㜹㠵㔰㠸昳㜹晢㤴〶㈳晢摢戵扦㝤つ攱㌹㜳ㄹ㝡㉡㘸摣㉢㝢戴换攱㤳㘱收㉤㌴搸㠰㈱挳㙤㔸㑤㜱㉦愶㑥㐳㥥晢㌱晤ち㄰搵ㄷ㤱攲㌶〷㥣收戲㜷ㅤ戰㠳㉦㝢㑦㤷ㄲ㄰㜲ㄵ㠵㔸ㄹ昵ㄵ㈴散昵ㄲ㤱㍥ㅦ㈳扤晡搵㐸敢搷㤰昱㡣敡っ搷㤲攱摢〰摥戳挰㔰㍥攰昴㝢搸㑡攱摥㙥㉥〹敢扢戹㌴挶攵慡攱敥㌶ㅣ㈶㘳〹慢つ慦㍦㤳㤵㕦〷戱㍦摤戰愱ㄹ㘹㡦晡ㅡ㠰慤㈰㠷㉢㥦㡦㡢㐲晤㝡搶㝦〳㠰扡〰㔹㉥敡慣〹晤㈶攰搰㍣㤹搰搷㈳㡤〹㕤㕤〸ㄴ㈷㜵晢㔳㍡ㄵ摤㙣㜱㕤〴㌲愷㈳ㅡ㘷戰愱㑤㕤っ㍥づ㙦ㅥ晤㍢㘰㉦㕥㕦户㕡挲㜸敥挹㙢慣昴昳昶㈹捦㝤昷㙦攷㍦㔲晦扡搳ぢ扥〵〶戳ㄷ摣㠶㤲㔶㉦〸㡢づ攵扤攰㌲戰㑡㉦戸ㅤ㥣敡㜲攴㑡㝡挱㥤挰づ摥ぢ慥㐴㌱㌰㝡昴敦㔲㠸㤵㔱㔷㈱㘱ㅢ㤹㐸慢ㄷ摣㠵戴㝥㌷㠰扡扡㍡挳㍤㘴戸㤷っ搷㠰㠱㍤㐱扦て㌹挷㜹搷戹㡡挱挱㤰㑢愸摦捦㘲摦㘳戱㕢㤱愵昳戴敦㈳㌷攲㤸㠵㑢㜳㝤㜹摣㍢㌸㘶散㘲㡦晥〳愰愰愲㜸昲〱愴改挹摢㠰敡摦㤳て㕡㕣户㠳㙢挸㥥扣〳捣愶㈷ㅦ㐲昱愲㈷㝦㘸〹攳㈱㙤㌵㑦㜶晣敡捥敥慤㐶ㄷ㍤㜹ㄷ昸㑣㑦㍥㠲㤲㈳ㄶ收ち挹慥㌱收㔵捤㘶㔴㕣搴㜷㠳㕦摣昹㈸㠸敡ㅥ攴㙣㜷搲ㄶ晡㡦〱〶㜷㈷㑦㠲挱攸搱ㅦ愳㄰㉢愳扥㠷㠴敤㑥㙥㠷㉤㜷㍥づ〶晤〹㌲㝥扦㍡挳㑦挸昰㈴ㄹ㝥〰〶㜱攷〶攴ㅣ㜷㍥攴㉡挶搸㠹㜵㉤晥㤴挵㝥挶㘲㑦〰挹〸慢㉢ㅥ愸㥥㐴㔶散愲㌳〶㈵ㅦ昶㙣㔷慣㐹㙤㐰㕥㑣昱ㄴ㠵昰㑣搷㌴㠵戵慤㝦〶搸挱㑤昱㜳ㄴ㘳〵晡戳ㄴ㘲㘵搴搳㐸搸愶昰㈲㙤昵挰攷挰愰㍦㑦挶㘷慡㌳扣㐰㠶ㄷ挹挰戳㘲敥㤷戵㕦㈰㔷摣㠷捡㘳㍡㔵昶愱扦〴ㄷ昶愱㉦扡挴㌶㄰㘳昶晣㕦㔱散慦㈹昶㘵㈰换㑤昵〷攰〶㌱搵㉢㘰ㄱ㔳晤㤶㐲㕥㐵慥挴㔴㉦〳㍢戸愹晥㠴㘲㘰昴攸扦愷㄰㉢愳㕥㐳愲㡡愹晥〰〶晤ㄵ㌲扥㕥㥤攱㔵㌲晣㤱っ㙦㠰㐱㑣昵㈷攴㡡愶㤲愷㡡慡㤸敡㌵㜰挱㔴㍣㔷戶敢㜵㙤搹㕦愷搸㌷㈸昶ㅦ㘰㈸㌷ㄵて㝥〷㌱搵㠷㘰ㄱ㔳扤㐹㈱ㅦ㈱㔷㘲慡户㠰ㅤ摣㔴晦㐲㌱㌰㝡昴扦㔱㠸㤵㔱㍣㐸戶㔵㜶昵慡户挱愰扦㈳㡣〰㔵ㄸ摥㈵挳㝢㘴㘰㐴㐴㑣昵㍥ㄲ㐵㔳挹愳㔰㔵㑣昵〱戸㘰㉡㉦扥㙣戱㉥㔳晤〳㘸㝤㈳㠰ㅡ〹㔰㙥㉡㍦㜰㠳㤸㙡㉢戰㠸愹㍥愴㄰㥥㈲㤷㤸敡㘳㈰〶㌷搵㘸㤶愵愹晥㘵㈵㤸㔱摢〲摡㉡扢㑣昵㙦愰昵㑦挸戸㕤㜵〶て〶㉥㕤〱愸敤挱㈰愶慡㐱㙥㠴ㅤ〸挲㐳㕣㑤㌲㔸攳摥〰扡㐳㍥搸挴搷㠱〹㤶摡搹㈵㜵っ㌱收戲㠱慤搰㌵㑡摤ぢっ慥㘵㐳㍤㡢㔹㤳つ㥦捤收㘴挳挳收晥㈷ㅢ㥦挵戵て戸㠶㍣搹㡣〳戳㌹搹っ㐷昱攲㘴搳㘰〹摢ㄷ昴㙡㤳捤㙢㌳捥㑡㡦㜲㑤㌶㍣搹ㄶ㥦㙡㈳㔱㜲愴㌹捤ㅣ戰挰挰戳ㅣ㝤挰㠳㕡扥㝡㤸〰㥣戸戸ㄱ〵搴晥挸㤹㉥㌶㤵搰户〲㜶㜰ㄷㅦ㠰㘲昸㡦ㅢつ㈸㐴㉣㠶敦㈰㔲戶㡢㠹戴愶㥢㔱攰搱㐷㤳㤱㈷改㔵ㄸ戶㈱挳戶㘴〸㠳㐱愶㥢敤㤰㜳愶㥢㈶㔷戱攱㈲㜷ㄸ敢摥㥥挵㜶㘰㌱慣愲㉡㝡晢㈴攰〶改敤㍣晤ㄶ㔳散㐴㈱㍣〶㉦改敤扢〰㍢戸㈹愶愲ㄸ晥攳攱㔴ち㐱㐲晥愶〳摡㉤㜵昵昶摤挰愳㡦㈱攳㡣敡っ扢㤳㘱て㌲捣〴㠳昴昶㍤㤱㉢づっ昲〴㘰㤵㠱㘱㉦㜰愱扢捦㜶㠹㜵つっ㝢㔳散㍥ㄴ㝢〴ㄸ捡〷㠶㈳㠱ㅢ挴㔴㍣㈳ㄷ㔳敤㑢㈱㐷㈳㔷㘲慡昱挰づ㙥慡㘳㔱っ晦㜱㉢〶㠵搸愶晡〲㔲㔵㑣戵㍦㜸昴㠹㘴散愸捥㜰〰ㄹ〲㘴㌸づっ㘲慡㈰㜲㐵㔳挹愳㡢㔵㑣ㄵ〶ㄷ㑣㤵㜱㠹㜵㤹㉡㐲戱㔱㡡敤〶㠳㙢㘴㠸戱㤸㌵㌲挴㤱收挸搰〳㤶晥㐷㠶㠴挵㤵〳搷㤰㐷㠶ㄵ㘰㌶㐷㠶〳㔱扣㌸㌲ㅣ㙣〹㕢〹㝡戵㤱㘱昷㐲敢㤳敤㙤挵㙤㘵ㅥ㝣攲㔴慤ㄹ㈵慤つ㐵㤰㉤愸ㄸㄲち挰㠹㜳て〱愷攲㠱㝦挹㤰搰ち散攰捥㍤ㅥ挵昰摦愳㑦愲㄰摢戹扣㌳挰㜶㉥㤱搶㤰㌰ㄹ㍣㝡ㅢㄹ㑦愸捥㌰㠵っ㔳挹挰晢〸㘴㐸㤸㠶㥣㌳㈴㥣散㉡㔶㉦㜲㘵㐸㤸捥㘲㌳㔸散㑣㌰攰㍦㥥搶㘵捥㔲挷换㠳愱昲昳㡥㡡戳㈸ㅥ㘰㈱㘰㡢㔳愹昶挲㥡㉥㥣〴㌲挹昳て㌳挵敤慡㐹挶愹㑣慥户づ㐱敢昲㥢敢㥤戲㈹㠸ㅡ㍥扡散昱㐲㈹㐶捡㔹搰挶㝢昷扦㉡ㅦ愱㜳捡㔳昱攲昳㐵㉣挳㡦㜶ㄸ摡㌴㝡㜶㘷扡㌷㤷捦㘵ぢ㘳摡㜱搲㍤㠶㡦㙢挲㠹㠱㐹摥敦㐲㘲搵㍡搹戰扡ㅥ扥㍡㘲ㄵㅦ㔹昲㉤敦挹ㅤ摦㈳摡㜸昳㝣㙡㤵戵改挳㠶戱ㅡ㐶㜸攴戳㈷㡣攷晦ㅡ㈸㉣慣捦㐶挵つ戵晥慦㕢㜹㙤づ昲㝢戵㑤㙥㕢搰ㄱ㡤㠴㤳愹㜰㌰㥣㠹㘷㘲㤱㘸㍡㤴㐸㈷㘲愱㜴㔳㉣ㅡ㐹〵㠲愰㘹㜳ㅤ搶㜸㍡ㄴ㑣㈶㌳㠱㐰㉣㤰㡡㈴㐲改㜸㈸摢ㄴ㐸㌷挵㈳㌱㄰㡣㘸㔴㥢攷戰㠶㡤㜰愰㈹搰ㄴつ愵㔳改㐸㈶ㄹ㐸挵㈲㤹㑣㉣ㄱ㡥㠵㐳〹㈳ㅢて㘸昳ㅤ搶愶㘴戴㈹ㄳ捡㐴搲改㐰㈴ㄲ㡡挵ㄳ攱㜴㉣ㄴち愵戲㠹㙣㌲ㅥ㙢捡晡捦戶ㅢ戱〰㘵昴㜶㠲㠵〴㠷〳昸扦㘱ㄳ㡦㈰㙡ㄱ挱㤱〴㐷㤱㜸㡥㑤㈴慢㉥挵愵㈴㘵㜸扦〹攲㔰捦戲㘸㐳㤵㔲㘹㡣㍤㐶摤戰㘱ㄵ〷ㅣㄵ㘷㘰㍣㠹㤶〷攷㌴㡤搱づ敦搵㜰㙤昹愹㐸昵㐲搰捡搵㜳㔸ㄸ捡攲敥㈵戶攰㌸〰㥦晦㝣慢㔵㕡ㄲ搹慤摢㈶㜷攰㠱㉥晢ㄱ㉦昶㜶㉤〵晣〸攰㈵㘸户〰て捦㙡㘹㘰戶〲愶昴戵㈴㕡〶攸㤱㐰扢敥〵昰昳㡣㑤扡捣昱慣㤶㥢㐴㝤〹搸攴㠵ㅤ摥㡢㐰㉣㙦㠶敢㜰摥㜵戸挳慢摡敦㍡㜱㌳つ㤲㥤摦㤷散挲ぢ㔱收㈲散㕢㈰敡昳㄰㉣慣㌳㠳敦㠳昶〵㘹挲㌱㡢改㤲㜲ㅢ㤴扡搲㙡㥢昸㝦昳㐲㡦㍥敦㐵㠳㜶ㄸ扢㤶捡づ㔳ぢつ㝤晡㌲㜸㡤㔳摤挵㘰㈰㡦扥ㅣ〸㤲昸愷㜸㝣㈳搸㉥㘰敤㡦昷㔲愰㠶ㅥ搷㘶昹㔱挵ㄳ㙥摥换㌰扥ぢ㈱晥㈱摣㍡搲㡤㕡搵㘵搵㜴㔰㔷搸搸ㅣ㜹㔰㠵㕣㝣敢㤰攲㈴愰捥㠱㘱㌸昴㔲㘷㙤㈵㔸晡ㅤ㑦搵搹㘰攳㤸㕡㍡㈶㌲㝡㉡ㅤ㍣㡦挲ㄸㄳㄹ㈹挵㝦㡦㔶㐰摥ㅡㄳ戳愹㘸㉣ㄲ捦㐴ㄳ挹㘴挴㐸挶㔲㐶㈴ㅢ㑤挵攳㤱㑣㌶ㄴ㙢㡡㠵晤ㄲ㔸㐵ㄹ扤て㘵晣搷㕡ㄲ昴㔵捣㝤摢捥㤱搶挸㔰㈸敢搷昰昷愹㝥晣搷㐳㌲㕤愹慤㐶㍤㔵㉥敥㌵㐰㤷㡥〲㈷〰㔳㝥戹摦㘰㐹搱㑦〴㔱㕥摤㈲㉦㜱㔱㡣挲昲㙡昷愹㉦挲㠲散㡤㘶慦㍡〵㙣散㔵敢㐱挳㝦㡦㝥㉡㄰㑥慦扡搹挶扡㝢㤵晡づ戰散㔹晡ㄷ挱慢㙥慤捡㜳扢㡤㍤㥤㍣㄰㡣㉦㡦扡ㄳ㈹昱晡㠹㔰挰昶扡㑥慦㜳挲㔴㙢㠰慤㜴昰㜷㔱㐸ㅣ㝣㈶昸攰㘰〶㐱㈹㔱㍢ぢ㜹搳挱挹㔴㈴っ㙦㈶搲愱っ摥㤱搵ㄴ㑡愶戳㤹愶㐸㈰㤲捤㈶㘲挹㜰㉣敤扦摢㉡愳㝦ㄵ㘵晣昷搸㌹㜱昰扤㜶㡥戴㐶㠶㑢㍦ㅢ〷摦て挹戴慣㑥扦改㜴愷㑥㔷晢ㄹ㜷ㄵ晣ㄸㄲ㜷㈷㌸て㜸挵㜰慢改戲敥ㄲ㤷㥤て㈲㕤昶〰攸昸㡦摢㈸㠰㜰㕣挶㤰慢㘰㉦〴搶晥愸㠷㠰ㄲ㤷㕤㐴挹㡣愴㔶昲㍣㙡㘳㉦㈱て㡡捡㠵捡戰愷戸㉣敢㜲㤹昶㉤戰昴㝦愱㘶慡晡昱㌱㐸ㄲ㍦㕥㡥挲昰攳攳挸㈳攵搱慥〰㌴晤ㄸっ〶〳㜱㈳ㄳ㙣捡㐶昱㘶㥡㔰㌲㠵㤸㐲㈶ㅤ㡤ㄹ〱扣㘳㉡㤹㑡㘸㔷㍡慣昱㔰搴㌰㤲搱〸㤶㈳攱㠸㤱挲㉢搲攲㠹㜸挲㠸㠱搹㐸㐶挲㐱晦ㄳ㤶㜸㝤ㅤ捡攸㔷〱昸ㄹ㑥挵㌷㑥㔳㠸扡㠶愸㈷㙤ㄴㄹ㠴戵㜱〳㔰㥦㑤て昸㈹㈴搳〲摡㜵愸慣捡㈵㝥㍤搰愳㍢ㄶ收㝡㝢㤲㤹㕣挷〲㈳㡦昷ㄱ攴㍢㜰敦㡤㜶〳㈸愵ㄷ晦㡤挰㤴㕦晣㍦戳攴敢㌷㠱愸慦㈷搸㠷捤摤ㅢ㐰㍤〵㈲晥㝢昴㕢㠰㘷㐲晥ㄸ捡ㄵ昷捥㜷戹㔷攷扡㔶慥挸戹㔵㍤昹㉣ち㠹㈷敦〰ㅦ㍣昹㥣㤵搷敥㐴摥昴愴ㄱ㙣㑡㘷〳㐶㌰ㅢ㌷㠲㤱㔴㌸㤳〸㈷㥢㤲㤱〸ㅥ㑦㡦㈴㥢㌰〴㙢摦㜵㔸㌳㤱㜰㌴ㅣ㡢ㄹ㜱㕣愹ㄱ㈳ㄳ㐹㘶㐲攱㔸挰挸㘶㐲昱㌴昲ㄹ敤㉥㠷㌵㠹攵㙡挸挸㐴㈱㈱ㄳ㠹㐵㘲昱㜴㔳㍡ㅤ㘹捡愶戲戱㘴挰〸挵戴扢ㅤ㔶㈳㠴ㄷ㉥〵㈹㈴㙥愰㤳挴攳愹愶愶㜰挰㐸㠵攳㐶㈸㄰〹挷晣っ㌶㑢㈳敥㐱ㄹ晤㕥㠲晢〸敥〷昰扦㘰ㄳ㡦㈰慡㙣ㄹ晡愲㑤㈴慢㔹挸㤱愱㝥〹㈲㤷愲慡ㄹ愶攳㌲ㄱ㍣ㅥ晤㔱㜲晥〸挰攷㘷挴㔹敡攵㜲㑦攷摡㑥攷㜲㑥攷攲捤晦㙢㥢㈸慢戵㠹㉣扡㠱挴晤㤱㔲扦愵㔸愲㝥〶ㄴㄳ昲昷㌲愰㜸㌰㔸搵㠳〷㔴昵㈰攳捣愲挴㌳㄰〵て㌲愶捣扣昶㉣昲愶〷挳戱㔰㉣ㄶ〸〷愲昱㄰愶换㘴㈴ㄵ㡢㐶㘳昱㐰㈴㥥攴ㄵ㤶㑤㘸捦㌹慣〶㙣摢㤴㠹㘵挳愹㡣ㄱ〹愷㔳愰挶挳㠹㜴㔳㌰ㄲ捣㈶㤳愱愴昶扣挳ㅡ㑢ㅢ㠱㔴㌶㄰㐸〶攳搸ㅤ㈴㐲㠹㙣㍡㤶㐹㘲㝡づ㘵㔲搸㡦㈴戴ㄷㅣ搶㔴搲㠸〵攳搱㜰㈶ㅡ㑢㐴搲搱㔴㉡㄰㡢愴㐳攱愶㔰㌸ㄸ挲㡢㄰愳㝥挶挰愵ㄱ㉦愲㡣晥ぢ㠲㤷〸㝥〹攰㝦搵㈶㔶昳攰ㅦ㙤㘲㤵㤲敡㌵㄰挵㠳扢戸㍤昸㉡㈵晦ㄱ挰攷㝦摤㉥㕤捤㠳っ㤰㡢㔲攲挱㈸摤昵㈶㡢㐶攸慦㌷㐱挴㝦㡦晥ㄶ㔰㑣挸摦㕢㠰攲挱慤慡㝡戰戱慡〷晦㠶㐲㔲捦扢㄰〵て扥㙤攵戵昷㤰户慥挱愶㐸㌰ㅣ捤㠶搰摢㜱㡤愵㤲愹㤸ㄱつ㈷戲戱㐴㌰㡥㉤㕣㈰慥扤敦戰愶㌰㥣挶㐳愱㑣㍣っ㘷㘳晢㠷㙢〶㠳㙢㔳㌴ㄲち㌴㌵ㄹ搱慣昶㜷㠷㌵ㅣ㐸㈴㘳㔸㑤挵㥢㠲戸㕣攱㙣扣㤳㌲㤰㌲戲搱㌰㌶㠸挹㘴㤳昶㠱挳ち㜱㐶㌶㄰㌳戲改愶㙣〴㍢捣㔴㉣㤰つ㐵㔳搹㉣慥㙢㈳㤸㌶晣敦搸㡤昸〷捡攸ㅢ〹晥㐹昰㈱㠰㥦戱㜹㘹㘱㌵て扥㘷ㄳㅤ㝥摤㤱愱㍥〰㔱㍣昸慦㡦㕤搷㘰ㅤ收㐸㥤㙦㡦昴昹晦㘱㤷慥收挱㡤㌶㔱㍣㜸㌰摤㌵㠲㐵て愲扦㍥〴ㄱ晦昱㠶㑦愰㤸挰㤷㐷㝤㡣㤴㜸昰ㅤ㔴攸慣㙢㥣㔱昴㙦挰㔶慥㙢ㄸ㤵㤷昶㙤つㄹ昰攰扦慤扣㌶ち㜹搳㠳㠱㜴㍡㠴捤㌳愶挴㉣㜶攵㤹㑣㉡搸ㄴぢ挶㤲改㘴搸挰㈵ㄴ㐹㘸愳ㅤ㔶散摣㘳㘱捣㠴挹㑣㌲ㅣ㐹挱挵㜰㕢㈶ㅢ换〴㤲搹㘰㉣㤳㡤㘸摢㌸慣搹㑣㉣㙥㠴挳〶㌶晦㠱㐸㈸㤵㑡愴戲㔱㕣慦㠱㘸㉡㥡〹愵㌱攰㙥敢戰㘲搱㡣㔷㍢㠵搳〹㡣戹戸收㐲㠹㈶挴〰攲㐶㍡㤱㐸㠶㌱扣挷晣㍣㌱㤰㐶㙣㠷㌲晡昶〴㍢㄰散〸攰攷㘴㉢挴㥤㠸摡㤹㘰ㄷ㠲㕤㐹㔴㌶㤱慣㘶㈱㈹㑥㐱慡づ㐴昱攰㙦摣ㅥㅣ㑢捥扤〰㝣㝥挶挱㈸㕡摢ㅢ搹㉡㥢㘶㥤㔳慣捥㘹㔳攷㑣改搷㉣㝥㜹〸㔴ㅦ㑦㐱㙤㜴攳㘴扡慦ㅥ㐴㜳愵昵っ慡㉢㉥㡥て㘰㔵㔸㘹改愰愳㥤㠸㜲〲㠱晦愶搳㝤㌶昶㐲㈴散㡦ㅡ㡥㡣慣戴㐲㘰㔴㍣㐶㤰㤲㈵㍣ㄲ昱㐷〹㍤㐲ㅥ㈴㈸㐰㙤〵㈸㥤攸㐹㜷㈷攲㑡㑢愶攲㈷慡㜶愲慤㐱ㄶㄳ挷㈱ち㥤㘸ㄴ昲㤴愸㈵㤰㌷㍢㔱ㅣㅥ㡢㘳换ㄳ㠹〶㐲㤱㐴㈰㥤㙣㙡㡡挵愳㠱㈸攲㌸愹㘴㈲ㄳ昳㡦戶捡攸〷愲㡣㝦ㅢ㍢㈷敢愳㙤敤ㅣ㘹㡤摢㈱昷搹㉣㡤戶㠷㘴搴㘰㝡换昴ㅢ㍤攸摦挱挶捦㈰㜱㈶挱㘴昰㈹㌹㈹㘰慥㡤㌹㈴攴㡦㈷〵㘲挲敦扢㑤攸㕣㠷昷㔷㌵㈱捦ぢ挴㠴搳㈱ち㈶摣捤捡㙢㌳㤰户慥挳㔸㈴㠴ㅤ㘳㈰㤸〸㈳戰㤵㐹㈴㈲㐱㡣㙤㠹㐸㈲ㄸ㠹㘱㈶ぢ㙡㌳ㅤ搶㘰㌶㠸㙢㈸ㅡ㡤㘷㥢㌸㠶愶㌰捤㘵戰㍡㑤挶㌳愱㐴㉣㄰㙤搲づ㉤戲愶㡣愶㡣㘱㘰㐴㙣㡡㐴挲㤸㔹搳㐹㈳ㄵ㌴㡣㐴㉣ㄵつ挶㐳㘱敤㌰㠷㌵ㄵ㑡〷戰㡡捡㘴挲㤸㠱㘳㜰㘷㉣㡥㜱㍤ㅢ㌲昰搰㐷㈲ㄱ捣昸挷搸㡤㤸㠵㌲晡㙣㠲㌹〴㜳〱晣扢摢挴㙡㈳改ㅥ㌶㤱慣㝡㘹㜱戵ㄷ㠸㜲ㅤ摥〰搳㌹慢㤹愳挸㜹㌴㠰捦扦户㕤扡摡㐸捡㠳づ戱慣㡣愴昳攸慥㈴㡢昲搱㐸戵㉦㠸㜴㥡㥥〶捡昱攰㜸㘰挵㠳㤷㔵昵攰愵㔵㍤㌸挱慥㘷〹㐴挱㠳㍣戲㤰挱㘱㈹昲搶㕣ㄸつ㐷㥢搲攱ㄸ㡣㤵挴㤸ㄷ㑦〴戲挱㜰㌶ㄴ〸㠶㌱㍢挶㘳㜱慤戳挸㙡㈴㤲㔸昳㐴ㄳ㠱愶㐴㈴㤰㐹愷㐲㐶㌰〱㝢挳昱㑤挱㈸㥣扤捣㘱挵扡㈸㤸㑡愷愳挹〰㠶摥㐰戶㈹ㅥ㑤㘵〲㔹㈳㡥攵つ搶扡愱戴戶摣㘱㑤挵〳㘹㜴㠳㐴㍡㤲ち㘱㕡づ愷㤰㌲搲㔸戳ㅡ㔸昸〴㡣戴㝦愲摤㠸㉥㤴搱扢〹㝡〸㜲〰㝥㥥戱㠸㈵慢㜹㤰㘷㉦㐲㤴㐲攴㌷㑢㔲㤰ち㠳㈸ㅥ㍣搳敤挱㌵㘴㍡〱挰攷㡦搸愵慢㜹㌰㙡ㄳ挵㠳㡢攸慥搳㔸㤴捦㜵慡ㄸ㠸收戰㜹ㄲ㘴ㄷ㠷捤搳㈹ㄷ挳㘶ㅣ㜴昱昰㤷㠱挰㝦㜳搸㑣搸搸㤲㤸挲㠱挰捡戰㜹〶ㄸㄵ捦㔸愴㘴〹㡦㥣㡡㔰㠵戳挸㠳〴ㅢ慤㕡挱㉢㍤㘶㤵扢挷㌸㌱㠵㐲搵ㅥ㌳〹㠵挴㘴㕦㠷㈸昴㤸挹㔶㠵摡搹挸㕢挳㈶㍣㠵扤㑡㌰㠴扥ㄲ㠹㈶㤳昱㘸㍡ㄱ挷搵㥥挶搲㈵㘳㘴ㄳ晥㌶㕢挹㙦愰㡣㝦㡡㥤㍢㠷戹愹㜶㡥戴挶㘹挸㝤㌶挳㈶捦㔹㔰㐳㐵㑣㘱㠶㡤㍦㤶挴挵〴ㄷ㔱慦㤹挰㑢扢㉦㐶慥愱搶换㜳㠴㠳晡扦扢摦ㄵ㐸ㅥ㡦㥢㘰㑢摥ㅤ㌹ㄵ敦㠲㕣㠳攲㥥㕡㍣㑤㘳㍥㠳㔲㔷㜳攰收挹㘲㈸㤶昷ㄲ昲捦扢〴ㅥ晢て攴戰㘳ㄴ㡦㙡㈸㜱㌷晣改㤷愲挱摥〵搰户敡㑤戶攵㙦㡡㜶扦㜴㥢愱扥㙤扡㘷收ㄱ㜹挷㡢㠰ㄶ收㈶㌹㙦晥摥捡㡥挸㡦户㕦㘳戸㔷ㄱ㘳摦挳㙥ㄷ㥢摢敢㤴挳㙢〱㜱散〳挲㜸扥昴㜰㥢㘲捥昵っ捦㑥㐵㉣ㅥ㕤挰つ搵㐶挶㤶㤸挷摤㉡㜵㌵戵ㄵ㙦搴㤱挸扤昵㡥㙦㍥戴㐳㘹㜸㕤攷捣捣搶㘸挱㑥㔵㥥㘰㥡摣㔹㤰㈷〰㜹て扦搲攷挰㌸摡㘵㌰搳戰收戱㔳挷〶愳㈱㙦ㅡ㥥㈸扦㤳戴摦㑡㑡敤捥㉡㈱ち㜱敢㉢昰愵摡㈱㥢挶㔷㍡㡦㥦戴㜵挵㕡〲摥づ搴㔲昵〹㘰慢㈹㌸づ戱㙤㌱戵愷㡦㠷挱㉥晦戲ㅥ㝥㝣晡搵慣㘷愱㔳て捦慥戴㙢㥤㝡㘲〹㜵っ敡㘱㡢㐰〰晢㜵㘴㍦摣㘱㥦㑦昶ㅢㅣ昶㜸㐰㉤戲搸㜹戹昸昴㥢挸捥挱㤷ㄲ㘴摣㔹㘴㘵㐰昰愸㈳慤っ扥昰㔰㍡㈰ㅢ㠵戴愷戱〳ㄹ昶愰戲㠰昱摢㉤愴攲搳㙡摥愲㝦㥦㤵昷户攲㘸ㄵ㥦㌷㕢ㅡ㡦戳㑢㉥㔶扢㥦㌷挹晢昲㈹攵㑦㜱㥢〲㍡㕢攵扢㌵㘷㝥扦扣愲㔵昱㠰愷昸㜴昶㉡搰捤㜷㥦㉣㠰㔲㔵摦㜸㌱摦㈲㤴扦搳㑦㉤㠳㈴ㅡ㕣扦つ捤㘴㑢昹攷㕦づ慣㡣㈲户㈳慢摦㐱㜰㈷㠰捦㙦て搷㑡捥〳㔸捥挱戰ㅣ㑦〰愴摣㕤攰㙥愸㔵㜹攴㌹〲愹㐳㔱㍦㉦㝢戹㔲昹昰扢敡〳摡散㌰〵愴戴晢㠰昳㌶㡦㕤㌸㌶攱㥤〶扥㠱扡ぢㅥ㘲ㄸ㑡㜷昹ㅥ㙢㔹〵搹㤴〷攵㜰挰㡤㑣搱㙡攷㔲㝢捥㝡㙡ㄲㄸ慡㕡慤搵㈲㔴扣㠰改ㄴ㐸ㄲ慢㍤㡣㑡昰摦戴摡愹挰㑡敢㝦〸㤴晥〸挱愳〰㠸挸摢散戶戱㔰挲攳㍦摤㘶晦㌱㤸㘰慣㌳㤱ㄷ㘳㈵㔰慤㘳慣挷㐱㔴っ㕣㥢挶㍡ぢ㈹敤㈷挰挱㔸㠷㡦㑤愸㈸㜸敤〶晡昴つ㘴㍥て㉣搵㥡ㄹ攸慦㤹〷㔸㠴㡡㔷㈹㥤て㐹搲捣㘷㈰ㄷ晦捤㘶㕥〰慣㌴昳㔹愰昴攷〸㥥〷昰昹㉦〴㠱ㅦ㜵㤱㕤捥挶㤰攰扦挴㉥昷㈲戸搱㕥㐶㠹愵扤攳摣敤㝤〹㐴戵づ㈴戳扤っㅤ㙢扦〲づ㘳搶㕣㡣㔹〱㌵戶愴挵扦㈱晢㔵づ晢㤵㘴晦㥤挳ㅥ㐹愸㌱ㄶ㍢摢攱搳㝦㑦昶慢挱㐴㥢ㄱ愵戸〹戲つ愸ㄸ㔶慤㘶扡㥤挰㕤戵㠷散㘸ㄱ捡㕦慣攴㕤て㐹ㄳ捡收㑡ㅥ㍡攲ㄵ愲戳㤳㍤挹㈵㐶敦㐴㉢っ㙣㐵㠱戹㝣㔰㑢㤴愱戲㙡愹敡㔴换搴㜲搵愵扡㑢㕥㐴㡢㥦㥦愸㠵晥〰〷っ㑤㌲㕦㄰㙤㥥攳㐲㜸昹㌳㕦㘵摡攰攵戱㜲㔵㌹晣搵ㅥ㤷攵〳戱㠳扦愷户扥扥晣昲㉤慢换㙡㌹愷㌰㌹㜳扤戰愶捡摣㈵㙦ㅦ敥㑣㑦㥣搲㈹㍦昴㤲散㕤㜳㕣攸㤸㘳㉣挶㜶㍣㑡捦搷㤶㜷攷搳戹摥慥捥㔴昱㘱昶愱扦挰㍣ㄶ㑢㐶搳搱㈶㙣昹㈲〶捥ㄶㄶ㑦㌸㘶㘸㔶㌵愳昶攳㘷昶慣攸挳慢昸㝡㑤晦㈱㠶㍦㘱っ㥢昹改晤戸捡攲挵〳扡㠰挷摡㜲搳㤲㜷㝢㜴挲㑤敤ㄱ散晢挵㐵ㄴ㘵ㄱ攳摤づ愲㌶愵愳㔴㡡㐱扦挷㑤挴攸愶晡㕦〰㜸慢㈸㍦晡㥢挴晣ㄵ挰攷扦〵㉣㌲㝥扣㠵㉣挶㠱㍢㤰㤷㜱㘰㉢㔴敥㡣㝢㙦㠳愸敥〱挹ㅣ〷敥㐴㑡㝢ㄷ㌸㡣〳㌳挶〶㌱摢㌷㠰扢㌸摢扦㑦昶㝢ㅤ昶敦㤲晤〳㠷ㅤ挳㠶づ㜶㝢捥昶改ㅢ挹㝥㥦挳㝥ㄷ搹㍦㉣戲㠷㤴搷㤲づㅣ㠶㡤㡦挹捥挳〰㔳㤹扢挹晥㙦㠷ㅤ㙢〹㘵戱戳㕤㍥㥤捤㙢㝣㤴㑣挸㙥晡扡攰㐷㜶挹晥搶〵昷敥晡攵扦捣扦昷散ㄶ昳晢㡡㤶㌷攷㌳㜵㔵㡢摡㠰㤲挵昱慢戸㉥昸昸愳㝥挶慦㡦㉣㐲昹㍢搱晣㍦㠳㈴㜱㤲〶〸㈷㍤㠳扣㌸改㥦㈸攱㌸愹ㅥ㐴昵㈲㐸愶㕤㥥㐵㑡昳〱〷㈷㑤ㅢ㡢ㅦ挴㔰㝦〷户扤愰昲改㈳挸晥ぢ㠷晤㌹戲㡦㜴搸愳㈱昵㡥挵㙥㕡摤㑦昶㤷ㅣ昶攷挹扥戵挳㡥㉥昰㔷㡢ㅤ〴㔸㝤㌴搹㜹㌴㘰㉡昳〲搹户㜵搸搱〵㕥〷㝢戱ぢ㙣て㔲攳慢㘴摡㉣㈷晤搱㉥搹㥦㤳㈰搵搳㝡晣㐱㤳昸㝤敡改㠷挸昷㌹摥搶㐹敡㑤㤴慣收愴㔷愱㕥搵㐹收ㄵ㡢㔰晥捥㌶晦㕢㤰㠴㔶㈰摥ち〸㈷扤㡢扣㌸改昷㈸攱㌸㘹っ㠸敡ㅦ㈰㤹㜶㜹て㈹㙤て攰攰愴㈹㜲㈵晤〶摣挵㉢㘹㉣搹㌷㍡散敦㤳㝤㙦㠷ㅤ㘶㝣〹散㐵㌳㡥㈳晢㍦ㅤ昶扦㤳㝤㍦㠷ㅤ㕤攰㜹㑢㍡㜰㜰搲〴戲㌳晡㙦㉡昳〱搹㈷㍡散攸〲㑦㕢散㘶ㄷ〸㠰搴㔸㠷昴收㌹㠹㠷〱㔲㜲㈰㈷㜹㔶晤戸ㄵ扡㜹㍣㉢ㅥ㌳扦㡦㝣戲㔵㡤㐰挹㙡㑥摡〰昵慡㍡改㐹㡢㔰晥㑥㌹晦㐸㐸㐲㉢㍣㝡ㄳ㈰㥣戴㌵昲攲愴㈷㔰挲㜱㔲ㅣ㐴挵挸戸㘹ㄷ㥥㄰㘸〷〲〷㈷戵挹戲攷㐷攰㉥㕡晤㘰戲㌳㥡㙥戲昳㤴㐰㍢挴㘱挷愵昱㌰搸㡢㍥㙤㈵晢づづ㍢㑦ち戴挹づ㍢慣晥〳㡢ㅤ〴㌸㘹ち搹㜷㜴搸㜹㕡愰㑤㜳搸攱搳晢㉣㜶攰挰㍥㠳散㍣〱戰慦㜴挵㤳〰㘶昰攵㔱㍣ㄱ戰㔵㔱㍣ㄹ戰㥢搱㌸ㄶ㤹捤㜳㉣捦〸〶㜷散㐳扤慤㔰〰㤷攱㈹收昷换㕦㙥㔵攳㔱戲㥡㘳扦㡢㈶㔵㜵散㥤ㄶ愱攲㍤㜹〷㐰ㄲ攷㍦㝤づ摡㡦戴戹㍡收〹〲捤愲捦〵搴攷ㄱ捣〷昰愹㤰捤㙥㉦㡡㔹搶捦〳〲㘱㙦〷㐴敦㘰㤴㕦㝡挷捤愸搶改ㅤ㠷㠳愸づ〴挹㜴㜷〲㈹㙤ㄱ㜰攸ㅤ昳愴㜷摣〰㙥㝢ㄵ敢搳㡦㈲㍢愳攸挵㠶ㄶ㜷㍢搷昴搷搰慢㉤㐲昹㡢敥晣㡣挰㐳㈲敥㘹〴㠴㡥っ愳㡢㡥敢摣㍡㈶㔹改㉣㤰㑣ㅤㄹ㕢搷搲挰㐱挷㤹っ㌶愸换挰㙤㜷ち㥦㙥㤰㝤戶挳捥昸扡戶挴㘱㐷て扥搸㘲挷〸㠱㍥搶㐹昶㌹づ晢愱㘴㕦敥戰㘳㔴㍡ㅦ散㜶挷昲改摤㘴㥦敢戰㌳捥慥攵ㅣ㜶昴攰㜳㉣改挰㐱晡㑡㝣㌵ㅥ㐵㈶㘴昹攷晡っ㘱㈳㝦戴㕤㜲挰㘱〶㌲㑦ㅣ㝤换昴摦㥦㜰慤㌵㜱摦搲愲ㄸ㉤㉦㍡愹㌸㘱晦て搴慢摡ㅢ扦㙡ㄱ捡㕦挴攷㘷㤰㥤㡤搱㡦〷㠴㤳ㄸ㈹ㄷ㈷㥤㠹ㄲ㑥㐷㕡〳愲敡〲挹㜴ㄲ挳攷摡㠹挰挱㐹搳愵㈳㥤づ敥愲ㄹ㑦㈲㍢㠳捥㈶㍢㐳攸摡㈹づ㍢捣㜸㉡搸敤慢摥愷㥦㐶昶ㅥ㠷㝤ㄹ搹扦攴戰挳愷㙢㉤㜶搳愷㕦㈶㝢捥㘱㘷㈸㕤㍢挳㘱㐷㡦㔹㙤戱㠳〰㈷㥤〵㔲攳ㅡ㌲㈱扢改㑥㍡挱㉥搹㥦㤳捣㌸捤ㄳ㉤扦㍦㠱㕥晡㐹㡢昹㐴昲ぢ㉤㡡〱昱㙡㑥捡㐳扤慡㑥敡戵〸ㄵ㉦ち㍣ㅤ㤲㘴挸昸〶摡㠲戴㌹㘴㌰㝡㡥㍣摥ㄴ〴愸㥦㑢㜰ㅥ㠰㑦㐹愸㥣〴㍢㙥㈰㐳〶㠳攳挲㝥㍥㈰㍣捤〸户㜸㝡㌹慡㜵㍣㝤㈱㠸㡡挱㘹搳㜵㘷㈳愵㕤っㅣ攲〶敤㠸ㅢ㉣〱㙦㜱挰戸㤴捣㡣㙢摢㈸挵㘰㜲戱捤挵搱㈳搵㕦㥢㤳ㄶ愱攲晤㝦っ㐴㤷敦〷㈵挶㈸敦昲㌱㝦㈶挸昵换㑣っ㔵㝡戳扣㉤㝡㜸搶㐴㜳㐷㉡慦㜵改㤲㍢攸㐷攰㔵㕤扤昸㙤愴㔹㜸㉢ㅤ㕥搰㠵ㅦ㐶戴㙥㤲挶摢敡昸㤸扢晤㌲㈸㕤㜲㉣慣㘵攷昶攲敤㔰挳戲㌳昳㜸㜱㐹愶ㅥ扦攷㔲挰㉦㔱昴㝣ㅥ敥㘵挶㌳つ㜵扣ㅡ搰ㄵ昸㝢㑡㌵㔵ㅦ㈷㐸㠱㕣㌵㑣㙢㥡戰㘸て晢攵ㄵ㌵㝣挳搷收摤挹慣慤㐳㕦㜰扦户㉥攳㝡㙦㕤㥤敡㠰㥢捤㍢ㅤ㑥昵㐸㔴㡤㘷摢晡搵㈸愳㕤〳㔰㡢㔸慥昴㜰〰㥦㝥㉤㌰戲㐵ㄵ攰昱㕥㡡慥㔰摥㐰㍥攴挱攳ㄳ㑦搹㡦ㄷつㅦ捥㔶摢㥦㍡〶㤹〷㡡㜰㠳散ㄹ搶摤㤱攴㡦挱搶㜷㜷㜴ㄹ㍤㑢ち㑢㥤ㅦ㠰挵捤敤㜸摤扣㝥ㅤ昴㘱㔵晣㔳っ㈷㔳慡㝥扤ㅢ换愸戱㘰㙦㜰㘳㙦戲戱㌷扡戰㝥㠶㑣㤱昷攸㌷〱敡敢〹㙥〶昰㈹㐶㑤攵㡡㙣㠷戵㜸㐵㜲㝦㕤㡦㠰晥ㅤ㌶㘱㠱㐵ㄸ㐷〲ㅥ㑤㘵㜴㔵㑡捣户〸晢㔲敥㙤㤰愶ㄸ㑡攵㌵愴摤㡥㕣昱昵攳慢㜸挲㤰慦㔱㜳㙣㠷晣㈵戴㐳搱㈱㜷㔲ㄹ㕥戵㡡㙤ㄵ㘷摣㐵ㄴㅦ搲㌲㥤愱ㄸ㠵愵㐳摡㉦戹扦昵㕦攱挵㤳ㄴ〳愶搲昴㝢挰㘹㥢挹捦〸㈷昲戸㠱㡥攵敦㈳戸ㅦ挰愷ㄸ攴ㄴ㤵愷㤶㌵㤲㠱㑦㈱㑣㈹㙢㈴㠳愱㐲㘸㜳㌷昲〱㐸㔳っ㠱戲㤱㍡ㅢ㔹愳㕡慢㌶敡㘱㔶㕥摡愸㐷㠸㜲㌵㡡搱搲㤲㐶㙤〰㐲ㅡ昵㈳ち㐶㍢昸攷㝦〶㔸攴昱捣㍦换㍦㐶昰㌸㠰㑦㌱愴㈹㉡挶捡ㅡ挵㌰愷㄰㥡捡ㅡ挵搰愷㄰愲敥㐶㙤㠰㌴挵㌸愷慢㔱愱慡㡤晡㌹㉢㉦㙤搴搳㐴戹ㅡ昵ㄲ攴㤴㌴㡡㐱㑦㘹搴戳攰戴ㅢ愵ㄸ摢ㄴ散㜳㙥㉣㐳㌱昶㜳㘱㘸㌱捥㙤㠱㐰挴㤶㜵扣〰愰ㄸ愶愹挲昰㈲ㄹ㝥〱攰㝤ㄳっ攵〳昸〰〱扤攱㄰慦㤲ㄲ挴挴挳㌷〸㘷㉥㐱㌰㌳慤㔲愵愱捣摡㕡㠸㠶ㄳ慡晦ㅥ㤸昳摡捡㙡ㄱ㌰㠷戸㈹㠱㉡戹〲昱㙥㤹㑤㡤㤳戱摣慤㙡㠰昰㈴㠷摣攳㠲挷っ㉤㜶㈸ㄱ捦昱㔶昸搳づ㈰㙥㠱戸愱昶ㄲ慣扦㙡敤㠲㕣慥戰搶晥㐱㠳晣㕡昳攷愵㐲昱㡥昶攰㄰㝥㕦㉡搲㠱摦㉦㈹㉣㌵昰㈲㈸晢㠶收攲て㑥挹㑦㑣慤㌵ㅦ㤲ㅥ搳㍥㜳昶扣㔹㔳摢ㄷ慥㌵㝦摥昵㤷散㔹扦〲㔰㘳㜱㐵㌰攲挸㉥捣㘷㜷慤㤳戲〷㑢㑦捣挰戸㈷ㄸㄹ攵㤴戵搳㙦㔱搴㔷挷㔸攲㝦攳挶搵㝥㍣㝣昱㘲ㄸ挸㔳昱戶㑣攷攵㤸つ㌸捥㤷㔰晦扣㘴㘷㙦ㅥ㑢搰摡晡昳〶敡攱㔶㈰㝥敡㑡昳㔱㌰晢㡤㤹散昴㥦㘱㌴㝥㜱晤愵〳㥤ち戸摢昰晦摤戹挰㌱㡢攵ㄹ摣摦挱捦㤲㜸㤹ㄷ搳㕢戸㈰㘴戶㔹㠷㕣㥤摡搵㥥㙤㍣敥㠵摡㉢愰改㕣愸ㄵㄷ㘹㝦㈴捡㌵摢㌰昰捥搹挶晥㈸㠶搶㘵㕥昹㌳㌸㥤搹㘶愳㡤㝤捤㡤㘵愰㕣㜸㕦㜷㘳㌹搷ち昶つ㌷㔶㐳挶愵昰攸慡ち晦ㄵ㑣㘵ち晦㡤㈸㤷挲昵挸㤷㈸捣㌰戳㔴昷づㄲ㡥挲㝥ㅢ晢慥ㅢ换愰戱昰扥攷挶㙥㙦㘳摦㜷㘳ㄹ㘵㜵㈹散慢慡昰㍦挰㔴愶昰㍦㠹㜲㈹㍣〶昹ㄲ㠵ㄹ㜲ㄵ㈵㍥㐲挲㔱㜸㥣㡤晤搸㡤㘵〰㔵㜸晦攵挶〶㙣散扦摤㔸㐶ㅣ㕤ち㝢慡㉡捣ㅦ昳㉥㔳戸㤶㈸㤷挲㜱挸㈹㔱㤸攱㐷㔱挲ぢ㑥㐷攱㔶ㅢ慢戹戱っ㈶ち敦㌰㌷㜶㠶㡤慤㜷㘱晤㡣愴攱扦㐷搷㠱搵㝤〴挳〱㝣㙡㉥戰戲捡㝡晦挳搲ㄵ昵㍣㥢昰㥥㐵ㄸ㠷攲㕣㔱捦户〹敦㕡〴㔹㔱㌷㐲㥡㘲愸㑤捣㘲㉥㌶晦〶〶搹搲㤴慣愰户㘶攵愵敢戲搱㐴戹捣挲愸ㅣ捤攲慣愰㡦〲㐲㥡扡㉤㌸ㅤ戳㌰㙡收昲挲㙢㜶㜵ㅥ昷㠵戹〳㘵㤷㕥㤸㍢㤵㔵挷〰㕢㠹ㄷㄸ㐲㤳敡㜶㜱㔷挷㐸㤹㘰㜷㜵㘳ㄹ㄰ㄳ散㙥㙥散㑡ㅢ㍢挶㡤㘵〴挹愵昰㙦慢㉡扣㈷㑡㤴㈹扣ㄷ㔱㉥晢慣㠱㥣ㄲ㠵ㄹ㑥ㄲ㈵昶㜱㔷挷愸㤱㘰挷戹戱っづ〹㜶㕦㌷㤶㌱㈰挱敥攷挲晡ㄹ㑤挱㝦㡦㍥ㅥ㔸㝤〲挱晥〰㍥㜵づ戰搲㙤㥥戱㍡㠱㉣〳戱ㄱ㍢搷㈶㍣㙤ㄱ散㙥挳挰㡢㤴㜸捡㈲㐸户〹㐲㥡㘲戸挵搵㙤㝥㙡㥢愵愴摢㐴㔸㜹㘹户㘹㈲捡㘵ㄶ㐶㘶㑡扡つ愳㉦搲愸㌸㌸敤㙥攳攵㥥㝡挸㥢㝥㉥㡣㌶昳挹摥〴摢挶㥤扡㉣慥づ㘴づ挲昸搷挸晤㌲ㄳ昵攸攴㥥㐶敥㤳㡢戹ㅢ㑡㜲摣ㄷ㍢㌴挵晤戰ㄸ昱㐷㤶ㄱ昹㡣㐵㝤㡤愶戸㐷ㄶ挲愳ㄶ愱㔹〸昸㜹㜵㥢昰㠸㐵㘸〱㐱㍦〴捡㌴摥〶ㄲ摦ち㍤散改ㅡ㠵摦捤戸慤收搱㥡㔷㜱搷挶摢㥥㌸㑣戵愳慡昵散愴昰㜳搴摣昰搲㘲㍡摦捦慤戸搷愵㍡㝡㉢㜲戶㐵ㅢ戹慦㉤㉡挹晤慣攸昲㘰㤹㤲昷搹㠴〷捡㤴攴扥㔷㑡晣挰慤攴ㄴ㉡挹㑤慣㑢挹搳ㅤ㈵㐷愰昶㍡㈸改愵㤲て㠳㑢㤴㥣㑡㈵ㅦ㐱㑥㤴㥣收㔶㤲晢搴愲㤲摣㥦㑡㤵昷㤵㈹挹㍤慢㄰敥㉤㔳昲㜱㥢㜰㡦㕢挹㐳愹㈴㌷愵㡥㤲㉢㙢搷㡢㤲㡢㘱挹㌰㤴摣づ㑡敥㐰㈵戹㈱ㄵ㈵て愳㤲㑦㈳㈷㑡捥㜲㉢挹㝤愷愳㘴㈳昷㥢㑥捥捦㥤㈵㍦㝥敥㉥㈵挱慤愴㈴戸㥤攴㐷㜱ぢ㈰㔲㘷㐳慡晤㔱戲㈷㐰㑥㜷㘳敢戸摣晦㍦户〳攳〵愳㜵㜴攲㝤戲㜹㙦㐷ㅥ㈱㉥㈷ㄴ㠵搶ㅣ㍣愴晢㑣慡敥ㄵ捤户ㄹ㈰㤴㌵〷㠶攳摡㡦㝦㜵㕣〸㝥ㅥ㤷昰搰捤㌳散㘵㈸㈷捥愶慡戵ㄷ晦㜷㔱㥦敢㘷搳㜶㍢㉥搸晦㥡㘷㘱㍦收攱㈸㕥扢ㅣ㌷愲㑢攰㔳搵ㅤ㌲愴㡢挸扡戹慥昲㘶㉤㉥〴戴㜹戸㠸㑥㔳㙢㑢㝥㜲㝢敤愴㝣扥慦㝢〵㝦愵攵㝦㈳㈲㠲㤷敡〵昴昹搰㐳摤〲昷戳ぢ㘸敤㕢㕥慢㈹搴㙡㈱戵㕡㙦㙢㜵挴㤶搷㙡㉡戵㕡㐴慤㙥戰戵㍡㙡换㙢㈵敦摡㍣㥡㕡㝤摢搶敡搸㉤慦㤵扣㤲㙤㌱戵扡摡搶慡㘳换㙢㈵慦㜰㍤㡥㕡㕤㘹㙢㤵摡昲㕡挹㥢晥搲搴㡡攱ㄱ㔹晢㘴㤸㘳㘴㐴㔶㈹〶㜳搶㉣搶挸㈸㠸戳摡㘹㝣慤㈴挷愸㐷㤱挶㘸㠷㤳㔳㡣㘴㠸散㉣愵㌱㠸㐱㥡扥挴㉤晢ㅤ㜷㠹㐶〶㉡㥣昲㡤っ㔰ㄴ㜳っ㑣㌸㌹挵愰㠳挸㕥㑡㘹㡣㌷㠸散㑥户㙣挶ㄶ㥣ㄲ㡤㡣㈹ㄴ㜳㡣㈵ㄴ㜳㡣㈱㌸㌹挵昸㠰挸㕥㐶㘹っつ㤰愶㉦㜷换㘶ㄸ挰㈹搱挸敤㝦㌱挷㙤㝦㌱挷敤扥㤳㔳摣收换㉡昶㝣㜴〷ㅥ㤴搹ㅢ〵㙥晤㠵昰㑤㡢㘰㙦ㄴㄸづ㄰挲㜹ㄶ㐱㌶ち㌹㘰ㅢ戹户㜷㤶户昷搴昶戳〶攷扥㕥㥡戳〲〹挵㉤㍤搵搱㔷㈲攱㙣ㄴ戸㝤㉦㉡挹慤戹㤴攸㈵㥡扢㜲㈹㤱户ㄲ捣㌴㜲〷敥㤴㘸攴捥扢㤸攳㡥扢㤸攳㑥摢挹㈹敥愲㐵㜶㠱㘸㙥愰㐹搳晢慣〴㌳㡤摣㉣㍢㈵ㅡ戹㐹㉥收戸㌹㉥收戸㈹㜶㜲㡡㥢㘱㌱搵㔷换㡣换つ戲㄰捥㉡㌳㉥㌷捤㐲㌸搳㙤摣㌵挰㌶㜲〷㍣戸㜱戹晢㤵收㥣㠰㠴攲挶㤷敡攸㈷㈲攱ㄸ㤷㥢摣愲㤲戲晢㈴㡦㝢捤敦攷㉥ㄴ㥤㄰㍦〴㡦㐴㐳㙤㈳㌷㠲㝣㌶戱㘶戵㑡ㅦ㤷㌹敥戸㡤㡤㜵㘳㜶慣㍢戲㜵挴㈵㉦晦攴て攷㍤㜷㙣昳㥦㍦扥散戲攷㕥㍤㙦挳挷摦㑦㌵㍦㜶昵搵㡦ㅥ㝡攵㠶㍦㙣㥤㕤㔷㜳昷挶㔹敢搶〶㤷慦㕤㤹㍤㝣扦改㙢㡦㕡㌶㍦㌸㙦慢昱戵戵挳㠶敤㌳敡昱敤挷昹㑦㕤㜹慦㝡昸愵敤㝡㤴散ㅡ㔹攱挹愸㠹慡㜲戱敡攷敥㔱搴㌸〵〹晤㔴㠰㠶㥡㐶敥昷㍥㔳㕤㘴㜳㐸㕤㑥㐳㑤㡥㉥摣㈴㡡㉥㕦㐴㐲晦ㄲ〰㜴攱戶敥㌳搵㐵昶㠰搴攵㜴搴㐴㕤㜸㝢㠶㥦㝢㐱搱攵换㐸攸㕦〱㘸愸昱摢づㅣ挶慤㠹改㘱㝣搷㤵㍦攸㌷挰挹㘱昹挱ㄸ搷㘸晡ㄹ慣攲㑣㠲戳〸扥㑡昰㍦〴㕦㈳昸㍡㠰捦换昵搳㝦戸ㅥ攴㘳㘶㌸戵㑣攳挴㌲㈳㡦㘰㉣攱攳ㄷ㜸敤㘸づ慦ㄱ㌴ㅦ挷㔸㌱扣㝢㙡ㄷ㝥㘳愳㌳㡤ㄷ攲㤵㥣㘶搶㘱摦㙣㝥㙡㤹挰㠹捡㈶㍤晡挱㜶づ敤㕣㔲㡥っ㥤㈷㌴ㄴ捥㌳昱ㄹ昰㡣㌴㍥愴㘵㜲挹㕥㔳ㅥ挷敢㤵〵戲愶摤㌶搰挹搰㈶㥤㝤摡㑢昱㠵㐶扥㌰㉦搷搹㠳㘷㈷㜰〷挳愷㝦昸㔹搵ㅥ捥㠳㉢搲愷昸㜰㡥㐴攴扣㉢㌰搰㙤慡改㌹㜸㔵㍥㍡愱づ敡扡晢挶㝤ㅦ扡愸昵ㄵ攳搵搵㕦摥昱昶搶ㅢ㉥昸敢捥ㅦ㉣扣慥ㄵ摣ㅥ捦㤸戵收㜷攰㌴昳ㅢ㈸晤㕣㜶攰昳〰攴㔳挱㜱㔴慢晥㑤㄰㥢挷㐵㑦敡㕡㍦扡搵愷戸ㅥ㘷㑦㌷摦晢挴㠰愲㕡〶昵搹〴慡愴敥㍢昷搱㜷㍤ㅦ㕦搱晡慥㘷挱㉢摦昰㕤摦㝡挴换て㕣摦ㅣ㍡扢昵愶愷搷晦昰㌵敤挷慤㑢扤㕦挹ㄶ搶㍣摥㉡搵〱攸ㄷ㔱搸挵〰㌶挷摥㠹攳㝣㥥㌷㝦搲晡昶攵㑦敦扡昸晣㙢㕡昵㑢㐰晣摤昸敦扤㜷摢挹晦㙡昱㈹㉥扤换ㄴ挸戸ㄵ㠸慣㙣晦搱㥡摢慥㙡扤敤㥣㜹敡扡捣捤慤ㅢて昹昰昸㈳㤷㕥搰㝡散捦扦扡摢慢㙢㔶戴扥晦摢㈷晦敡昹㘰㔹㔱㠱换愹挰ㄵ〰㌶挵收昴㝦戲昷搴㕤晥㌱扤㔵扦ㄲ挴て㝡慦㕡晤戱慦昶㈱㥦攲㉡扢㑣㠱㉦戸ㄵ㜸晦㐷ㄳ昷搴捥扣愶昵捤㠳晡慥搹攱敢㌷戵扥晣攲づ㙡捥攸慦戵㝥㝣昴搶敢㥥㍦愵㜵搲㑦㘲扦戸攱晥㑦づ㥣攴㔸攰ㅡ㉡㜰㉤㠰㑤戱㌹敦摤ㄸ㕣晣挳㑦戶㥢愴㝦ㅢ挴㔹愱㉢㥦㌸㘶晤挶〷㝤㡡ぢ敡㌲〵㡥㜴㉢昰晣摥㝢慣㕡搴㝣㕤敢挸㕦㥤㌶敦昱ㄷ慦㙦㍤愷敤愳㙦㌷㕣摦搹晡昱散搷㑥㝡㝥晣㌳㉤晥昹㑤㘷㙥昷晤㥦㜲捤㈲ㅦ晤㐶㉡㜰ㄳ㠰㑤戱㌹搷㡤敦晣搹散㥥㥢㕡昴昵㈰㑥㝥昳攴昴攵戳㕥㠰〲㕣㍢㤷㈹戰挰慤挰敢㡦㙤ㄳ㙦昸㄰ち㐴㕦搹㝤挷㥤慥㙦㍤昵扣扢晦㔴昸㑡愰昵敥扦㉦㜹㈳㤹扢戸愵攷扤㝢㙥㍥晥㌷㤷ㄷㄵ戸㤵ち摣〶㔰捥昱昲〷㉤晡愲㝢晢㕡昴摢愹挰㌳㑢㌶扣㜶敢㘵攸〳改㑡〵㘶戹ㄵ戰㍢㥦晤㙤户㜴㡦戶慦㝤摤㜳挹ㄵ㉤昶户㡤搷敦愲〲㜷〳搸㤴㤶㝢㥥㕦晦晣ㅤ㔷户慣昸捥摡㜱敢㐳㈷戶攸昷㠰㘸㝦昰㌲㘹攴搸摤㑢ㄷっ〶戰㌲㈳摤㠷〴敥㠹㤴㌵㜶〵ㄷ搷摡挲昵㍤㤳㑢㔶换ㄵ㕣㥤㌶搷て㑣慥㘵昸㤲ㅡ敤ㅢ户愹㡣㝦戹捤昵愰㜰㌵收昰昵㤹㑥挵戲㕥愵戲て愱㈶㑥挵ㅣ捡晣㉢㙤㌵ㅥ㐶㐲晦㈱㐰㐳㡤㤲㠵㉡㔹敤㌹ㄹ㘹㡦㥦ぢ㔶㘹晤愳攴慡㔵戲攴慣攰攲搲㔳戸㝥㉣㕣㡤㕣晤㝤愶敤㤲愵㈲搵㜸っ㌵㌹换ㅤ㉥ㄹ㐵㡤挷㤱搰㥦〰㐰扢戸ㅡ㤴昵㘹ㄳ扡ㅣ户ぢ㤳㔱慥ㅥ慦㑤收慡㑤戸㥦㈴昷〶㤳㥢㡢㌶攱づ㤷㜲㉢㉥攴㠴㄰戲〸㝣㠷㠰晥㜳㘰晤㕣㜲㠹愰愷㤰搰㥦〶㐰戵㕣㜱〹晦挴㌲㐱㕣㠵〹㘱㝦户愰攷㠰昵㜳扤㈴㠲㥥㐷㐲㝦〱〰㠲戸㕣ㄲ晥㝤换〴㜱〹㈵㠴㜱㙥㐱㉦〱敢攵晡㘷戳㈷㜱扥㙤扤㘴愵戲㔵搹扤㐷攳㤳ㄵ㤸㑣〵挶愸挰愴㉢㌰㑢㉢㌰㥤ㄵ㤸㘵ㄵ㤸攵ㄵ㤸㙣〵㘶挹捥攵㍡换㝢て㡣搵〵摥敤㕢㙢慦扤昰㙣㙣戵㠵㤰㌳昱㙦挲ㅤ㙣㥢扢ㅥ㤳搵搸搰㔶ㄳ昲愶〸㘷㈱昷ㅦ慥㕤愹敦㠰㙤㈷㠳㑦晦㈵㝡㤲昶㉢㠰搵收㡤㕦晦晢㠱㑥㌵ㄶ摤摢㕥慦㐰㈷て㥦捣愹㝥搳搷挶㑦㠴敥搹昸㠹摡ㄳ㠵散㥢扦㝣㍥挵扤〰㉦ち慢㐱扦摢㔲つ㘲㡣㔴㡤㜱㌵挸㕥㕦つ摡愰摤㑡ㅢ挴㝤㡤慢㐱慦㙣愹〶㌱扣慡㜶㜶㌵攸㠵〷㔶㕣昸敡晢摤㠳㝢㘸愷搲〶㜱㡦收㙡搰㥦户㔴㠳ㄸ㤹㔵摢扢ㅡ昴晢㔵㈷扦㝦挷㈷捤㤳〶昵搰㜶愵つ攲㝥搳搵愰扦㙣愹〶㌱愸慢㐶扢ㅡ㌴昹㝢敡慡户㑦㝦慡㘵搰〶㡤㉡㙤㄰昷捥慥〶晤㙤㑢㌵㠸昱㘰攵㜷㌵攸扣昷扦昱㘴搷摥摦ㅡ扣㐱㡤愵つ㘲ㅣ挰搵愰昷戶㔴㠳ㄸ㑡㔶㈳㕣つ㕡晡收散㝦摥昴挹扡挱ㅢ㌴扣戴㐱攷愲〵ㄵ换㕣挵摤愲慢㤹ㅢ户㔴㌳㜹㙡愵㠶戹㥡㌹攴挱㕣㜳㌵㔳捥扤㝣㜵摣攵晥摦ぢ㌳っ㜸挲摦㍣愴愸㑢昵㠸㠸㜳挴晦㌱散㠲晦昲愷戸㔷慦散て摣扣扢晡挳㈷挸㙥㤱挹㕤收㐲㡦慢㍦っ㜹㉥晣攴㥦挵挹㕤㑥ㅣ㝤㡡㐱〷昶〹扤ㄶて昹攱摢㌴〰㘳〵㤵〶㘰昰挰㘵〰つ㈵戶㠸〱㘴敥晣㈷摡㘲慦㙥㠶㍣㜷㙥㜴ㅢ㠰ㄱㄶ㥦扡ㄲ㔰っ攰㜳ㅢ㠰戱㡡㑡〳㌰㜸攱㌲㐰挳㤶㌲㠰捣戵敦扡っ㌰攴戹昶ㅤ户〱ㄸ攱昱㈹〶㕤挴〰㕢戹つ挰㔸㐹愵〱ㄸ㍣㜱ㄹ㘰昴㤶㌲㠰捣捤㝦㜱ㄹ㘰挸㜳昳ㅢ㙥〳㌰挲攴㔳敢㙤〳㙣敦㌶〰㘳㌵㤵〶㘰昰挶㘵㠰㥤戶㤴〱㘴㉥㝦搵㘵㠰㈱捦攵慦戸つ㜰㥣ㄸ㠰㐱㈷改〱扢戹つ挰㔸㔱愵〱ㄸ㍣㜲ㄹ㘰㡦㉤㘵〰㤹晢㝦攳㌲挰㤰攷晥㕦扢つ挰〸㥢㑦㌱攸㈵〶搸摢㙤〰㐶户㈴㑥昰ㄲ㑡戸〲㈰㡡〱㉤㈱晣愲㡣挰ㄸ㤶㄰㕥㉣㈳㍣㘸ㄳ㕥㈸㈵昸ㅦ〲㐱㈲ㄷ攳㔱戳㍥〱〰㤱ぢ㐶㤷㐴捣戳愵摣㡡ㄱ㈷㈱㍣㘳ㄱ㈴㤶㜲〰㑡㈹㠶㤹㠴昴㔴㔹ㄹ㐶㤶㠴昰昳㔲㠲晦㌱㄰愴敡㄰慢づ㥢㔵㌳〰㈴摣ㅢ㑡戹ㄵ㠳㐲㐲㜸搲㕤㜵ㄳ㑡㜹ㄹ〶ㅡ㕢㌶〷扢㥥㌹㉥㍥㌰㕢㡦改㐵敦挶て摣ㄷ㜸㤶攱敢收晢〷攵㕣㐲敢㙥㕦㡡摦散摡捡晡㘵昸昱づ捦搶づ挶攱ㅤ改愰愴捣づ收ㄳ㌲挹㔴㤷㐱㤶昱㐵愱摢㤴㔳㠴ㅦ㉤㘶愳㍤㝢昴慦戰慤㈰㡤㕢慦㠶捣㔸慦挴ㅢ㌱㤸㠴ㅦ愵㍢㈹挹㉡〶捡㘸㉡㍤づづ敡愰㡡㈹挹㉡〶挵攴㐰㌷〱づ挵愰㤸昰ㅦ攸㐸㜴㔲愶㐴㐶捣㠴攳㈰㐷愲㤳㌲㈵㌲㍡㈶ㄲて愶㐴㐶挷㠴扦搹㤱攸愴㑣㠹っ㥤〹挷㈱㡥㐴㈷㘵㑡㘴㤸㑣㈴戶㔰㈲愳ㅣ㝣㘲㔱㝦〹㔴扤昸慣搹て搰㐹㠶昴慣搹昷挱㘸㠷ㅢ昴愹㄰改ㅢ挶㤵㤸っ㍣散㉥㜵攵慦㔳慤㝥愲㔹㝤㜱挷㐸㡣㍥つ㐲昵改〴㌳〸㘶ㄲㅣち搰㔰㍢㡣㑢㥥㑦戱愶挳㈸㝡ㄶ挱㙣㠲㌹〴㜳〱㔰ㄳ搷ㄶ㥦㘲㑤昳㈸㝡㍥挱〲㠲㜶㠲㠵〰愸㠹㤳昸愷㔸搳攱ㄴ㝤〴挱㈲㠲㈳〹㡥〲㐰㑤㥣㉤㍦挵㥡㡥愶攸㘳〸㡥㈵㔸㑣昰〵〰搴挴㘹改㔳慣愹㠳愲㡦㈳㐸ㄲ愴〸搲〰愸㠹攳晦愷㔸㔳㠶愲つ㠲㉣挱ㄲ㠲愵〰㌸て攰㜸㉦㔷㕡㈷ㄲ晣㈸摤㐹㐹㔶㜱㌲㄰㡥㘵㐸挸挵愷㍢㈹昳㕡攴挰㉦搷攲㜲㈴ㄴ㠷㜱攱敦㐲㐲㐴攸㑥捡㤴挸㌱㕥㌸扡㤱㌰㈵㍡㈹㔳㈲挷㜳㤱搸㠳㠴㤷〳搸㄰㠶㍦㉥ㄲ㌶昳㜱㠸ㅣ㙡㔰ㅣて㔹㤵扥㠲㌹ㄹ晢㈰戱攴㌵ㅣ㡡㈳㥦昰昴㤲㠷愳㥣攴昲捣挹搸㔶㔱㠲㈳㥢昰昴㤱㠷愳㤸攴㔶㌱㈷㘳ㄷ㑢搸㠷㑣㙣㠲攲昰挳晢摦昵搵㐸昰㤶㤴㈳㠱昶㜲晣昸㑦〶㈱㙥㕤㠷㜷㕢㡦ㅦ攳っ㝥㐴昷挲㘴敦ㄲ挳㍣㤰ㅦ摥㉤戱㘹㤹〴挱㠷㤸㌶挷㉣昹攰㠸摡㍥攴戶〳㑥㡡挳ㄸ昵㤱捦㙤㈷戵㝥昵㕢摢ㅥ扢愰敦㉡㉢㘶㜸攳㠳㡡㐳㥣挳㠰㜰㙦昹挱愰攲昰攷㌰㉣㍤戵昵搸散搷㤷晤昴捡㥢㙤〹㉤㡡㐳愳挳㠰〳㜴晢㠰摤搲愱㐵㜱㤴㈳㠳㝤㡣㙤ㅦ㠴㍢㑡㜲〴㈴挳㔹㝦戹昸晣㠹慤㡦戵挶㤷㠶慦扢㘵摡户敤㉡ㅥ㔴ㅣㅤ挹㘰㙦㕢㉢㤴攴挸㐹㠶改扢攵攳昷摦昱㠴搳ち戳㡡ㅢ㕢ㄴ㐷㔵㌲搸㐷攸戶〴㐷㐹づ㤰㘴戰㡦扡敤㐳㜲㐷㐹づ㥥㘴昸攳㥣㕤㝦搸摢搷搵晡搴㡣昹敦㕥㝡捦㡤㐵㈵㌹戰㤲挱摥㕡摡㔵㔸挶挷㜳㙤ㄶ挳㘳ㄳㅦ㔹㜶㐴㈱搷㍡晡扥〵捦㥤扥昸㕡㕢㐲㡢攲㠰㑣〹昶㌱扢㝤㘰敦㈸挹戱㤵っ昶㜱戸㝤㤰敥㈸挹㜱㤷っ㐷㉣㕡晦戳扢㑦㌹㜸㔲敥㡡昴㈳捦㍤㜹㠳㕤挵㠳㙡㤱挵㘰㙦晦㉡㤴㍣搲㘲攸扡㜰晥㡥户㥥搲㌲愹㉦摤㕡㝢搸㑣挷ㄷ㉤㡡㘳㌹慢戰㡦攲敤㐳㝤㐷㐹づ换㘴戰㡦捣敤挳㜶㐷㐹づ搹搲㡡㔷㜶㌶㍥㑥晤扣挵昳搶敢㍢㑣㔸㜹㝤㔱㐹づ攷㘴戰户㘸ㄵ㑡㜲愸㈷挳㤵㜵㝤㡤改㈳㥦㙥㜹㘵搴晤㌷扦㜷捤㜵戶㠴ㄶ挵㘹㠰っ昶㜱扤㝤昰敦㈸挹ㄱ㥤っ昶戱扡㝤㌰敦㈸挹搱㥥っ㘳晦晥搱搱㝦晥挹㈵㉤つ㔳㘷㝥㙢㜶㡤㑢㐹捥〴㘴戰户㔱ㄵ㑡㜲㤶㈰㠳攷晤㍤て㝥昷戴换㕡㉥晢攸〰晦㜳㕢㍢ㄲ㕡ㄴ㘷㄰㌲搸㠷晥昶㑤〱㡥㤲㥣っ挸㘰ㅦ扤摢㔵㌸㑡㜲愲㈰挳挷㥡㙦摤㌶㝢慦㙢㈹㘵挰搵㥤戵ㄸ散慤㡥捤攰昴㐹㑥㌰㤴昰摣搳攷㉥㘸㝤改慡㜲〹㉤㡡㤳てㄹ散㘳㝦㕢㠲愳㈴攷㈰ㄹ㈷搷㈰愱㌸摦㐸敥〴收㘴㤶㐱㕤愵愳㈶攷ㄸ攱㔹㑢ㅥ捥㈷㤲㍢㠹㌹捥㈲戲㠵㜴扦㔲㐹挹愰㑦㌹㌶㤶晡㉢ㄹ晣㠹㍤挵㉡㈴㘳戲っ昷ㄵ扣㌲散ㄳ㝢㥡㥢㔷〶㝡㘲敤㔱ㅤ㘹扣㤴摡搶攱㑢㉥摥㘱ㅣ攲㐵戵㔳昱晤ㅦ摦㌶挷㐸戱摣摢㈳昷搷挸㍤㉥㜲㥦㠹摣敢㈱昷㕢㌴慣㔱㘲㔱搴㔶慡㥥㔸㤶搸慦戹搴㔳㘲㑢㘲㑢㑣㈴㌶㈵昶㙣ㄷ慦㥦昶攲散慤㝦〳〹晣昸〲㙤㈲昹㜳捣㍣摢㉤昹㜳捤㍣㉢㤲晣㜹㘶㥥挲㈴晦㑤挹㝢㈹㘶㠰㐷㈱攷ㄹ扤㘹愳愷搰搹㘵㜰㥦挴ㄷ㈹㌷㜴户昵攵ぢ㌹㜳㉢㤷昷捡收慤㜲㜳户㌵搹挷㤷戰晡㑣ㄴ㘱愳㤹㜴㜶㜹挳㉤ㄲ户㠵㥢扡挵ㅢ㠶搶昰て昳改慥〳敦昲捣ㅤ摥搰戸慣敤摤昹戰づㅢ㡤昵㕡㌱㈹㜹㐵㝢搳㜸晡〵㐵㥥㘲搲攴愱て㠴攷挲㈲㑦㌱㘹昲搰㉦挲㜳㔱㤱愷㤸㌴㜹攸㉢攱戹戸挸㔳㑣ち㑦㈳昵攳㐷㙢愴ㄶ㘶㡡㜵㤹㈹㑡㌴㔳㉣㈷愹攱晦て敦㍦捣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</si>
</sst>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_);[Red]\(&quot;$&quot;#,##0\)"/>
    <numFmt numFmtId="7" formatCode="&quot;$&quot;#,##0.00_);\(&quot;$&quot;#,##0.00\)"/>
    <numFmt numFmtId="44" formatCode="_(&quot;$&quot;* #,##0.00_);_(&quot;$&quot;* \(#,##0.00\);_(&quot;$&quot;* &quot;-&quot;??_);_(@_)"/>
    <numFmt numFmtId="164" formatCode="&quot;$&quot;#,##0.00"/>
    <numFmt numFmtId="165" formatCode="0.0%"/>
    <numFmt numFmtId="166" formatCode="&quot;$&quot;#,##0.0"/>
    <numFmt numFmtId="167" formatCode="&quot;$&quot;#,##0"/>
    <numFmt numFmtId="168" formatCode="[$-409]dd\-mmm\-yy;@"/>
    <numFmt numFmtId="169" formatCode="0.0"/>
    <numFmt numFmtId="170" formatCode="#,##0.000_);[Red]\(#,##0.000\)"/>
    <numFmt numFmtId="171" formatCode="0.000"/>
    <numFmt numFmtId="172" formatCode="_(&quot;$&quot;* #,##0_);_(&quot;$&quot;* \(#,##0\);_(&quot;$&quot;* &quot;-&quot;??_);_(@_)"/>
    <numFmt numFmtId="173" formatCode="&quot;$&quot;#,##0;\(&quot;$&quot;#,##0\)"/>
    <numFmt numFmtId="174" formatCode="&quot;$&quot;#,##0;\ &quot;$&quot;\(#,##0\)"/>
    <numFmt numFmtId="175" formatCode="0.0000"/>
    <numFmt numFmtId="176" formatCode="#.00%"/>
    <numFmt numFmtId="177" formatCode="#0.00"/>
  </numFmts>
  <fonts count="32" x14ac:knownFonts="1">
    <font>
      <sz val="11"/>
      <color theme="1"/>
      <name val="Calibri"/>
      <family val="2"/>
      <scheme val="minor"/>
    </font>
    <font>
      <sz val="11"/>
      <color theme="1"/>
      <name val="Calibri"/>
      <family val="2"/>
      <scheme val="minor"/>
    </font>
    <font>
      <b/>
      <sz val="11"/>
      <color theme="1"/>
      <name val="Calibri"/>
      <family val="2"/>
      <scheme val="minor"/>
    </font>
    <font>
      <sz val="11"/>
      <color rgb="FFFFFF00"/>
      <name val="Calibri"/>
      <family val="2"/>
      <scheme val="minor"/>
    </font>
    <font>
      <b/>
      <sz val="11"/>
      <color rgb="FFFFFF00"/>
      <name val="Calibri"/>
      <family val="2"/>
      <scheme val="minor"/>
    </font>
    <font>
      <b/>
      <u/>
      <sz val="11"/>
      <color theme="1"/>
      <name val="Calibri"/>
      <family val="2"/>
      <scheme val="minor"/>
    </font>
    <font>
      <sz val="11"/>
      <color rgb="FF0000FF"/>
      <name val="Calibri"/>
      <family val="2"/>
      <scheme val="minor"/>
    </font>
    <font>
      <sz val="11"/>
      <color rgb="FF00B050"/>
      <name val="Calibri"/>
      <family val="2"/>
      <scheme val="minor"/>
    </font>
    <font>
      <b/>
      <sz val="14"/>
      <color theme="1"/>
      <name val="Calibri"/>
      <family val="2"/>
      <scheme val="minor"/>
    </font>
    <font>
      <b/>
      <sz val="11"/>
      <color theme="0"/>
      <name val="Calibri"/>
      <family val="2"/>
      <scheme val="minor"/>
    </font>
    <font>
      <sz val="11"/>
      <color theme="0"/>
      <name val="Calibri"/>
      <family val="2"/>
      <scheme val="minor"/>
    </font>
    <font>
      <u/>
      <sz val="11"/>
      <color theme="10"/>
      <name val="Calibri"/>
      <family val="2"/>
      <scheme val="minor"/>
    </font>
    <font>
      <u/>
      <sz val="11"/>
      <color rgb="FF00FF00"/>
      <name val="Calibri"/>
      <family val="2"/>
      <scheme val="minor"/>
    </font>
    <font>
      <b/>
      <sz val="11"/>
      <color rgb="FF00B050"/>
      <name val="Calibri"/>
      <family val="2"/>
      <scheme val="minor"/>
    </font>
    <font>
      <sz val="11"/>
      <color theme="9" tint="-0.499984740745262"/>
      <name val="Calibri"/>
      <family val="2"/>
      <scheme val="minor"/>
    </font>
    <font>
      <b/>
      <sz val="11"/>
      <color theme="9" tint="-0.499984740745262"/>
      <name val="Calibri"/>
      <family val="2"/>
      <scheme val="minor"/>
    </font>
    <font>
      <u/>
      <sz val="11"/>
      <color rgb="FFFFFF00"/>
      <name val="Calibri"/>
      <family val="2"/>
      <scheme val="minor"/>
    </font>
    <font>
      <b/>
      <u/>
      <sz val="11"/>
      <color theme="0"/>
      <name val="Calibri"/>
      <family val="2"/>
      <scheme val="minor"/>
    </font>
    <font>
      <sz val="9"/>
      <color theme="1"/>
      <name val="Calibri"/>
      <family val="2"/>
      <scheme val="minor"/>
    </font>
    <font>
      <b/>
      <sz val="11"/>
      <name val="Calibri"/>
      <family val="2"/>
      <scheme val="minor"/>
    </font>
    <font>
      <sz val="11"/>
      <color theme="0" tint="-0.34998626667073579"/>
      <name val="Calibri"/>
      <family val="2"/>
      <scheme val="minor"/>
    </font>
    <font>
      <sz val="12"/>
      <name val="Times New Roman"/>
      <family val="2"/>
    </font>
    <font>
      <b/>
      <sz val="11"/>
      <color rgb="FF0000FF"/>
      <name val="Calibri"/>
      <family val="2"/>
      <scheme val="minor"/>
    </font>
    <font>
      <sz val="10"/>
      <name val="Arial"/>
      <family val="2"/>
    </font>
    <font>
      <sz val="11"/>
      <name val="Calibri"/>
      <family val="2"/>
      <scheme val="minor"/>
    </font>
    <font>
      <b/>
      <sz val="11"/>
      <color rgb="FFFF0000"/>
      <name val="Calibri"/>
      <family val="2"/>
      <scheme val="minor"/>
    </font>
    <font>
      <b/>
      <sz val="9"/>
      <color indexed="81"/>
      <name val="Tahoma"/>
      <family val="2"/>
    </font>
    <font>
      <sz val="9"/>
      <color indexed="81"/>
      <name val="Tahoma"/>
      <family val="2"/>
    </font>
    <font>
      <b/>
      <sz val="12"/>
      <name val="Times New Roman"/>
      <family val="1"/>
    </font>
    <font>
      <sz val="10"/>
      <name val="MS Sans Serif"/>
    </font>
    <font>
      <b/>
      <sz val="10"/>
      <name val="MS Sans Serif"/>
    </font>
    <font>
      <vertAlign val="superscript"/>
      <sz val="11"/>
      <color theme="1"/>
      <name val="Calibri"/>
      <family val="2"/>
      <scheme val="minor"/>
    </font>
  </fonts>
  <fills count="28">
    <fill>
      <patternFill patternType="none"/>
    </fill>
    <fill>
      <patternFill patternType="gray125"/>
    </fill>
    <fill>
      <patternFill patternType="solid">
        <fgColor theme="9" tint="-0.249977111117893"/>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rgb="FFFFFFCC"/>
        <bgColor indexed="64"/>
      </patternFill>
    </fill>
    <fill>
      <patternFill patternType="solid">
        <fgColor rgb="FF9966FF"/>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FF0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0"/>
        <bgColor indexed="64"/>
      </patternFill>
    </fill>
    <fill>
      <patternFill patternType="solid">
        <fgColor rgb="FF00FFFF"/>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D3D3D3"/>
        <bgColor indexed="64"/>
      </patternFill>
    </fill>
    <fill>
      <patternFill patternType="solid">
        <fgColor theme="8" tint="0.79998168889431442"/>
        <bgColor indexed="64"/>
      </patternFill>
    </fill>
  </fills>
  <borders count="53">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auto="1"/>
      </left>
      <right style="thin">
        <color auto="1"/>
      </right>
      <top/>
      <bottom style="medium">
        <color indexed="64"/>
      </bottom>
      <diagonal/>
    </border>
    <border>
      <left style="medium">
        <color indexed="64"/>
      </left>
      <right style="thin">
        <color auto="1"/>
      </right>
      <top/>
      <bottom style="medium">
        <color indexed="64"/>
      </bottom>
      <diagonal/>
    </border>
    <border>
      <left style="medium">
        <color indexed="64"/>
      </left>
      <right style="thin">
        <color auto="1"/>
      </right>
      <top/>
      <bottom/>
      <diagonal/>
    </border>
    <border>
      <left/>
      <right style="medium">
        <color indexed="64"/>
      </right>
      <top/>
      <bottom style="thin">
        <color indexed="64"/>
      </bottom>
      <diagonal/>
    </border>
    <border>
      <left style="medium">
        <color indexed="64"/>
      </left>
      <right style="thin">
        <color auto="1"/>
      </right>
      <top/>
      <bottom style="thin">
        <color auto="1"/>
      </bottom>
      <diagonal/>
    </border>
    <border>
      <left/>
      <right style="medium">
        <color indexed="64"/>
      </right>
      <top style="thin">
        <color indexed="64"/>
      </top>
      <bottom/>
      <diagonal/>
    </border>
    <border>
      <left style="medium">
        <color indexed="64"/>
      </left>
      <right style="thin">
        <color auto="1"/>
      </right>
      <top style="thin">
        <color auto="1"/>
      </top>
      <bottom/>
      <diagonal/>
    </border>
    <border>
      <left style="thin">
        <color auto="1"/>
      </left>
      <right style="thin">
        <color auto="1"/>
      </right>
      <top style="medium">
        <color indexed="64"/>
      </top>
      <bottom/>
      <diagonal/>
    </border>
    <border>
      <left style="medium">
        <color indexed="64"/>
      </left>
      <right style="thin">
        <color auto="1"/>
      </right>
      <top style="medium">
        <color indexed="64"/>
      </top>
      <bottom/>
      <diagonal/>
    </border>
    <border>
      <left/>
      <right/>
      <top style="thin">
        <color rgb="FFC0C0C0"/>
      </top>
      <bottom/>
      <diagonal/>
    </border>
    <border>
      <left/>
      <right/>
      <top/>
      <bottom style="thin">
        <color rgb="FFC0C0C0"/>
      </bottom>
      <diagonal/>
    </border>
    <border>
      <left/>
      <right/>
      <top style="thin">
        <color rgb="FFC0C0C0"/>
      </top>
      <bottom style="thin">
        <color rgb="FFC0C0C0"/>
      </bottom>
      <diagonal/>
    </border>
    <border>
      <left style="thin">
        <color rgb="FFC0C0C0"/>
      </left>
      <right/>
      <top style="thin">
        <color rgb="FFC0C0C0"/>
      </top>
      <bottom style="thin">
        <color rgb="FFC0C0C0"/>
      </bottom>
      <diagonal/>
    </border>
    <border>
      <left style="thin">
        <color rgb="FFC0C0C0"/>
      </left>
      <right/>
      <top/>
      <bottom/>
      <diagonal/>
    </border>
    <border>
      <left style="thin">
        <color rgb="FFC0C0C0"/>
      </left>
      <right/>
      <top/>
      <bottom style="thin">
        <color rgb="FFC0C0C0"/>
      </bottom>
      <diagonal/>
    </border>
    <border>
      <left/>
      <right style="thin">
        <color rgb="FFC0C0C0"/>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style="thin">
        <color rgb="FFC0C0C0"/>
      </left>
      <right style="thin">
        <color rgb="FFC0C0C0"/>
      </right>
      <top/>
      <bottom style="thin">
        <color rgb="FFC0C0C0"/>
      </bottom>
      <diagonal/>
    </border>
    <border>
      <left style="thin">
        <color rgb="FFC0C0C0"/>
      </left>
      <right/>
      <top style="thin">
        <color rgb="FFC0C0C0"/>
      </top>
      <bottom/>
      <diagonal/>
    </border>
    <border>
      <left/>
      <right style="thin">
        <color rgb="FFC0C0C0"/>
      </right>
      <top style="thin">
        <color rgb="FFC0C0C0"/>
      </top>
      <bottom/>
      <diagonal/>
    </border>
    <border>
      <left/>
      <right style="thin">
        <color rgb="FFC0C0C0"/>
      </right>
      <top style="thin">
        <color rgb="FFC0C0C0"/>
      </top>
      <bottom style="thin">
        <color rgb="FFC0C0C0"/>
      </bottom>
      <diagonal/>
    </border>
    <border>
      <left/>
      <right style="thin">
        <color rgb="FFC0C0C0"/>
      </right>
      <top/>
      <bottom style="thin">
        <color rgb="FFC0C0C0"/>
      </bottom>
      <diagonal/>
    </border>
  </borders>
  <cellStyleXfs count="6">
    <xf numFmtId="0" fontId="0" fillId="0" borderId="0"/>
    <xf numFmtId="9" fontId="1" fillId="0" borderId="0" applyFont="0" applyFill="0" applyBorder="0" applyAlignment="0" applyProtection="0"/>
    <xf numFmtId="0" fontId="11" fillId="0" borderId="0" applyNumberFormat="0" applyFill="0" applyBorder="0" applyAlignment="0" applyProtection="0"/>
    <xf numFmtId="44" fontId="1" fillId="0" borderId="0" applyFont="0" applyFill="0" applyBorder="0" applyAlignment="0" applyProtection="0"/>
    <xf numFmtId="0" fontId="1" fillId="0" borderId="0"/>
    <xf numFmtId="0" fontId="29" fillId="0" borderId="0"/>
  </cellStyleXfs>
  <cellXfs count="341">
    <xf numFmtId="0" fontId="0" fillId="0" borderId="0" xfId="0"/>
    <xf numFmtId="0" fontId="3" fillId="2" borderId="0" xfId="0" applyFont="1" applyFill="1"/>
    <xf numFmtId="0" fontId="4" fillId="2" borderId="0" xfId="0" applyFont="1" applyFill="1"/>
    <xf numFmtId="0" fontId="2" fillId="0" borderId="0" xfId="0" applyFont="1"/>
    <xf numFmtId="0" fontId="5" fillId="0" borderId="0" xfId="0" applyFont="1"/>
    <xf numFmtId="0" fontId="6" fillId="0" borderId="0" xfId="0" applyFont="1"/>
    <xf numFmtId="0" fontId="7" fillId="0" borderId="0" xfId="0" applyFont="1"/>
    <xf numFmtId="0" fontId="0" fillId="3" borderId="0" xfId="0" applyFill="1"/>
    <xf numFmtId="9" fontId="6" fillId="0" borderId="0" xfId="0" applyNumberFormat="1" applyFont="1"/>
    <xf numFmtId="164" fontId="6" fillId="0" borderId="0" xfId="0" applyNumberFormat="1" applyFont="1"/>
    <xf numFmtId="3" fontId="6" fillId="0" borderId="0" xfId="0" applyNumberFormat="1" applyFont="1"/>
    <xf numFmtId="164" fontId="7" fillId="0" borderId="0" xfId="0" applyNumberFormat="1" applyFont="1"/>
    <xf numFmtId="3" fontId="7" fillId="0" borderId="0" xfId="0" applyNumberFormat="1" applyFont="1"/>
    <xf numFmtId="0" fontId="0" fillId="4" borderId="0" xfId="0" applyFill="1"/>
    <xf numFmtId="167" fontId="6" fillId="0" borderId="0" xfId="0" applyNumberFormat="1" applyFont="1"/>
    <xf numFmtId="9" fontId="7" fillId="0" borderId="0" xfId="0" applyNumberFormat="1" applyFont="1"/>
    <xf numFmtId="0" fontId="0" fillId="0" borderId="1" xfId="0" applyBorder="1"/>
    <xf numFmtId="0" fontId="0" fillId="0" borderId="0" xfId="0" applyBorder="1"/>
    <xf numFmtId="0" fontId="0" fillId="0" borderId="2" xfId="0" applyBorder="1"/>
    <xf numFmtId="0" fontId="0" fillId="0" borderId="0" xfId="0" applyAlignment="1">
      <alignment horizontal="right"/>
    </xf>
    <xf numFmtId="0" fontId="2" fillId="0" borderId="4" xfId="0" applyFont="1" applyBorder="1"/>
    <xf numFmtId="3" fontId="0" fillId="0" borderId="5" xfId="0" applyNumberFormat="1" applyBorder="1"/>
    <xf numFmtId="3" fontId="0" fillId="0" borderId="6" xfId="0" applyNumberFormat="1" applyBorder="1"/>
    <xf numFmtId="3" fontId="0" fillId="0" borderId="7" xfId="0" applyNumberFormat="1" applyBorder="1"/>
    <xf numFmtId="0" fontId="2" fillId="0" borderId="5" xfId="0" applyFont="1" applyBorder="1"/>
    <xf numFmtId="0" fontId="2" fillId="0" borderId="6" xfId="0" applyFont="1" applyBorder="1"/>
    <xf numFmtId="0" fontId="0" fillId="0" borderId="6" xfId="0" applyBorder="1"/>
    <xf numFmtId="0" fontId="0" fillId="0" borderId="7" xfId="0" applyBorder="1"/>
    <xf numFmtId="9" fontId="0" fillId="0" borderId="8" xfId="1" applyFont="1" applyBorder="1"/>
    <xf numFmtId="9" fontId="0" fillId="0" borderId="9" xfId="0" applyNumberFormat="1" applyBorder="1"/>
    <xf numFmtId="9" fontId="0" fillId="0" borderId="10" xfId="0" applyNumberFormat="1" applyBorder="1"/>
    <xf numFmtId="0" fontId="0" fillId="0" borderId="8" xfId="0" applyBorder="1"/>
    <xf numFmtId="0" fontId="0" fillId="0" borderId="9" xfId="0" applyBorder="1"/>
    <xf numFmtId="0" fontId="0" fillId="0" borderId="10" xfId="0" applyBorder="1"/>
    <xf numFmtId="9" fontId="2" fillId="0" borderId="9" xfId="0" applyNumberFormat="1" applyFont="1" applyBorder="1"/>
    <xf numFmtId="3" fontId="2" fillId="0" borderId="6" xfId="0" applyNumberFormat="1" applyFont="1" applyBorder="1"/>
    <xf numFmtId="0" fontId="0" fillId="5" borderId="0" xfId="0" applyFill="1"/>
    <xf numFmtId="0" fontId="10" fillId="4" borderId="0" xfId="0" applyFont="1" applyFill="1"/>
    <xf numFmtId="0" fontId="9" fillId="4" borderId="0" xfId="0" applyFont="1" applyFill="1"/>
    <xf numFmtId="15" fontId="10" fillId="4" borderId="0" xfId="0" applyNumberFormat="1" applyFont="1" applyFill="1"/>
    <xf numFmtId="0" fontId="3" fillId="4" borderId="0" xfId="0" applyFont="1" applyFill="1"/>
    <xf numFmtId="0" fontId="12" fillId="2" borderId="0" xfId="2" applyFont="1" applyFill="1"/>
    <xf numFmtId="0" fontId="0" fillId="6" borderId="0" xfId="0" applyFill="1"/>
    <xf numFmtId="3" fontId="6" fillId="6" borderId="0" xfId="0" applyNumberFormat="1" applyFont="1" applyFill="1"/>
    <xf numFmtId="164" fontId="0" fillId="0" borderId="0" xfId="0" applyNumberFormat="1"/>
    <xf numFmtId="0" fontId="10" fillId="7" borderId="0" xfId="0" applyFont="1" applyFill="1"/>
    <xf numFmtId="0" fontId="0" fillId="8" borderId="0" xfId="0" applyFill="1"/>
    <xf numFmtId="0" fontId="2" fillId="8" borderId="0" xfId="0" applyFont="1" applyFill="1"/>
    <xf numFmtId="165" fontId="6" fillId="0" borderId="0" xfId="0" applyNumberFormat="1" applyFont="1"/>
    <xf numFmtId="167" fontId="13" fillId="0" borderId="0" xfId="0" applyNumberFormat="1" applyFont="1"/>
    <xf numFmtId="0" fontId="0" fillId="0" borderId="19" xfId="0" applyBorder="1"/>
    <xf numFmtId="0" fontId="0" fillId="0" borderId="3" xfId="0" applyBorder="1"/>
    <xf numFmtId="0" fontId="0" fillId="0" borderId="20" xfId="0" applyBorder="1"/>
    <xf numFmtId="0" fontId="0" fillId="0" borderId="21" xfId="0" applyBorder="1"/>
    <xf numFmtId="0" fontId="0" fillId="0" borderId="22" xfId="0" applyBorder="1"/>
    <xf numFmtId="0" fontId="0" fillId="0" borderId="25" xfId="0" applyBorder="1"/>
    <xf numFmtId="0" fontId="0" fillId="0" borderId="26" xfId="0" applyBorder="1"/>
    <xf numFmtId="0" fontId="0" fillId="0" borderId="27" xfId="0" applyBorder="1"/>
    <xf numFmtId="0" fontId="0" fillId="0" borderId="28" xfId="0" applyBorder="1"/>
    <xf numFmtId="168" fontId="6" fillId="6" borderId="0" xfId="0" applyNumberFormat="1" applyFont="1" applyFill="1" applyAlignment="1">
      <alignment vertical="center"/>
    </xf>
    <xf numFmtId="0" fontId="0" fillId="9" borderId="0" xfId="0" applyFill="1"/>
    <xf numFmtId="0" fontId="6" fillId="10" borderId="0" xfId="0" applyFont="1" applyFill="1"/>
    <xf numFmtId="0" fontId="2" fillId="10" borderId="23" xfId="0" applyFont="1" applyFill="1" applyBorder="1"/>
    <xf numFmtId="167" fontId="2" fillId="10" borderId="2" xfId="0" applyNumberFormat="1" applyFont="1" applyFill="1" applyBorder="1"/>
    <xf numFmtId="165" fontId="2" fillId="10" borderId="24" xfId="0" applyNumberFormat="1" applyFont="1" applyFill="1" applyBorder="1"/>
    <xf numFmtId="0" fontId="0" fillId="11" borderId="19" xfId="0" applyFill="1" applyBorder="1"/>
    <xf numFmtId="167" fontId="0" fillId="11" borderId="3" xfId="0" applyNumberFormat="1" applyFill="1" applyBorder="1"/>
    <xf numFmtId="165" fontId="0" fillId="11" borderId="20" xfId="1" applyNumberFormat="1" applyFont="1" applyFill="1" applyBorder="1"/>
    <xf numFmtId="0" fontId="0" fillId="11" borderId="28" xfId="0" applyFill="1" applyBorder="1"/>
    <xf numFmtId="167" fontId="0" fillId="11" borderId="0" xfId="0" applyNumberFormat="1" applyFill="1" applyBorder="1"/>
    <xf numFmtId="165" fontId="0" fillId="11" borderId="29" xfId="1" applyNumberFormat="1" applyFont="1" applyFill="1" applyBorder="1"/>
    <xf numFmtId="0" fontId="0" fillId="11" borderId="21" xfId="0" applyFill="1" applyBorder="1"/>
    <xf numFmtId="167" fontId="0" fillId="11" borderId="1" xfId="0" applyNumberFormat="1" applyFill="1" applyBorder="1"/>
    <xf numFmtId="165" fontId="0" fillId="11" borderId="22" xfId="1" applyNumberFormat="1" applyFont="1" applyFill="1" applyBorder="1"/>
    <xf numFmtId="167" fontId="2" fillId="10" borderId="4" xfId="0" applyNumberFormat="1" applyFont="1" applyFill="1" applyBorder="1"/>
    <xf numFmtId="167" fontId="0" fillId="10" borderId="11" xfId="0" applyNumberFormat="1" applyFill="1" applyBorder="1"/>
    <xf numFmtId="167" fontId="0" fillId="10" borderId="12" xfId="0" applyNumberFormat="1" applyFill="1" applyBorder="1"/>
    <xf numFmtId="167" fontId="0" fillId="10" borderId="13" xfId="0" applyNumberFormat="1" applyFill="1" applyBorder="1"/>
    <xf numFmtId="167" fontId="0" fillId="10" borderId="14" xfId="0" applyNumberFormat="1" applyFill="1" applyBorder="1"/>
    <xf numFmtId="167" fontId="0" fillId="10" borderId="0" xfId="0" applyNumberFormat="1" applyFill="1" applyBorder="1"/>
    <xf numFmtId="167" fontId="0" fillId="10" borderId="15" xfId="0" applyNumberFormat="1" applyFill="1" applyBorder="1"/>
    <xf numFmtId="167" fontId="2" fillId="10" borderId="0" xfId="0" applyNumberFormat="1" applyFont="1" applyFill="1" applyBorder="1"/>
    <xf numFmtId="167" fontId="0" fillId="10" borderId="16" xfId="0" applyNumberFormat="1" applyFill="1" applyBorder="1"/>
    <xf numFmtId="167" fontId="0" fillId="10" borderId="17" xfId="0" applyNumberFormat="1" applyFill="1" applyBorder="1"/>
    <xf numFmtId="167" fontId="0" fillId="10" borderId="18" xfId="0" applyNumberFormat="1" applyFill="1" applyBorder="1"/>
    <xf numFmtId="167" fontId="2" fillId="10" borderId="0" xfId="0" applyNumberFormat="1" applyFont="1" applyFill="1"/>
    <xf numFmtId="167" fontId="8" fillId="10" borderId="0" xfId="0" applyNumberFormat="1" applyFont="1" applyFill="1"/>
    <xf numFmtId="165" fontId="2" fillId="10" borderId="0" xfId="0" applyNumberFormat="1" applyFont="1" applyFill="1"/>
    <xf numFmtId="165" fontId="8" fillId="10" borderId="0" xfId="0" applyNumberFormat="1" applyFont="1" applyFill="1"/>
    <xf numFmtId="167" fontId="14" fillId="0" borderId="0" xfId="0" applyNumberFormat="1" applyFont="1"/>
    <xf numFmtId="166" fontId="15" fillId="10" borderId="0" xfId="0" applyNumberFormat="1" applyFont="1" applyFill="1"/>
    <xf numFmtId="3" fontId="14" fillId="0" borderId="1" xfId="0" applyNumberFormat="1" applyFont="1" applyBorder="1"/>
    <xf numFmtId="3" fontId="15" fillId="10" borderId="1" xfId="0" applyNumberFormat="1" applyFont="1" applyFill="1" applyBorder="1"/>
    <xf numFmtId="167" fontId="14" fillId="0" borderId="2" xfId="0" applyNumberFormat="1" applyFont="1" applyBorder="1"/>
    <xf numFmtId="167" fontId="15" fillId="10" borderId="2" xfId="0" applyNumberFormat="1" applyFont="1" applyFill="1" applyBorder="1"/>
    <xf numFmtId="167" fontId="15" fillId="10" borderId="3" xfId="0" applyNumberFormat="1" applyFont="1" applyFill="1" applyBorder="1"/>
    <xf numFmtId="167" fontId="14" fillId="0" borderId="0" xfId="0" applyNumberFormat="1" applyFont="1" applyBorder="1"/>
    <xf numFmtId="167" fontId="15" fillId="10" borderId="0" xfId="0" applyNumberFormat="1" applyFont="1" applyFill="1" applyBorder="1"/>
    <xf numFmtId="167" fontId="14" fillId="0" borderId="1" xfId="0" applyNumberFormat="1" applyFont="1" applyBorder="1"/>
    <xf numFmtId="167" fontId="15" fillId="10" borderId="1" xfId="0" applyNumberFormat="1" applyFont="1" applyFill="1" applyBorder="1"/>
    <xf numFmtId="167" fontId="15" fillId="10" borderId="0" xfId="0" applyNumberFormat="1" applyFont="1" applyFill="1"/>
    <xf numFmtId="165" fontId="14" fillId="0" borderId="0" xfId="1" applyNumberFormat="1" applyFont="1"/>
    <xf numFmtId="165" fontId="15" fillId="10" borderId="0" xfId="1" applyNumberFormat="1" applyFont="1" applyFill="1"/>
    <xf numFmtId="164" fontId="14" fillId="0" borderId="0" xfId="0" applyNumberFormat="1" applyFont="1"/>
    <xf numFmtId="3" fontId="14" fillId="0" borderId="0" xfId="0" applyNumberFormat="1" applyFont="1"/>
    <xf numFmtId="9" fontId="14" fillId="0" borderId="0" xfId="0" applyNumberFormat="1" applyFont="1"/>
    <xf numFmtId="165" fontId="14" fillId="0" borderId="0" xfId="0" applyNumberFormat="1" applyFont="1"/>
    <xf numFmtId="2" fontId="14" fillId="10" borderId="0" xfId="0" applyNumberFormat="1" applyFont="1" applyFill="1"/>
    <xf numFmtId="4" fontId="14" fillId="10" borderId="0" xfId="0" applyNumberFormat="1" applyFont="1" applyFill="1"/>
    <xf numFmtId="0" fontId="16" fillId="4" borderId="0" xfId="2" applyFont="1" applyFill="1"/>
    <xf numFmtId="0" fontId="17" fillId="4" borderId="0" xfId="0" applyFont="1" applyFill="1"/>
    <xf numFmtId="10" fontId="1" fillId="0" borderId="0" xfId="1" applyNumberFormat="1"/>
    <xf numFmtId="0" fontId="0" fillId="10" borderId="18" xfId="0" applyFill="1" applyBorder="1"/>
    <xf numFmtId="169" fontId="0" fillId="10" borderId="30" xfId="0" applyNumberFormat="1" applyFill="1" applyBorder="1"/>
    <xf numFmtId="44" fontId="1" fillId="10" borderId="31" xfId="3" applyFill="1" applyBorder="1" applyAlignment="1">
      <alignment horizontal="right"/>
    </xf>
    <xf numFmtId="0" fontId="1" fillId="10" borderId="21" xfId="4" applyFill="1" applyBorder="1"/>
    <xf numFmtId="0" fontId="18" fillId="0" borderId="0" xfId="0" applyFont="1" applyAlignment="1">
      <alignment horizontal="right"/>
    </xf>
    <xf numFmtId="170" fontId="19" fillId="11" borderId="0" xfId="4" applyNumberFormat="1" applyFont="1" applyFill="1" applyAlignment="1">
      <alignment horizontal="center"/>
    </xf>
    <xf numFmtId="170" fontId="19" fillId="9" borderId="0" xfId="4" applyNumberFormat="1" applyFont="1" applyFill="1" applyAlignment="1">
      <alignment horizontal="center"/>
    </xf>
    <xf numFmtId="170" fontId="20" fillId="11" borderId="3" xfId="4" applyNumberFormat="1" applyFont="1" applyFill="1" applyBorder="1" applyAlignment="1">
      <alignment horizontal="center"/>
    </xf>
    <xf numFmtId="0" fontId="21" fillId="11" borderId="21" xfId="0" applyFont="1" applyFill="1" applyBorder="1" applyAlignment="1">
      <alignment horizontal="center"/>
    </xf>
    <xf numFmtId="0" fontId="0" fillId="10" borderId="15" xfId="0" applyFill="1" applyBorder="1"/>
    <xf numFmtId="169" fontId="0" fillId="10" borderId="26" xfId="0" applyNumberFormat="1" applyFill="1" applyBorder="1"/>
    <xf numFmtId="44" fontId="1" fillId="10" borderId="32" xfId="3" applyFill="1" applyBorder="1" applyAlignment="1">
      <alignment horizontal="right"/>
    </xf>
    <xf numFmtId="0" fontId="1" fillId="10" borderId="28" xfId="4" applyFill="1" applyBorder="1"/>
    <xf numFmtId="0" fontId="21" fillId="11" borderId="19" xfId="0" applyFont="1" applyFill="1" applyBorder="1" applyAlignment="1">
      <alignment horizontal="center"/>
    </xf>
    <xf numFmtId="9" fontId="1" fillId="0" borderId="1" xfId="1" applyBorder="1"/>
    <xf numFmtId="0" fontId="1" fillId="14" borderId="21" xfId="4" applyFill="1" applyBorder="1"/>
    <xf numFmtId="0" fontId="18" fillId="0" borderId="1" xfId="0" applyFont="1" applyBorder="1" applyAlignment="1">
      <alignment horizontal="right"/>
    </xf>
    <xf numFmtId="0" fontId="21" fillId="0" borderId="21" xfId="0" applyFont="1" applyBorder="1" applyAlignment="1">
      <alignment horizontal="center"/>
    </xf>
    <xf numFmtId="9" fontId="1" fillId="0" borderId="3" xfId="1" applyBorder="1"/>
    <xf numFmtId="0" fontId="1" fillId="14" borderId="19" xfId="4" applyFill="1" applyBorder="1"/>
    <xf numFmtId="0" fontId="18" fillId="0" borderId="3" xfId="0" applyFont="1" applyBorder="1" applyAlignment="1">
      <alignment horizontal="right"/>
    </xf>
    <xf numFmtId="0" fontId="21" fillId="0" borderId="19" xfId="0" applyFont="1" applyBorder="1" applyAlignment="1">
      <alignment horizontal="center"/>
    </xf>
    <xf numFmtId="9" fontId="1" fillId="0" borderId="0" xfId="1"/>
    <xf numFmtId="0" fontId="1" fillId="14" borderId="28" xfId="4" applyFill="1" applyBorder="1"/>
    <xf numFmtId="170" fontId="6" fillId="13" borderId="29" xfId="4" applyNumberFormat="1" applyFont="1" applyFill="1" applyBorder="1" applyAlignment="1">
      <alignment horizontal="center"/>
    </xf>
    <xf numFmtId="170" fontId="6" fillId="13" borderId="0" xfId="4" applyNumberFormat="1" applyFont="1" applyFill="1" applyAlignment="1">
      <alignment horizontal="center"/>
    </xf>
    <xf numFmtId="0" fontId="21" fillId="16" borderId="21" xfId="0" applyFont="1" applyFill="1" applyBorder="1" applyAlignment="1">
      <alignment horizontal="center"/>
    </xf>
    <xf numFmtId="170" fontId="14" fillId="16" borderId="0" xfId="4" applyNumberFormat="1" applyFont="1" applyFill="1" applyAlignment="1">
      <alignment horizontal="center"/>
    </xf>
    <xf numFmtId="0" fontId="21" fillId="16" borderId="28" xfId="0" applyFont="1" applyFill="1" applyBorder="1" applyAlignment="1">
      <alignment horizontal="center"/>
    </xf>
    <xf numFmtId="170" fontId="14" fillId="13" borderId="0" xfId="4" applyNumberFormat="1" applyFont="1" applyFill="1" applyAlignment="1">
      <alignment horizontal="center"/>
    </xf>
    <xf numFmtId="170" fontId="6" fillId="16" borderId="29" xfId="4" applyNumberFormat="1" applyFont="1" applyFill="1" applyBorder="1" applyAlignment="1">
      <alignment horizontal="center"/>
    </xf>
    <xf numFmtId="170" fontId="6" fillId="16" borderId="0" xfId="4" applyNumberFormat="1" applyFont="1" applyFill="1" applyAlignment="1">
      <alignment horizontal="center"/>
    </xf>
    <xf numFmtId="0" fontId="1" fillId="18" borderId="23" xfId="4" applyFill="1" applyBorder="1"/>
    <xf numFmtId="171" fontId="2" fillId="13" borderId="23" xfId="4" applyNumberFormat="1" applyFont="1" applyFill="1" applyBorder="1" applyAlignment="1">
      <alignment horizontal="center"/>
    </xf>
    <xf numFmtId="0" fontId="22" fillId="8" borderId="0" xfId="4" applyFont="1" applyFill="1"/>
    <xf numFmtId="0" fontId="9" fillId="20" borderId="23" xfId="4" applyFont="1" applyFill="1" applyBorder="1" applyAlignment="1">
      <alignment horizontal="center" vertical="center" wrapText="1"/>
    </xf>
    <xf numFmtId="0" fontId="23" fillId="14" borderId="20" xfId="0" applyFont="1" applyFill="1" applyBorder="1" applyAlignment="1">
      <alignment horizontal="center" vertical="center" wrapText="1"/>
    </xf>
    <xf numFmtId="0" fontId="0" fillId="14" borderId="3" xfId="0" applyFill="1" applyBorder="1" applyAlignment="1">
      <alignment horizontal="center" vertical="center" wrapText="1"/>
    </xf>
    <xf numFmtId="0" fontId="0" fillId="21" borderId="3" xfId="0" applyFill="1" applyBorder="1" applyAlignment="1">
      <alignment horizontal="center" vertical="center" wrapText="1"/>
    </xf>
    <xf numFmtId="0" fontId="1" fillId="0" borderId="0" xfId="4"/>
    <xf numFmtId="0" fontId="1" fillId="22" borderId="0" xfId="4" applyFill="1"/>
    <xf numFmtId="0" fontId="24" fillId="18" borderId="27" xfId="4" applyFont="1" applyFill="1" applyBorder="1"/>
    <xf numFmtId="0" fontId="2" fillId="22" borderId="0" xfId="4" applyFont="1" applyFill="1"/>
    <xf numFmtId="2" fontId="22" fillId="13" borderId="26" xfId="4" applyNumberFormat="1" applyFont="1" applyFill="1" applyBorder="1"/>
    <xf numFmtId="0" fontId="24" fillId="18" borderId="26" xfId="4" applyFont="1" applyFill="1" applyBorder="1"/>
    <xf numFmtId="0" fontId="25" fillId="22" borderId="0" xfId="4" applyFont="1" applyFill="1"/>
    <xf numFmtId="0" fontId="22" fillId="13" borderId="25" xfId="4" applyFont="1" applyFill="1" applyBorder="1"/>
    <xf numFmtId="0" fontId="24" fillId="18" borderId="25" xfId="4" applyFont="1" applyFill="1" applyBorder="1"/>
    <xf numFmtId="0" fontId="1" fillId="20" borderId="0" xfId="4" applyFill="1"/>
    <xf numFmtId="167" fontId="2" fillId="23" borderId="0" xfId="0" applyNumberFormat="1" applyFont="1" applyFill="1"/>
    <xf numFmtId="0" fontId="5" fillId="0" borderId="0" xfId="4" applyFont="1"/>
    <xf numFmtId="0" fontId="0" fillId="0" borderId="0" xfId="0" quotePrefix="1"/>
    <xf numFmtId="164" fontId="0" fillId="4" borderId="0" xfId="0" applyNumberFormat="1" applyFill="1"/>
    <xf numFmtId="2" fontId="15" fillId="13" borderId="27" xfId="4" applyNumberFormat="1" applyFont="1" applyFill="1" applyBorder="1"/>
    <xf numFmtId="0" fontId="9" fillId="20" borderId="23" xfId="4" applyFont="1" applyFill="1" applyBorder="1" applyAlignment="1">
      <alignment horizontal="center" vertical="center"/>
    </xf>
    <xf numFmtId="0" fontId="9" fillId="20" borderId="24" xfId="4" applyFont="1" applyFill="1" applyBorder="1" applyAlignment="1">
      <alignment horizontal="center" vertical="center"/>
    </xf>
    <xf numFmtId="6" fontId="22" fillId="8" borderId="0" xfId="4" applyNumberFormat="1" applyFont="1" applyFill="1" applyAlignment="1">
      <alignment horizontal="center"/>
    </xf>
    <xf numFmtId="6" fontId="14" fillId="13" borderId="0" xfId="4" applyNumberFormat="1" applyFont="1" applyFill="1" applyAlignment="1">
      <alignment horizontal="center"/>
    </xf>
    <xf numFmtId="6" fontId="14" fillId="16" borderId="0" xfId="4" applyNumberFormat="1" applyFont="1" applyFill="1" applyAlignment="1">
      <alignment horizontal="center"/>
    </xf>
    <xf numFmtId="6" fontId="6" fillId="15" borderId="1" xfId="4" applyNumberFormat="1" applyFont="1" applyFill="1" applyBorder="1" applyAlignment="1">
      <alignment horizontal="center"/>
    </xf>
    <xf numFmtId="6" fontId="22" fillId="8" borderId="3" xfId="4" applyNumberFormat="1" applyFont="1" applyFill="1" applyBorder="1" applyAlignment="1">
      <alignment horizontal="center"/>
    </xf>
    <xf numFmtId="6" fontId="22" fillId="8" borderId="1" xfId="4" applyNumberFormat="1" applyFont="1" applyFill="1" applyBorder="1" applyAlignment="1">
      <alignment horizontal="center"/>
    </xf>
    <xf numFmtId="6" fontId="20" fillId="0" borderId="3" xfId="4" applyNumberFormat="1" applyFont="1" applyBorder="1" applyAlignment="1">
      <alignment horizontal="center"/>
    </xf>
    <xf numFmtId="6" fontId="20" fillId="11" borderId="3" xfId="4" applyNumberFormat="1" applyFont="1" applyFill="1" applyBorder="1" applyAlignment="1">
      <alignment horizontal="center"/>
    </xf>
    <xf numFmtId="9" fontId="2" fillId="19" borderId="23" xfId="1" applyFont="1" applyFill="1" applyBorder="1" applyAlignment="1">
      <alignment horizontal="center"/>
    </xf>
    <xf numFmtId="9" fontId="22" fillId="8" borderId="0" xfId="1" applyFont="1" applyFill="1" applyAlignment="1">
      <alignment horizontal="center"/>
    </xf>
    <xf numFmtId="9" fontId="14" fillId="13" borderId="0" xfId="1" applyFont="1" applyFill="1" applyAlignment="1">
      <alignment horizontal="center"/>
    </xf>
    <xf numFmtId="9" fontId="6" fillId="15" borderId="1" xfId="1" applyFont="1" applyFill="1" applyBorder="1" applyAlignment="1">
      <alignment horizontal="center"/>
    </xf>
    <xf numFmtId="9" fontId="20" fillId="0" borderId="3" xfId="1" applyFont="1" applyBorder="1" applyAlignment="1">
      <alignment horizontal="center"/>
    </xf>
    <xf numFmtId="9" fontId="22" fillId="8" borderId="1" xfId="1" applyFont="1" applyFill="1" applyBorder="1" applyAlignment="1">
      <alignment horizontal="center"/>
    </xf>
    <xf numFmtId="9" fontId="20" fillId="11" borderId="3" xfId="1" applyFont="1" applyFill="1" applyBorder="1" applyAlignment="1">
      <alignment horizontal="center"/>
    </xf>
    <xf numFmtId="165" fontId="2" fillId="19" borderId="23" xfId="1" applyNumberFormat="1" applyFont="1" applyFill="1" applyBorder="1" applyAlignment="1">
      <alignment horizontal="center"/>
    </xf>
    <xf numFmtId="165" fontId="22" fillId="8" borderId="0" xfId="1" applyNumberFormat="1" applyFont="1" applyFill="1" applyAlignment="1">
      <alignment horizontal="center"/>
    </xf>
    <xf numFmtId="165" fontId="14" fillId="17" borderId="0" xfId="1" applyNumberFormat="1" applyFont="1" applyFill="1" applyAlignment="1">
      <alignment horizontal="center"/>
    </xf>
    <xf numFmtId="165" fontId="6" fillId="15" borderId="1" xfId="1" applyNumberFormat="1" applyFont="1" applyFill="1" applyBorder="1" applyAlignment="1">
      <alignment horizontal="center"/>
    </xf>
    <xf numFmtId="165" fontId="20" fillId="0" borderId="3" xfId="1" applyNumberFormat="1" applyFont="1" applyBorder="1" applyAlignment="1">
      <alignment horizontal="center"/>
    </xf>
    <xf numFmtId="165" fontId="22" fillId="8" borderId="1" xfId="1" applyNumberFormat="1" applyFont="1" applyFill="1" applyBorder="1" applyAlignment="1">
      <alignment horizontal="center"/>
    </xf>
    <xf numFmtId="165" fontId="20" fillId="11" borderId="3" xfId="1" applyNumberFormat="1" applyFont="1" applyFill="1" applyBorder="1" applyAlignment="1">
      <alignment horizontal="center"/>
    </xf>
    <xf numFmtId="9" fontId="14" fillId="16" borderId="0" xfId="1" applyFont="1" applyFill="1" applyAlignment="1">
      <alignment horizontal="center"/>
    </xf>
    <xf numFmtId="165" fontId="14" fillId="16" borderId="0" xfId="1" applyNumberFormat="1" applyFont="1" applyFill="1" applyAlignment="1">
      <alignment horizontal="center"/>
    </xf>
    <xf numFmtId="167" fontId="2" fillId="19" borderId="23" xfId="4" applyNumberFormat="1" applyFont="1" applyFill="1" applyBorder="1" applyAlignment="1">
      <alignment horizontal="center"/>
    </xf>
    <xf numFmtId="167" fontId="22" fillId="8" borderId="0" xfId="4" applyNumberFormat="1" applyFont="1" applyFill="1" applyAlignment="1">
      <alignment horizontal="center"/>
    </xf>
    <xf numFmtId="167" fontId="14" fillId="17" borderId="0" xfId="4" applyNumberFormat="1" applyFont="1" applyFill="1" applyAlignment="1">
      <alignment horizontal="center"/>
    </xf>
    <xf numFmtId="167" fontId="6" fillId="15" borderId="1" xfId="4" applyNumberFormat="1" applyFont="1" applyFill="1" applyBorder="1" applyAlignment="1">
      <alignment horizontal="center"/>
    </xf>
    <xf numFmtId="167" fontId="20" fillId="0" borderId="3" xfId="4" applyNumberFormat="1" applyFont="1" applyBorder="1" applyAlignment="1">
      <alignment horizontal="center"/>
    </xf>
    <xf numFmtId="167" fontId="22" fillId="8" borderId="1" xfId="4" applyNumberFormat="1" applyFont="1" applyFill="1" applyBorder="1" applyAlignment="1">
      <alignment horizontal="center"/>
    </xf>
    <xf numFmtId="167" fontId="20" fillId="11" borderId="3" xfId="4" applyNumberFormat="1" applyFont="1" applyFill="1" applyBorder="1" applyAlignment="1">
      <alignment horizontal="center"/>
    </xf>
    <xf numFmtId="3" fontId="2" fillId="19" borderId="23" xfId="4" applyNumberFormat="1" applyFont="1" applyFill="1" applyBorder="1" applyAlignment="1">
      <alignment horizontal="center"/>
    </xf>
    <xf numFmtId="3" fontId="22" fillId="8" borderId="0" xfId="4" applyNumberFormat="1" applyFont="1" applyFill="1" applyAlignment="1">
      <alignment horizontal="center"/>
    </xf>
    <xf numFmtId="3" fontId="14" fillId="13" borderId="0" xfId="4" applyNumberFormat="1" applyFont="1" applyFill="1" applyAlignment="1">
      <alignment horizontal="center"/>
    </xf>
    <xf numFmtId="3" fontId="14" fillId="16" borderId="0" xfId="4" applyNumberFormat="1" applyFont="1" applyFill="1" applyAlignment="1">
      <alignment horizontal="center"/>
    </xf>
    <xf numFmtId="3" fontId="6" fillId="15" borderId="1" xfId="4" applyNumberFormat="1" applyFont="1" applyFill="1" applyBorder="1" applyAlignment="1">
      <alignment horizontal="center"/>
    </xf>
    <xf numFmtId="3" fontId="20" fillId="0" borderId="3" xfId="4" applyNumberFormat="1" applyFont="1" applyBorder="1" applyAlignment="1">
      <alignment horizontal="center"/>
    </xf>
    <xf numFmtId="3" fontId="22" fillId="8" borderId="3" xfId="4" applyNumberFormat="1" applyFont="1" applyFill="1" applyBorder="1" applyAlignment="1">
      <alignment horizontal="center"/>
    </xf>
    <xf numFmtId="3" fontId="22" fillId="8" borderId="1" xfId="4" applyNumberFormat="1" applyFont="1" applyFill="1" applyBorder="1" applyAlignment="1">
      <alignment horizontal="center"/>
    </xf>
    <xf numFmtId="3" fontId="20" fillId="11" borderId="3" xfId="4" applyNumberFormat="1" applyFont="1" applyFill="1" applyBorder="1" applyAlignment="1">
      <alignment horizontal="center"/>
    </xf>
    <xf numFmtId="167" fontId="14" fillId="14" borderId="0" xfId="4" applyNumberFormat="1" applyFont="1" applyFill="1" applyAlignment="1">
      <alignment horizontal="center"/>
    </xf>
    <xf numFmtId="165" fontId="14" fillId="14" borderId="0" xfId="1" applyNumberFormat="1" applyFont="1" applyFill="1" applyAlignment="1">
      <alignment horizontal="center"/>
    </xf>
    <xf numFmtId="167" fontId="2" fillId="18" borderId="20" xfId="4" applyNumberFormat="1" applyFont="1" applyFill="1" applyBorder="1"/>
    <xf numFmtId="172" fontId="1" fillId="13" borderId="38" xfId="3" applyNumberFormat="1" applyFill="1" applyBorder="1" applyAlignment="1">
      <alignment horizontal="right"/>
    </xf>
    <xf numFmtId="172" fontId="1" fillId="13" borderId="36" xfId="3" applyNumberFormat="1" applyFill="1" applyBorder="1" applyAlignment="1">
      <alignment horizontal="right"/>
    </xf>
    <xf numFmtId="172" fontId="1" fillId="13" borderId="34" xfId="3" applyNumberFormat="1" applyFill="1" applyBorder="1" applyAlignment="1">
      <alignment horizontal="right"/>
    </xf>
    <xf numFmtId="172" fontId="1" fillId="13" borderId="32" xfId="3" applyNumberFormat="1" applyFill="1" applyBorder="1" applyAlignment="1">
      <alignment horizontal="right"/>
    </xf>
    <xf numFmtId="165" fontId="2" fillId="12" borderId="0" xfId="0" applyNumberFormat="1" applyFont="1" applyFill="1"/>
    <xf numFmtId="165" fontId="0" fillId="12" borderId="37" xfId="0" applyNumberFormat="1" applyFill="1" applyBorder="1"/>
    <xf numFmtId="165" fontId="0" fillId="12" borderId="25" xfId="0" applyNumberFormat="1" applyFill="1" applyBorder="1"/>
    <xf numFmtId="165" fontId="0" fillId="12" borderId="27" xfId="0" applyNumberFormat="1" applyFill="1" applyBorder="1"/>
    <xf numFmtId="165" fontId="0" fillId="12" borderId="26" xfId="0" applyNumberFormat="1" applyFill="1" applyBorder="1"/>
    <xf numFmtId="172" fontId="0" fillId="0" borderId="3" xfId="0" applyNumberFormat="1" applyBorder="1"/>
    <xf numFmtId="172" fontId="0" fillId="0" borderId="1" xfId="0" applyNumberFormat="1" applyBorder="1"/>
    <xf numFmtId="167" fontId="2" fillId="9" borderId="0" xfId="0" applyNumberFormat="1" applyFont="1" applyFill="1"/>
    <xf numFmtId="167" fontId="0" fillId="9" borderId="13" xfId="0" applyNumberFormat="1" applyFill="1" applyBorder="1"/>
    <xf numFmtId="167" fontId="0" fillId="9" borderId="35" xfId="0" applyNumberFormat="1" applyFill="1" applyBorder="1"/>
    <xf numFmtId="167" fontId="0" fillId="9" borderId="33" xfId="0" applyNumberFormat="1" applyFill="1" applyBorder="1"/>
    <xf numFmtId="167" fontId="0" fillId="9" borderId="15" xfId="0" applyNumberFormat="1" applyFill="1" applyBorder="1"/>
    <xf numFmtId="165" fontId="2" fillId="23" borderId="0" xfId="1" applyNumberFormat="1" applyFont="1" applyFill="1"/>
    <xf numFmtId="167" fontId="1" fillId="0" borderId="0" xfId="1" applyNumberFormat="1"/>
    <xf numFmtId="167" fontId="1" fillId="0" borderId="3" xfId="1" applyNumberFormat="1" applyBorder="1"/>
    <xf numFmtId="167" fontId="1" fillId="0" borderId="1" xfId="1" applyNumberFormat="1" applyBorder="1"/>
    <xf numFmtId="0" fontId="28" fillId="24" borderId="19" xfId="0" applyFont="1" applyFill="1" applyBorder="1" applyAlignment="1">
      <alignment horizontal="left"/>
    </xf>
    <xf numFmtId="0" fontId="0" fillId="24" borderId="3" xfId="0" applyFill="1" applyBorder="1"/>
    <xf numFmtId="0" fontId="0" fillId="24" borderId="20" xfId="0" applyFill="1" applyBorder="1"/>
    <xf numFmtId="0" fontId="0" fillId="24" borderId="28" xfId="0" applyFill="1" applyBorder="1"/>
    <xf numFmtId="0" fontId="2" fillId="24" borderId="0" xfId="0" applyFont="1" applyFill="1"/>
    <xf numFmtId="0" fontId="2" fillId="24" borderId="29" xfId="0" applyFont="1" applyFill="1" applyBorder="1"/>
    <xf numFmtId="0" fontId="21" fillId="24" borderId="28" xfId="0" applyFont="1" applyFill="1" applyBorder="1" applyAlignment="1">
      <alignment horizontal="center"/>
    </xf>
    <xf numFmtId="6" fontId="0" fillId="24" borderId="0" xfId="0" applyNumberFormat="1" applyFill="1"/>
    <xf numFmtId="0" fontId="0" fillId="24" borderId="0" xfId="0" applyFill="1"/>
    <xf numFmtId="0" fontId="0" fillId="24" borderId="29" xfId="0" applyFill="1" applyBorder="1"/>
    <xf numFmtId="0" fontId="21" fillId="24" borderId="21" xfId="0" applyFont="1" applyFill="1" applyBorder="1" applyAlignment="1">
      <alignment horizontal="center"/>
    </xf>
    <xf numFmtId="6" fontId="0" fillId="24" borderId="1" xfId="0" applyNumberFormat="1" applyFill="1" applyBorder="1"/>
    <xf numFmtId="0" fontId="0" fillId="24" borderId="1" xfId="0" applyFill="1" applyBorder="1"/>
    <xf numFmtId="0" fontId="0" fillId="24" borderId="22" xfId="0" applyFill="1" applyBorder="1"/>
    <xf numFmtId="164" fontId="13" fillId="0" borderId="0" xfId="0" applyNumberFormat="1" applyFont="1"/>
    <xf numFmtId="3" fontId="13" fillId="0" borderId="0" xfId="0" applyNumberFormat="1" applyFont="1"/>
    <xf numFmtId="9" fontId="13" fillId="0" borderId="0" xfId="0" applyNumberFormat="1" applyFont="1"/>
    <xf numFmtId="165" fontId="13" fillId="0" borderId="0" xfId="0" applyNumberFormat="1" applyFont="1"/>
    <xf numFmtId="172" fontId="1" fillId="23" borderId="32" xfId="3" applyNumberFormat="1" applyFill="1" applyBorder="1" applyAlignment="1">
      <alignment horizontal="right"/>
    </xf>
    <xf numFmtId="165" fontId="0" fillId="23" borderId="26" xfId="0" applyNumberFormat="1" applyFill="1" applyBorder="1"/>
    <xf numFmtId="165" fontId="0" fillId="24" borderId="0" xfId="1" applyNumberFormat="1" applyFont="1" applyFill="1"/>
    <xf numFmtId="165" fontId="0" fillId="24" borderId="1" xfId="1" applyNumberFormat="1" applyFont="1" applyFill="1" applyBorder="1"/>
    <xf numFmtId="0" fontId="29" fillId="0" borderId="0" xfId="5"/>
    <xf numFmtId="0" fontId="29" fillId="0" borderId="0" xfId="5" applyAlignment="1">
      <alignment horizontal="right" vertical="top"/>
    </xf>
    <xf numFmtId="0" fontId="29" fillId="0" borderId="0" xfId="5" applyAlignment="1">
      <alignment horizontal="center"/>
    </xf>
    <xf numFmtId="0" fontId="30" fillId="0" borderId="0" xfId="5" applyFont="1" applyAlignment="1">
      <alignment horizontal="center"/>
    </xf>
    <xf numFmtId="0" fontId="29" fillId="0" borderId="0" xfId="5" applyAlignment="1">
      <alignment horizontal="right"/>
    </xf>
    <xf numFmtId="167" fontId="29" fillId="0" borderId="0" xfId="5" applyNumberFormat="1" applyAlignment="1">
      <alignment horizontal="right"/>
    </xf>
    <xf numFmtId="0" fontId="30" fillId="0" borderId="0" xfId="5" applyFont="1" applyAlignment="1">
      <alignment horizontal="right" vertical="top"/>
    </xf>
    <xf numFmtId="0" fontId="30" fillId="0" borderId="0" xfId="5" applyFont="1"/>
    <xf numFmtId="0" fontId="30" fillId="0" borderId="0" xfId="5" applyFont="1" applyAlignment="1">
      <alignment horizontal="right"/>
    </xf>
    <xf numFmtId="165" fontId="29" fillId="0" borderId="0" xfId="5" applyNumberFormat="1" applyAlignment="1">
      <alignment horizontal="right"/>
    </xf>
    <xf numFmtId="173" fontId="29" fillId="0" borderId="0" xfId="5" applyNumberFormat="1" applyAlignment="1">
      <alignment horizontal="right"/>
    </xf>
    <xf numFmtId="9" fontId="29" fillId="0" borderId="0" xfId="5" applyNumberFormat="1" applyAlignment="1">
      <alignment horizontal="right"/>
    </xf>
    <xf numFmtId="3" fontId="29" fillId="0" borderId="0" xfId="5" applyNumberFormat="1" applyAlignment="1">
      <alignment horizontal="right"/>
    </xf>
    <xf numFmtId="174" fontId="29" fillId="0" borderId="0" xfId="5" applyNumberFormat="1"/>
    <xf numFmtId="4" fontId="29" fillId="0" borderId="0" xfId="5" applyNumberFormat="1"/>
    <xf numFmtId="175" fontId="29" fillId="0" borderId="0" xfId="5" applyNumberFormat="1"/>
    <xf numFmtId="174" fontId="29" fillId="0" borderId="0" xfId="5" applyNumberFormat="1" applyAlignment="1">
      <alignment horizontal="right"/>
    </xf>
    <xf numFmtId="3" fontId="29" fillId="0" borderId="0" xfId="5" applyNumberFormat="1"/>
    <xf numFmtId="165" fontId="29" fillId="0" borderId="0" xfId="5" applyNumberFormat="1"/>
    <xf numFmtId="2" fontId="29" fillId="0" borderId="0" xfId="5" applyNumberFormat="1"/>
    <xf numFmtId="10" fontId="29" fillId="0" borderId="0" xfId="5" applyNumberFormat="1"/>
    <xf numFmtId="7" fontId="29" fillId="0" borderId="0" xfId="5" applyNumberFormat="1"/>
    <xf numFmtId="0" fontId="3" fillId="25" borderId="0" xfId="0" applyFont="1" applyFill="1"/>
    <xf numFmtId="0" fontId="0" fillId="26" borderId="41" xfId="0" applyFill="1" applyBorder="1" applyAlignment="1">
      <alignment horizontal="center"/>
    </xf>
    <xf numFmtId="0" fontId="0" fillId="26" borderId="41" xfId="0" applyFill="1" applyBorder="1" applyAlignment="1">
      <alignment horizontal="center" wrapText="1"/>
    </xf>
    <xf numFmtId="174" fontId="0" fillId="0" borderId="0" xfId="0" applyNumberFormat="1"/>
    <xf numFmtId="176" fontId="0" fillId="0" borderId="0" xfId="0" applyNumberFormat="1"/>
    <xf numFmtId="173" fontId="0" fillId="0" borderId="0" xfId="0" applyNumberFormat="1"/>
    <xf numFmtId="167" fontId="0" fillId="0" borderId="0" xfId="0" applyNumberFormat="1"/>
    <xf numFmtId="3" fontId="0" fillId="0" borderId="0" xfId="0" applyNumberFormat="1"/>
    <xf numFmtId="165" fontId="0" fillId="0" borderId="0" xfId="0" applyNumberFormat="1"/>
    <xf numFmtId="174" fontId="0" fillId="0" borderId="40" xfId="0" applyNumberFormat="1" applyBorder="1"/>
    <xf numFmtId="176" fontId="0" fillId="0" borderId="40" xfId="0" applyNumberFormat="1" applyBorder="1"/>
    <xf numFmtId="9" fontId="0" fillId="0" borderId="40" xfId="0" applyNumberFormat="1" applyBorder="1"/>
    <xf numFmtId="0" fontId="0" fillId="26" borderId="42" xfId="0" applyFill="1" applyBorder="1" applyAlignment="1">
      <alignment horizontal="center"/>
    </xf>
    <xf numFmtId="0" fontId="0" fillId="0" borderId="45" xfId="0" applyBorder="1"/>
    <xf numFmtId="0" fontId="0" fillId="26" borderId="46" xfId="0" applyFill="1" applyBorder="1" applyAlignment="1">
      <alignment horizontal="center"/>
    </xf>
    <xf numFmtId="0" fontId="0" fillId="0" borderId="47" xfId="0" applyBorder="1"/>
    <xf numFmtId="0" fontId="0" fillId="0" borderId="48" xfId="0" applyBorder="1"/>
    <xf numFmtId="173" fontId="0" fillId="0" borderId="43" xfId="0" applyNumberFormat="1" applyBorder="1"/>
    <xf numFmtId="167" fontId="0" fillId="0" borderId="43" xfId="0" applyNumberFormat="1" applyBorder="1"/>
    <xf numFmtId="3" fontId="0" fillId="0" borderId="43" xfId="0" applyNumberFormat="1" applyBorder="1"/>
    <xf numFmtId="165" fontId="0" fillId="0" borderId="43" xfId="0" applyNumberFormat="1" applyBorder="1"/>
    <xf numFmtId="9" fontId="0" fillId="0" borderId="44" xfId="0" applyNumberFormat="1" applyBorder="1"/>
    <xf numFmtId="0" fontId="0" fillId="26" borderId="51" xfId="0" applyFill="1" applyBorder="1" applyAlignment="1">
      <alignment horizontal="center"/>
    </xf>
    <xf numFmtId="173" fontId="0" fillId="0" borderId="45" xfId="0" applyNumberFormat="1" applyBorder="1"/>
    <xf numFmtId="167" fontId="0" fillId="0" borderId="45" xfId="0" applyNumberFormat="1" applyBorder="1"/>
    <xf numFmtId="3" fontId="0" fillId="0" borderId="45" xfId="0" applyNumberFormat="1" applyBorder="1"/>
    <xf numFmtId="165" fontId="0" fillId="0" borderId="45" xfId="0" applyNumberFormat="1" applyBorder="1"/>
    <xf numFmtId="9" fontId="0" fillId="0" borderId="52" xfId="0" applyNumberFormat="1" applyBorder="1"/>
    <xf numFmtId="0" fontId="31" fillId="0" borderId="0" xfId="0" applyFont="1"/>
    <xf numFmtId="1" fontId="0" fillId="0" borderId="0" xfId="0" applyNumberFormat="1"/>
    <xf numFmtId="10" fontId="0" fillId="26" borderId="41" xfId="0" applyNumberFormat="1" applyFill="1" applyBorder="1" applyAlignment="1">
      <alignment horizontal="center"/>
    </xf>
    <xf numFmtId="177" fontId="0" fillId="0" borderId="45" xfId="0" applyNumberFormat="1" applyBorder="1"/>
    <xf numFmtId="177" fontId="0" fillId="0" borderId="52" xfId="0" applyNumberFormat="1" applyBorder="1"/>
    <xf numFmtId="10" fontId="0" fillId="26" borderId="51" xfId="0" applyNumberFormat="1" applyFill="1" applyBorder="1" applyAlignment="1">
      <alignment horizontal="center"/>
    </xf>
    <xf numFmtId="174" fontId="0" fillId="0" borderId="45" xfId="0" applyNumberFormat="1" applyBorder="1"/>
    <xf numFmtId="174" fontId="0" fillId="0" borderId="52" xfId="0" applyNumberFormat="1" applyBorder="1"/>
    <xf numFmtId="0" fontId="31" fillId="0" borderId="45" xfId="0" applyFont="1" applyBorder="1"/>
    <xf numFmtId="0" fontId="2" fillId="27" borderId="19" xfId="0" applyFont="1" applyFill="1" applyBorder="1"/>
    <xf numFmtId="0" fontId="2" fillId="27" borderId="3" xfId="0" applyFont="1" applyFill="1" applyBorder="1"/>
    <xf numFmtId="0" fontId="2" fillId="27" borderId="20" xfId="0" applyFont="1" applyFill="1" applyBorder="1"/>
    <xf numFmtId="0" fontId="2" fillId="27" borderId="28" xfId="0" applyFont="1" applyFill="1" applyBorder="1"/>
    <xf numFmtId="0" fontId="2" fillId="27" borderId="0" xfId="0" applyFont="1" applyFill="1" applyBorder="1"/>
    <xf numFmtId="0" fontId="2" fillId="27" borderId="29" xfId="0" applyFont="1" applyFill="1" applyBorder="1"/>
    <xf numFmtId="0" fontId="2" fillId="27" borderId="21" xfId="0" applyFont="1" applyFill="1" applyBorder="1"/>
    <xf numFmtId="164" fontId="2" fillId="27" borderId="1" xfId="0" applyNumberFormat="1" applyFont="1" applyFill="1" applyBorder="1"/>
    <xf numFmtId="164" fontId="0" fillId="0" borderId="3" xfId="3" applyNumberFormat="1" applyFont="1" applyBorder="1"/>
    <xf numFmtId="164" fontId="0" fillId="0" borderId="20" xfId="3" applyNumberFormat="1" applyFont="1" applyBorder="1"/>
    <xf numFmtId="164" fontId="0" fillId="0" borderId="0" xfId="3" applyNumberFormat="1" applyFont="1" applyBorder="1"/>
    <xf numFmtId="164" fontId="0" fillId="0" borderId="29" xfId="3" applyNumberFormat="1" applyFont="1" applyBorder="1"/>
    <xf numFmtId="164" fontId="0" fillId="23" borderId="1" xfId="3" applyNumberFormat="1" applyFont="1" applyFill="1" applyBorder="1"/>
    <xf numFmtId="164" fontId="0" fillId="23" borderId="22" xfId="3" applyNumberFormat="1" applyFont="1" applyFill="1" applyBorder="1"/>
    <xf numFmtId="164" fontId="29" fillId="0" borderId="0" xfId="5" applyNumberFormat="1"/>
    <xf numFmtId="164" fontId="29" fillId="0" borderId="0" xfId="5" applyNumberFormat="1" applyAlignment="1">
      <alignment horizontal="right"/>
    </xf>
    <xf numFmtId="0" fontId="0" fillId="22" borderId="0" xfId="4" applyFont="1" applyFill="1"/>
    <xf numFmtId="0" fontId="6" fillId="22" borderId="0" xfId="4" applyFont="1" applyFill="1"/>
    <xf numFmtId="164" fontId="7" fillId="22" borderId="0" xfId="4" applyNumberFormat="1" applyFont="1" applyFill="1"/>
    <xf numFmtId="10" fontId="7" fillId="22" borderId="0" xfId="1" applyNumberFormat="1" applyFont="1" applyFill="1"/>
    <xf numFmtId="10" fontId="7" fillId="0" borderId="0" xfId="1" applyNumberFormat="1" applyFont="1"/>
    <xf numFmtId="164" fontId="6" fillId="22" borderId="0" xfId="4" applyNumberFormat="1" applyFont="1" applyFill="1"/>
    <xf numFmtId="10" fontId="6" fillId="22" borderId="0" xfId="1" applyNumberFormat="1" applyFont="1" applyFill="1"/>
    <xf numFmtId="10" fontId="6" fillId="0" borderId="0" xfId="1" applyNumberFormat="1" applyFont="1"/>
    <xf numFmtId="0" fontId="9" fillId="20" borderId="23" xfId="4" applyFont="1" applyFill="1" applyBorder="1" applyAlignment="1">
      <alignment horizontal="center"/>
    </xf>
    <xf numFmtId="0" fontId="9" fillId="20" borderId="24" xfId="4" applyFont="1" applyFill="1" applyBorder="1" applyAlignment="1">
      <alignment horizontal="center"/>
    </xf>
    <xf numFmtId="0" fontId="2" fillId="26" borderId="39" xfId="0" applyFont="1" applyFill="1" applyBorder="1" applyAlignment="1">
      <alignment horizontal="center" wrapText="1"/>
    </xf>
    <xf numFmtId="0" fontId="2" fillId="26" borderId="49" xfId="0" applyFont="1" applyFill="1" applyBorder="1" applyAlignment="1">
      <alignment horizontal="center" wrapText="1"/>
    </xf>
    <xf numFmtId="0" fontId="2" fillId="26" borderId="50" xfId="0" applyFont="1" applyFill="1" applyBorder="1" applyAlignment="1">
      <alignment horizontal="center" wrapText="1"/>
    </xf>
  </cellXfs>
  <cellStyles count="6">
    <cellStyle name="Currency" xfId="3" builtinId="4"/>
    <cellStyle name="Hyperlink" xfId="2" builtinId="8"/>
    <cellStyle name="Normal" xfId="0" builtinId="0"/>
    <cellStyle name="Normal 2" xfId="5" xr:uid="{988C953D-582D-44C8-816A-F4C4D340C598}"/>
    <cellStyle name="Normal 3" xfId="4" xr:uid="{CC77F0C4-4B93-42FC-A91A-768C8F85533D}"/>
    <cellStyle name="Percent" xfId="1" builtinId="5"/>
  </cellStyles>
  <dxfs count="2">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0000FF"/>
      <color rgb="FF00FF00"/>
      <color rgb="FFFF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tx1">
                    <a:lumMod val="65000"/>
                    <a:lumOff val="35000"/>
                  </a:schemeClr>
                </a:solidFill>
                <a:latin typeface="+mn-lt"/>
                <a:ea typeface="+mn-ea"/>
                <a:cs typeface="+mn-cs"/>
              </a:defRPr>
            </a:pPr>
            <a:r>
              <a:rPr lang="en-US"/>
              <a:t>Total NOPLAT</a:t>
            </a:r>
          </a:p>
        </c:rich>
      </c:tx>
      <c:overlay val="0"/>
      <c:spPr>
        <a:noFill/>
        <a:ln>
          <a:noFill/>
        </a:ln>
        <a:effectLst/>
      </c:spPr>
    </c:title>
    <c:autoTitleDeleted val="0"/>
    <c:plotArea>
      <c:layout/>
      <c:barChart>
        <c:barDir val="bar"/>
        <c:grouping val="clustered"/>
        <c:varyColors val="0"/>
        <c:ser>
          <c:idx val="0"/>
          <c:order val="0"/>
          <c:tx>
            <c:v>Upside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r>
                      <a:rPr lang="en-US"/>
                      <a:t>$550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DA36-48E4-BEFD-64A47FBB1872}"/>
                </c:ext>
              </c:extLst>
            </c:dLbl>
            <c:dLbl>
              <c:idx val="1"/>
              <c:tx>
                <c:rich>
                  <a:bodyPr/>
                  <a:lstStyle/>
                  <a:p>
                    <a:r>
                      <a:rPr lang="en-US"/>
                      <a:t>$264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DA36-48E4-BEFD-64A47FBB1872}"/>
                </c:ext>
              </c:extLst>
            </c:dLbl>
            <c:dLbl>
              <c:idx val="2"/>
              <c:tx>
                <c:rich>
                  <a:bodyPr/>
                  <a:lstStyle/>
                  <a:p>
                    <a:r>
                      <a:rPr lang="en-US"/>
                      <a:t>12,531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DA36-48E4-BEFD-64A47FBB1872}"/>
                </c:ext>
              </c:extLst>
            </c:dLbl>
            <c:dLbl>
              <c:idx val="3"/>
              <c:tx>
                <c:rich>
                  <a:bodyPr/>
                  <a:lstStyle/>
                  <a:p>
                    <a:r>
                      <a:rPr lang="en-US"/>
                      <a:t>$2,162,603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DA36-48E4-BEFD-64A47FBB1872}"/>
                </c:ext>
              </c:extLst>
            </c:dLbl>
            <c:dLbl>
              <c:idx val="4"/>
              <c:tx>
                <c:rich>
                  <a:bodyPr/>
                  <a:lstStyle/>
                  <a:p>
                    <a:r>
                      <a:rPr lang="en-US"/>
                      <a:t>28.4%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DA36-48E4-BEFD-64A47FBB1872}"/>
                </c:ext>
              </c:extLst>
            </c:dLbl>
            <c:dLbl>
              <c:idx val="5"/>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DA36-48E4-BEFD-64A47FBB1872}"/>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DA36-48E4-BEFD-64A47FBB1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'Tornado Chart'!$B$40:$B$46</c:f>
              <c:strCache>
                <c:ptCount val="7"/>
                <c:pt idx="0">
                  <c:v>Price</c:v>
                </c:pt>
                <c:pt idx="1">
                  <c:v>Variable Cost</c:v>
                </c:pt>
                <c:pt idx="2">
                  <c:v>Demand</c:v>
                </c:pt>
                <c:pt idx="3">
                  <c:v>Total Fixed Cost</c:v>
                </c:pt>
                <c:pt idx="4">
                  <c:v>Tax rate</c:v>
                </c:pt>
                <c:pt idx="5">
                  <c:v>Inflation rate</c:v>
                </c:pt>
                <c:pt idx="6">
                  <c:v>Demand growth rate</c:v>
                </c:pt>
              </c:strCache>
            </c:strRef>
          </c:cat>
          <c:val>
            <c:numRef>
              <c:f>'Tornado Chart'!$D$40:$D$46</c:f>
              <c:numCache>
                <c:formatCode>"$"#,##0;\ "$"\(#,##0\)</c:formatCode>
                <c:ptCount val="7"/>
                <c:pt idx="0">
                  <c:v>4378.5213759182689</c:v>
                </c:pt>
                <c:pt idx="1">
                  <c:v>2264.237833602494</c:v>
                </c:pt>
                <c:pt idx="2">
                  <c:v>2949.2810311914591</c:v>
                </c:pt>
                <c:pt idx="3">
                  <c:v>2500.0119871727602</c:v>
                </c:pt>
                <c:pt idx="4">
                  <c:v>2846.6708231613543</c:v>
                </c:pt>
                <c:pt idx="5">
                  <c:v>2957.5510397913231</c:v>
                </c:pt>
                <c:pt idx="6">
                  <c:v>2949.2810311914591</c:v>
                </c:pt>
              </c:numCache>
            </c:numRef>
          </c:val>
          <c:extLst>
            <c:ext xmlns:c16="http://schemas.microsoft.com/office/drawing/2014/chart" uri="{C3380CC4-5D6E-409C-BE32-E72D297353CC}">
              <c16:uniqueId val="{00000012-DA36-48E4-BEFD-64A47FBB1872}"/>
            </c:ext>
          </c:extLst>
        </c:ser>
        <c:ser>
          <c:idx val="1"/>
          <c:order val="1"/>
          <c:tx>
            <c:v>Downside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r>
                      <a:rPr lang="en-US"/>
                      <a:t>$450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DA36-48E4-BEFD-64A47FBB1872}"/>
                </c:ext>
              </c:extLst>
            </c:dLbl>
            <c:dLbl>
              <c:idx val="1"/>
              <c:tx>
                <c:rich>
                  <a:bodyPr/>
                  <a:lstStyle/>
                  <a:p>
                    <a:r>
                      <a:rPr lang="en-US"/>
                      <a:t>$216</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DA36-48E4-BEFD-64A47FBB1872}"/>
                </c:ext>
              </c:extLst>
            </c:dLbl>
            <c:dLbl>
              <c:idx val="2"/>
              <c:tx>
                <c:rich>
                  <a:bodyPr/>
                  <a:lstStyle/>
                  <a:p>
                    <a:r>
                      <a:rPr lang="en-US"/>
                      <a:t>11,278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6-DA36-48E4-BEFD-64A47FBB1872}"/>
                </c:ext>
              </c:extLst>
            </c:dLbl>
            <c:dLbl>
              <c:idx val="3"/>
              <c:tx>
                <c:rich>
                  <a:bodyPr/>
                  <a:lstStyle/>
                  <a:p>
                    <a:r>
                      <a:rPr lang="en-US"/>
                      <a:t>$1,769,403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DA36-48E4-BEFD-64A47FBB1872}"/>
                </c:ext>
              </c:extLst>
            </c:dLbl>
            <c:dLbl>
              <c:idx val="4"/>
              <c:tx>
                <c:rich>
                  <a:bodyPr/>
                  <a:lstStyle/>
                  <a:p>
                    <a:r>
                      <a:rPr lang="en-US"/>
                      <a:t>23.2%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DA36-48E4-BEFD-64A47FBB1872}"/>
                </c:ext>
              </c:extLst>
            </c:dLbl>
            <c:dLbl>
              <c:idx val="5"/>
              <c:tx>
                <c:rich>
                  <a:bodyPr/>
                  <a:lstStyle/>
                  <a:p>
                    <a:r>
                      <a:rPr lang="en-US"/>
                      <a:t>2.4%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9-DA36-48E4-BEFD-64A47FBB1872}"/>
                </c:ext>
              </c:extLst>
            </c:dLbl>
            <c:dLbl>
              <c:idx val="6"/>
              <c:tx>
                <c:rich>
                  <a:bodyPr/>
                  <a:lstStyle/>
                  <a:p>
                    <a:r>
                      <a:rPr lang="en-US"/>
                      <a:t>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A-DA36-48E4-BEFD-64A47FBB1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'Tornado Chart'!$C$40:$C$46</c:f>
              <c:numCache>
                <c:formatCode>"$"#,##0;\ "$"\(#,##0\)</c:formatCode>
                <c:ptCount val="7"/>
                <c:pt idx="0">
                  <c:v>1520.0406864646491</c:v>
                </c:pt>
                <c:pt idx="1">
                  <c:v>3634.3242287804242</c:v>
                </c:pt>
                <c:pt idx="2">
                  <c:v>1983.0009260858481</c:v>
                </c:pt>
                <c:pt idx="3">
                  <c:v>3398.5500752101561</c:v>
                </c:pt>
                <c:pt idx="4">
                  <c:v>3051.8912392215634</c:v>
                </c:pt>
                <c:pt idx="5">
                  <c:v>2941.0258185202151</c:v>
                </c:pt>
                <c:pt idx="6">
                  <c:v>2949.2810311914591</c:v>
                </c:pt>
              </c:numCache>
            </c:numRef>
          </c:val>
          <c:extLst>
            <c:ext xmlns:c16="http://schemas.microsoft.com/office/drawing/2014/chart" uri="{C3380CC4-5D6E-409C-BE32-E72D297353CC}">
              <c16:uniqueId val="{0000001E-DA36-48E4-BEFD-64A47FBB1872}"/>
            </c:ext>
          </c:extLst>
        </c:ser>
        <c:dLbls>
          <c:showLegendKey val="0"/>
          <c:showVal val="0"/>
          <c:showCatName val="0"/>
          <c:showSerName val="0"/>
          <c:showPercent val="0"/>
          <c:showBubbleSize val="0"/>
        </c:dLbls>
        <c:gapWidth val="125"/>
        <c:overlap val="100"/>
        <c:axId val="106676224"/>
        <c:axId val="106677760"/>
      </c:barChart>
      <c:catAx>
        <c:axId val="106676224"/>
        <c:scaling>
          <c:orientation val="maxMin"/>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7760"/>
        <c:crossesAt val="2949.2810311914591"/>
        <c:auto val="1"/>
        <c:lblAlgn val="ctr"/>
        <c:lblOffset val="100"/>
        <c:noMultiLvlLbl val="0"/>
      </c:catAx>
      <c:valAx>
        <c:axId val="106677760"/>
        <c:scaling>
          <c:orientation val="minMax"/>
          <c:max val="6000.0000000000027"/>
          <c:min val="0"/>
        </c:scaling>
        <c:delete val="0"/>
        <c:axPos val="t"/>
        <c:majorGridlines>
          <c:spPr>
            <a:ln w="9525" cap="flat" cmpd="sng" algn="ctr">
              <a:solidFill>
                <a:schemeClr val="tx1">
                  <a:lumMod val="15000"/>
                  <a:lumOff val="85000"/>
                </a:schemeClr>
              </a:solidFill>
              <a:round/>
            </a:ln>
            <a:effectLst/>
          </c:spPr>
        </c:majorGridlines>
        <c:numFmt formatCode="&quot;$&quot;#,##0;\ &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6224"/>
        <c:crosses val="autoZero"/>
        <c:crossBetween val="between"/>
        <c:majorUnit val="1000.0000000000005"/>
      </c:valAx>
      <c:spPr>
        <a:noFill/>
        <a:ln>
          <a:solidFill>
            <a:schemeClr val="accent3"/>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NOPLAT</a:t>
            </a:r>
          </a:p>
        </c:rich>
      </c:tx>
      <c:overlay val="0"/>
      <c:spPr>
        <a:noFill/>
        <a:ln>
          <a:noFill/>
        </a:ln>
        <a:effectLst/>
      </c:spPr>
    </c:title>
    <c:autoTitleDeleted val="0"/>
    <c:plotArea>
      <c:layout/>
      <c:lineChart>
        <c:grouping val="standard"/>
        <c:varyColors val="0"/>
        <c:ser>
          <c:idx val="0"/>
          <c:order val="0"/>
          <c:tx>
            <c:v>Price</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Chart'!$D$26:$H$26</c:f>
              <c:numCache>
                <c:formatCode>"$"#,##0;\ "$"\(#,##0\)</c:formatCode>
                <c:ptCount val="5"/>
                <c:pt idx="0">
                  <c:v>1520.0406864646491</c:v>
                </c:pt>
                <c:pt idx="1">
                  <c:v>2234.6608588280551</c:v>
                </c:pt>
                <c:pt idx="2">
                  <c:v>2949.2810311914591</c:v>
                </c:pt>
                <c:pt idx="3">
                  <c:v>3663.901203554864</c:v>
                </c:pt>
                <c:pt idx="4">
                  <c:v>4378.5213759182689</c:v>
                </c:pt>
              </c:numCache>
            </c:numRef>
          </c:val>
          <c:smooth val="0"/>
          <c:extLst>
            <c:ext xmlns:c16="http://schemas.microsoft.com/office/drawing/2014/chart" uri="{C3380CC4-5D6E-409C-BE32-E72D297353CC}">
              <c16:uniqueId val="{00000019-55BB-425D-83CB-B04D697C8CF7}"/>
            </c:ext>
          </c:extLst>
        </c:ser>
        <c:ser>
          <c:idx val="1"/>
          <c:order val="1"/>
          <c:tx>
            <c:v>Variable Cost</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Chart'!$D$27:$H$27</c:f>
              <c:numCache>
                <c:formatCode>"$"#,##0;\ "$"\(#,##0\)</c:formatCode>
                <c:ptCount val="5"/>
                <c:pt idx="0">
                  <c:v>3634.3242287804242</c:v>
                </c:pt>
                <c:pt idx="1">
                  <c:v>3291.8026299859412</c:v>
                </c:pt>
                <c:pt idx="2">
                  <c:v>2949.2810311914591</c:v>
                </c:pt>
                <c:pt idx="3">
                  <c:v>2606.759432396977</c:v>
                </c:pt>
                <c:pt idx="4">
                  <c:v>2264.237833602494</c:v>
                </c:pt>
              </c:numCache>
            </c:numRef>
          </c:val>
          <c:smooth val="0"/>
          <c:extLst>
            <c:ext xmlns:c16="http://schemas.microsoft.com/office/drawing/2014/chart" uri="{C3380CC4-5D6E-409C-BE32-E72D297353CC}">
              <c16:uniqueId val="{0000001A-55BB-425D-83CB-B04D697C8CF7}"/>
            </c:ext>
          </c:extLst>
        </c:ser>
        <c:ser>
          <c:idx val="2"/>
          <c:order val="2"/>
          <c:tx>
            <c:v>Demand</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Chart'!$D$28:$H$28</c:f>
              <c:numCache>
                <c:formatCode>"$"#,##0;\ "$"\(#,##0\)</c:formatCode>
                <c:ptCount val="5"/>
                <c:pt idx="0">
                  <c:v>1983.0009260858481</c:v>
                </c:pt>
                <c:pt idx="1">
                  <c:v>2723.3411117615433</c:v>
                </c:pt>
                <c:pt idx="2">
                  <c:v>2949.2810311914591</c:v>
                </c:pt>
                <c:pt idx="3">
                  <c:v>2949.2810311914591</c:v>
                </c:pt>
                <c:pt idx="4">
                  <c:v>2949.2810311914591</c:v>
                </c:pt>
              </c:numCache>
            </c:numRef>
          </c:val>
          <c:smooth val="0"/>
          <c:extLst>
            <c:ext xmlns:c16="http://schemas.microsoft.com/office/drawing/2014/chart" uri="{C3380CC4-5D6E-409C-BE32-E72D297353CC}">
              <c16:uniqueId val="{0000001B-55BB-425D-83CB-B04D697C8CF7}"/>
            </c:ext>
          </c:extLst>
        </c:ser>
        <c:ser>
          <c:idx val="3"/>
          <c:order val="3"/>
          <c:tx>
            <c:v>Total Fixed Cost</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Chart'!$D$29:$H$29</c:f>
              <c:numCache>
                <c:formatCode>"$"#,##0;\ "$"\(#,##0\)</c:formatCode>
                <c:ptCount val="5"/>
                <c:pt idx="0">
                  <c:v>3398.5500752101561</c:v>
                </c:pt>
                <c:pt idx="1">
                  <c:v>3173.9155532008076</c:v>
                </c:pt>
                <c:pt idx="2">
                  <c:v>2949.2810311914591</c:v>
                </c:pt>
                <c:pt idx="3">
                  <c:v>2724.6465091821105</c:v>
                </c:pt>
                <c:pt idx="4">
                  <c:v>2500.0119871727602</c:v>
                </c:pt>
              </c:numCache>
            </c:numRef>
          </c:val>
          <c:smooth val="0"/>
          <c:extLst>
            <c:ext xmlns:c16="http://schemas.microsoft.com/office/drawing/2014/chart" uri="{C3380CC4-5D6E-409C-BE32-E72D297353CC}">
              <c16:uniqueId val="{0000001C-55BB-425D-83CB-B04D697C8CF7}"/>
            </c:ext>
          </c:extLst>
        </c:ser>
        <c:ser>
          <c:idx val="4"/>
          <c:order val="4"/>
          <c:tx>
            <c:v>Tax rate</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Chart'!$D$30:$H$30</c:f>
              <c:numCache>
                <c:formatCode>"$"#,##0;\ "$"\(#,##0\)</c:formatCode>
                <c:ptCount val="5"/>
                <c:pt idx="0">
                  <c:v>3051.8912392215634</c:v>
                </c:pt>
                <c:pt idx="1">
                  <c:v>3000.5861352065112</c:v>
                </c:pt>
                <c:pt idx="2">
                  <c:v>2949.2810311914591</c:v>
                </c:pt>
                <c:pt idx="3">
                  <c:v>2897.9759271764065</c:v>
                </c:pt>
                <c:pt idx="4">
                  <c:v>2846.6708231613543</c:v>
                </c:pt>
              </c:numCache>
            </c:numRef>
          </c:val>
          <c:smooth val="0"/>
          <c:extLst>
            <c:ext xmlns:c16="http://schemas.microsoft.com/office/drawing/2014/chart" uri="{C3380CC4-5D6E-409C-BE32-E72D297353CC}">
              <c16:uniqueId val="{0000001D-55BB-425D-83CB-B04D697C8CF7}"/>
            </c:ext>
          </c:extLst>
        </c:ser>
        <c:ser>
          <c:idx val="5"/>
          <c:order val="5"/>
          <c:tx>
            <c:v>Inflation rate</c:v>
          </c:tx>
          <c:spPr>
            <a:ln w="28575" cap="rnd">
              <a:solidFill>
                <a:schemeClr val="accent4">
                  <a:lumMod val="60000"/>
                </a:schemeClr>
              </a:solidFill>
              <a:round/>
            </a:ln>
            <a:effectLst/>
          </c:spPr>
          <c:cat>
            <c:numRef>
              <c:f>'Spider Chart'!$D$25:$H$25</c:f>
              <c:numCache>
                <c:formatCode>0.00%</c:formatCode>
                <c:ptCount val="5"/>
                <c:pt idx="0">
                  <c:v>-0.1</c:v>
                </c:pt>
                <c:pt idx="1">
                  <c:v>-0.05</c:v>
                </c:pt>
                <c:pt idx="2">
                  <c:v>0</c:v>
                </c:pt>
                <c:pt idx="3">
                  <c:v>0.05</c:v>
                </c:pt>
                <c:pt idx="4">
                  <c:v>0.1</c:v>
                </c:pt>
              </c:numCache>
            </c:numRef>
          </c:cat>
          <c:val>
            <c:numRef>
              <c:f>'Spider Chart'!$D$31:$H$31</c:f>
              <c:numCache>
                <c:formatCode>"$"#,##0;\ "$"\(#,##0\)</c:formatCode>
                <c:ptCount val="5"/>
                <c:pt idx="0">
                  <c:v>2941.0258185202151</c:v>
                </c:pt>
                <c:pt idx="1">
                  <c:v>2945.1515753647604</c:v>
                </c:pt>
                <c:pt idx="2">
                  <c:v>2949.2810311914591</c:v>
                </c:pt>
                <c:pt idx="3">
                  <c:v>2953.4141860003128</c:v>
                </c:pt>
                <c:pt idx="4">
                  <c:v>2957.5510397913231</c:v>
                </c:pt>
              </c:numCache>
            </c:numRef>
          </c:val>
          <c:smooth val="0"/>
          <c:extLst>
            <c:ext xmlns:c16="http://schemas.microsoft.com/office/drawing/2014/chart" uri="{C3380CC4-5D6E-409C-BE32-E72D297353CC}">
              <c16:uniqueId val="{0000001E-55BB-425D-83CB-B04D697C8CF7}"/>
            </c:ext>
          </c:extLst>
        </c:ser>
        <c:ser>
          <c:idx val="6"/>
          <c:order val="6"/>
          <c:tx>
            <c:v>Demand growth rate</c:v>
          </c:tx>
          <c:cat>
            <c:numRef>
              <c:f>'Spider Chart'!$D$25:$H$25</c:f>
              <c:numCache>
                <c:formatCode>0.00%</c:formatCode>
                <c:ptCount val="5"/>
                <c:pt idx="0">
                  <c:v>-0.1</c:v>
                </c:pt>
                <c:pt idx="1">
                  <c:v>-0.05</c:v>
                </c:pt>
                <c:pt idx="2">
                  <c:v>0</c:v>
                </c:pt>
                <c:pt idx="3">
                  <c:v>0.05</c:v>
                </c:pt>
                <c:pt idx="4">
                  <c:v>0.1</c:v>
                </c:pt>
              </c:numCache>
            </c:numRef>
          </c:cat>
          <c:val>
            <c:numRef>
              <c:f>'Spider Chart'!$D$32:$H$32</c:f>
              <c:numCache>
                <c:formatCode>"$"#,##0;\ "$"\(#,##0\)</c:formatCode>
                <c:ptCount val="5"/>
                <c:pt idx="0">
                  <c:v>2949.2810311914591</c:v>
                </c:pt>
                <c:pt idx="1">
                  <c:v>2949.2810311914591</c:v>
                </c:pt>
                <c:pt idx="2">
                  <c:v>2949.2810311914591</c:v>
                </c:pt>
                <c:pt idx="3">
                  <c:v>2949.2810311914591</c:v>
                </c:pt>
                <c:pt idx="4">
                  <c:v>2949.2810311914591</c:v>
                </c:pt>
              </c:numCache>
            </c:numRef>
          </c:val>
          <c:smooth val="0"/>
          <c:extLst>
            <c:ext xmlns:c16="http://schemas.microsoft.com/office/drawing/2014/chart" uri="{C3380CC4-5D6E-409C-BE32-E72D297353CC}">
              <c16:uniqueId val="{0000001F-55BB-425D-83CB-B04D697C8CF7}"/>
            </c:ext>
          </c:extLst>
        </c:ser>
        <c:dLbls>
          <c:showLegendKey val="0"/>
          <c:showVal val="0"/>
          <c:showCatName val="0"/>
          <c:showSerName val="0"/>
          <c:showPercent val="0"/>
          <c:showBubbleSize val="0"/>
        </c:dLbls>
        <c:marker val="1"/>
        <c:smooth val="0"/>
        <c:axId val="122460800"/>
        <c:axId val="122476032"/>
      </c:lineChart>
      <c:catAx>
        <c:axId val="122460800"/>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6032"/>
        <c:crossesAt val="1000.0000000000005"/>
        <c:auto val="1"/>
        <c:lblAlgn val="ctr"/>
        <c:lblOffset val="100"/>
        <c:noMultiLvlLbl val="0"/>
      </c:catAx>
      <c:valAx>
        <c:axId val="122476032"/>
        <c:scaling>
          <c:orientation val="minMax"/>
          <c:max val="5000.0000000000018"/>
          <c:min val="1000.0000000000005"/>
        </c:scaling>
        <c:delete val="0"/>
        <c:axPos val="l"/>
        <c:majorGridlines>
          <c:spPr>
            <a:ln w="9525" cap="flat" cmpd="sng" algn="ctr">
              <a:solidFill>
                <a:schemeClr val="tx1">
                  <a:lumMod val="15000"/>
                  <a:lumOff val="85000"/>
                </a:schemeClr>
              </a:solidFill>
              <a:round/>
            </a:ln>
            <a:effectLst/>
          </c:spPr>
        </c:majorGridlines>
        <c:numFmt formatCode="&quot;$&quot;#,##0;\ &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0800"/>
        <c:crosses val="autoZero"/>
        <c:crossBetween val="midCat"/>
        <c:majorUnit val="1000.00000000000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trlProps/ctrlProp1.xml><?xml version="1.0" encoding="utf-8"?>
<formControlPr xmlns="http://schemas.microsoft.com/office/spreadsheetml/2009/9/main" objectType="Drop" dropStyle="combo" dx="22" fmlaLink="'NOPLAT SIMPLEST'!$B$60" fmlaRange="'NOPLAT SIMPLEST'!$E$50:$E$54" noThreeD="1" sel="4" val="0"/>
</file>

<file path=xl/ctrlProps/ctrlProp2.xml><?xml version="1.0" encoding="utf-8"?>
<formControlPr xmlns="http://schemas.microsoft.com/office/spreadsheetml/2009/9/main" objectType="Drop" dropLines="19" dropStyle="combo" dx="22" fmlaLink="'NOPLAT SIMPLEST'!$A$151" fmlaRange="'NOPLAT SIMPLEST'!$B$152:$B$170" noThreeD="1" sel="1" val="0"/>
</file>

<file path=xl/ctrlProps/ctrlProp3.xml><?xml version="1.0" encoding="utf-8"?>
<formControlPr xmlns="http://schemas.microsoft.com/office/spreadsheetml/2009/9/main" objectType="Drop" dropLines="19" dropStyle="combo" dx="22" fmlaLink="'NOPLAT SIMPLEST'!$A$151" fmlaRange="'NOPLAT SIMPLEST'!$B$152:$B$170" noThreeD="1" sel="1" val="0"/>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0.emf"/><Relationship Id="rId1" Type="http://schemas.openxmlformats.org/officeDocument/2006/relationships/image" Target="../media/image3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8</xdr:row>
          <xdr:rowOff>104775</xdr:rowOff>
        </xdr:from>
        <xdr:to>
          <xdr:col>9</xdr:col>
          <xdr:colOff>590550</xdr:colOff>
          <xdr:row>16</xdr:row>
          <xdr:rowOff>104775</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a:extLst>
                <a:ext uri="{84589F7E-364E-4C9E-8A38-B11213B215E9}">
                  <a14:cameraTool cellRange="'NOPLAT SIMPLEST'!$L$8:$O$15" spid="_x0000_s11355"/>
                </a:ext>
              </a:extLst>
            </xdr:cNvPicPr>
          </xdr:nvPicPr>
          <xdr:blipFill>
            <a:blip xmlns:r="http://schemas.openxmlformats.org/officeDocument/2006/relationships" r:embed="rId1"/>
            <a:srcRect/>
            <a:stretch>
              <a:fillRect/>
            </a:stretch>
          </xdr:blipFill>
          <xdr:spPr bwMode="auto">
            <a:xfrm>
              <a:off x="2143125" y="1628775"/>
              <a:ext cx="4476750" cy="152400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180975</xdr:colOff>
          <xdr:row>3</xdr:row>
          <xdr:rowOff>57150</xdr:rowOff>
        </xdr:from>
        <xdr:to>
          <xdr:col>11</xdr:col>
          <xdr:colOff>304800</xdr:colOff>
          <xdr:row>6</xdr:row>
          <xdr:rowOff>57150</xdr:rowOff>
        </xdr:to>
        <xdr:sp macro="" textlink="">
          <xdr:nvSpPr>
            <xdr:cNvPr id="11266" name="Drop Down 2" hidden="1">
              <a:extLst>
                <a:ext uri="{63B3BB69-23CF-44E3-9099-C40C66FF867C}">
                  <a14:compatExt spid="_x0000_s11266"/>
                </a:ext>
                <a:ext uri="{FF2B5EF4-FFF2-40B4-BE49-F238E27FC236}">
                  <a16:creationId xmlns:a16="http://schemas.microsoft.com/office/drawing/2014/main" id="{00000000-0008-0000-01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23</xdr:col>
      <xdr:colOff>369051</xdr:colOff>
      <xdr:row>3</xdr:row>
      <xdr:rowOff>84009</xdr:rowOff>
    </xdr:from>
    <xdr:to>
      <xdr:col>26</xdr:col>
      <xdr:colOff>445252</xdr:colOff>
      <xdr:row>19</xdr:row>
      <xdr:rowOff>221459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1564247" y="655509"/>
          <a:ext cx="1914940" cy="3235146"/>
        </a:xfrm>
        <a:prstGeom prst="rect">
          <a:avLst/>
        </a:prstGeom>
      </xdr:spPr>
    </xdr:pic>
    <xdr:clientData/>
  </xdr:twoCellAnchor>
  <xdr:twoCellAnchor editAs="oneCell">
    <xdr:from>
      <xdr:col>0</xdr:col>
      <xdr:colOff>0</xdr:colOff>
      <xdr:row>11</xdr:row>
      <xdr:rowOff>81643</xdr:rowOff>
    </xdr:from>
    <xdr:to>
      <xdr:col>1</xdr:col>
      <xdr:colOff>330833</xdr:colOff>
      <xdr:row>19</xdr:row>
      <xdr:rowOff>98051</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stretch>
          <a:fillRect/>
        </a:stretch>
      </xdr:blipFill>
      <xdr:spPr>
        <a:xfrm>
          <a:off x="0" y="2177143"/>
          <a:ext cx="943154" cy="15920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838200</xdr:colOff>
          <xdr:row>145</xdr:row>
          <xdr:rowOff>95250</xdr:rowOff>
        </xdr:from>
        <xdr:to>
          <xdr:col>11</xdr:col>
          <xdr:colOff>571500</xdr:colOff>
          <xdr:row>147</xdr:row>
          <xdr:rowOff>219075</xdr:rowOff>
        </xdr:to>
        <xdr:sp macro="" textlink="">
          <xdr:nvSpPr>
            <xdr:cNvPr id="12324" name="Drop Down 36" hidden="1">
              <a:extLst>
                <a:ext uri="{63B3BB69-23CF-44E3-9099-C40C66FF867C}">
                  <a14:compatExt spid="_x0000_s12324"/>
                </a:ext>
                <a:ext uri="{FF2B5EF4-FFF2-40B4-BE49-F238E27FC236}">
                  <a16:creationId xmlns:a16="http://schemas.microsoft.com/office/drawing/2014/main" id="{00000000-0008-0000-0200-000024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xdr:row>
          <xdr:rowOff>95250</xdr:rowOff>
        </xdr:from>
        <xdr:to>
          <xdr:col>7</xdr:col>
          <xdr:colOff>923925</xdr:colOff>
          <xdr:row>4</xdr:row>
          <xdr:rowOff>28575</xdr:rowOff>
        </xdr:to>
        <xdr:sp macro="" textlink="">
          <xdr:nvSpPr>
            <xdr:cNvPr id="12326" name="Drop Down 38" hidden="1">
              <a:extLst>
                <a:ext uri="{63B3BB69-23CF-44E3-9099-C40C66FF867C}">
                  <a14:compatExt spid="_x0000_s12326"/>
                </a:ext>
                <a:ext uri="{FF2B5EF4-FFF2-40B4-BE49-F238E27FC236}">
                  <a16:creationId xmlns:a16="http://schemas.microsoft.com/office/drawing/2014/main" id="{00000000-0008-0000-0200-000026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0</xdr:colOff>
      <xdr:row>181</xdr:row>
      <xdr:rowOff>0</xdr:rowOff>
    </xdr:from>
    <xdr:to>
      <xdr:col>9</xdr:col>
      <xdr:colOff>398937</xdr:colOff>
      <xdr:row>210</xdr:row>
      <xdr:rowOff>46929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26117550"/>
          <a:ext cx="8904762" cy="5571429"/>
        </a:xfrm>
        <a:prstGeom prst="rect">
          <a:avLst/>
        </a:prstGeom>
      </xdr:spPr>
    </xdr:pic>
    <xdr:clientData/>
  </xdr:twoCellAnchor>
  <xdr:twoCellAnchor editAs="oneCell">
    <xdr:from>
      <xdr:col>1</xdr:col>
      <xdr:colOff>0</xdr:colOff>
      <xdr:row>211</xdr:row>
      <xdr:rowOff>0</xdr:rowOff>
    </xdr:from>
    <xdr:to>
      <xdr:col>9</xdr:col>
      <xdr:colOff>398937</xdr:colOff>
      <xdr:row>240</xdr:row>
      <xdr:rowOff>46929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09600" y="31832550"/>
          <a:ext cx="8904762" cy="5571429"/>
        </a:xfrm>
        <a:prstGeom prst="rect">
          <a:avLst/>
        </a:prstGeom>
      </xdr:spPr>
    </xdr:pic>
    <xdr:clientData/>
  </xdr:twoCellAnchor>
  <xdr:twoCellAnchor>
    <xdr:from>
      <xdr:col>12</xdr:col>
      <xdr:colOff>962025</xdr:colOff>
      <xdr:row>10</xdr:row>
      <xdr:rowOff>180975</xdr:rowOff>
    </xdr:from>
    <xdr:to>
      <xdr:col>14</xdr:col>
      <xdr:colOff>381000</xdr:colOff>
      <xdr:row>13</xdr:row>
      <xdr:rowOff>142875</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2039600" y="2085975"/>
          <a:ext cx="2143125" cy="5334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FRozen dt</a:t>
          </a:r>
        </a:p>
      </xdr:txBody>
    </xdr:sp>
    <xdr:clientData/>
  </xdr:twoCellAnchor>
  <xdr:twoCellAnchor>
    <xdr:from>
      <xdr:col>5</xdr:col>
      <xdr:colOff>742950</xdr:colOff>
      <xdr:row>42</xdr:row>
      <xdr:rowOff>133350</xdr:rowOff>
    </xdr:from>
    <xdr:to>
      <xdr:col>8</xdr:col>
      <xdr:colOff>238125</xdr:colOff>
      <xdr:row>44</xdr:row>
      <xdr:rowOff>180975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6029325" y="8258175"/>
          <a:ext cx="2581275" cy="4286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frozen dt</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xdr:col>
      <xdr:colOff>200026</xdr:colOff>
      <xdr:row>37</xdr:row>
      <xdr:rowOff>155575</xdr:rowOff>
    </xdr:from>
    <xdr:ext cx="4628571" cy="3590476"/>
    <xdr:pic>
      <xdr:nvPicPr>
        <xdr:cNvPr id="2" name="Picture 1">
          <a:extLst>
            <a:ext uri="{FF2B5EF4-FFF2-40B4-BE49-F238E27FC236}">
              <a16:creationId xmlns:a16="http://schemas.microsoft.com/office/drawing/2014/main" id="{00000000-0008-0000-03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226" y="6146800"/>
          <a:ext cx="4628571" cy="3590476"/>
        </a:xfrm>
        <a:prstGeom prst="rect">
          <a:avLst/>
        </a:prstGeom>
      </xdr:spPr>
    </xdr:pic>
    <xdr:clientData/>
  </xdr:oneCellAnchor>
  <xdr:oneCellAnchor>
    <xdr:from>
      <xdr:col>2</xdr:col>
      <xdr:colOff>200026</xdr:colOff>
      <xdr:row>102</xdr:row>
      <xdr:rowOff>158750</xdr:rowOff>
    </xdr:from>
    <xdr:ext cx="4628571" cy="3590476"/>
    <xdr:pic>
      <xdr:nvPicPr>
        <xdr:cNvPr id="3" name="Picture 2">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6675100"/>
          <a:ext cx="4628571" cy="3590476"/>
        </a:xfrm>
        <a:prstGeom prst="rect">
          <a:avLst/>
        </a:prstGeom>
      </xdr:spPr>
    </xdr:pic>
    <xdr:clientData/>
  </xdr:oneCellAnchor>
  <xdr:oneCellAnchor>
    <xdr:from>
      <xdr:col>2</xdr:col>
      <xdr:colOff>200026</xdr:colOff>
      <xdr:row>168</xdr:row>
      <xdr:rowOff>0</xdr:rowOff>
    </xdr:from>
    <xdr:ext cx="4628571" cy="3895238"/>
    <xdr:pic>
      <xdr:nvPicPr>
        <xdr:cNvPr id="4" name="Picture 3">
          <a:extLst>
            <a:ext uri="{FF2B5EF4-FFF2-40B4-BE49-F238E27FC236}">
              <a16:creationId xmlns:a16="http://schemas.microsoft.com/office/drawing/2014/main" id="{00000000-0008-0000-03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27203400"/>
          <a:ext cx="4628571" cy="3895238"/>
        </a:xfrm>
        <a:prstGeom prst="rect">
          <a:avLst/>
        </a:prstGeom>
      </xdr:spPr>
    </xdr:pic>
    <xdr:clientData/>
  </xdr:oneCellAnchor>
  <xdr:oneCellAnchor>
    <xdr:from>
      <xdr:col>2</xdr:col>
      <xdr:colOff>200026</xdr:colOff>
      <xdr:row>234</xdr:row>
      <xdr:rowOff>158750</xdr:rowOff>
    </xdr:from>
    <xdr:ext cx="4628571" cy="3590476"/>
    <xdr:pic>
      <xdr:nvPicPr>
        <xdr:cNvPr id="5" name="Picture 4">
          <a:extLst>
            <a:ext uri="{FF2B5EF4-FFF2-40B4-BE49-F238E27FC236}">
              <a16:creationId xmlns:a16="http://schemas.microsoft.com/office/drawing/2014/main" id="{00000000-0008-0000-0300-000005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19226" y="38049200"/>
          <a:ext cx="4628571" cy="3590476"/>
        </a:xfrm>
        <a:prstGeom prst="rect">
          <a:avLst/>
        </a:prstGeom>
      </xdr:spPr>
    </xdr:pic>
    <xdr:clientData/>
  </xdr:oneCellAnchor>
  <xdr:oneCellAnchor>
    <xdr:from>
      <xdr:col>2</xdr:col>
      <xdr:colOff>200026</xdr:colOff>
      <xdr:row>300</xdr:row>
      <xdr:rowOff>0</xdr:rowOff>
    </xdr:from>
    <xdr:ext cx="4628571" cy="4304762"/>
    <xdr:pic>
      <xdr:nvPicPr>
        <xdr:cNvPr id="6" name="Picture 5">
          <a:extLst>
            <a:ext uri="{FF2B5EF4-FFF2-40B4-BE49-F238E27FC236}">
              <a16:creationId xmlns:a16="http://schemas.microsoft.com/office/drawing/2014/main" id="{00000000-0008-0000-0300-00000600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19226" y="48577500"/>
          <a:ext cx="4628571" cy="4304762"/>
        </a:xfrm>
        <a:prstGeom prst="rect">
          <a:avLst/>
        </a:prstGeom>
      </xdr:spPr>
    </xdr:pic>
    <xdr:clientData/>
  </xdr:oneCellAnchor>
  <xdr:oneCellAnchor>
    <xdr:from>
      <xdr:col>3</xdr:col>
      <xdr:colOff>781051</xdr:colOff>
      <xdr:row>372</xdr:row>
      <xdr:rowOff>1</xdr:rowOff>
    </xdr:from>
    <xdr:ext cx="1847619" cy="1022653"/>
    <xdr:pic>
      <xdr:nvPicPr>
        <xdr:cNvPr id="7" name="Picture 6">
          <a:extLst>
            <a:ext uri="{FF2B5EF4-FFF2-40B4-BE49-F238E27FC236}">
              <a16:creationId xmlns:a16="http://schemas.microsoft.com/office/drawing/2014/main" id="{00000000-0008-0000-0300-00000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1" y="60236101"/>
          <a:ext cx="1847619" cy="1022653"/>
        </a:xfrm>
        <a:prstGeom prst="rect">
          <a:avLst/>
        </a:prstGeom>
      </xdr:spPr>
    </xdr:pic>
    <xdr:clientData/>
  </xdr:oneCellAnchor>
  <xdr:oneCellAnchor>
    <xdr:from>
      <xdr:col>3</xdr:col>
      <xdr:colOff>781051</xdr:colOff>
      <xdr:row>386</xdr:row>
      <xdr:rowOff>158751</xdr:rowOff>
    </xdr:from>
    <xdr:ext cx="1847619" cy="1022653"/>
    <xdr:pic>
      <xdr:nvPicPr>
        <xdr:cNvPr id="8" name="Picture 7">
          <a:extLst>
            <a:ext uri="{FF2B5EF4-FFF2-40B4-BE49-F238E27FC236}">
              <a16:creationId xmlns:a16="http://schemas.microsoft.com/office/drawing/2014/main" id="{00000000-0008-0000-03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8401" y="62661801"/>
          <a:ext cx="1847619" cy="1022653"/>
        </a:xfrm>
        <a:prstGeom prst="rect">
          <a:avLst/>
        </a:prstGeom>
      </xdr:spPr>
    </xdr:pic>
    <xdr:clientData/>
  </xdr:oneCellAnchor>
  <xdr:oneCellAnchor>
    <xdr:from>
      <xdr:col>3</xdr:col>
      <xdr:colOff>781051</xdr:colOff>
      <xdr:row>404</xdr:row>
      <xdr:rowOff>1</xdr:rowOff>
    </xdr:from>
    <xdr:ext cx="1847619" cy="1022653"/>
    <xdr:pic>
      <xdr:nvPicPr>
        <xdr:cNvPr id="9" name="Picture 8">
          <a:extLst>
            <a:ext uri="{FF2B5EF4-FFF2-40B4-BE49-F238E27FC236}">
              <a16:creationId xmlns:a16="http://schemas.microsoft.com/office/drawing/2014/main" id="{00000000-0008-0000-0300-000009000000}"/>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8401" y="65417701"/>
          <a:ext cx="1847619" cy="1022653"/>
        </a:xfrm>
        <a:prstGeom prst="rect">
          <a:avLst/>
        </a:prstGeom>
      </xdr:spPr>
    </xdr:pic>
    <xdr:clientData/>
  </xdr:oneCellAnchor>
  <xdr:oneCellAnchor>
    <xdr:from>
      <xdr:col>3</xdr:col>
      <xdr:colOff>781051</xdr:colOff>
      <xdr:row>418</xdr:row>
      <xdr:rowOff>158751</xdr:rowOff>
    </xdr:from>
    <xdr:ext cx="1847619" cy="1022653"/>
    <xdr:pic>
      <xdr:nvPicPr>
        <xdr:cNvPr id="10" name="Picture 9">
          <a:extLst>
            <a:ext uri="{FF2B5EF4-FFF2-40B4-BE49-F238E27FC236}">
              <a16:creationId xmlns:a16="http://schemas.microsoft.com/office/drawing/2014/main" id="{00000000-0008-0000-03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38401" y="67843401"/>
          <a:ext cx="1847619" cy="1022653"/>
        </a:xfrm>
        <a:prstGeom prst="rect">
          <a:avLst/>
        </a:prstGeom>
      </xdr:spPr>
    </xdr:pic>
    <xdr:clientData/>
  </xdr:oneCellAnchor>
  <xdr:oneCellAnchor>
    <xdr:from>
      <xdr:col>3</xdr:col>
      <xdr:colOff>781051</xdr:colOff>
      <xdr:row>434</xdr:row>
      <xdr:rowOff>6351</xdr:rowOff>
    </xdr:from>
    <xdr:ext cx="1847619" cy="1022653"/>
    <xdr:pic>
      <xdr:nvPicPr>
        <xdr:cNvPr id="11" name="Picture 10">
          <a:extLst>
            <a:ext uri="{FF2B5EF4-FFF2-40B4-BE49-F238E27FC236}">
              <a16:creationId xmlns:a16="http://schemas.microsoft.com/office/drawing/2014/main" id="{00000000-0008-0000-0300-00000B000000}"/>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38401" y="70281801"/>
          <a:ext cx="1847619" cy="1022653"/>
        </a:xfrm>
        <a:prstGeom prst="rect">
          <a:avLst/>
        </a:prstGeom>
      </xdr:spPr>
    </xdr:pic>
    <xdr:clientData/>
  </xdr:oneCellAnchor>
  <xdr:oneCellAnchor>
    <xdr:from>
      <xdr:col>3</xdr:col>
      <xdr:colOff>781051</xdr:colOff>
      <xdr:row>449</xdr:row>
      <xdr:rowOff>3176</xdr:rowOff>
    </xdr:from>
    <xdr:ext cx="1847619" cy="1022653"/>
    <xdr:pic>
      <xdr:nvPicPr>
        <xdr:cNvPr id="12" name="Picture 11">
          <a:extLst>
            <a:ext uri="{FF2B5EF4-FFF2-40B4-BE49-F238E27FC236}">
              <a16:creationId xmlns:a16="http://schemas.microsoft.com/office/drawing/2014/main" id="{00000000-0008-0000-0300-00000C000000}"/>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8401" y="72707501"/>
          <a:ext cx="1847619" cy="1022653"/>
        </a:xfrm>
        <a:prstGeom prst="rect">
          <a:avLst/>
        </a:prstGeom>
      </xdr:spPr>
    </xdr:pic>
    <xdr:clientData/>
  </xdr:oneCellAnchor>
  <xdr:oneCellAnchor>
    <xdr:from>
      <xdr:col>3</xdr:col>
      <xdr:colOff>781051</xdr:colOff>
      <xdr:row>464</xdr:row>
      <xdr:rowOff>1</xdr:rowOff>
    </xdr:from>
    <xdr:ext cx="1847619" cy="1022653"/>
    <xdr:pic>
      <xdr:nvPicPr>
        <xdr:cNvPr id="13" name="Picture 12">
          <a:extLst>
            <a:ext uri="{FF2B5EF4-FFF2-40B4-BE49-F238E27FC236}">
              <a16:creationId xmlns:a16="http://schemas.microsoft.com/office/drawing/2014/main" id="{00000000-0008-0000-0300-00000D000000}"/>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38401" y="75133201"/>
          <a:ext cx="1847619" cy="1022653"/>
        </a:xfrm>
        <a:prstGeom prst="rect">
          <a:avLst/>
        </a:prstGeom>
      </xdr:spPr>
    </xdr:pic>
    <xdr:clientData/>
  </xdr:oneCellAnchor>
  <xdr:oneCellAnchor>
    <xdr:from>
      <xdr:col>2</xdr:col>
      <xdr:colOff>200026</xdr:colOff>
      <xdr:row>477</xdr:row>
      <xdr:rowOff>3175</xdr:rowOff>
    </xdr:from>
    <xdr:ext cx="4628571" cy="2580952"/>
    <xdr:pic>
      <xdr:nvPicPr>
        <xdr:cNvPr id="14" name="Picture 13">
          <a:extLst>
            <a:ext uri="{FF2B5EF4-FFF2-40B4-BE49-F238E27FC236}">
              <a16:creationId xmlns:a16="http://schemas.microsoft.com/office/drawing/2014/main" id="{00000000-0008-0000-0300-00000E00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19226" y="77241400"/>
          <a:ext cx="4628571" cy="2580952"/>
        </a:xfrm>
        <a:prstGeom prst="rect">
          <a:avLst/>
        </a:prstGeom>
      </xdr:spPr>
    </xdr:pic>
    <xdr:clientData/>
  </xdr:oneCellAnchor>
  <xdr:oneCellAnchor>
    <xdr:from>
      <xdr:col>2</xdr:col>
      <xdr:colOff>200026</xdr:colOff>
      <xdr:row>498</xdr:row>
      <xdr:rowOff>158751</xdr:rowOff>
    </xdr:from>
    <xdr:ext cx="4628571" cy="4133333"/>
    <xdr:pic>
      <xdr:nvPicPr>
        <xdr:cNvPr id="15" name="Picture 14">
          <a:extLst>
            <a:ext uri="{FF2B5EF4-FFF2-40B4-BE49-F238E27FC236}">
              <a16:creationId xmlns:a16="http://schemas.microsoft.com/office/drawing/2014/main" id="{00000000-0008-0000-0300-00000F00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19226" y="80797401"/>
          <a:ext cx="4628571" cy="413333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200026</xdr:colOff>
      <xdr:row>37</xdr:row>
      <xdr:rowOff>155575</xdr:rowOff>
    </xdr:from>
    <xdr:ext cx="4628571" cy="3590476"/>
    <xdr:pic>
      <xdr:nvPicPr>
        <xdr:cNvPr id="2" name="Picture 1">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226" y="6146800"/>
          <a:ext cx="4628571" cy="3590476"/>
        </a:xfrm>
        <a:prstGeom prst="rect">
          <a:avLst/>
        </a:prstGeom>
      </xdr:spPr>
    </xdr:pic>
    <xdr:clientData/>
  </xdr:oneCellAnchor>
  <xdr:oneCellAnchor>
    <xdr:from>
      <xdr:col>2</xdr:col>
      <xdr:colOff>200026</xdr:colOff>
      <xdr:row>102</xdr:row>
      <xdr:rowOff>158750</xdr:rowOff>
    </xdr:from>
    <xdr:ext cx="4628571" cy="3590476"/>
    <xdr:pic>
      <xdr:nvPicPr>
        <xdr:cNvPr id="3" name="Picture 2">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6675100"/>
          <a:ext cx="4628571" cy="3590476"/>
        </a:xfrm>
        <a:prstGeom prst="rect">
          <a:avLst/>
        </a:prstGeom>
      </xdr:spPr>
    </xdr:pic>
    <xdr:clientData/>
  </xdr:oneCellAnchor>
  <xdr:oneCellAnchor>
    <xdr:from>
      <xdr:col>3</xdr:col>
      <xdr:colOff>781051</xdr:colOff>
      <xdr:row>170</xdr:row>
      <xdr:rowOff>158750</xdr:rowOff>
    </xdr:from>
    <xdr:ext cx="1847619" cy="969430"/>
    <xdr:pic>
      <xdr:nvPicPr>
        <xdr:cNvPr id="4" name="Picture 3">
          <a:extLst>
            <a:ext uri="{FF2B5EF4-FFF2-40B4-BE49-F238E27FC236}">
              <a16:creationId xmlns:a16="http://schemas.microsoft.com/office/drawing/2014/main" id="{00000000-0008-0000-0600-000004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8401" y="27686000"/>
          <a:ext cx="1847619" cy="969430"/>
        </a:xfrm>
        <a:prstGeom prst="rect">
          <a:avLst/>
        </a:prstGeom>
      </xdr:spPr>
    </xdr:pic>
    <xdr:clientData/>
  </xdr:oneCellAnchor>
  <xdr:oneCellAnchor>
    <xdr:from>
      <xdr:col>3</xdr:col>
      <xdr:colOff>781051</xdr:colOff>
      <xdr:row>185</xdr:row>
      <xdr:rowOff>3175</xdr:rowOff>
    </xdr:from>
    <xdr:ext cx="1847619" cy="969430"/>
    <xdr:pic>
      <xdr:nvPicPr>
        <xdr:cNvPr id="5" name="Picture 4">
          <a:extLst>
            <a:ext uri="{FF2B5EF4-FFF2-40B4-BE49-F238E27FC236}">
              <a16:creationId xmlns:a16="http://schemas.microsoft.com/office/drawing/2014/main" id="{00000000-0008-0000-0600-000005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38401" y="29959300"/>
          <a:ext cx="1847619" cy="969430"/>
        </a:xfrm>
        <a:prstGeom prst="rect">
          <a:avLst/>
        </a:prstGeom>
      </xdr:spPr>
    </xdr:pic>
    <xdr:clientData/>
  </xdr:oneCellAnchor>
  <xdr:oneCellAnchor>
    <xdr:from>
      <xdr:col>3</xdr:col>
      <xdr:colOff>781051</xdr:colOff>
      <xdr:row>201</xdr:row>
      <xdr:rowOff>3175</xdr:rowOff>
    </xdr:from>
    <xdr:ext cx="1847619" cy="969430"/>
    <xdr:pic>
      <xdr:nvPicPr>
        <xdr:cNvPr id="6" name="Picture 5">
          <a:extLst>
            <a:ext uri="{FF2B5EF4-FFF2-40B4-BE49-F238E27FC236}">
              <a16:creationId xmlns:a16="http://schemas.microsoft.com/office/drawing/2014/main" id="{00000000-0008-0000-0600-00000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38401" y="32550100"/>
          <a:ext cx="1847619" cy="969430"/>
        </a:xfrm>
        <a:prstGeom prst="rect">
          <a:avLst/>
        </a:prstGeom>
      </xdr:spPr>
    </xdr:pic>
    <xdr:clientData/>
  </xdr:oneCellAnchor>
  <xdr:oneCellAnchor>
    <xdr:from>
      <xdr:col>3</xdr:col>
      <xdr:colOff>781051</xdr:colOff>
      <xdr:row>214</xdr:row>
      <xdr:rowOff>158750</xdr:rowOff>
    </xdr:from>
    <xdr:ext cx="1847619" cy="969430"/>
    <xdr:pic>
      <xdr:nvPicPr>
        <xdr:cNvPr id="7" name="Picture 6">
          <a:extLst>
            <a:ext uri="{FF2B5EF4-FFF2-40B4-BE49-F238E27FC236}">
              <a16:creationId xmlns:a16="http://schemas.microsoft.com/office/drawing/2014/main" id="{00000000-0008-0000-0600-00000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1" y="34810700"/>
          <a:ext cx="1847619" cy="969430"/>
        </a:xfrm>
        <a:prstGeom prst="rect">
          <a:avLst/>
        </a:prstGeom>
      </xdr:spPr>
    </xdr:pic>
    <xdr:clientData/>
  </xdr:oneCellAnchor>
  <xdr:oneCellAnchor>
    <xdr:from>
      <xdr:col>3</xdr:col>
      <xdr:colOff>781051</xdr:colOff>
      <xdr:row>229</xdr:row>
      <xdr:rowOff>3175</xdr:rowOff>
    </xdr:from>
    <xdr:ext cx="1847619" cy="969430"/>
    <xdr:pic>
      <xdr:nvPicPr>
        <xdr:cNvPr id="8" name="Picture 7">
          <a:extLst>
            <a:ext uri="{FF2B5EF4-FFF2-40B4-BE49-F238E27FC236}">
              <a16:creationId xmlns:a16="http://schemas.microsoft.com/office/drawing/2014/main" id="{00000000-0008-0000-06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8401" y="37084000"/>
          <a:ext cx="1847619" cy="969430"/>
        </a:xfrm>
        <a:prstGeom prst="rect">
          <a:avLst/>
        </a:prstGeom>
      </xdr:spPr>
    </xdr:pic>
    <xdr:clientData/>
  </xdr:oneCellAnchor>
  <xdr:oneCellAnchor>
    <xdr:from>
      <xdr:col>3</xdr:col>
      <xdr:colOff>781051</xdr:colOff>
      <xdr:row>245</xdr:row>
      <xdr:rowOff>3175</xdr:rowOff>
    </xdr:from>
    <xdr:ext cx="1847619" cy="969430"/>
    <xdr:pic>
      <xdr:nvPicPr>
        <xdr:cNvPr id="9" name="Picture 8">
          <a:extLst>
            <a:ext uri="{FF2B5EF4-FFF2-40B4-BE49-F238E27FC236}">
              <a16:creationId xmlns:a16="http://schemas.microsoft.com/office/drawing/2014/main" id="{00000000-0008-0000-0600-000009000000}"/>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8401" y="39674800"/>
          <a:ext cx="1847619" cy="969430"/>
        </a:xfrm>
        <a:prstGeom prst="rect">
          <a:avLst/>
        </a:prstGeom>
      </xdr:spPr>
    </xdr:pic>
    <xdr:clientData/>
  </xdr:oneCellAnchor>
  <xdr:oneCellAnchor>
    <xdr:from>
      <xdr:col>3</xdr:col>
      <xdr:colOff>781051</xdr:colOff>
      <xdr:row>258</xdr:row>
      <xdr:rowOff>158750</xdr:rowOff>
    </xdr:from>
    <xdr:ext cx="1847619" cy="969430"/>
    <xdr:pic>
      <xdr:nvPicPr>
        <xdr:cNvPr id="10" name="Picture 9">
          <a:extLst>
            <a:ext uri="{FF2B5EF4-FFF2-40B4-BE49-F238E27FC236}">
              <a16:creationId xmlns:a16="http://schemas.microsoft.com/office/drawing/2014/main" id="{00000000-0008-0000-06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38401" y="41935400"/>
          <a:ext cx="1847619" cy="969430"/>
        </a:xfrm>
        <a:prstGeom prst="rect">
          <a:avLst/>
        </a:prstGeom>
      </xdr:spPr>
    </xdr:pic>
    <xdr:clientData/>
  </xdr:oneCellAnchor>
  <xdr:oneCellAnchor>
    <xdr:from>
      <xdr:col>2</xdr:col>
      <xdr:colOff>200026</xdr:colOff>
      <xdr:row>270</xdr:row>
      <xdr:rowOff>158751</xdr:rowOff>
    </xdr:from>
    <xdr:ext cx="4628571" cy="4133333"/>
    <xdr:pic>
      <xdr:nvPicPr>
        <xdr:cNvPr id="11" name="Picture 10">
          <a:extLst>
            <a:ext uri="{FF2B5EF4-FFF2-40B4-BE49-F238E27FC236}">
              <a16:creationId xmlns:a16="http://schemas.microsoft.com/office/drawing/2014/main" id="{00000000-0008-0000-0600-00000B00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19226" y="43878501"/>
          <a:ext cx="4628571" cy="413333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114300</xdr:colOff>
      <xdr:row>1</xdr:row>
      <xdr:rowOff>0</xdr:rowOff>
    </xdr:from>
    <xdr:to>
      <xdr:col>8</xdr:col>
      <xdr:colOff>657225</xdr:colOff>
      <xdr:row>33</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495300</xdr:colOff>
          <xdr:row>34</xdr:row>
          <xdr:rowOff>9525</xdr:rowOff>
        </xdr:from>
        <xdr:to>
          <xdr:col>6</xdr:col>
          <xdr:colOff>657225</xdr:colOff>
          <xdr:row>35</xdr:row>
          <xdr:rowOff>76200</xdr:rowOff>
        </xdr:to>
        <xdr:sp macro="" textlink="">
          <xdr:nvSpPr>
            <xdr:cNvPr id="22529" name="CommandButton1" hidden="1">
              <a:extLst>
                <a:ext uri="{63B3BB69-23CF-44E3-9099-C40C66FF867C}">
                  <a14:compatExt spid="_x0000_s22529"/>
                </a:ext>
                <a:ext uri="{FF2B5EF4-FFF2-40B4-BE49-F238E27FC236}">
                  <a16:creationId xmlns:a16="http://schemas.microsoft.com/office/drawing/2014/main" id="{00000000-0008-0000-0700-0000015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34</xdr:row>
          <xdr:rowOff>9525</xdr:rowOff>
        </xdr:from>
        <xdr:to>
          <xdr:col>8</xdr:col>
          <xdr:colOff>552450</xdr:colOff>
          <xdr:row>35</xdr:row>
          <xdr:rowOff>76200</xdr:rowOff>
        </xdr:to>
        <xdr:sp macro="" textlink="">
          <xdr:nvSpPr>
            <xdr:cNvPr id="22530" name="CommandButton2" hidden="1">
              <a:extLst>
                <a:ext uri="{63B3BB69-23CF-44E3-9099-C40C66FF867C}">
                  <a14:compatExt spid="_x0000_s22530"/>
                </a:ext>
                <a:ext uri="{FF2B5EF4-FFF2-40B4-BE49-F238E27FC236}">
                  <a16:creationId xmlns:a16="http://schemas.microsoft.com/office/drawing/2014/main" id="{00000000-0008-0000-0700-0000025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114300</xdr:colOff>
      <xdr:row>1</xdr:row>
      <xdr:rowOff>0</xdr:rowOff>
    </xdr:from>
    <xdr:to>
      <xdr:col>10</xdr:col>
      <xdr:colOff>600075</xdr:colOff>
      <xdr:row>20</xdr:row>
      <xdr:rowOff>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238125</xdr:colOff>
          <xdr:row>21</xdr:row>
          <xdr:rowOff>9525</xdr:rowOff>
        </xdr:from>
        <xdr:to>
          <xdr:col>8</xdr:col>
          <xdr:colOff>466725</xdr:colOff>
          <xdr:row>22</xdr:row>
          <xdr:rowOff>76200</xdr:rowOff>
        </xdr:to>
        <xdr:sp macro="" textlink="">
          <xdr:nvSpPr>
            <xdr:cNvPr id="23553" name="CommandButton1" hidden="1">
              <a:extLst>
                <a:ext uri="{63B3BB69-23CF-44E3-9099-C40C66FF867C}">
                  <a14:compatExt spid="_x0000_s23553"/>
                </a:ext>
                <a:ext uri="{FF2B5EF4-FFF2-40B4-BE49-F238E27FC236}">
                  <a16:creationId xmlns:a16="http://schemas.microsoft.com/office/drawing/2014/main" id="{00000000-0008-0000-0800-0000015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571500</xdr:colOff>
          <xdr:row>21</xdr:row>
          <xdr:rowOff>9525</xdr:rowOff>
        </xdr:from>
        <xdr:to>
          <xdr:col>10</xdr:col>
          <xdr:colOff>495300</xdr:colOff>
          <xdr:row>22</xdr:row>
          <xdr:rowOff>76200</xdr:rowOff>
        </xdr:to>
        <xdr:sp macro="" textlink="">
          <xdr:nvSpPr>
            <xdr:cNvPr id="23554" name="CommandButton2" hidden="1">
              <a:extLst>
                <a:ext uri="{63B3BB69-23CF-44E3-9099-C40C66FF867C}">
                  <a14:compatExt spid="_x0000_s23554"/>
                </a:ext>
                <a:ext uri="{FF2B5EF4-FFF2-40B4-BE49-F238E27FC236}">
                  <a16:creationId xmlns:a16="http://schemas.microsoft.com/office/drawing/2014/main" id="{00000000-0008-0000-0800-0000025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Oracle\Crystal%20Ball\CBDevKit.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getforepercent"/>
      <definedName name="GetForeStat"/>
    </defined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ゴシック"/>
      <a:font script="Hang" typeface="맑은 고딕"/>
      <a:font script="Hans" typeface="宋体"/>
      <a:font script="Hant" typeface="新細明體"/>
      <a:font script="Arab" typeface="Tahoma"/>
      <a:font script="Hebr" typeface="Gisha"/>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a:ea typeface=""/>
      <a:cs typeface=""/>
      <a:font script="Jpan" typeface="ＭＳ ゴシック"/>
      <a:font script="Hang" typeface="맑은 고딕"/>
      <a:font script="Hans" typeface="宋体"/>
      <a:font script="Hant" typeface="新細明體"/>
      <a:font script="Arab" typeface="Tahoma"/>
      <a:font script="Hebr" typeface="Gisha"/>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ゴシック"/>
      <a:font script="Hang" typeface="맑은 고딕"/>
      <a:font script="Hans" typeface="宋体"/>
      <a:font script="Hant" typeface="新細明體"/>
      <a:font script="Arab" typeface="Tahoma"/>
      <a:font script="Hebr" typeface="Gisha"/>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a:ea typeface=""/>
      <a:cs typeface=""/>
      <a:font script="Jpan" typeface="ＭＳ ゴシック"/>
      <a:font script="Hang" typeface="맑은 고딕"/>
      <a:font script="Hans" typeface="宋体"/>
      <a:font script="Hant" typeface="新細明體"/>
      <a:font script="Arab" typeface="Tahoma"/>
      <a:font script="Hebr" typeface="Gisha"/>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omments" Target="../comments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3.vml"/><Relationship Id="rId1" Type="http://schemas.openxmlformats.org/officeDocument/2006/relationships/drawing" Target="../drawings/drawing5.xml"/><Relationship Id="rId6" Type="http://schemas.openxmlformats.org/officeDocument/2006/relationships/image" Target="../media/image31.emf"/><Relationship Id="rId5" Type="http://schemas.openxmlformats.org/officeDocument/2006/relationships/control" Target="../activeX/activeX2.xml"/><Relationship Id="rId4" Type="http://schemas.openxmlformats.org/officeDocument/2006/relationships/image" Target="../media/image30.emf"/></Relationships>
</file>

<file path=xl/worksheets/_rels/sheet9.xml.rels><?xml version="1.0" encoding="UTF-8" standalone="yes"?>
<Relationships xmlns="http://schemas.openxmlformats.org/package/2006/relationships"><Relationship Id="rId3" Type="http://schemas.openxmlformats.org/officeDocument/2006/relationships/control" Target="../activeX/activeX3.xml"/><Relationship Id="rId2" Type="http://schemas.openxmlformats.org/officeDocument/2006/relationships/vmlDrawing" Target="../drawings/vmlDrawing4.vml"/><Relationship Id="rId1" Type="http://schemas.openxmlformats.org/officeDocument/2006/relationships/drawing" Target="../drawings/drawing6.xml"/><Relationship Id="rId6" Type="http://schemas.openxmlformats.org/officeDocument/2006/relationships/image" Target="../media/image33.emf"/><Relationship Id="rId5" Type="http://schemas.openxmlformats.org/officeDocument/2006/relationships/control" Target="../activeX/activeX4.xml"/><Relationship Id="rId4" Type="http://schemas.openxmlformats.org/officeDocument/2006/relationships/image" Target="../media/image32.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5C9B9-9E3A-480E-81DB-D64C59DE2DF4}">
  <dimension ref="B3:O22"/>
  <sheetViews>
    <sheetView showGridLines="0" topLeftCell="C5" zoomScale="145" zoomScaleNormal="145" workbookViewId="0">
      <selection activeCell="C7" sqref="C7"/>
    </sheetView>
  </sheetViews>
  <sheetFormatPr defaultRowHeight="15" x14ac:dyDescent="0.25"/>
  <cols>
    <col min="1" max="1" width="9.140625" style="36"/>
    <col min="2" max="2" width="19.7109375" style="36" bestFit="1" customWidth="1"/>
    <col min="3" max="3" width="45.28515625" style="36" bestFit="1" customWidth="1"/>
    <col min="4" max="4" width="34.85546875" style="36" customWidth="1"/>
    <col min="5" max="16384" width="9.140625" style="36"/>
  </cols>
  <sheetData>
    <row r="3" spans="2:15" x14ac:dyDescent="0.25">
      <c r="B3" s="38" t="s">
        <v>29</v>
      </c>
      <c r="C3" s="37"/>
      <c r="D3" s="37"/>
      <c r="E3" s="37"/>
      <c r="F3" s="37"/>
      <c r="G3" s="37"/>
      <c r="H3" s="37"/>
      <c r="I3" s="37"/>
      <c r="J3" s="37"/>
      <c r="K3" s="37"/>
      <c r="L3" s="37"/>
      <c r="M3" s="37"/>
      <c r="N3" s="37"/>
      <c r="O3" s="37"/>
    </row>
    <row r="4" spans="2:15" x14ac:dyDescent="0.25">
      <c r="B4" s="37" t="s">
        <v>30</v>
      </c>
      <c r="C4" s="37"/>
      <c r="D4" s="110" t="s">
        <v>72</v>
      </c>
      <c r="E4" s="37"/>
      <c r="F4" s="37"/>
      <c r="G4" s="37"/>
      <c r="H4" s="37"/>
      <c r="I4" s="37"/>
      <c r="J4" s="37"/>
      <c r="K4" s="37"/>
      <c r="L4" s="37"/>
      <c r="M4" s="37"/>
      <c r="N4" s="37"/>
      <c r="O4" s="37"/>
    </row>
    <row r="5" spans="2:15" x14ac:dyDescent="0.25">
      <c r="B5" s="37"/>
      <c r="C5" s="37"/>
      <c r="D5" s="37"/>
      <c r="E5" s="37"/>
      <c r="F5" s="37"/>
      <c r="G5" s="37"/>
      <c r="H5" s="37"/>
      <c r="I5" s="37"/>
      <c r="J5" s="37"/>
      <c r="K5" s="37"/>
      <c r="L5" s="37"/>
      <c r="M5" s="37"/>
      <c r="N5" s="37"/>
      <c r="O5" s="37"/>
    </row>
    <row r="6" spans="2:15" x14ac:dyDescent="0.25">
      <c r="B6" s="39" t="s">
        <v>113</v>
      </c>
      <c r="C6" s="59"/>
      <c r="D6" s="37"/>
      <c r="E6" s="37"/>
      <c r="F6" s="37"/>
      <c r="G6" s="37"/>
      <c r="H6" s="37"/>
      <c r="I6" s="37"/>
      <c r="J6" s="37"/>
      <c r="K6" s="37"/>
      <c r="L6" s="37"/>
      <c r="M6" s="37"/>
      <c r="N6" s="37"/>
      <c r="O6" s="37"/>
    </row>
    <row r="7" spans="2:15" x14ac:dyDescent="0.25">
      <c r="B7" s="37"/>
      <c r="C7" s="37" t="s">
        <v>273</v>
      </c>
      <c r="D7" s="37"/>
      <c r="E7" s="37"/>
      <c r="F7" s="37"/>
      <c r="G7" s="37"/>
      <c r="H7" s="37"/>
      <c r="I7" s="37"/>
      <c r="J7" s="37"/>
      <c r="K7" s="37"/>
      <c r="L7" s="37"/>
      <c r="M7" s="37"/>
      <c r="N7" s="37"/>
      <c r="O7" s="37"/>
    </row>
    <row r="8" spans="2:15" x14ac:dyDescent="0.25">
      <c r="B8" s="37" t="s">
        <v>31</v>
      </c>
      <c r="C8" s="37"/>
      <c r="D8" s="37"/>
      <c r="E8" s="37"/>
      <c r="F8" s="37"/>
      <c r="G8" s="37"/>
      <c r="H8" s="37"/>
      <c r="I8" s="37"/>
      <c r="J8" s="37"/>
      <c r="K8" s="37"/>
      <c r="L8" s="37"/>
      <c r="M8" s="37"/>
      <c r="N8" s="37"/>
      <c r="O8" s="37"/>
    </row>
    <row r="9" spans="2:15" x14ac:dyDescent="0.25">
      <c r="B9" s="40" t="s">
        <v>60</v>
      </c>
      <c r="C9" s="37"/>
      <c r="D9" s="37"/>
      <c r="E9" s="37"/>
      <c r="F9" s="37"/>
      <c r="G9" s="37"/>
      <c r="H9" s="37"/>
      <c r="I9" s="37"/>
      <c r="J9" s="37"/>
      <c r="K9" s="37"/>
      <c r="L9" s="37"/>
      <c r="M9" s="37"/>
      <c r="N9" s="37"/>
      <c r="O9" s="37"/>
    </row>
    <row r="11" spans="2:15" x14ac:dyDescent="0.25">
      <c r="B11" s="38" t="s">
        <v>71</v>
      </c>
      <c r="C11" s="37"/>
      <c r="D11" s="37"/>
      <c r="E11" s="37"/>
      <c r="F11" s="37"/>
      <c r="G11" s="37"/>
      <c r="H11" s="37"/>
      <c r="I11" s="37"/>
      <c r="J11" s="37"/>
      <c r="K11" s="37"/>
    </row>
    <row r="12" spans="2:15" x14ac:dyDescent="0.25">
      <c r="B12" s="37" t="s">
        <v>32</v>
      </c>
      <c r="C12" s="37"/>
      <c r="D12" s="37"/>
      <c r="E12" s="37"/>
      <c r="F12" s="37"/>
      <c r="G12" s="37"/>
      <c r="H12" s="37"/>
      <c r="I12" s="37"/>
      <c r="J12" s="37"/>
      <c r="K12" s="37"/>
    </row>
    <row r="13" spans="2:15" x14ac:dyDescent="0.25">
      <c r="B13" s="38" t="s">
        <v>33</v>
      </c>
      <c r="C13" s="37"/>
      <c r="D13" s="37"/>
      <c r="E13" s="37"/>
      <c r="F13" s="37"/>
      <c r="G13" s="37"/>
      <c r="H13" s="37"/>
      <c r="I13" s="37"/>
      <c r="J13" s="37"/>
      <c r="K13" s="37"/>
    </row>
    <row r="14" spans="2:15" x14ac:dyDescent="0.25">
      <c r="B14" s="37"/>
      <c r="C14" s="37"/>
      <c r="D14" s="37"/>
      <c r="E14" s="37"/>
      <c r="F14" s="37"/>
      <c r="G14" s="37"/>
      <c r="H14" s="37"/>
      <c r="I14" s="37"/>
      <c r="J14" s="37"/>
      <c r="K14" s="37"/>
    </row>
    <row r="16" spans="2:15" x14ac:dyDescent="0.25">
      <c r="B16" s="38" t="s">
        <v>34</v>
      </c>
      <c r="C16" s="38" t="s">
        <v>35</v>
      </c>
      <c r="D16" s="38" t="s">
        <v>36</v>
      </c>
      <c r="E16" s="37"/>
      <c r="F16" s="37"/>
      <c r="G16" s="37"/>
      <c r="H16" s="37"/>
      <c r="I16" s="37"/>
      <c r="J16" s="37"/>
      <c r="K16" s="37"/>
    </row>
    <row r="17" spans="2:11" x14ac:dyDescent="0.25">
      <c r="B17" s="109" t="s">
        <v>12</v>
      </c>
      <c r="C17" s="37" t="s">
        <v>37</v>
      </c>
      <c r="D17" s="37"/>
      <c r="E17" s="37"/>
      <c r="F17" s="37"/>
      <c r="G17" s="37"/>
      <c r="H17" s="37"/>
      <c r="I17" s="37"/>
      <c r="J17" s="37"/>
      <c r="K17" s="37"/>
    </row>
    <row r="18" spans="2:11" x14ac:dyDescent="0.25">
      <c r="B18" s="38"/>
      <c r="C18" s="37"/>
      <c r="D18" s="37"/>
      <c r="E18" s="37"/>
      <c r="F18" s="37"/>
      <c r="G18" s="37"/>
      <c r="H18" s="37"/>
      <c r="I18" s="37"/>
      <c r="J18" s="37"/>
      <c r="K18" s="37"/>
    </row>
    <row r="19" spans="2:11" x14ac:dyDescent="0.25">
      <c r="B19" s="109" t="s">
        <v>110</v>
      </c>
      <c r="C19" s="37" t="s">
        <v>112</v>
      </c>
      <c r="D19" s="37" t="s">
        <v>111</v>
      </c>
      <c r="E19" s="37"/>
      <c r="F19" s="37"/>
      <c r="G19" s="37"/>
      <c r="H19" s="37"/>
      <c r="I19" s="37"/>
      <c r="J19" s="37"/>
      <c r="K19" s="37"/>
    </row>
    <row r="20" spans="2:11" x14ac:dyDescent="0.25">
      <c r="B20" s="38"/>
      <c r="C20" s="37"/>
      <c r="D20" s="37"/>
      <c r="E20" s="37"/>
      <c r="F20" s="37"/>
      <c r="G20" s="37"/>
      <c r="H20" s="37"/>
      <c r="I20" s="37"/>
      <c r="J20" s="37"/>
      <c r="K20" s="37"/>
    </row>
    <row r="21" spans="2:11" x14ac:dyDescent="0.25">
      <c r="B21" s="37"/>
      <c r="C21" s="37"/>
      <c r="D21" s="37"/>
      <c r="E21" s="37"/>
      <c r="F21" s="37"/>
      <c r="G21" s="37"/>
      <c r="H21" s="37"/>
      <c r="I21" s="37"/>
      <c r="J21" s="37"/>
      <c r="K21" s="37"/>
    </row>
    <row r="22" spans="2:11" x14ac:dyDescent="0.25">
      <c r="B22" s="38"/>
      <c r="C22" s="37"/>
      <c r="D22" s="37"/>
      <c r="E22" s="37"/>
      <c r="F22" s="37"/>
      <c r="G22" s="37"/>
      <c r="H22" s="37"/>
      <c r="I22" s="37"/>
      <c r="J22" s="37"/>
      <c r="K22" s="37"/>
    </row>
  </sheetData>
  <hyperlinks>
    <hyperlink ref="B17" location="'NOPLAT SIMPLEST'!A1" display="NOPLAT" xr:uid="{C470E686-B3B3-4035-9BA2-960CA6BC75F8}"/>
    <hyperlink ref="B19" location="'NOPLAT STOCHASTIC'!A1" display="NOPLAT STOCHASTIC" xr:uid="{1C57354B-83C3-44E4-98DF-2AB6F95C4117}"/>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3EE7D-800A-4F43-A446-ECF843D6B93B}">
  <dimension ref="A1:E7"/>
  <sheetViews>
    <sheetView showGridLines="0" workbookViewId="0"/>
  </sheetViews>
  <sheetFormatPr defaultRowHeight="15" x14ac:dyDescent="0.25"/>
  <cols>
    <col min="3" max="3" width="10.85546875" bestFit="1" customWidth="1"/>
    <col min="4" max="4" width="12" bestFit="1" customWidth="1"/>
    <col min="5" max="5" width="12.7109375" bestFit="1" customWidth="1"/>
  </cols>
  <sheetData>
    <row r="1" spans="1:5" x14ac:dyDescent="0.25">
      <c r="A1">
        <v>4</v>
      </c>
    </row>
    <row r="4" spans="1:5" x14ac:dyDescent="0.25">
      <c r="C4" t="e">
        <f>#REF!</f>
        <v>#REF!</v>
      </c>
      <c r="D4" t="e">
        <f>#REF!</f>
        <v>#REF!</v>
      </c>
      <c r="E4" t="e">
        <f>#REF!</f>
        <v>#REF!</v>
      </c>
    </row>
    <row r="5" spans="1:5" x14ac:dyDescent="0.25">
      <c r="C5" t="e">
        <f>#REF!</f>
        <v>#REF!</v>
      </c>
      <c r="D5" t="e">
        <f>#REF!</f>
        <v>#REF!</v>
      </c>
      <c r="E5" t="e">
        <f>#REF!</f>
        <v>#REF!</v>
      </c>
    </row>
    <row r="6" spans="1:5" x14ac:dyDescent="0.25">
      <c r="C6" t="e">
        <f>#REF!</f>
        <v>#REF!</v>
      </c>
      <c r="D6" t="e">
        <f>#REF!</f>
        <v>#REF!</v>
      </c>
      <c r="E6" t="e">
        <f>#REF!</f>
        <v>#REF!</v>
      </c>
    </row>
    <row r="7" spans="1:5" x14ac:dyDescent="0.25">
      <c r="C7" t="e">
        <f>#REF!</f>
        <v>#REF!</v>
      </c>
      <c r="D7" t="e">
        <f>#REF!</f>
        <v>#REF!</v>
      </c>
      <c r="E7" t="e">
        <f>#REF!</f>
        <v>#REF!</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6" r:id="rId4" name="Drop Down 2">
              <controlPr defaultSize="0" autoLine="0" autoPict="0">
                <anchor moveWithCells="1">
                  <from>
                    <xdr:col>7</xdr:col>
                    <xdr:colOff>180975</xdr:colOff>
                    <xdr:row>3</xdr:row>
                    <xdr:rowOff>57150</xdr:rowOff>
                  </from>
                  <to>
                    <xdr:col>11</xdr:col>
                    <xdr:colOff>304800</xdr:colOff>
                    <xdr:row>6</xdr:row>
                    <xdr:rowOff>57150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5546-78A2-4193-A56F-4E5389BA2606}">
  <dimension ref="A1:V220"/>
  <sheetViews>
    <sheetView showGridLines="0" tabSelected="1" topLeftCell="A83" zoomScale="115" zoomScaleNormal="115" workbookViewId="0">
      <selection activeCell="P156" sqref="P156"/>
    </sheetView>
  </sheetViews>
  <sheetFormatPr defaultRowHeight="15" outlineLevelRow="2" outlineLevelCol="1" x14ac:dyDescent="0.25"/>
  <cols>
    <col min="2" max="2" width="27.5703125" customWidth="1"/>
    <col min="3" max="3" width="10.85546875" bestFit="1" customWidth="1"/>
    <col min="4" max="4" width="19.28515625" bestFit="1" customWidth="1"/>
    <col min="5" max="5" width="12.42578125" bestFit="1" customWidth="1"/>
    <col min="6" max="6" width="16" customWidth="1"/>
    <col min="7" max="7" width="14" bestFit="1" customWidth="1"/>
    <col min="8" max="8" width="16.28515625" customWidth="1" outlineLevel="1"/>
    <col min="9" max="10" width="11.140625" bestFit="1" customWidth="1"/>
    <col min="12" max="12" width="9.140625" customWidth="1" outlineLevel="1"/>
    <col min="13" max="13" width="23.5703125" customWidth="1" outlineLevel="1"/>
    <col min="14" max="14" width="17.28515625" customWidth="1" outlineLevel="1"/>
    <col min="15" max="15" width="17" customWidth="1" outlineLevel="1"/>
    <col min="18" max="18" width="21.42578125" bestFit="1" customWidth="1"/>
    <col min="19" max="21" width="11.85546875" bestFit="1" customWidth="1"/>
    <col min="22" max="22" width="9.140625" customWidth="1"/>
  </cols>
  <sheetData>
    <row r="1" spans="1:21" s="1" customFormat="1" x14ac:dyDescent="0.25">
      <c r="A1" s="41" t="s">
        <v>38</v>
      </c>
    </row>
    <row r="2" spans="1:21" s="1" customFormat="1" x14ac:dyDescent="0.25">
      <c r="A2" s="2" t="s">
        <v>0</v>
      </c>
    </row>
    <row r="3" spans="1:21" s="1" customFormat="1" x14ac:dyDescent="0.25">
      <c r="A3" s="2" t="s">
        <v>1</v>
      </c>
    </row>
    <row r="4" spans="1:21" x14ac:dyDescent="0.25">
      <c r="I4" s="4" t="s">
        <v>61</v>
      </c>
    </row>
    <row r="5" spans="1:21" x14ac:dyDescent="0.25">
      <c r="A5" s="4" t="s">
        <v>20</v>
      </c>
      <c r="I5" t="s">
        <v>62</v>
      </c>
      <c r="O5" s="5" t="s">
        <v>243</v>
      </c>
      <c r="Q5" s="4" t="s">
        <v>268</v>
      </c>
    </row>
    <row r="6" spans="1:21" x14ac:dyDescent="0.25">
      <c r="A6" s="5" t="s">
        <v>21</v>
      </c>
      <c r="D6" s="4" t="s">
        <v>2</v>
      </c>
      <c r="I6" t="s">
        <v>63</v>
      </c>
      <c r="L6" s="4" t="s">
        <v>58</v>
      </c>
      <c r="O6" t="e">
        <f ca="1">_xlfn.FORMULATEXT(O11)</f>
        <v>#N/A</v>
      </c>
    </row>
    <row r="7" spans="1:21" x14ac:dyDescent="0.25">
      <c r="A7" s="6" t="s">
        <v>22</v>
      </c>
      <c r="D7" t="s">
        <v>13</v>
      </c>
      <c r="E7">
        <v>1</v>
      </c>
      <c r="F7">
        <v>2</v>
      </c>
      <c r="G7">
        <v>3</v>
      </c>
      <c r="I7" t="s">
        <v>64</v>
      </c>
      <c r="M7" s="275" t="s">
        <v>244</v>
      </c>
    </row>
    <row r="8" spans="1:21" x14ac:dyDescent="0.25">
      <c r="A8" s="7" t="s">
        <v>23</v>
      </c>
      <c r="C8" t="s">
        <v>15</v>
      </c>
      <c r="D8" t="s">
        <v>4</v>
      </c>
      <c r="E8" s="245">
        <f>C151</f>
        <v>500</v>
      </c>
      <c r="F8" s="11">
        <f>E8*(1+$E$15)</f>
        <v>515</v>
      </c>
      <c r="G8" s="11">
        <f>F8*(1+$E$15)</f>
        <v>530.45000000000005</v>
      </c>
      <c r="H8" t="str">
        <f ca="1">_xlfn.FORMULATEXT(G8)</f>
        <v>=F8*(1+$E$15)</v>
      </c>
      <c r="I8" t="s">
        <v>68</v>
      </c>
      <c r="M8" s="50"/>
      <c r="N8" s="51" t="s">
        <v>14</v>
      </c>
      <c r="O8" s="52" t="s">
        <v>56</v>
      </c>
      <c r="R8" s="312"/>
      <c r="S8" s="313" t="s">
        <v>272</v>
      </c>
      <c r="T8" s="313" t="s">
        <v>272</v>
      </c>
      <c r="U8" s="314" t="s">
        <v>272</v>
      </c>
    </row>
    <row r="9" spans="1:21" x14ac:dyDescent="0.25">
      <c r="A9" s="42" t="s">
        <v>55</v>
      </c>
      <c r="C9" t="s">
        <v>16</v>
      </c>
      <c r="D9" t="s">
        <v>5</v>
      </c>
      <c r="E9" s="12">
        <f>MIN(E10,E11)</f>
        <v>12000</v>
      </c>
      <c r="F9" s="12">
        <f t="shared" ref="F9:G9" si="0">MIN(F10,F11)</f>
        <v>12480</v>
      </c>
      <c r="G9" s="12">
        <f t="shared" si="0"/>
        <v>12979.2</v>
      </c>
      <c r="H9" t="str">
        <f t="shared" ref="H9:H14" ca="1" si="1">_xlfn.FORMULATEXT(G9)</f>
        <v>=MIN(G10,G11)</v>
      </c>
      <c r="I9" t="s">
        <v>69</v>
      </c>
      <c r="M9" s="53" t="s">
        <v>57</v>
      </c>
      <c r="N9" s="16" t="str">
        <f>D19</f>
        <v>NOPLAT</v>
      </c>
      <c r="O9" s="54" t="str">
        <f>D20</f>
        <v>NOPLAT/Revenue</v>
      </c>
      <c r="R9" s="315" t="s">
        <v>57</v>
      </c>
      <c r="S9" s="316" t="s">
        <v>269</v>
      </c>
      <c r="T9" s="316" t="s">
        <v>270</v>
      </c>
      <c r="U9" s="317" t="s">
        <v>271</v>
      </c>
    </row>
    <row r="10" spans="1:21" x14ac:dyDescent="0.25">
      <c r="C10" t="s">
        <v>16</v>
      </c>
      <c r="D10" t="s">
        <v>52</v>
      </c>
      <c r="E10" s="246">
        <f>D151</f>
        <v>12000</v>
      </c>
      <c r="F10" s="12">
        <f t="shared" ref="F10:G10" si="2">E10*(1+$E$16)</f>
        <v>12480</v>
      </c>
      <c r="G10" s="12">
        <f t="shared" si="2"/>
        <v>12979.2</v>
      </c>
      <c r="H10" t="str">
        <f t="shared" ca="1" si="1"/>
        <v>=F10*(1+$E$16)</v>
      </c>
      <c r="M10" s="62" t="str">
        <f>B151</f>
        <v>Base Case</v>
      </c>
      <c r="N10" s="63">
        <f>H19</f>
        <v>2736197.8956000004</v>
      </c>
      <c r="O10" s="64">
        <f>H20</f>
        <v>0.14168369604304568</v>
      </c>
      <c r="R10" s="318" t="str">
        <f>B151</f>
        <v>Base Case</v>
      </c>
      <c r="S10" s="319">
        <f>E19/1000</f>
        <v>790</v>
      </c>
      <c r="T10" s="319">
        <f>F19/1000</f>
        <v>907.27549999999997</v>
      </c>
      <c r="U10" s="319">
        <f>G19/1000</f>
        <v>1038.9223956000003</v>
      </c>
    </row>
    <row r="11" spans="1:21" x14ac:dyDescent="0.25">
      <c r="A11" t="s">
        <v>70</v>
      </c>
      <c r="C11" t="s">
        <v>16</v>
      </c>
      <c r="D11" t="s">
        <v>53</v>
      </c>
      <c r="E11" s="43">
        <v>12000</v>
      </c>
      <c r="F11" s="43">
        <v>12500</v>
      </c>
      <c r="G11" s="43">
        <v>13000</v>
      </c>
      <c r="L11" s="55">
        <v>1</v>
      </c>
      <c r="M11" s="65" t="s">
        <v>73</v>
      </c>
      <c r="N11" s="66">
        <v>2736197.8956000004</v>
      </c>
      <c r="O11" s="67">
        <v>0.14168369604304568</v>
      </c>
      <c r="Q11" s="55">
        <v>1</v>
      </c>
      <c r="R11" s="50" t="str">
        <f t="dataTable" ref="R11:U15" dt2D="0" dtr="0" r1="A151" ca="1"/>
        <v>Base Case</v>
      </c>
      <c r="S11" s="320">
        <v>790</v>
      </c>
      <c r="T11" s="320">
        <v>907.27549999999997</v>
      </c>
      <c r="U11" s="321">
        <v>1038.9223956000003</v>
      </c>
    </row>
    <row r="12" spans="1:21" x14ac:dyDescent="0.25">
      <c r="C12" t="s">
        <v>15</v>
      </c>
      <c r="D12" t="s">
        <v>17</v>
      </c>
      <c r="E12" s="245">
        <f>E151</f>
        <v>250</v>
      </c>
      <c r="F12" s="11">
        <f t="shared" ref="F12:G13" si="3">E12*(1+$E$15)</f>
        <v>257.5</v>
      </c>
      <c r="G12" s="11">
        <f t="shared" si="3"/>
        <v>265.22500000000002</v>
      </c>
      <c r="H12" t="str">
        <f t="shared" ca="1" si="1"/>
        <v>=F12*(1+$E$15)</v>
      </c>
      <c r="L12" s="56">
        <v>2</v>
      </c>
      <c r="M12" s="68" t="s">
        <v>73</v>
      </c>
      <c r="N12" s="69">
        <v>-4094818.65</v>
      </c>
      <c r="O12" s="70">
        <v>-0.38210495264243227</v>
      </c>
      <c r="Q12" s="56">
        <v>2</v>
      </c>
      <c r="R12" s="58" t="str">
        <v>Pessimistic Case</v>
      </c>
      <c r="S12" s="322">
        <v>-1228.5</v>
      </c>
      <c r="T12" s="322">
        <v>-1362.3187499999999</v>
      </c>
      <c r="U12" s="323">
        <v>-1503.9998999999998</v>
      </c>
    </row>
    <row r="13" spans="1:21" x14ac:dyDescent="0.25">
      <c r="C13" t="s">
        <v>14</v>
      </c>
      <c r="D13" t="s">
        <v>8</v>
      </c>
      <c r="E13" s="49">
        <f>F151</f>
        <v>2000000</v>
      </c>
      <c r="F13" s="11">
        <f t="shared" si="3"/>
        <v>2060000</v>
      </c>
      <c r="G13" s="11">
        <f t="shared" si="3"/>
        <v>2121800</v>
      </c>
      <c r="H13" t="str">
        <f t="shared" ca="1" si="1"/>
        <v>=F13*(1+$E$15)</v>
      </c>
      <c r="L13" s="56">
        <v>3</v>
      </c>
      <c r="M13" s="68" t="s">
        <v>73</v>
      </c>
      <c r="N13" s="69">
        <v>10847045.999999998</v>
      </c>
      <c r="O13" s="70">
        <v>0.40692245425307089</v>
      </c>
      <c r="Q13" s="56">
        <v>3</v>
      </c>
      <c r="R13" s="58" t="str">
        <v>Optimistic Case</v>
      </c>
      <c r="S13" s="322">
        <v>3360</v>
      </c>
      <c r="T13" s="322">
        <v>3613.3999999999992</v>
      </c>
      <c r="U13" s="323">
        <v>3873.6459999999993</v>
      </c>
    </row>
    <row r="14" spans="1:21" x14ac:dyDescent="0.25">
      <c r="C14" t="s">
        <v>18</v>
      </c>
      <c r="D14" t="s">
        <v>19</v>
      </c>
      <c r="E14" s="247">
        <f>G151</f>
        <v>0.21</v>
      </c>
      <c r="F14" s="15">
        <f>+E14</f>
        <v>0.21</v>
      </c>
      <c r="G14" s="15">
        <f>+F14</f>
        <v>0.21</v>
      </c>
      <c r="H14" t="str">
        <f t="shared" ca="1" si="1"/>
        <v>=+F14</v>
      </c>
      <c r="L14" s="56">
        <v>4</v>
      </c>
      <c r="M14" s="68" t="s">
        <v>73</v>
      </c>
      <c r="N14" s="69">
        <v>2522094.6668499997</v>
      </c>
      <c r="O14" s="70">
        <v>0.13335229799903675</v>
      </c>
      <c r="Q14" s="56">
        <v>4</v>
      </c>
      <c r="R14" s="58" t="str">
        <v>Weighted Average</v>
      </c>
      <c r="S14" s="322">
        <v>722.93499999999995</v>
      </c>
      <c r="T14" s="322">
        <v>838.71010687500006</v>
      </c>
      <c r="U14" s="323">
        <v>960.44955997499983</v>
      </c>
    </row>
    <row r="15" spans="1:21" x14ac:dyDescent="0.25">
      <c r="D15" t="s">
        <v>27</v>
      </c>
      <c r="E15" s="248">
        <f>H151</f>
        <v>0.03</v>
      </c>
      <c r="L15" s="57">
        <v>5</v>
      </c>
      <c r="M15" s="71" t="s">
        <v>73</v>
      </c>
      <c r="N15" s="72">
        <v>2736197.8956000004</v>
      </c>
      <c r="O15" s="73">
        <v>0.14168369604304568</v>
      </c>
      <c r="Q15" s="57">
        <v>5</v>
      </c>
      <c r="R15" s="53" t="str">
        <v>Monte Carlo</v>
      </c>
      <c r="S15" s="324">
        <v>790</v>
      </c>
      <c r="T15" s="324">
        <v>907.27549999999997</v>
      </c>
      <c r="U15" s="325">
        <v>1038.9223956000003</v>
      </c>
    </row>
    <row r="16" spans="1:21" x14ac:dyDescent="0.25">
      <c r="D16" t="s">
        <v>54</v>
      </c>
      <c r="E16" s="248">
        <f>I151</f>
        <v>0.04</v>
      </c>
      <c r="F16" s="15"/>
      <c r="G16" s="15"/>
    </row>
    <row r="17" spans="3:22" x14ac:dyDescent="0.25">
      <c r="R17" s="3" t="s">
        <v>315</v>
      </c>
    </row>
    <row r="18" spans="3:22" outlineLevel="1" x14ac:dyDescent="0.25">
      <c r="D18" s="4" t="s">
        <v>26</v>
      </c>
      <c r="E18">
        <v>1</v>
      </c>
      <c r="F18">
        <f>+E18+1</f>
        <v>2</v>
      </c>
      <c r="G18">
        <f t="shared" ref="G18" si="4">+F18+1</f>
        <v>3</v>
      </c>
      <c r="H18" s="19" t="s">
        <v>25</v>
      </c>
      <c r="Q18" s="5">
        <v>2</v>
      </c>
      <c r="R18" t="s">
        <v>307</v>
      </c>
      <c r="S18" s="9">
        <v>886.79708577435315</v>
      </c>
      <c r="T18" s="9">
        <v>988.30608249311649</v>
      </c>
      <c r="U18" s="9">
        <v>1083.7188869188819</v>
      </c>
      <c r="V18" t="s">
        <v>311</v>
      </c>
    </row>
    <row r="19" spans="3:22" ht="18.75" outlineLevel="1" x14ac:dyDescent="0.3">
      <c r="C19" t="s">
        <v>14</v>
      </c>
      <c r="D19" t="s">
        <v>12</v>
      </c>
      <c r="E19" s="85">
        <f>E34</f>
        <v>790000</v>
      </c>
      <c r="F19" s="85">
        <f t="shared" ref="F19:H19" si="5">F34</f>
        <v>907275.5</v>
      </c>
      <c r="G19" s="85">
        <f t="shared" si="5"/>
        <v>1038922.3956000004</v>
      </c>
      <c r="H19" s="86">
        <f t="shared" si="5"/>
        <v>2736197.8956000004</v>
      </c>
      <c r="Q19" s="5">
        <v>5</v>
      </c>
      <c r="R19" t="s">
        <v>308</v>
      </c>
      <c r="S19" s="9">
        <v>1262.9794472838801</v>
      </c>
      <c r="T19" s="9">
        <v>1346.2180698528821</v>
      </c>
      <c r="U19" s="9">
        <v>1432.5957963679625</v>
      </c>
      <c r="V19" t="s">
        <v>312</v>
      </c>
    </row>
    <row r="20" spans="3:22" ht="18.75" outlineLevel="1" x14ac:dyDescent="0.3">
      <c r="C20" t="s">
        <v>18</v>
      </c>
      <c r="D20" t="s">
        <v>24</v>
      </c>
      <c r="E20" s="87">
        <f t="shared" ref="E20:H20" si="6">E35</f>
        <v>0.13166666666666665</v>
      </c>
      <c r="F20" s="87">
        <f t="shared" si="6"/>
        <v>0.14116185897435898</v>
      </c>
      <c r="G20" s="87">
        <f t="shared" si="6"/>
        <v>0.15090051775147933</v>
      </c>
      <c r="H20" s="88">
        <f t="shared" si="6"/>
        <v>0.14168369604304568</v>
      </c>
      <c r="Q20" s="5">
        <v>10</v>
      </c>
      <c r="R20" t="s">
        <v>309</v>
      </c>
      <c r="S20" s="9">
        <v>-792.27387018892978</v>
      </c>
      <c r="T20" s="9">
        <v>-793.63411540691197</v>
      </c>
      <c r="U20" s="9">
        <v>-831.13727703276993</v>
      </c>
      <c r="V20" t="s">
        <v>313</v>
      </c>
    </row>
    <row r="21" spans="3:22" x14ac:dyDescent="0.25">
      <c r="Q21" s="5">
        <v>90</v>
      </c>
      <c r="R21" t="s">
        <v>310</v>
      </c>
      <c r="S21" s="9">
        <v>2590.7399602773221</v>
      </c>
      <c r="T21" s="9">
        <v>2795.3536155274555</v>
      </c>
      <c r="U21" s="9">
        <v>3012.391878054309</v>
      </c>
      <c r="V21" t="s">
        <v>314</v>
      </c>
    </row>
    <row r="22" spans="3:22" s="13" customFormat="1" x14ac:dyDescent="0.25"/>
    <row r="24" spans="3:22" x14ac:dyDescent="0.25">
      <c r="D24" s="4" t="s">
        <v>3</v>
      </c>
      <c r="R24" s="3" t="s">
        <v>306</v>
      </c>
    </row>
    <row r="25" spans="3:22" x14ac:dyDescent="0.25">
      <c r="D25" t="s">
        <v>13</v>
      </c>
      <c r="E25">
        <v>1</v>
      </c>
      <c r="F25">
        <f>+E25+1</f>
        <v>2</v>
      </c>
      <c r="G25">
        <f t="shared" ref="G25" si="7">+F25+1</f>
        <v>3</v>
      </c>
      <c r="H25" t="s">
        <v>25</v>
      </c>
      <c r="Q25" s="5">
        <v>2</v>
      </c>
      <c r="R25" t="s">
        <v>307</v>
      </c>
      <c r="S25" s="11">
        <f>[1]!GetForeStat(S$15,$Q25)</f>
        <v>871.3962492342439</v>
      </c>
      <c r="T25" s="11">
        <f>[1]!GetForeStat(T$15,$Q25)</f>
        <v>974.02954904983676</v>
      </c>
      <c r="U25" s="11">
        <f>[1]!GetForeStat(U$15,$Q25)</f>
        <v>1065.4080479645272</v>
      </c>
      <c r="V25" t="str">
        <f ca="1">_xlfn.FORMULATEXT(U25)</f>
        <v>=@GetForeStat(U$15,$Q25)</v>
      </c>
    </row>
    <row r="26" spans="3:22" x14ac:dyDescent="0.25">
      <c r="C26" t="s">
        <v>15</v>
      </c>
      <c r="D26" t="s">
        <v>4</v>
      </c>
      <c r="E26" s="89">
        <f>E8</f>
        <v>500</v>
      </c>
      <c r="F26" s="89">
        <f>F8</f>
        <v>515</v>
      </c>
      <c r="G26" s="89">
        <f>G8</f>
        <v>530.45000000000005</v>
      </c>
      <c r="H26" s="90">
        <f>H28/H27</f>
        <v>515.54802665299849</v>
      </c>
      <c r="I26" t="str">
        <f t="shared" ref="I26" ca="1" si="8">_xlfn.FORMULATEXT(H26)</f>
        <v>=H28/H27</v>
      </c>
      <c r="Q26" s="5">
        <v>5</v>
      </c>
      <c r="R26" t="s">
        <v>308</v>
      </c>
      <c r="S26" s="11">
        <f>[1]!GetForeStat(S$15,$Q26)</f>
        <v>1325.8202672522136</v>
      </c>
      <c r="T26" s="11">
        <f>[1]!GetForeStat(T$15,$Q26)</f>
        <v>1408.0134908493469</v>
      </c>
      <c r="U26" s="11">
        <f>[1]!GetForeStat(U$15,$Q26)</f>
        <v>1486.0743638016941</v>
      </c>
      <c r="V26" t="str">
        <f t="shared" ref="V26:V28" ca="1" si="9">_xlfn.FORMULATEXT(U26)</f>
        <v>=@GetForeStat(U$15,$Q26)</v>
      </c>
    </row>
    <row r="27" spans="3:22" x14ac:dyDescent="0.25">
      <c r="C27" t="s">
        <v>16</v>
      </c>
      <c r="D27" s="16" t="s">
        <v>5</v>
      </c>
      <c r="E27" s="91">
        <f>+E9</f>
        <v>12000</v>
      </c>
      <c r="F27" s="91">
        <f>+F9</f>
        <v>12480</v>
      </c>
      <c r="G27" s="91">
        <f>+G9</f>
        <v>12979.2</v>
      </c>
      <c r="H27" s="92">
        <f>SUM(E27:G27)</f>
        <v>37459.199999999997</v>
      </c>
      <c r="I27" t="str">
        <f ca="1">_xlfn.FORMULATEXT(H27)</f>
        <v>=SUM(E27:G27)</v>
      </c>
      <c r="Q27" s="5">
        <v>10</v>
      </c>
      <c r="R27" t="s">
        <v>309</v>
      </c>
      <c r="S27" s="11">
        <f>[1]!getforepercent(S$15,$Q27)</f>
        <v>-1008.3407263287319</v>
      </c>
      <c r="T27" s="11">
        <f>[1]!getforepercent(T$15,$Q27)</f>
        <v>-1020.1521722369739</v>
      </c>
      <c r="U27" s="11">
        <f>[1]!getforepercent(U$15,$Q27)</f>
        <v>-1031.8493263886839</v>
      </c>
      <c r="V27" t="str">
        <f t="shared" ca="1" si="9"/>
        <v>=@getforepercent(U$15,$Q27)</v>
      </c>
    </row>
    <row r="28" spans="3:22" x14ac:dyDescent="0.25">
      <c r="C28" t="s">
        <v>14</v>
      </c>
      <c r="D28" s="18" t="s">
        <v>6</v>
      </c>
      <c r="E28" s="93">
        <f>+E26*E27</f>
        <v>6000000</v>
      </c>
      <c r="F28" s="93">
        <f t="shared" ref="F28:G28" si="10">+F26*F27</f>
        <v>6427200</v>
      </c>
      <c r="G28" s="93">
        <f t="shared" si="10"/>
        <v>6884816.6400000006</v>
      </c>
      <c r="H28" s="94">
        <f>SUM(E28:G28)</f>
        <v>19312016.640000001</v>
      </c>
      <c r="I28" t="str">
        <f t="shared" ref="I28:I35" ca="1" si="11">_xlfn.FORMULATEXT(H28)</f>
        <v>=SUM(E28:G28)</v>
      </c>
      <c r="Q28" s="5">
        <v>90</v>
      </c>
      <c r="R28" t="s">
        <v>310</v>
      </c>
      <c r="S28" s="11">
        <f>[1]!getforepercent(S$15,$Q28)</f>
        <v>2600.8395265646382</v>
      </c>
      <c r="T28" s="11">
        <f>[1]!getforepercent(T$15,$Q28)</f>
        <v>2838.1622822968229</v>
      </c>
      <c r="U28" s="11">
        <f>[1]!getforepercent(U$15,$Q28)</f>
        <v>3078.2849041892923</v>
      </c>
      <c r="V28" t="str">
        <f t="shared" ca="1" si="9"/>
        <v>=@getforepercent(U$15,$Q28)</v>
      </c>
    </row>
    <row r="29" spans="3:22" x14ac:dyDescent="0.25">
      <c r="C29" t="s">
        <v>14</v>
      </c>
      <c r="D29" t="s">
        <v>7</v>
      </c>
      <c r="E29" s="89">
        <f>E11*E12</f>
        <v>3000000</v>
      </c>
      <c r="F29" s="89">
        <f t="shared" ref="F29:G29" si="12">F11*F12</f>
        <v>3218750</v>
      </c>
      <c r="G29" s="89">
        <f t="shared" si="12"/>
        <v>3447925.0000000005</v>
      </c>
      <c r="H29" s="95">
        <f t="shared" ref="H29:H34" si="13">SUM(E29:G29)</f>
        <v>9666675</v>
      </c>
      <c r="I29" t="str">
        <f t="shared" ca="1" si="11"/>
        <v>=SUM(E29:G29)</v>
      </c>
    </row>
    <row r="30" spans="3:22" x14ac:dyDescent="0.25">
      <c r="C30" t="s">
        <v>14</v>
      </c>
      <c r="D30" s="17" t="s">
        <v>8</v>
      </c>
      <c r="E30" s="96">
        <f>+E13</f>
        <v>2000000</v>
      </c>
      <c r="F30" s="96">
        <f t="shared" ref="F30:G30" si="14">+F13</f>
        <v>2060000</v>
      </c>
      <c r="G30" s="96">
        <f t="shared" si="14"/>
        <v>2121800</v>
      </c>
      <c r="H30" s="97">
        <f t="shared" si="13"/>
        <v>6181800</v>
      </c>
      <c r="I30" t="str">
        <f t="shared" ca="1" si="11"/>
        <v>=SUM(E30:G30)</v>
      </c>
    </row>
    <row r="31" spans="3:22" x14ac:dyDescent="0.25">
      <c r="C31" t="s">
        <v>14</v>
      </c>
      <c r="D31" s="16" t="s">
        <v>9</v>
      </c>
      <c r="E31" s="98">
        <f>+E30+E29</f>
        <v>5000000</v>
      </c>
      <c r="F31" s="98">
        <f t="shared" ref="F31:G31" si="15">+F30+F29</f>
        <v>5278750</v>
      </c>
      <c r="G31" s="98">
        <f t="shared" si="15"/>
        <v>5569725</v>
      </c>
      <c r="H31" s="99">
        <f t="shared" si="13"/>
        <v>15848475</v>
      </c>
      <c r="I31" t="str">
        <f t="shared" ca="1" si="11"/>
        <v>=SUM(E31:G31)</v>
      </c>
    </row>
    <row r="32" spans="3:22" x14ac:dyDescent="0.25">
      <c r="C32" t="s">
        <v>14</v>
      </c>
      <c r="D32" t="s">
        <v>10</v>
      </c>
      <c r="E32" s="89">
        <f>+E28-E31</f>
        <v>1000000</v>
      </c>
      <c r="F32" s="89">
        <f t="shared" ref="F32:G32" si="16">+F28-F31</f>
        <v>1148450</v>
      </c>
      <c r="G32" s="89">
        <f t="shared" si="16"/>
        <v>1315091.6400000006</v>
      </c>
      <c r="H32" s="95">
        <f t="shared" si="13"/>
        <v>3463541.6400000006</v>
      </c>
      <c r="I32" t="str">
        <f t="shared" ca="1" si="11"/>
        <v>=SUM(E32:G32)</v>
      </c>
    </row>
    <row r="33" spans="2:10" x14ac:dyDescent="0.25">
      <c r="C33" t="s">
        <v>14</v>
      </c>
      <c r="D33" s="16" t="s">
        <v>11</v>
      </c>
      <c r="E33" s="98">
        <f>+E32*E14</f>
        <v>210000</v>
      </c>
      <c r="F33" s="98">
        <f t="shared" ref="F33:G33" si="17">+F32*F14</f>
        <v>241174.5</v>
      </c>
      <c r="G33" s="98">
        <f t="shared" si="17"/>
        <v>276169.24440000014</v>
      </c>
      <c r="H33" s="99">
        <f t="shared" si="13"/>
        <v>727343.7444000002</v>
      </c>
      <c r="I33" t="str">
        <f t="shared" ca="1" si="11"/>
        <v>=SUM(E33:G33)</v>
      </c>
    </row>
    <row r="34" spans="2:10" x14ac:dyDescent="0.25">
      <c r="C34" t="s">
        <v>14</v>
      </c>
      <c r="D34" t="s">
        <v>12</v>
      </c>
      <c r="E34" s="89">
        <f>+E32-E33</f>
        <v>790000</v>
      </c>
      <c r="F34" s="89">
        <f t="shared" ref="F34:G34" si="18">+F32-F33</f>
        <v>907275.5</v>
      </c>
      <c r="G34" s="89">
        <f t="shared" si="18"/>
        <v>1038922.3956000004</v>
      </c>
      <c r="H34" s="100">
        <f t="shared" si="13"/>
        <v>2736197.8956000004</v>
      </c>
      <c r="I34" t="str">
        <f t="shared" ca="1" si="11"/>
        <v>=SUM(E34:G34)</v>
      </c>
    </row>
    <row r="35" spans="2:10" x14ac:dyDescent="0.25">
      <c r="C35" t="s">
        <v>18</v>
      </c>
      <c r="D35" t="s">
        <v>24</v>
      </c>
      <c r="E35" s="101">
        <f>+E34/E28</f>
        <v>0.13166666666666665</v>
      </c>
      <c r="F35" s="101">
        <f t="shared" ref="F35:H35" si="19">+F34/F28</f>
        <v>0.14116185897435898</v>
      </c>
      <c r="G35" s="101">
        <f t="shared" si="19"/>
        <v>0.15090051775147933</v>
      </c>
      <c r="H35" s="102">
        <f t="shared" si="19"/>
        <v>0.14168369604304568</v>
      </c>
      <c r="I35" t="str">
        <f t="shared" ca="1" si="11"/>
        <v>=+H34/H28</v>
      </c>
    </row>
    <row r="38" spans="2:10" outlineLevel="1" x14ac:dyDescent="0.25">
      <c r="C38" s="4" t="s">
        <v>46</v>
      </c>
    </row>
    <row r="39" spans="2:10" ht="15.75" outlineLevel="1" thickBot="1" x14ac:dyDescent="0.3">
      <c r="D39" s="3" t="s">
        <v>28</v>
      </c>
    </row>
    <row r="40" spans="2:10" ht="15.75" outlineLevel="1" thickBot="1" x14ac:dyDescent="0.3">
      <c r="D40" s="20" t="s">
        <v>67</v>
      </c>
      <c r="E40" s="24" t="s">
        <v>66</v>
      </c>
      <c r="F40" s="25"/>
      <c r="G40" s="26"/>
      <c r="H40" s="26"/>
      <c r="I40" s="26"/>
      <c r="J40" s="27"/>
    </row>
    <row r="41" spans="2:10" ht="15.75" outlineLevel="1" thickBot="1" x14ac:dyDescent="0.3">
      <c r="D41" s="74">
        <f>H19</f>
        <v>2736197.8956000004</v>
      </c>
      <c r="E41" s="21">
        <v>200</v>
      </c>
      <c r="F41" s="22">
        <v>300</v>
      </c>
      <c r="G41" s="22">
        <v>400</v>
      </c>
      <c r="H41" s="35">
        <v>500</v>
      </c>
      <c r="I41" s="22">
        <v>600</v>
      </c>
      <c r="J41" s="23">
        <v>800</v>
      </c>
    </row>
    <row r="42" spans="2:10" outlineLevel="1" x14ac:dyDescent="0.25">
      <c r="B42" t="s">
        <v>52</v>
      </c>
      <c r="C42" s="31" t="s">
        <v>65</v>
      </c>
      <c r="D42" s="28">
        <v>-0.01</v>
      </c>
      <c r="E42" s="75">
        <v>2736197.8956000004</v>
      </c>
      <c r="F42" s="76">
        <v>2736197.8956000004</v>
      </c>
      <c r="G42" s="76">
        <v>2736197.8956000004</v>
      </c>
      <c r="H42" s="76">
        <v>2736197.8956000004</v>
      </c>
      <c r="I42" s="76">
        <v>2736197.8956000004</v>
      </c>
      <c r="J42" s="77">
        <v>2736197.8956000004</v>
      </c>
    </row>
    <row r="43" spans="2:10" outlineLevel="1" x14ac:dyDescent="0.25">
      <c r="C43" s="32" t="s">
        <v>18</v>
      </c>
      <c r="D43" s="29">
        <v>0.03</v>
      </c>
      <c r="E43" s="78">
        <v>2736197.8956000004</v>
      </c>
      <c r="F43" s="79">
        <v>2736197.8956000004</v>
      </c>
      <c r="G43" s="79">
        <v>2736197.8956000004</v>
      </c>
      <c r="H43" s="79">
        <v>2736197.8956000004</v>
      </c>
      <c r="I43" s="79">
        <v>2736197.8956000004</v>
      </c>
      <c r="J43" s="80">
        <v>2736197.8956000004</v>
      </c>
    </row>
    <row r="44" spans="2:10" outlineLevel="1" x14ac:dyDescent="0.25">
      <c r="C44" s="32"/>
      <c r="D44" s="34">
        <v>0.04</v>
      </c>
      <c r="E44" s="78">
        <v>2736197.8956000004</v>
      </c>
      <c r="F44" s="79">
        <v>2736197.8956000004</v>
      </c>
      <c r="G44" s="79">
        <v>2736197.8956000004</v>
      </c>
      <c r="H44" s="81">
        <v>2736197.8956000004</v>
      </c>
      <c r="I44" s="79">
        <v>2736197.8956000004</v>
      </c>
      <c r="J44" s="80">
        <v>2736197.8956000004</v>
      </c>
    </row>
    <row r="45" spans="2:10" outlineLevel="1" x14ac:dyDescent="0.25">
      <c r="C45" s="32"/>
      <c r="D45" s="29">
        <v>0.06</v>
      </c>
      <c r="E45" s="78">
        <v>2736197.8956000004</v>
      </c>
      <c r="F45" s="79">
        <v>2736197.8956000004</v>
      </c>
      <c r="G45" s="79">
        <v>2736197.8956000004</v>
      </c>
      <c r="H45" s="79">
        <v>2736197.8956000004</v>
      </c>
      <c r="I45" s="79">
        <v>2736197.8956000004</v>
      </c>
      <c r="J45" s="80">
        <v>2736197.8956000004</v>
      </c>
    </row>
    <row r="46" spans="2:10" ht="15.75" outlineLevel="1" thickBot="1" x14ac:dyDescent="0.3">
      <c r="C46" s="33"/>
      <c r="D46" s="30">
        <v>0.08</v>
      </c>
      <c r="E46" s="82">
        <v>2736197.8956000004</v>
      </c>
      <c r="F46" s="83">
        <v>2736197.8956000004</v>
      </c>
      <c r="G46" s="83">
        <v>2736197.8956000004</v>
      </c>
      <c r="H46" s="83">
        <v>2736197.8956000004</v>
      </c>
      <c r="I46" s="83">
        <v>2736197.8956000004</v>
      </c>
      <c r="J46" s="84">
        <v>2736197.8956000004</v>
      </c>
    </row>
    <row r="47" spans="2:10" outlineLevel="1" x14ac:dyDescent="0.25"/>
    <row r="48" spans="2:10" outlineLevel="1" x14ac:dyDescent="0.25">
      <c r="C48" s="4" t="s">
        <v>47</v>
      </c>
    </row>
    <row r="49" spans="2:15" outlineLevel="1" x14ac:dyDescent="0.25">
      <c r="D49" s="3" t="s">
        <v>39</v>
      </c>
    </row>
    <row r="50" spans="2:15" outlineLevel="1" x14ac:dyDescent="0.25">
      <c r="D50">
        <v>1</v>
      </c>
      <c r="E50" t="s">
        <v>40</v>
      </c>
      <c r="F50" s="61">
        <v>0.55000000000000004</v>
      </c>
    </row>
    <row r="51" spans="2:15" outlineLevel="1" x14ac:dyDescent="0.25">
      <c r="D51">
        <v>2</v>
      </c>
      <c r="E51" t="s">
        <v>41</v>
      </c>
      <c r="F51" s="61">
        <v>0.3</v>
      </c>
    </row>
    <row r="52" spans="2:15" outlineLevel="1" x14ac:dyDescent="0.25">
      <c r="D52">
        <v>3</v>
      </c>
      <c r="E52" t="s">
        <v>42</v>
      </c>
      <c r="F52" s="107">
        <f>1-F50-F51</f>
        <v>0.14999999999999997</v>
      </c>
      <c r="G52" t="str">
        <f ca="1">_xlfn.FORMULATEXT(F52)</f>
        <v>=1-F50-F51</v>
      </c>
    </row>
    <row r="53" spans="2:15" outlineLevel="1" x14ac:dyDescent="0.25">
      <c r="D53">
        <v>4</v>
      </c>
      <c r="E53" t="s">
        <v>43</v>
      </c>
    </row>
    <row r="54" spans="2:15" outlineLevel="1" x14ac:dyDescent="0.25">
      <c r="D54">
        <v>5</v>
      </c>
      <c r="E54" t="s">
        <v>44</v>
      </c>
    </row>
    <row r="55" spans="2:15" outlineLevel="1" x14ac:dyDescent="0.25"/>
    <row r="56" spans="2:15" outlineLevel="1" x14ac:dyDescent="0.25">
      <c r="C56" s="4" t="s">
        <v>45</v>
      </c>
      <c r="F56" s="45" t="s">
        <v>59</v>
      </c>
      <c r="G56" s="45"/>
      <c r="H56" s="45"/>
      <c r="I56" s="45"/>
      <c r="J56" s="45"/>
      <c r="K56" s="45"/>
      <c r="L56" s="45"/>
      <c r="M56" s="45"/>
      <c r="N56" s="45"/>
      <c r="O56" s="45"/>
    </row>
    <row r="57" spans="2:15" outlineLevel="1" x14ac:dyDescent="0.25"/>
    <row r="58" spans="2:15" outlineLevel="1" x14ac:dyDescent="0.25">
      <c r="B58" s="3" t="s">
        <v>48</v>
      </c>
      <c r="C58" s="3" t="s">
        <v>48</v>
      </c>
      <c r="D58" s="4" t="s">
        <v>2</v>
      </c>
    </row>
    <row r="59" spans="2:15" outlineLevel="1" x14ac:dyDescent="0.25">
      <c r="D59" t="s">
        <v>13</v>
      </c>
      <c r="E59">
        <v>1</v>
      </c>
    </row>
    <row r="60" spans="2:15" outlineLevel="1" x14ac:dyDescent="0.25">
      <c r="B60" s="46">
        <v>4</v>
      </c>
      <c r="D60" s="47" t="str">
        <f>INDEX(E50:E54,B60)</f>
        <v>Weighted Avg</v>
      </c>
      <c r="E60" t="str">
        <f ca="1">_xlfn.FORMULATEXT(D60)</f>
        <v>=@INDEX(E50:E54,B60)</v>
      </c>
    </row>
    <row r="61" spans="2:15" outlineLevel="1" x14ac:dyDescent="0.25">
      <c r="C61" t="s">
        <v>15</v>
      </c>
      <c r="D61" t="s">
        <v>4</v>
      </c>
      <c r="E61" s="103">
        <f>CHOOSE($B$60,E73,E85,E97,E109,E121)</f>
        <v>530</v>
      </c>
      <c r="F61" t="str">
        <f ca="1">_xlfn.FORMULATEXT(E61)</f>
        <v>=CHOOSE($B$60,E73,E85,E97,E109,E121)</v>
      </c>
    </row>
    <row r="62" spans="2:15" outlineLevel="1" x14ac:dyDescent="0.25">
      <c r="C62" t="s">
        <v>16</v>
      </c>
      <c r="D62" t="s">
        <v>52</v>
      </c>
      <c r="E62" s="104">
        <f t="shared" ref="E62:E67" si="20">CHOOSE($B$60,E74,E86,E98,E110,E122)</f>
        <v>12525</v>
      </c>
      <c r="F62" t="str">
        <f t="shared" ref="F62:F67" ca="1" si="21">_xlfn.FORMULATEXT(E62)</f>
        <v>=CHOOSE($B$60,E74,E86,E98,E110,E122)</v>
      </c>
    </row>
    <row r="63" spans="2:15" outlineLevel="1" x14ac:dyDescent="0.25">
      <c r="C63" t="s">
        <v>15</v>
      </c>
      <c r="D63" t="s">
        <v>17</v>
      </c>
      <c r="E63" s="103">
        <f t="shared" si="20"/>
        <v>238</v>
      </c>
      <c r="F63" t="str">
        <f t="shared" ca="1" si="21"/>
        <v>=CHOOSE($B$60,E75,E87,E99,E111,E123)</v>
      </c>
    </row>
    <row r="64" spans="2:15" outlineLevel="1" x14ac:dyDescent="0.25">
      <c r="C64" t="s">
        <v>14</v>
      </c>
      <c r="D64" t="s">
        <v>8</v>
      </c>
      <c r="E64" s="89">
        <f t="shared" si="20"/>
        <v>1955000</v>
      </c>
      <c r="F64" t="str">
        <f t="shared" ca="1" si="21"/>
        <v>=CHOOSE($B$60,E76,E88,E100,E112,E124)</v>
      </c>
    </row>
    <row r="65" spans="2:6" outlineLevel="1" x14ac:dyDescent="0.25">
      <c r="C65" t="s">
        <v>18</v>
      </c>
      <c r="D65" t="s">
        <v>19</v>
      </c>
      <c r="E65" s="105">
        <f t="shared" si="20"/>
        <v>0.22799999999999998</v>
      </c>
      <c r="F65" t="str">
        <f t="shared" ca="1" si="21"/>
        <v>=CHOOSE($B$60,E77,E89,E101,E113,E125)</v>
      </c>
    </row>
    <row r="66" spans="2:6" outlineLevel="1" x14ac:dyDescent="0.25">
      <c r="D66" t="s">
        <v>27</v>
      </c>
      <c r="E66" s="106">
        <f t="shared" si="20"/>
        <v>2.9249999999999998E-2</v>
      </c>
      <c r="F66" t="str">
        <f t="shared" ca="1" si="21"/>
        <v>=CHOOSE($B$60,E78,E90,E102,E114,E126)</v>
      </c>
    </row>
    <row r="67" spans="2:6" outlineLevel="1" x14ac:dyDescent="0.25">
      <c r="D67" t="s">
        <v>54</v>
      </c>
      <c r="E67" s="106">
        <f t="shared" si="20"/>
        <v>0.04</v>
      </c>
      <c r="F67" t="str">
        <f t="shared" ca="1" si="21"/>
        <v>=CHOOSE($B$60,E79,E91,E103,E115,E127)</v>
      </c>
    </row>
    <row r="68" spans="2:6" outlineLevel="1" x14ac:dyDescent="0.25"/>
    <row r="69" spans="2:6" outlineLevel="1" x14ac:dyDescent="0.25"/>
    <row r="70" spans="2:6" outlineLevel="1" x14ac:dyDescent="0.25"/>
    <row r="71" spans="2:6" outlineLevel="1" x14ac:dyDescent="0.25">
      <c r="B71" t="s">
        <v>51</v>
      </c>
      <c r="C71" s="3" t="s">
        <v>40</v>
      </c>
      <c r="D71" s="4" t="s">
        <v>2</v>
      </c>
    </row>
    <row r="72" spans="2:6" hidden="1" outlineLevel="2" x14ac:dyDescent="0.25">
      <c r="B72" s="108">
        <f>F50</f>
        <v>0.55000000000000004</v>
      </c>
      <c r="C72" s="60"/>
      <c r="D72" s="60" t="s">
        <v>13</v>
      </c>
      <c r="E72" s="60">
        <v>1</v>
      </c>
    </row>
    <row r="73" spans="2:6" hidden="1" outlineLevel="2" x14ac:dyDescent="0.25">
      <c r="C73" s="60" t="s">
        <v>15</v>
      </c>
      <c r="D73" s="60" t="s">
        <v>4</v>
      </c>
      <c r="E73" s="9">
        <v>500</v>
      </c>
    </row>
    <row r="74" spans="2:6" hidden="1" outlineLevel="2" x14ac:dyDescent="0.25">
      <c r="C74" s="60" t="s">
        <v>16</v>
      </c>
      <c r="D74" s="60" t="s">
        <v>52</v>
      </c>
      <c r="E74" s="10">
        <v>12000</v>
      </c>
    </row>
    <row r="75" spans="2:6" hidden="1" outlineLevel="2" x14ac:dyDescent="0.25">
      <c r="C75" s="60" t="s">
        <v>15</v>
      </c>
      <c r="D75" s="60" t="s">
        <v>17</v>
      </c>
      <c r="E75" s="9">
        <v>250</v>
      </c>
    </row>
    <row r="76" spans="2:6" hidden="1" outlineLevel="2" x14ac:dyDescent="0.25">
      <c r="C76" s="60" t="s">
        <v>14</v>
      </c>
      <c r="D76" s="60" t="s">
        <v>8</v>
      </c>
      <c r="E76" s="14">
        <v>2000000</v>
      </c>
    </row>
    <row r="77" spans="2:6" hidden="1" outlineLevel="2" x14ac:dyDescent="0.25">
      <c r="C77" s="60" t="s">
        <v>18</v>
      </c>
      <c r="D77" s="60" t="s">
        <v>19</v>
      </c>
      <c r="E77" s="8">
        <v>0.21</v>
      </c>
    </row>
    <row r="78" spans="2:6" hidden="1" outlineLevel="2" x14ac:dyDescent="0.25">
      <c r="C78" s="60"/>
      <c r="D78" s="60" t="s">
        <v>27</v>
      </c>
      <c r="E78" s="48">
        <v>0.03</v>
      </c>
    </row>
    <row r="79" spans="2:6" hidden="1" outlineLevel="2" x14ac:dyDescent="0.25">
      <c r="C79" s="60"/>
      <c r="D79" s="60" t="s">
        <v>54</v>
      </c>
      <c r="E79" s="48">
        <v>0.04</v>
      </c>
    </row>
    <row r="80" spans="2:6" hidden="1" outlineLevel="2" x14ac:dyDescent="0.25"/>
    <row r="81" spans="2:5" hidden="1" outlineLevel="2" x14ac:dyDescent="0.25"/>
    <row r="82" spans="2:5" outlineLevel="1" collapsed="1" x14ac:dyDescent="0.25"/>
    <row r="83" spans="2:5" outlineLevel="1" x14ac:dyDescent="0.25">
      <c r="B83" t="s">
        <v>51</v>
      </c>
      <c r="C83" s="3" t="s">
        <v>41</v>
      </c>
      <c r="D83" s="4" t="s">
        <v>2</v>
      </c>
    </row>
    <row r="84" spans="2:5" hidden="1" outlineLevel="2" x14ac:dyDescent="0.25">
      <c r="B84" s="108">
        <f>F51</f>
        <v>0.3</v>
      </c>
      <c r="C84" s="60"/>
      <c r="D84" s="60" t="s">
        <v>13</v>
      </c>
      <c r="E84">
        <v>1</v>
      </c>
    </row>
    <row r="85" spans="2:5" hidden="1" outlineLevel="2" x14ac:dyDescent="0.25">
      <c r="C85" s="60" t="s">
        <v>15</v>
      </c>
      <c r="D85" s="60" t="s">
        <v>4</v>
      </c>
      <c r="E85" s="9">
        <v>700</v>
      </c>
    </row>
    <row r="86" spans="2:5" hidden="1" outlineLevel="2" x14ac:dyDescent="0.25">
      <c r="C86" s="60" t="s">
        <v>16</v>
      </c>
      <c r="D86" s="60" t="s">
        <v>52</v>
      </c>
      <c r="E86" s="10">
        <v>14000</v>
      </c>
    </row>
    <row r="87" spans="2:5" hidden="1" outlineLevel="2" x14ac:dyDescent="0.25">
      <c r="C87" s="60" t="s">
        <v>15</v>
      </c>
      <c r="D87" s="60" t="s">
        <v>17</v>
      </c>
      <c r="E87" s="9">
        <v>200</v>
      </c>
    </row>
    <row r="88" spans="2:5" hidden="1" outlineLevel="2" x14ac:dyDescent="0.25">
      <c r="C88" s="60" t="s">
        <v>14</v>
      </c>
      <c r="D88" s="60" t="s">
        <v>8</v>
      </c>
      <c r="E88" s="14">
        <v>1800000</v>
      </c>
    </row>
    <row r="89" spans="2:5" hidden="1" outlineLevel="2" x14ac:dyDescent="0.25">
      <c r="C89" s="60" t="s">
        <v>18</v>
      </c>
      <c r="D89" s="60" t="s">
        <v>19</v>
      </c>
      <c r="E89" s="8">
        <v>0.2</v>
      </c>
    </row>
    <row r="90" spans="2:5" hidden="1" outlineLevel="2" x14ac:dyDescent="0.25">
      <c r="C90" s="60"/>
      <c r="D90" s="60" t="s">
        <v>27</v>
      </c>
      <c r="E90" s="48">
        <v>2.5000000000000001E-2</v>
      </c>
    </row>
    <row r="91" spans="2:5" hidden="1" outlineLevel="2" x14ac:dyDescent="0.25">
      <c r="C91" s="60"/>
      <c r="D91" s="60" t="s">
        <v>54</v>
      </c>
      <c r="E91" s="48">
        <v>0.06</v>
      </c>
    </row>
    <row r="92" spans="2:5" hidden="1" outlineLevel="2" x14ac:dyDescent="0.25"/>
    <row r="93" spans="2:5" hidden="1" outlineLevel="2" x14ac:dyDescent="0.25"/>
    <row r="94" spans="2:5" outlineLevel="1" collapsed="1" x14ac:dyDescent="0.25"/>
    <row r="95" spans="2:5" outlineLevel="1" x14ac:dyDescent="0.25">
      <c r="B95" t="s">
        <v>51</v>
      </c>
      <c r="C95" s="3" t="s">
        <v>42</v>
      </c>
      <c r="D95" s="4" t="s">
        <v>2</v>
      </c>
    </row>
    <row r="96" spans="2:5" hidden="1" outlineLevel="2" x14ac:dyDescent="0.25">
      <c r="B96" s="108">
        <f>F52</f>
        <v>0.14999999999999997</v>
      </c>
      <c r="C96" s="60"/>
      <c r="D96" s="60" t="s">
        <v>13</v>
      </c>
      <c r="E96">
        <v>1</v>
      </c>
    </row>
    <row r="97" spans="3:6" hidden="1" outlineLevel="2" x14ac:dyDescent="0.25">
      <c r="C97" s="60" t="s">
        <v>15</v>
      </c>
      <c r="D97" s="60" t="s">
        <v>4</v>
      </c>
      <c r="E97" s="9">
        <v>300</v>
      </c>
    </row>
    <row r="98" spans="3:6" hidden="1" outlineLevel="2" x14ac:dyDescent="0.25">
      <c r="C98" s="60" t="s">
        <v>16</v>
      </c>
      <c r="D98" s="60" t="s">
        <v>52</v>
      </c>
      <c r="E98" s="10">
        <v>11500</v>
      </c>
    </row>
    <row r="99" spans="3:6" hidden="1" outlineLevel="2" x14ac:dyDescent="0.25">
      <c r="C99" s="60" t="s">
        <v>15</v>
      </c>
      <c r="D99" s="60" t="s">
        <v>17</v>
      </c>
      <c r="E99" s="9">
        <v>270</v>
      </c>
    </row>
    <row r="100" spans="3:6" hidden="1" outlineLevel="2" x14ac:dyDescent="0.25">
      <c r="C100" s="60" t="s">
        <v>14</v>
      </c>
      <c r="D100" s="60" t="s">
        <v>8</v>
      </c>
      <c r="E100" s="14">
        <v>2100000</v>
      </c>
    </row>
    <row r="101" spans="3:6" hidden="1" outlineLevel="2" x14ac:dyDescent="0.25">
      <c r="C101" s="60" t="s">
        <v>18</v>
      </c>
      <c r="D101" s="60" t="s">
        <v>19</v>
      </c>
      <c r="E101" s="8">
        <v>0.35</v>
      </c>
    </row>
    <row r="102" spans="3:6" hidden="1" outlineLevel="2" x14ac:dyDescent="0.25">
      <c r="C102" s="60"/>
      <c r="D102" s="60" t="s">
        <v>27</v>
      </c>
      <c r="E102" s="48">
        <v>3.5000000000000003E-2</v>
      </c>
    </row>
    <row r="103" spans="3:6" hidden="1" outlineLevel="2" x14ac:dyDescent="0.25">
      <c r="C103" s="60"/>
      <c r="D103" s="60" t="s">
        <v>54</v>
      </c>
      <c r="E103" s="48">
        <v>0</v>
      </c>
    </row>
    <row r="104" spans="3:6" hidden="1" outlineLevel="2" x14ac:dyDescent="0.25"/>
    <row r="105" spans="3:6" hidden="1" outlineLevel="2" x14ac:dyDescent="0.25"/>
    <row r="106" spans="3:6" outlineLevel="1" collapsed="1" x14ac:dyDescent="0.25"/>
    <row r="107" spans="3:6" outlineLevel="1" x14ac:dyDescent="0.25">
      <c r="C107" s="3" t="s">
        <v>49</v>
      </c>
      <c r="D107" s="4" t="s">
        <v>2</v>
      </c>
    </row>
    <row r="108" spans="3:6" hidden="1" outlineLevel="2" x14ac:dyDescent="0.25">
      <c r="C108" s="60"/>
      <c r="D108" s="60" t="s">
        <v>13</v>
      </c>
      <c r="E108" s="60">
        <v>1</v>
      </c>
    </row>
    <row r="109" spans="3:6" hidden="1" outlineLevel="2" x14ac:dyDescent="0.25">
      <c r="C109" s="60" t="s">
        <v>15</v>
      </c>
      <c r="D109" s="60" t="s">
        <v>4</v>
      </c>
      <c r="E109" s="103">
        <f>$F$50*E73+$F$51*E85+$F$52*E97</f>
        <v>530</v>
      </c>
      <c r="F109" t="str">
        <f ca="1">_xlfn.FORMULATEXT(E109)</f>
        <v>=$F$50*E73+$F$51*E85+$F$52*E97</v>
      </c>
    </row>
    <row r="110" spans="3:6" hidden="1" outlineLevel="2" x14ac:dyDescent="0.25">
      <c r="C110" s="60" t="s">
        <v>16</v>
      </c>
      <c r="D110" s="60" t="s">
        <v>52</v>
      </c>
      <c r="E110" s="104">
        <f t="shared" ref="E110:E115" si="22">$F$50*E74+$F$51*E86+$F$52*E98</f>
        <v>12525</v>
      </c>
      <c r="F110" t="str">
        <f t="shared" ref="F110:F115" ca="1" si="23">_xlfn.FORMULATEXT(E110)</f>
        <v>=$F$50*E74+$F$51*E86+$F$52*E98</v>
      </c>
    </row>
    <row r="111" spans="3:6" hidden="1" outlineLevel="2" x14ac:dyDescent="0.25">
      <c r="C111" s="60" t="s">
        <v>15</v>
      </c>
      <c r="D111" s="60" t="s">
        <v>17</v>
      </c>
      <c r="E111" s="103">
        <f t="shared" si="22"/>
        <v>238</v>
      </c>
      <c r="F111" t="str">
        <f t="shared" ca="1" si="23"/>
        <v>=$F$50*E75+$F$51*E87+$F$52*E99</v>
      </c>
    </row>
    <row r="112" spans="3:6" hidden="1" outlineLevel="2" x14ac:dyDescent="0.25">
      <c r="C112" s="60" t="s">
        <v>14</v>
      </c>
      <c r="D112" s="60" t="s">
        <v>8</v>
      </c>
      <c r="E112" s="89">
        <f t="shared" si="22"/>
        <v>1955000</v>
      </c>
      <c r="F112" t="str">
        <f t="shared" ca="1" si="23"/>
        <v>=$F$50*E76+$F$51*E88+$F$52*E100</v>
      </c>
    </row>
    <row r="113" spans="3:6" hidden="1" outlineLevel="2" x14ac:dyDescent="0.25">
      <c r="C113" s="60" t="s">
        <v>18</v>
      </c>
      <c r="D113" s="60" t="s">
        <v>19</v>
      </c>
      <c r="E113" s="105">
        <f t="shared" si="22"/>
        <v>0.22799999999999998</v>
      </c>
      <c r="F113" t="str">
        <f t="shared" ca="1" si="23"/>
        <v>=$F$50*E77+$F$51*E89+$F$52*E101</v>
      </c>
    </row>
    <row r="114" spans="3:6" hidden="1" outlineLevel="2" x14ac:dyDescent="0.25">
      <c r="C114" s="60"/>
      <c r="D114" s="60" t="s">
        <v>27</v>
      </c>
      <c r="E114" s="106">
        <f t="shared" si="22"/>
        <v>2.9249999999999998E-2</v>
      </c>
      <c r="F114" t="str">
        <f t="shared" ca="1" si="23"/>
        <v>=$F$50*E78+$F$51*E90+$F$52*E102</v>
      </c>
    </row>
    <row r="115" spans="3:6" hidden="1" outlineLevel="2" x14ac:dyDescent="0.25">
      <c r="C115" s="60"/>
      <c r="D115" s="60" t="s">
        <v>54</v>
      </c>
      <c r="E115" s="106">
        <f t="shared" si="22"/>
        <v>0.04</v>
      </c>
      <c r="F115" t="str">
        <f t="shared" ca="1" si="23"/>
        <v>=$F$50*E79+$F$51*E91+$F$52*E103</v>
      </c>
    </row>
    <row r="116" spans="3:6" hidden="1" outlineLevel="2" x14ac:dyDescent="0.25"/>
    <row r="117" spans="3:6" hidden="1" outlineLevel="2" x14ac:dyDescent="0.25"/>
    <row r="118" spans="3:6" outlineLevel="1" collapsed="1" x14ac:dyDescent="0.25"/>
    <row r="119" spans="3:6" outlineLevel="1" x14ac:dyDescent="0.25">
      <c r="C119" s="3" t="s">
        <v>50</v>
      </c>
      <c r="D119" s="4" t="s">
        <v>2</v>
      </c>
    </row>
    <row r="120" spans="3:6" hidden="1" outlineLevel="2" x14ac:dyDescent="0.25">
      <c r="C120" s="60"/>
      <c r="D120" s="60" t="s">
        <v>13</v>
      </c>
      <c r="E120" s="60">
        <v>1</v>
      </c>
    </row>
    <row r="121" spans="3:6" hidden="1" outlineLevel="2" x14ac:dyDescent="0.25">
      <c r="C121" s="60" t="s">
        <v>15</v>
      </c>
      <c r="D121" s="60" t="s">
        <v>4</v>
      </c>
      <c r="E121" s="9">
        <v>500</v>
      </c>
    </row>
    <row r="122" spans="3:6" hidden="1" outlineLevel="2" x14ac:dyDescent="0.25">
      <c r="C122" s="60" t="s">
        <v>16</v>
      </c>
      <c r="D122" s="60" t="s">
        <v>52</v>
      </c>
      <c r="E122" s="10">
        <v>12000</v>
      </c>
    </row>
    <row r="123" spans="3:6" hidden="1" outlineLevel="2" x14ac:dyDescent="0.25">
      <c r="C123" s="60" t="s">
        <v>15</v>
      </c>
      <c r="D123" s="60" t="s">
        <v>17</v>
      </c>
      <c r="E123" s="9">
        <v>250</v>
      </c>
    </row>
    <row r="124" spans="3:6" hidden="1" outlineLevel="2" x14ac:dyDescent="0.25">
      <c r="C124" s="60" t="s">
        <v>14</v>
      </c>
      <c r="D124" s="60" t="s">
        <v>8</v>
      </c>
      <c r="E124" s="14">
        <v>2000000</v>
      </c>
    </row>
    <row r="125" spans="3:6" hidden="1" outlineLevel="2" x14ac:dyDescent="0.25">
      <c r="C125" s="60" t="s">
        <v>18</v>
      </c>
      <c r="D125" s="60" t="s">
        <v>19</v>
      </c>
      <c r="E125" s="8">
        <v>0.21</v>
      </c>
    </row>
    <row r="126" spans="3:6" hidden="1" outlineLevel="2" x14ac:dyDescent="0.25">
      <c r="C126" s="60"/>
      <c r="D126" s="60" t="s">
        <v>27</v>
      </c>
      <c r="E126" s="48">
        <v>0.03</v>
      </c>
    </row>
    <row r="127" spans="3:6" hidden="1" outlineLevel="2" x14ac:dyDescent="0.25">
      <c r="C127" s="60"/>
      <c r="D127" s="60" t="s">
        <v>54</v>
      </c>
      <c r="E127" s="48">
        <v>0.04</v>
      </c>
    </row>
    <row r="128" spans="3:6" hidden="1" outlineLevel="2" x14ac:dyDescent="0.25"/>
    <row r="129" spans="1:17" outlineLevel="1" collapsed="1" x14ac:dyDescent="0.25">
      <c r="D129" s="44"/>
      <c r="E129" s="44"/>
      <c r="F129" s="44"/>
      <c r="G129" s="44"/>
    </row>
    <row r="130" spans="1:17" outlineLevel="1" x14ac:dyDescent="0.25">
      <c r="D130" s="44"/>
      <c r="E130" s="44"/>
      <c r="F130" s="44"/>
      <c r="G130" s="44"/>
    </row>
    <row r="131" spans="1:17" x14ac:dyDescent="0.25">
      <c r="D131" s="44"/>
      <c r="E131" s="44"/>
      <c r="F131" s="44"/>
      <c r="G131" s="44"/>
    </row>
    <row r="132" spans="1:17" s="13" customFormat="1" x14ac:dyDescent="0.25">
      <c r="D132" s="164"/>
      <c r="E132" s="164"/>
      <c r="F132" s="164"/>
      <c r="G132" s="164"/>
    </row>
    <row r="133" spans="1:17" x14ac:dyDescent="0.25">
      <c r="D133" s="44"/>
      <c r="E133" s="44"/>
      <c r="F133" s="44"/>
      <c r="G133" s="44"/>
      <c r="M133" s="154" t="s">
        <v>316</v>
      </c>
      <c r="N133" s="152"/>
      <c r="O133" s="154" t="str">
        <f>+O150</f>
        <v>Total NOPLAT</v>
      </c>
      <c r="P133" s="154" t="str">
        <f>+P150</f>
        <v>NOPLAT/Revenue</v>
      </c>
      <c r="Q133" s="152"/>
    </row>
    <row r="134" spans="1:17" x14ac:dyDescent="0.25">
      <c r="A134" s="162" t="s">
        <v>85</v>
      </c>
      <c r="B134" s="151"/>
      <c r="C134" s="151"/>
      <c r="D134" s="151"/>
      <c r="M134" s="329">
        <v>2</v>
      </c>
      <c r="N134" s="328" t="s">
        <v>207</v>
      </c>
      <c r="O134" s="330">
        <f>+[1]!GetForeStat(O$156,$M134)</f>
        <v>3001.8345084123498</v>
      </c>
      <c r="P134" s="331">
        <f>+[1]!GetForeStat(P$156,$M134)</f>
        <v>9.4481221824479267E-2</v>
      </c>
      <c r="Q134" s="152" t="str">
        <f ca="1">_xlfn.FORMULATEXT(P134)</f>
        <v>=+@GetForeStat(P$156,$M134)</v>
      </c>
    </row>
    <row r="135" spans="1:17" outlineLevel="1" x14ac:dyDescent="0.25">
      <c r="B135" s="151"/>
      <c r="C135" s="151"/>
      <c r="D135" s="151"/>
      <c r="M135" s="329">
        <v>5</v>
      </c>
      <c r="N135" s="328" t="s">
        <v>317</v>
      </c>
      <c r="O135" s="330">
        <f>+[1]!GetForeStat(O$156,$M135)</f>
        <v>4164.4867696360798</v>
      </c>
      <c r="P135" s="331">
        <f>+[1]!GetForeStat(P$156,$M135)</f>
        <v>0.24088137555824052</v>
      </c>
      <c r="Q135" s="152" t="str">
        <f ca="1">_xlfn.FORMULATEXT(P135)</f>
        <v>=+@GetForeStat(P$156,$M135)</v>
      </c>
    </row>
    <row r="136" spans="1:17" outlineLevel="1" x14ac:dyDescent="0.25">
      <c r="B136" s="3" t="str">
        <f>+D19</f>
        <v>NOPLAT</v>
      </c>
      <c r="C136" s="161">
        <f>+H19</f>
        <v>2736197.8956000004</v>
      </c>
      <c r="M136" s="329">
        <v>10</v>
      </c>
      <c r="N136" s="328" t="s">
        <v>309</v>
      </c>
      <c r="O136" s="330">
        <f>[1]!getforepercent(O$156,$M136)</f>
        <v>-2824.3557279780853</v>
      </c>
      <c r="P136" s="331">
        <f>[1]!getforepercent(P$156,$M136)</f>
        <v>-0.25408657629975279</v>
      </c>
      <c r="Q136" s="152" t="str">
        <f ca="1">_xlfn.FORMULATEXT(P136)</f>
        <v>=@getforepercent(P$156,$M136)</v>
      </c>
    </row>
    <row r="137" spans="1:17" outlineLevel="1" x14ac:dyDescent="0.25">
      <c r="B137" s="3" t="str">
        <f>+D20</f>
        <v>NOPLAT/Revenue</v>
      </c>
      <c r="C137" s="227">
        <f>+H20</f>
        <v>0.14168369604304568</v>
      </c>
      <c r="M137" s="329">
        <v>90</v>
      </c>
      <c r="N137" s="328" t="s">
        <v>310</v>
      </c>
      <c r="O137" s="11">
        <f>[1]!getforepercent(O$156,$M137)</f>
        <v>8535.559587926833</v>
      </c>
      <c r="P137" s="332">
        <f>[1]!getforepercent(P$156,$M137)</f>
        <v>0.32819774166679899</v>
      </c>
      <c r="Q137" s="152" t="str">
        <f ca="1">_xlfn.FORMULATEXT(P137)</f>
        <v>=@getforepercent(P$156,$M137)</v>
      </c>
    </row>
    <row r="138" spans="1:17" outlineLevel="1" x14ac:dyDescent="0.25"/>
    <row r="139" spans="1:17" outlineLevel="1" x14ac:dyDescent="0.25"/>
    <row r="140" spans="1:17" outlineLevel="1" x14ac:dyDescent="0.25"/>
    <row r="142" spans="1:17" x14ac:dyDescent="0.25">
      <c r="A142" s="160"/>
      <c r="B142" s="160"/>
      <c r="C142" s="160"/>
      <c r="D142" s="160"/>
      <c r="E142" s="160"/>
      <c r="F142" s="160"/>
      <c r="G142" s="160"/>
      <c r="H142" s="160"/>
      <c r="I142" s="160"/>
      <c r="J142" s="160"/>
      <c r="K142" s="160"/>
      <c r="L142" s="160"/>
      <c r="M142" s="160"/>
      <c r="N142" s="160"/>
      <c r="O142" s="160"/>
      <c r="P142" s="160"/>
      <c r="Q142" s="160"/>
    </row>
    <row r="143" spans="1:17" outlineLevel="1" x14ac:dyDescent="0.25">
      <c r="A143" s="152"/>
      <c r="B143" s="152"/>
      <c r="C143" s="152">
        <v>1</v>
      </c>
      <c r="D143" s="152"/>
      <c r="E143" s="152"/>
      <c r="F143" s="152"/>
      <c r="G143" s="152"/>
      <c r="H143" s="152"/>
      <c r="I143" s="152"/>
      <c r="J143" s="152"/>
      <c r="K143" s="152"/>
      <c r="L143" s="152"/>
      <c r="M143" s="154" t="s">
        <v>322</v>
      </c>
      <c r="N143" s="152"/>
      <c r="O143" s="154" t="s">
        <v>114</v>
      </c>
      <c r="P143" s="154" t="s">
        <v>24</v>
      </c>
      <c r="Q143" s="152"/>
    </row>
    <row r="144" spans="1:17" outlineLevel="1" x14ac:dyDescent="0.25">
      <c r="A144" s="152"/>
      <c r="B144" s="336" t="s">
        <v>84</v>
      </c>
      <c r="C144" s="337"/>
      <c r="D144" s="152"/>
      <c r="E144" s="152"/>
      <c r="F144" s="152"/>
      <c r="G144" s="152"/>
      <c r="H144" s="152"/>
      <c r="I144" s="152"/>
      <c r="J144" s="152"/>
      <c r="K144" s="152"/>
      <c r="L144" s="152"/>
      <c r="M144" s="329">
        <v>2</v>
      </c>
      <c r="N144" s="328" t="s">
        <v>207</v>
      </c>
      <c r="O144" s="333">
        <v>2958.8220551863556</v>
      </c>
      <c r="P144" s="334">
        <v>9.7193294509103995E-2</v>
      </c>
      <c r="Q144" s="152" t="s">
        <v>318</v>
      </c>
    </row>
    <row r="145" spans="1:22" outlineLevel="1" x14ac:dyDescent="0.25">
      <c r="A145" s="152"/>
      <c r="B145" s="159" t="s">
        <v>83</v>
      </c>
      <c r="C145" s="158">
        <v>0.55000000000000004</v>
      </c>
      <c r="D145" s="152"/>
      <c r="E145" s="157" t="s">
        <v>82</v>
      </c>
      <c r="F145" s="152"/>
      <c r="G145" s="152"/>
      <c r="H145" s="152"/>
      <c r="I145" s="152"/>
      <c r="J145" s="152"/>
      <c r="K145" s="152"/>
      <c r="L145" s="152"/>
      <c r="M145" s="329">
        <v>5</v>
      </c>
      <c r="N145" s="328" t="s">
        <v>317</v>
      </c>
      <c r="O145" s="333">
        <v>4038.7887240838695</v>
      </c>
      <c r="P145" s="334">
        <v>0.22627348044441578</v>
      </c>
      <c r="Q145" s="152" t="s">
        <v>319</v>
      </c>
    </row>
    <row r="146" spans="1:22" outlineLevel="1" x14ac:dyDescent="0.25">
      <c r="A146" s="152"/>
      <c r="B146" s="156" t="s">
        <v>42</v>
      </c>
      <c r="C146" s="155">
        <v>0.25</v>
      </c>
      <c r="D146" s="152"/>
      <c r="E146" s="154"/>
      <c r="H146" s="152"/>
      <c r="I146" s="152"/>
      <c r="J146" s="152"/>
      <c r="K146" s="152"/>
      <c r="L146" s="152"/>
      <c r="M146" s="329">
        <v>10</v>
      </c>
      <c r="N146" s="328" t="s">
        <v>309</v>
      </c>
      <c r="O146" s="333">
        <v>-2417.593017758079</v>
      </c>
      <c r="P146" s="334">
        <v>-0.21444826760114763</v>
      </c>
      <c r="Q146" s="152" t="s">
        <v>320</v>
      </c>
    </row>
    <row r="147" spans="1:22" outlineLevel="1" x14ac:dyDescent="0.25">
      <c r="A147" s="152"/>
      <c r="B147" s="153" t="s">
        <v>41</v>
      </c>
      <c r="C147" s="165">
        <f>1-C146-C145</f>
        <v>0.19999999999999996</v>
      </c>
      <c r="D147" s="152" t="str">
        <f ca="1">_xlfn.FORMULATEXT(C147)</f>
        <v>=1-C146-C145</v>
      </c>
      <c r="E147" s="152"/>
      <c r="F147" s="152"/>
      <c r="G147" s="152"/>
      <c r="H147" s="152"/>
      <c r="I147" s="152"/>
      <c r="J147" s="152"/>
      <c r="K147" s="152"/>
      <c r="L147" s="152"/>
      <c r="M147" s="329">
        <v>90</v>
      </c>
      <c r="N147" s="328" t="s">
        <v>310</v>
      </c>
      <c r="O147" s="9">
        <v>8357.3136074837494</v>
      </c>
      <c r="P147" s="335">
        <v>0.31860259855291001</v>
      </c>
      <c r="Q147" s="152" t="s">
        <v>321</v>
      </c>
    </row>
    <row r="148" spans="1:22" ht="30" outlineLevel="1" x14ac:dyDescent="0.25">
      <c r="F148" s="150" t="s">
        <v>107</v>
      </c>
      <c r="G148" s="149" t="s">
        <v>108</v>
      </c>
      <c r="N148" s="4" t="s">
        <v>81</v>
      </c>
      <c r="O148" s="152" t="str">
        <f ca="1">+_xlfn.FORMULATEXT(O151)</f>
        <v>=H19/1000</v>
      </c>
      <c r="P148" s="152" t="str">
        <f ca="1">+_xlfn.FORMULATEXT(P151)</f>
        <v>=H20</v>
      </c>
      <c r="S148" s="4" t="s">
        <v>267</v>
      </c>
    </row>
    <row r="149" spans="1:22" outlineLevel="1" x14ac:dyDescent="0.25">
      <c r="B149" t="str">
        <f ca="1">+_xlfn.FORMULATEXT(C151)</f>
        <v>=@INDEX(C152:C170,$A$151)</v>
      </c>
      <c r="C149" s="151">
        <v>2</v>
      </c>
      <c r="D149" s="151">
        <v>3</v>
      </c>
      <c r="E149" s="151">
        <v>4</v>
      </c>
      <c r="F149" s="151">
        <v>5</v>
      </c>
      <c r="G149" s="151">
        <v>6</v>
      </c>
      <c r="H149" s="151">
        <v>7</v>
      </c>
      <c r="I149" s="151">
        <v>8</v>
      </c>
      <c r="J149" s="151">
        <v>9</v>
      </c>
      <c r="K149" s="151">
        <v>10</v>
      </c>
      <c r="N149" s="3" t="s">
        <v>80</v>
      </c>
      <c r="O149" s="167" t="s">
        <v>109</v>
      </c>
      <c r="P149" s="147" t="s">
        <v>56</v>
      </c>
      <c r="S149" s="19" t="str">
        <f ca="1">_xlfn.FORMULATEXT(S152)</f>
        <v>=O152-$O$152</v>
      </c>
      <c r="T149" t="str">
        <f ca="1">_xlfn.FORMULATEXT(T152)</f>
        <v>=O152/$O$152-1</v>
      </c>
    </row>
    <row r="150" spans="1:22" ht="45" outlineLevel="1" x14ac:dyDescent="0.25">
      <c r="C150" s="150" t="s">
        <v>4</v>
      </c>
      <c r="D150" s="150" t="s">
        <v>52</v>
      </c>
      <c r="E150" s="149" t="s">
        <v>17</v>
      </c>
      <c r="F150" s="149" t="s">
        <v>8</v>
      </c>
      <c r="G150" s="149" t="s">
        <v>19</v>
      </c>
      <c r="H150" s="149" t="s">
        <v>27</v>
      </c>
      <c r="I150" s="150" t="s">
        <v>54</v>
      </c>
      <c r="J150" s="149" t="s">
        <v>101</v>
      </c>
      <c r="K150" s="148" t="s">
        <v>102</v>
      </c>
      <c r="N150" s="166" t="s">
        <v>79</v>
      </c>
      <c r="O150" s="167" t="s">
        <v>114</v>
      </c>
      <c r="P150" s="147" t="s">
        <v>24</v>
      </c>
      <c r="Q150" s="147"/>
      <c r="S150" s="147" t="s">
        <v>115</v>
      </c>
      <c r="T150" s="147" t="s">
        <v>116</v>
      </c>
      <c r="U150" s="147" t="s">
        <v>78</v>
      </c>
    </row>
    <row r="151" spans="1:22" ht="15.75" outlineLevel="1" thickBot="1" x14ac:dyDescent="0.3">
      <c r="A151" s="146">
        <v>1</v>
      </c>
      <c r="B151" s="192" t="str">
        <f t="shared" ref="B151:I151" si="24">INDEX(B152:B170,$A$151)</f>
        <v>Base Case</v>
      </c>
      <c r="C151" s="192">
        <f t="shared" si="24"/>
        <v>500</v>
      </c>
      <c r="D151" s="199">
        <f t="shared" si="24"/>
        <v>12000</v>
      </c>
      <c r="E151" s="192">
        <f t="shared" si="24"/>
        <v>250</v>
      </c>
      <c r="F151" s="192">
        <f t="shared" si="24"/>
        <v>2000000</v>
      </c>
      <c r="G151" s="183">
        <f t="shared" si="24"/>
        <v>0.21</v>
      </c>
      <c r="H151" s="183">
        <f t="shared" si="24"/>
        <v>0.03</v>
      </c>
      <c r="I151" s="176">
        <f t="shared" si="24"/>
        <v>0.04</v>
      </c>
      <c r="J151" s="145"/>
      <c r="K151" s="145"/>
      <c r="L151" s="3" t="s">
        <v>133</v>
      </c>
      <c r="N151" s="144"/>
      <c r="O151" s="210">
        <f>H19/1000</f>
        <v>2736.1978956000003</v>
      </c>
      <c r="P151" s="215">
        <f>H20</f>
        <v>0.14168369604304568</v>
      </c>
      <c r="Q151" s="222"/>
      <c r="S151" s="228"/>
      <c r="T151" s="134"/>
    </row>
    <row r="152" spans="1:22" ht="15.75" outlineLevel="1" x14ac:dyDescent="0.25">
      <c r="A152">
        <v>1</v>
      </c>
      <c r="B152" s="140" t="s">
        <v>40</v>
      </c>
      <c r="C152" s="168">
        <v>500</v>
      </c>
      <c r="D152" s="200">
        <v>12000</v>
      </c>
      <c r="E152" s="193">
        <v>250</v>
      </c>
      <c r="F152" s="193">
        <v>2000000</v>
      </c>
      <c r="G152" s="184">
        <v>0.21</v>
      </c>
      <c r="H152" s="184">
        <v>0.03</v>
      </c>
      <c r="I152" s="177">
        <v>0.04</v>
      </c>
      <c r="J152" s="143"/>
      <c r="K152" s="142"/>
      <c r="M152" s="116" t="s">
        <v>40</v>
      </c>
      <c r="N152" s="131">
        <v>1</v>
      </c>
      <c r="O152" s="211">
        <f t="dataTable" ref="O152:P170" dt2D="0" dtr="0" r1="A151"/>
        <v>2736.1978956000003</v>
      </c>
      <c r="P152" s="216">
        <v>0.14168369604304568</v>
      </c>
      <c r="Q152" s="223"/>
      <c r="S152" s="228">
        <f>O152-$O$152</f>
        <v>0</v>
      </c>
      <c r="T152" s="134">
        <f>O152/$O$152-1</f>
        <v>0</v>
      </c>
    </row>
    <row r="153" spans="1:22" ht="15.75" outlineLevel="1" x14ac:dyDescent="0.25">
      <c r="A153">
        <v>2</v>
      </c>
      <c r="B153" s="140" t="s">
        <v>77</v>
      </c>
      <c r="C153" s="169">
        <f>+C158</f>
        <v>300</v>
      </c>
      <c r="D153" s="201">
        <f>D160</f>
        <v>11500</v>
      </c>
      <c r="E153" s="208">
        <f>E161</f>
        <v>270</v>
      </c>
      <c r="F153" s="208">
        <f>+F163</f>
        <v>2100000</v>
      </c>
      <c r="G153" s="209">
        <f>G165</f>
        <v>0.35</v>
      </c>
      <c r="H153" s="209">
        <f>H167</f>
        <v>3.5000000000000003E-2</v>
      </c>
      <c r="I153" s="178">
        <f>I170</f>
        <v>0</v>
      </c>
      <c r="J153" s="141"/>
      <c r="K153" s="141"/>
      <c r="L153" s="50"/>
      <c r="M153" s="132" t="s">
        <v>77</v>
      </c>
      <c r="N153" s="131">
        <v>2</v>
      </c>
      <c r="O153" s="212">
        <v>-4094.8186499999997</v>
      </c>
      <c r="P153" s="217">
        <v>-0.38210495264243227</v>
      </c>
      <c r="Q153" s="224"/>
      <c r="R153" s="51"/>
      <c r="S153" s="229">
        <f t="shared" ref="S153:S170" si="25">O153-$O$152</f>
        <v>-6831.0165455999995</v>
      </c>
      <c r="T153" s="130">
        <f t="shared" ref="T153:T170" si="26">O153/$O$152-1</f>
        <v>-2.4965359985784499</v>
      </c>
      <c r="U153" s="220"/>
    </row>
    <row r="154" spans="1:22" ht="15.75" outlineLevel="1" x14ac:dyDescent="0.25">
      <c r="A154">
        <v>3</v>
      </c>
      <c r="B154" s="140" t="s">
        <v>76</v>
      </c>
      <c r="C154" s="169">
        <f>+C157</f>
        <v>700</v>
      </c>
      <c r="D154" s="201">
        <f>D159</f>
        <v>14000</v>
      </c>
      <c r="E154" s="208">
        <f>E162</f>
        <v>200</v>
      </c>
      <c r="F154" s="208">
        <f>F164</f>
        <v>1800000</v>
      </c>
      <c r="G154" s="209">
        <f>G166</f>
        <v>0.2</v>
      </c>
      <c r="H154" s="209">
        <f>H168</f>
        <v>1.4999999999999999E-2</v>
      </c>
      <c r="I154" s="178">
        <f>I169</f>
        <v>0.06</v>
      </c>
      <c r="J154" s="141"/>
      <c r="K154" s="141"/>
      <c r="L154" s="53"/>
      <c r="M154" s="128" t="s">
        <v>76</v>
      </c>
      <c r="N154" s="127">
        <v>3</v>
      </c>
      <c r="O154" s="213">
        <v>10847.045999999998</v>
      </c>
      <c r="P154" s="218">
        <v>0.40692245425307089</v>
      </c>
      <c r="Q154" s="225"/>
      <c r="R154" s="16"/>
      <c r="S154" s="230">
        <f t="shared" si="25"/>
        <v>8110.8481043999982</v>
      </c>
      <c r="T154" s="126">
        <f t="shared" si="26"/>
        <v>2.9642768593027631</v>
      </c>
      <c r="U154" s="16"/>
    </row>
    <row r="155" spans="1:22" ht="15.75" outlineLevel="1" x14ac:dyDescent="0.25">
      <c r="A155">
        <v>4</v>
      </c>
      <c r="B155" s="140" t="s">
        <v>75</v>
      </c>
      <c r="C155" s="170">
        <f t="shared" ref="C155:I155" si="27">$C$145*C152+$C$146*C153+$C$147*C154</f>
        <v>490</v>
      </c>
      <c r="D155" s="202">
        <f t="shared" si="27"/>
        <v>12275</v>
      </c>
      <c r="E155" s="194">
        <f t="shared" si="27"/>
        <v>245</v>
      </c>
      <c r="F155" s="194">
        <f t="shared" si="27"/>
        <v>1985000</v>
      </c>
      <c r="G155" s="185">
        <f t="shared" si="27"/>
        <v>0.24299999999999999</v>
      </c>
      <c r="H155" s="191">
        <f t="shared" si="27"/>
        <v>2.8250000000000001E-2</v>
      </c>
      <c r="I155" s="190">
        <f t="shared" si="27"/>
        <v>3.4000000000000002E-2</v>
      </c>
      <c r="J155" s="139"/>
      <c r="K155" s="139"/>
      <c r="M155" s="116" t="s">
        <v>75</v>
      </c>
      <c r="N155" s="135">
        <v>4</v>
      </c>
      <c r="O155" s="214">
        <v>2522.0946668499996</v>
      </c>
      <c r="P155" s="219">
        <v>0.13335229799903675</v>
      </c>
      <c r="Q155" s="226"/>
      <c r="S155" s="228">
        <f t="shared" si="25"/>
        <v>-214.10322875000065</v>
      </c>
      <c r="T155" s="134">
        <f t="shared" si="26"/>
        <v>-7.8248444344721446E-2</v>
      </c>
    </row>
    <row r="156" spans="1:22" ht="15.75" outlineLevel="1" x14ac:dyDescent="0.25">
      <c r="A156">
        <v>5</v>
      </c>
      <c r="B156" s="138" t="s">
        <v>74</v>
      </c>
      <c r="C156" s="171">
        <v>500</v>
      </c>
      <c r="D156" s="203">
        <v>12000</v>
      </c>
      <c r="E156" s="195">
        <v>250</v>
      </c>
      <c r="F156" s="195">
        <v>2000000</v>
      </c>
      <c r="G156" s="186">
        <v>0.21</v>
      </c>
      <c r="H156" s="186">
        <v>0.03</v>
      </c>
      <c r="I156" s="179">
        <v>0.04</v>
      </c>
      <c r="J156" s="137"/>
      <c r="K156" s="136"/>
      <c r="M156" s="116" t="s">
        <v>74</v>
      </c>
      <c r="N156" s="135">
        <v>5</v>
      </c>
      <c r="O156" s="249">
        <v>2736.1978956000003</v>
      </c>
      <c r="P156" s="250">
        <v>0.14168369604304568</v>
      </c>
      <c r="Q156" s="226"/>
      <c r="S156" s="228">
        <f t="shared" si="25"/>
        <v>0</v>
      </c>
      <c r="T156" s="134">
        <f t="shared" si="26"/>
        <v>0</v>
      </c>
    </row>
    <row r="157" spans="1:22" ht="15.75" outlineLevel="1" x14ac:dyDescent="0.25">
      <c r="A157">
        <v>6</v>
      </c>
      <c r="B157" s="133" t="str">
        <f>"HI "&amp;C150</f>
        <v>HI Price</v>
      </c>
      <c r="C157" s="172">
        <v>700</v>
      </c>
      <c r="D157" s="204">
        <f t="shared" ref="D157:I164" si="28">D$152</f>
        <v>12000</v>
      </c>
      <c r="E157" s="196">
        <f t="shared" si="28"/>
        <v>250</v>
      </c>
      <c r="F157" s="196">
        <f t="shared" si="28"/>
        <v>2000000</v>
      </c>
      <c r="G157" s="187">
        <f t="shared" si="28"/>
        <v>0.21</v>
      </c>
      <c r="H157" s="187">
        <f t="shared" si="28"/>
        <v>0.03</v>
      </c>
      <c r="I157" s="180">
        <f t="shared" si="28"/>
        <v>0.04</v>
      </c>
      <c r="J157" s="119"/>
      <c r="K157" s="119"/>
      <c r="L157" s="50"/>
      <c r="M157" s="132" t="s">
        <v>117</v>
      </c>
      <c r="N157" s="131">
        <v>6</v>
      </c>
      <c r="O157" s="212">
        <v>8838.7951538399993</v>
      </c>
      <c r="P157" s="217">
        <v>0.32691692574503262</v>
      </c>
      <c r="Q157" s="224"/>
      <c r="R157" s="51"/>
      <c r="S157" s="229">
        <f t="shared" si="25"/>
        <v>6102.5972582399991</v>
      </c>
      <c r="T157" s="130">
        <f t="shared" si="26"/>
        <v>2.2303201343928403</v>
      </c>
      <c r="U157" s="220">
        <f>O157-O158</f>
        <v>12205.19451648</v>
      </c>
      <c r="V157" t="str">
        <f ca="1">_xlfn.FORMULATEXT(U157)</f>
        <v>=O157-O158</v>
      </c>
    </row>
    <row r="158" spans="1:22" ht="15.75" outlineLevel="1" x14ac:dyDescent="0.25">
      <c r="A158">
        <v>7</v>
      </c>
      <c r="B158" s="129" t="str">
        <f>"LO "&amp;C150</f>
        <v>LO Price</v>
      </c>
      <c r="C158" s="173">
        <v>300</v>
      </c>
      <c r="D158" s="204">
        <f t="shared" si="28"/>
        <v>12000</v>
      </c>
      <c r="E158" s="196">
        <f t="shared" si="28"/>
        <v>250</v>
      </c>
      <c r="F158" s="196">
        <f t="shared" si="28"/>
        <v>2000000</v>
      </c>
      <c r="G158" s="187">
        <f t="shared" si="28"/>
        <v>0.21</v>
      </c>
      <c r="H158" s="187">
        <f t="shared" si="28"/>
        <v>0.03</v>
      </c>
      <c r="I158" s="180">
        <f t="shared" si="28"/>
        <v>0.04</v>
      </c>
      <c r="J158" s="119"/>
      <c r="K158" s="119"/>
      <c r="L158" s="53"/>
      <c r="M158" s="128" t="s">
        <v>118</v>
      </c>
      <c r="N158" s="127">
        <v>7</v>
      </c>
      <c r="O158" s="213">
        <v>-3366.3993626400002</v>
      </c>
      <c r="P158" s="218">
        <v>-0.29052717326159055</v>
      </c>
      <c r="Q158" s="225"/>
      <c r="R158" s="16"/>
      <c r="S158" s="230">
        <f t="shared" si="25"/>
        <v>-6102.5972582400009</v>
      </c>
      <c r="T158" s="126">
        <f t="shared" si="26"/>
        <v>-2.2303201343928407</v>
      </c>
      <c r="U158" s="221"/>
    </row>
    <row r="159" spans="1:22" ht="15.75" outlineLevel="1" x14ac:dyDescent="0.25">
      <c r="A159">
        <v>8</v>
      </c>
      <c r="B159" s="133" t="str">
        <f>"HI "&amp;D150</f>
        <v>HI Demand</v>
      </c>
      <c r="C159" s="174">
        <f t="shared" ref="C159:H174" si="29">C$152</f>
        <v>500</v>
      </c>
      <c r="D159" s="205">
        <v>14000</v>
      </c>
      <c r="E159" s="196">
        <f t="shared" si="28"/>
        <v>250</v>
      </c>
      <c r="F159" s="196">
        <f t="shared" si="28"/>
        <v>2000000</v>
      </c>
      <c r="G159" s="187">
        <f t="shared" si="28"/>
        <v>0.21</v>
      </c>
      <c r="H159" s="187">
        <f t="shared" si="28"/>
        <v>0.03</v>
      </c>
      <c r="I159" s="180">
        <f t="shared" si="28"/>
        <v>0.04</v>
      </c>
      <c r="J159" s="119"/>
      <c r="K159" s="119"/>
      <c r="L159" s="50"/>
      <c r="M159" s="132" t="s">
        <v>119</v>
      </c>
      <c r="N159" s="131">
        <v>8</v>
      </c>
      <c r="O159" s="212">
        <v>2753.0512500000009</v>
      </c>
      <c r="P159" s="217">
        <v>0.14239907982837952</v>
      </c>
      <c r="Q159" s="224"/>
      <c r="R159" s="51"/>
      <c r="S159" s="229">
        <f t="shared" si="25"/>
        <v>16.853354400000626</v>
      </c>
      <c r="T159" s="130">
        <f t="shared" si="26"/>
        <v>6.1594062429117802E-3</v>
      </c>
      <c r="U159" s="220">
        <f t="shared" ref="U159" si="30">O159-O160</f>
        <v>652.54056880000053</v>
      </c>
      <c r="V159" t="str">
        <f ca="1">_xlfn.FORMULATEXT(U159)</f>
        <v>=O159-O160</v>
      </c>
    </row>
    <row r="160" spans="1:22" ht="15.75" outlineLevel="1" x14ac:dyDescent="0.25">
      <c r="A160">
        <v>9</v>
      </c>
      <c r="B160" s="129" t="str">
        <f>"LO "&amp;D150</f>
        <v>LO Demand</v>
      </c>
      <c r="C160" s="174">
        <f t="shared" si="29"/>
        <v>500</v>
      </c>
      <c r="D160" s="206">
        <v>11500</v>
      </c>
      <c r="E160" s="196">
        <f t="shared" si="28"/>
        <v>250</v>
      </c>
      <c r="F160" s="196">
        <f t="shared" si="28"/>
        <v>2000000</v>
      </c>
      <c r="G160" s="187">
        <f t="shared" si="28"/>
        <v>0.21</v>
      </c>
      <c r="H160" s="187">
        <f t="shared" si="28"/>
        <v>0.03</v>
      </c>
      <c r="I160" s="180">
        <f t="shared" si="28"/>
        <v>0.04</v>
      </c>
      <c r="J160" s="119"/>
      <c r="K160" s="119"/>
      <c r="L160" s="53"/>
      <c r="M160" s="128" t="s">
        <v>120</v>
      </c>
      <c r="N160" s="127">
        <v>9</v>
      </c>
      <c r="O160" s="213">
        <v>2100.5106812000004</v>
      </c>
      <c r="P160" s="218">
        <v>0.11349603065361288</v>
      </c>
      <c r="Q160" s="225"/>
      <c r="R160" s="16"/>
      <c r="S160" s="230">
        <f t="shared" si="25"/>
        <v>-635.6872143999999</v>
      </c>
      <c r="T160" s="126">
        <f t="shared" si="26"/>
        <v>-0.2323250139992542</v>
      </c>
      <c r="U160" s="221"/>
    </row>
    <row r="161" spans="1:22" ht="15.75" outlineLevel="1" x14ac:dyDescent="0.25">
      <c r="A161">
        <v>10</v>
      </c>
      <c r="B161" s="133" t="str">
        <f>"HI "&amp;E150</f>
        <v>HI Variable Cost</v>
      </c>
      <c r="C161" s="174">
        <f t="shared" si="29"/>
        <v>500</v>
      </c>
      <c r="D161" s="204">
        <f t="shared" si="29"/>
        <v>12000</v>
      </c>
      <c r="E161" s="193">
        <v>270</v>
      </c>
      <c r="F161" s="196">
        <f t="shared" si="28"/>
        <v>2000000</v>
      </c>
      <c r="G161" s="187">
        <f t="shared" si="28"/>
        <v>0.21</v>
      </c>
      <c r="H161" s="187">
        <f t="shared" si="28"/>
        <v>0.03</v>
      </c>
      <c r="I161" s="180">
        <f t="shared" si="28"/>
        <v>0.04</v>
      </c>
      <c r="J161" s="119"/>
      <c r="K161" s="119"/>
      <c r="L161" s="50"/>
      <c r="M161" s="132" t="s">
        <v>121</v>
      </c>
      <c r="N161" s="131">
        <v>10</v>
      </c>
      <c r="O161" s="212">
        <v>2125.2640356000006</v>
      </c>
      <c r="P161" s="217">
        <v>0.11004878854536863</v>
      </c>
      <c r="Q161" s="224"/>
      <c r="R161" s="51"/>
      <c r="S161" s="229">
        <f t="shared" si="25"/>
        <v>-610.93385999999964</v>
      </c>
      <c r="T161" s="130">
        <f t="shared" si="26"/>
        <v>-0.22327838968900038</v>
      </c>
      <c r="U161" s="220">
        <f t="shared" ref="U161" si="31">O161-O162</f>
        <v>-2138.2685100000003</v>
      </c>
      <c r="V161" t="str">
        <f ca="1">_xlfn.FORMULATEXT(U161)</f>
        <v>=O161-O162</v>
      </c>
    </row>
    <row r="162" spans="1:22" ht="15.75" outlineLevel="1" x14ac:dyDescent="0.25">
      <c r="A162">
        <v>11</v>
      </c>
      <c r="B162" s="129" t="str">
        <f>"LO "&amp;E150</f>
        <v>LO Variable Cost</v>
      </c>
      <c r="C162" s="174">
        <f t="shared" si="29"/>
        <v>500</v>
      </c>
      <c r="D162" s="204">
        <f t="shared" si="29"/>
        <v>12000</v>
      </c>
      <c r="E162" s="197">
        <v>200</v>
      </c>
      <c r="F162" s="196">
        <f t="shared" si="28"/>
        <v>2000000</v>
      </c>
      <c r="G162" s="187">
        <f t="shared" si="28"/>
        <v>0.21</v>
      </c>
      <c r="H162" s="187">
        <f t="shared" si="28"/>
        <v>0.03</v>
      </c>
      <c r="I162" s="180">
        <f t="shared" si="28"/>
        <v>0.04</v>
      </c>
      <c r="J162" s="119"/>
      <c r="K162" s="119"/>
      <c r="L162" s="53"/>
      <c r="M162" s="128" t="s">
        <v>122</v>
      </c>
      <c r="N162" s="127">
        <v>11</v>
      </c>
      <c r="O162" s="213">
        <v>4263.532545600001</v>
      </c>
      <c r="P162" s="218">
        <v>0.22077096478723832</v>
      </c>
      <c r="Q162" s="225"/>
      <c r="R162" s="16"/>
      <c r="S162" s="230">
        <f t="shared" si="25"/>
        <v>1527.3346500000007</v>
      </c>
      <c r="T162" s="126">
        <f t="shared" si="26"/>
        <v>0.55819597422250156</v>
      </c>
      <c r="U162" s="221"/>
    </row>
    <row r="163" spans="1:22" ht="15.75" outlineLevel="1" x14ac:dyDescent="0.25">
      <c r="A163">
        <v>12</v>
      </c>
      <c r="B163" s="133" t="str">
        <f>"HI "&amp;F150</f>
        <v>HI Total Fixed Cost</v>
      </c>
      <c r="C163" s="174">
        <f t="shared" si="29"/>
        <v>500</v>
      </c>
      <c r="D163" s="204">
        <f t="shared" si="29"/>
        <v>12000</v>
      </c>
      <c r="E163" s="196">
        <f t="shared" si="29"/>
        <v>250</v>
      </c>
      <c r="F163" s="193">
        <v>2100000</v>
      </c>
      <c r="G163" s="187">
        <f t="shared" si="28"/>
        <v>0.21</v>
      </c>
      <c r="H163" s="187">
        <f t="shared" si="28"/>
        <v>0.03</v>
      </c>
      <c r="I163" s="180">
        <f t="shared" si="28"/>
        <v>0.04</v>
      </c>
      <c r="J163" s="119"/>
      <c r="K163" s="119"/>
      <c r="L163" s="50"/>
      <c r="M163" s="132" t="s">
        <v>123</v>
      </c>
      <c r="N163" s="131">
        <v>12</v>
      </c>
      <c r="O163" s="212">
        <v>2492.0167956000009</v>
      </c>
      <c r="P163" s="217">
        <v>0.12903969803124615</v>
      </c>
      <c r="Q163" s="224"/>
      <c r="R163" s="51"/>
      <c r="S163" s="229">
        <f t="shared" si="25"/>
        <v>-244.18109999999933</v>
      </c>
      <c r="T163" s="130">
        <f t="shared" si="26"/>
        <v>-8.9241023243479489E-2</v>
      </c>
      <c r="U163" s="220">
        <f t="shared" ref="U163" si="32">O163-O164</f>
        <v>-732.54329999999982</v>
      </c>
    </row>
    <row r="164" spans="1:22" ht="15.75" outlineLevel="1" x14ac:dyDescent="0.25">
      <c r="A164">
        <v>13</v>
      </c>
      <c r="B164" s="129" t="str">
        <f>"LO "&amp;F150</f>
        <v>LO Total Fixed Cost</v>
      </c>
      <c r="C164" s="174">
        <f t="shared" si="29"/>
        <v>500</v>
      </c>
      <c r="D164" s="204">
        <f t="shared" si="29"/>
        <v>12000</v>
      </c>
      <c r="E164" s="196">
        <f t="shared" si="29"/>
        <v>250</v>
      </c>
      <c r="F164" s="197">
        <v>1800000</v>
      </c>
      <c r="G164" s="187">
        <f t="shared" si="28"/>
        <v>0.21</v>
      </c>
      <c r="H164" s="187">
        <f t="shared" si="28"/>
        <v>0.03</v>
      </c>
      <c r="I164" s="180">
        <f t="shared" si="28"/>
        <v>0.04</v>
      </c>
      <c r="J164" s="119"/>
      <c r="K164" s="119"/>
      <c r="L164" s="53"/>
      <c r="M164" s="128" t="s">
        <v>124</v>
      </c>
      <c r="N164" s="127">
        <v>13</v>
      </c>
      <c r="O164" s="213">
        <v>3224.5600956000007</v>
      </c>
      <c r="P164" s="218">
        <v>0.16697169206664481</v>
      </c>
      <c r="Q164" s="225"/>
      <c r="R164" s="16"/>
      <c r="S164" s="230">
        <f t="shared" si="25"/>
        <v>488.36220000000048</v>
      </c>
      <c r="T164" s="126">
        <f t="shared" si="26"/>
        <v>0.17848204648695964</v>
      </c>
      <c r="U164" s="221"/>
    </row>
    <row r="165" spans="1:22" ht="15.75" outlineLevel="1" x14ac:dyDescent="0.25">
      <c r="A165">
        <v>14</v>
      </c>
      <c r="B165" s="133" t="str">
        <f>"HI "&amp;G150</f>
        <v>HI Tax rate</v>
      </c>
      <c r="C165" s="174">
        <f t="shared" si="29"/>
        <v>500</v>
      </c>
      <c r="D165" s="204">
        <f t="shared" si="29"/>
        <v>12000</v>
      </c>
      <c r="E165" s="196">
        <f t="shared" si="29"/>
        <v>250</v>
      </c>
      <c r="F165" s="196">
        <f t="shared" si="29"/>
        <v>2000000</v>
      </c>
      <c r="G165" s="184">
        <v>0.35</v>
      </c>
      <c r="H165" s="187">
        <f>H$152</f>
        <v>0.03</v>
      </c>
      <c r="I165" s="180">
        <f>I$152</f>
        <v>0.04</v>
      </c>
      <c r="J165" s="119"/>
      <c r="K165" s="119"/>
      <c r="L165" s="50"/>
      <c r="M165" s="132" t="s">
        <v>125</v>
      </c>
      <c r="N165" s="131">
        <v>14</v>
      </c>
      <c r="O165" s="212">
        <v>2251.3020660000007</v>
      </c>
      <c r="P165" s="217">
        <v>0.11657519294680975</v>
      </c>
      <c r="Q165" s="224"/>
      <c r="R165" s="51"/>
      <c r="S165" s="229">
        <f t="shared" si="25"/>
        <v>-484.89582959999962</v>
      </c>
      <c r="T165" s="130">
        <f t="shared" si="26"/>
        <v>-0.17721518987341756</v>
      </c>
      <c r="U165" s="220">
        <f t="shared" ref="U165" si="33">O165-O166</f>
        <v>-519.53124599999956</v>
      </c>
    </row>
    <row r="166" spans="1:22" ht="15.75" outlineLevel="1" x14ac:dyDescent="0.25">
      <c r="A166">
        <v>15</v>
      </c>
      <c r="B166" s="129" t="str">
        <f>"LO "&amp;G150</f>
        <v>LO Tax rate</v>
      </c>
      <c r="C166" s="174">
        <f t="shared" si="29"/>
        <v>500</v>
      </c>
      <c r="D166" s="204">
        <f t="shared" si="29"/>
        <v>12000</v>
      </c>
      <c r="E166" s="196">
        <f t="shared" si="29"/>
        <v>250</v>
      </c>
      <c r="F166" s="196">
        <f t="shared" si="29"/>
        <v>2000000</v>
      </c>
      <c r="G166" s="188">
        <v>0.2</v>
      </c>
      <c r="H166" s="187">
        <f>H$152</f>
        <v>0.03</v>
      </c>
      <c r="I166" s="180">
        <f>I$152</f>
        <v>0.04</v>
      </c>
      <c r="J166" s="119"/>
      <c r="K166" s="119"/>
      <c r="L166" s="53"/>
      <c r="M166" s="128" t="s">
        <v>126</v>
      </c>
      <c r="N166" s="127">
        <v>15</v>
      </c>
      <c r="O166" s="213">
        <v>2770.8333120000002</v>
      </c>
      <c r="P166" s="218">
        <v>0.14347716054991969</v>
      </c>
      <c r="Q166" s="225"/>
      <c r="R166" s="16"/>
      <c r="S166" s="230">
        <f t="shared" si="25"/>
        <v>34.63541639999994</v>
      </c>
      <c r="T166" s="126">
        <f t="shared" si="26"/>
        <v>1.2658227848101333E-2</v>
      </c>
      <c r="U166" s="221"/>
    </row>
    <row r="167" spans="1:22" ht="15.75" outlineLevel="1" x14ac:dyDescent="0.25">
      <c r="A167">
        <v>16</v>
      </c>
      <c r="B167" s="133" t="str">
        <f>"HI "&amp;H150</f>
        <v>HI Inflation rate</v>
      </c>
      <c r="C167" s="174">
        <f t="shared" si="29"/>
        <v>500</v>
      </c>
      <c r="D167" s="204">
        <f t="shared" si="29"/>
        <v>12000</v>
      </c>
      <c r="E167" s="196">
        <f t="shared" si="29"/>
        <v>250</v>
      </c>
      <c r="F167" s="196">
        <f t="shared" si="29"/>
        <v>2000000</v>
      </c>
      <c r="G167" s="187">
        <f t="shared" si="29"/>
        <v>0.21</v>
      </c>
      <c r="H167" s="184">
        <v>3.5000000000000003E-2</v>
      </c>
      <c r="I167" s="180">
        <f>I$152</f>
        <v>0.04</v>
      </c>
      <c r="J167" s="119"/>
      <c r="K167" s="119"/>
      <c r="L167" s="50"/>
      <c r="M167" s="132" t="s">
        <v>127</v>
      </c>
      <c r="N167" s="131">
        <v>16</v>
      </c>
      <c r="O167" s="212">
        <v>2750.7132529000005</v>
      </c>
      <c r="P167" s="217">
        <v>0.14171467420164091</v>
      </c>
      <c r="Q167" s="224"/>
      <c r="R167" s="51"/>
      <c r="S167" s="229">
        <f t="shared" si="25"/>
        <v>14.515357300000232</v>
      </c>
      <c r="T167" s="130">
        <f t="shared" si="26"/>
        <v>5.3049369430997473E-3</v>
      </c>
      <c r="U167" s="220">
        <f t="shared" ref="U167" si="34">O167-O168</f>
        <v>57.767644000000018</v>
      </c>
    </row>
    <row r="168" spans="1:22" ht="15.75" outlineLevel="1" x14ac:dyDescent="0.25">
      <c r="A168">
        <v>17</v>
      </c>
      <c r="B168" s="129" t="str">
        <f>"LO "&amp;H150</f>
        <v>LO Inflation rate</v>
      </c>
      <c r="C168" s="174">
        <f t="shared" si="29"/>
        <v>500</v>
      </c>
      <c r="D168" s="204">
        <f t="shared" si="29"/>
        <v>12000</v>
      </c>
      <c r="E168" s="196">
        <f t="shared" si="29"/>
        <v>250</v>
      </c>
      <c r="F168" s="196">
        <f t="shared" si="29"/>
        <v>2000000</v>
      </c>
      <c r="G168" s="187">
        <f t="shared" si="29"/>
        <v>0.21</v>
      </c>
      <c r="H168" s="188">
        <v>1.4999999999999999E-2</v>
      </c>
      <c r="I168" s="180">
        <f>I$152</f>
        <v>0.04</v>
      </c>
      <c r="J168" s="119"/>
      <c r="K168" s="119"/>
      <c r="L168" s="53"/>
      <c r="M168" s="128" t="s">
        <v>128</v>
      </c>
      <c r="N168" s="127">
        <v>17</v>
      </c>
      <c r="O168" s="213">
        <v>2692.9456089000005</v>
      </c>
      <c r="P168" s="218">
        <v>0.14158979509947625</v>
      </c>
      <c r="Q168" s="225"/>
      <c r="R168" s="16"/>
      <c r="S168" s="230">
        <f t="shared" si="25"/>
        <v>-43.252286699999786</v>
      </c>
      <c r="T168" s="126">
        <f t="shared" si="26"/>
        <v>-1.5807440963810593E-2</v>
      </c>
      <c r="U168" s="221"/>
    </row>
    <row r="169" spans="1:22" ht="15.75" outlineLevel="1" x14ac:dyDescent="0.25">
      <c r="A169">
        <v>18</v>
      </c>
      <c r="B169" s="133" t="str">
        <f>"HI "&amp;I150</f>
        <v>HI Demand growth rate</v>
      </c>
      <c r="C169" s="174">
        <f t="shared" si="29"/>
        <v>500</v>
      </c>
      <c r="D169" s="204">
        <f t="shared" si="29"/>
        <v>12000</v>
      </c>
      <c r="E169" s="196">
        <f t="shared" si="29"/>
        <v>250</v>
      </c>
      <c r="F169" s="196">
        <f t="shared" si="29"/>
        <v>2000000</v>
      </c>
      <c r="G169" s="187">
        <f t="shared" si="29"/>
        <v>0.21</v>
      </c>
      <c r="H169" s="187">
        <f t="shared" si="29"/>
        <v>0.03</v>
      </c>
      <c r="I169" s="177">
        <v>0.06</v>
      </c>
      <c r="J169" s="119"/>
      <c r="K169" s="119"/>
      <c r="L169" s="50"/>
      <c r="M169" s="132" t="s">
        <v>129</v>
      </c>
      <c r="N169" s="131">
        <v>18</v>
      </c>
      <c r="O169" s="212">
        <v>2753.0512500000009</v>
      </c>
      <c r="P169" s="217">
        <v>0.14239907982837952</v>
      </c>
      <c r="Q169" s="224"/>
      <c r="R169" s="51"/>
      <c r="S169" s="229">
        <f t="shared" si="25"/>
        <v>16.853354400000626</v>
      </c>
      <c r="T169" s="130">
        <f t="shared" si="26"/>
        <v>6.1594062429117802E-3</v>
      </c>
      <c r="U169" s="220">
        <f t="shared" ref="U169" si="35">O169-O170</f>
        <v>622.48050000000012</v>
      </c>
    </row>
    <row r="170" spans="1:22" ht="15.75" outlineLevel="1" x14ac:dyDescent="0.25">
      <c r="A170">
        <v>19</v>
      </c>
      <c r="B170" s="129" t="str">
        <f>"LO "&amp;I150</f>
        <v>LO Demand growth rate</v>
      </c>
      <c r="C170" s="174">
        <f t="shared" si="29"/>
        <v>500</v>
      </c>
      <c r="D170" s="204">
        <f t="shared" si="29"/>
        <v>12000</v>
      </c>
      <c r="E170" s="196">
        <f t="shared" si="29"/>
        <v>250</v>
      </c>
      <c r="F170" s="196">
        <f t="shared" si="29"/>
        <v>2000000</v>
      </c>
      <c r="G170" s="187">
        <f t="shared" si="29"/>
        <v>0.21</v>
      </c>
      <c r="H170" s="187">
        <f t="shared" si="29"/>
        <v>0.03</v>
      </c>
      <c r="I170" s="181">
        <v>0</v>
      </c>
      <c r="J170" s="119"/>
      <c r="K170" s="119"/>
      <c r="L170" s="53"/>
      <c r="M170" s="128" t="s">
        <v>130</v>
      </c>
      <c r="N170" s="127">
        <v>19</v>
      </c>
      <c r="O170" s="213">
        <v>2130.5707500000008</v>
      </c>
      <c r="P170" s="218">
        <v>0.11488405480604359</v>
      </c>
      <c r="Q170" s="225"/>
      <c r="R170" s="16"/>
      <c r="S170" s="230">
        <f t="shared" si="25"/>
        <v>-605.62714559999949</v>
      </c>
      <c r="T170" s="126">
        <f t="shared" si="26"/>
        <v>-0.22133894137331611</v>
      </c>
      <c r="U170" s="221"/>
    </row>
    <row r="171" spans="1:22" ht="15.75" outlineLevel="1" x14ac:dyDescent="0.25">
      <c r="A171">
        <v>20</v>
      </c>
      <c r="B171" s="125" t="s">
        <v>103</v>
      </c>
      <c r="C171" s="175">
        <f t="shared" si="29"/>
        <v>500</v>
      </c>
      <c r="D171" s="207">
        <f t="shared" si="29"/>
        <v>12000</v>
      </c>
      <c r="E171" s="198">
        <f t="shared" si="29"/>
        <v>250</v>
      </c>
      <c r="F171" s="198">
        <f t="shared" si="29"/>
        <v>2000000</v>
      </c>
      <c r="G171" s="189">
        <f t="shared" si="29"/>
        <v>0.21</v>
      </c>
      <c r="H171" s="189">
        <f t="shared" si="29"/>
        <v>0.03</v>
      </c>
      <c r="I171" s="182">
        <f>I$152</f>
        <v>0.04</v>
      </c>
      <c r="J171" s="117"/>
      <c r="K171" s="118"/>
      <c r="M171" s="116" t="s">
        <v>103</v>
      </c>
      <c r="N171" s="124">
        <v>20</v>
      </c>
      <c r="O171" s="123"/>
      <c r="P171" s="122"/>
      <c r="Q171" s="121"/>
      <c r="S171" s="111"/>
    </row>
    <row r="172" spans="1:22" ht="15.75" outlineLevel="1" x14ac:dyDescent="0.25">
      <c r="A172">
        <v>21</v>
      </c>
      <c r="B172" s="120" t="s">
        <v>104</v>
      </c>
      <c r="C172" s="175">
        <f t="shared" si="29"/>
        <v>500</v>
      </c>
      <c r="D172" s="207">
        <f t="shared" si="29"/>
        <v>12000</v>
      </c>
      <c r="E172" s="198">
        <f t="shared" si="29"/>
        <v>250</v>
      </c>
      <c r="F172" s="198">
        <f t="shared" si="29"/>
        <v>2000000</v>
      </c>
      <c r="G172" s="189">
        <f t="shared" si="29"/>
        <v>0.21</v>
      </c>
      <c r="H172" s="189">
        <f t="shared" si="29"/>
        <v>0.03</v>
      </c>
      <c r="I172" s="182">
        <f>I$152</f>
        <v>0.04</v>
      </c>
      <c r="J172" s="117"/>
      <c r="K172" s="118"/>
      <c r="M172" s="116" t="s">
        <v>104</v>
      </c>
      <c r="N172" s="124">
        <v>21</v>
      </c>
      <c r="O172" s="123"/>
      <c r="P172" s="122"/>
      <c r="Q172" s="121"/>
      <c r="S172" s="111"/>
    </row>
    <row r="173" spans="1:22" ht="15.75" outlineLevel="1" x14ac:dyDescent="0.25">
      <c r="A173">
        <v>22</v>
      </c>
      <c r="B173" s="125" t="s">
        <v>105</v>
      </c>
      <c r="C173" s="175">
        <f t="shared" si="29"/>
        <v>500</v>
      </c>
      <c r="D173" s="207">
        <f t="shared" si="29"/>
        <v>12000</v>
      </c>
      <c r="E173" s="198">
        <f t="shared" si="29"/>
        <v>250</v>
      </c>
      <c r="F173" s="198">
        <f t="shared" si="29"/>
        <v>2000000</v>
      </c>
      <c r="G173" s="189">
        <f t="shared" si="29"/>
        <v>0.21</v>
      </c>
      <c r="H173" s="189">
        <f t="shared" si="29"/>
        <v>0.03</v>
      </c>
      <c r="I173" s="182">
        <f>I$152</f>
        <v>0.04</v>
      </c>
      <c r="J173" s="118"/>
      <c r="K173" s="117"/>
      <c r="M173" s="116" t="s">
        <v>105</v>
      </c>
      <c r="N173" s="124">
        <v>22</v>
      </c>
      <c r="O173" s="123"/>
      <c r="P173" s="122"/>
      <c r="Q173" s="121"/>
      <c r="S173" s="111"/>
    </row>
    <row r="174" spans="1:22" ht="16.5" outlineLevel="1" thickBot="1" x14ac:dyDescent="0.3">
      <c r="A174">
        <v>23</v>
      </c>
      <c r="B174" s="120" t="s">
        <v>106</v>
      </c>
      <c r="C174" s="175">
        <f t="shared" si="29"/>
        <v>500</v>
      </c>
      <c r="D174" s="207">
        <f t="shared" si="29"/>
        <v>12000</v>
      </c>
      <c r="E174" s="198">
        <f t="shared" si="29"/>
        <v>250</v>
      </c>
      <c r="F174" s="198">
        <f t="shared" si="29"/>
        <v>2000000</v>
      </c>
      <c r="G174" s="189">
        <f t="shared" si="29"/>
        <v>0.21</v>
      </c>
      <c r="H174" s="189">
        <f t="shared" si="29"/>
        <v>0.03</v>
      </c>
      <c r="I174" s="182">
        <f>I$152</f>
        <v>0.04</v>
      </c>
      <c r="J174" s="118"/>
      <c r="K174" s="117"/>
      <c r="M174" s="116" t="s">
        <v>106</v>
      </c>
      <c r="N174" s="115">
        <v>23</v>
      </c>
      <c r="O174" s="114"/>
      <c r="P174" s="113"/>
      <c r="Q174" s="112"/>
      <c r="S174" s="111"/>
    </row>
    <row r="175" spans="1:22" outlineLevel="1" x14ac:dyDescent="0.25"/>
    <row r="176" spans="1:22" outlineLevel="1" x14ac:dyDescent="0.25"/>
    <row r="177" spans="2:11" ht="15.75" outlineLevel="1" x14ac:dyDescent="0.25">
      <c r="B177" s="231" t="s">
        <v>136</v>
      </c>
      <c r="C177" s="232"/>
      <c r="D177" s="232"/>
      <c r="E177" s="232"/>
      <c r="F177" s="232"/>
      <c r="G177" s="232"/>
      <c r="H177" s="232"/>
      <c r="I177" s="232"/>
      <c r="J177" s="232"/>
      <c r="K177" s="233"/>
    </row>
    <row r="178" spans="2:11" outlineLevel="1" x14ac:dyDescent="0.25">
      <c r="B178" s="234"/>
      <c r="C178" s="235" t="str">
        <f>+C150</f>
        <v>Price</v>
      </c>
      <c r="D178" s="235" t="str">
        <f t="shared" ref="D178:K178" si="36">+D150</f>
        <v>Demand</v>
      </c>
      <c r="E178" s="235" t="str">
        <f t="shared" si="36"/>
        <v>Variable Cost</v>
      </c>
      <c r="F178" s="235" t="str">
        <f t="shared" si="36"/>
        <v>Total Fixed Cost</v>
      </c>
      <c r="G178" s="235" t="str">
        <f t="shared" si="36"/>
        <v>Tax rate</v>
      </c>
      <c r="H178" s="235" t="str">
        <f t="shared" si="36"/>
        <v>Inflation rate</v>
      </c>
      <c r="I178" s="235" t="str">
        <f t="shared" si="36"/>
        <v>Demand growth rate</v>
      </c>
      <c r="J178" s="235" t="str">
        <f t="shared" si="36"/>
        <v>Var 1</v>
      </c>
      <c r="K178" s="236" t="str">
        <f t="shared" si="36"/>
        <v>Var 2</v>
      </c>
    </row>
    <row r="179" spans="2:11" ht="15.75" outlineLevel="1" x14ac:dyDescent="0.25">
      <c r="B179" s="237" t="s">
        <v>131</v>
      </c>
      <c r="C179" s="238">
        <f t="shared" ref="C179" si="37">+MIN(C153:C154)</f>
        <v>300</v>
      </c>
      <c r="D179" s="238">
        <f t="shared" ref="D179:I179" si="38">+MIN(D153:D154)</f>
        <v>11500</v>
      </c>
      <c r="E179" s="238">
        <f t="shared" si="38"/>
        <v>200</v>
      </c>
      <c r="F179" s="238">
        <f t="shared" si="38"/>
        <v>1800000</v>
      </c>
      <c r="G179" s="251">
        <f t="shared" si="38"/>
        <v>0.2</v>
      </c>
      <c r="H179" s="251">
        <f t="shared" si="38"/>
        <v>1.4999999999999999E-2</v>
      </c>
      <c r="I179" s="251">
        <f t="shared" si="38"/>
        <v>0</v>
      </c>
      <c r="J179" s="239"/>
      <c r="K179" s="240"/>
    </row>
    <row r="180" spans="2:11" ht="15.75" outlineLevel="1" x14ac:dyDescent="0.25">
      <c r="B180" s="241" t="s">
        <v>132</v>
      </c>
      <c r="C180" s="242">
        <f t="shared" ref="C180" si="39">+MAX(C153:C154)</f>
        <v>700</v>
      </c>
      <c r="D180" s="242">
        <f t="shared" ref="D180:I180" si="40">+MAX(D153:D154)</f>
        <v>14000</v>
      </c>
      <c r="E180" s="242">
        <f t="shared" si="40"/>
        <v>270</v>
      </c>
      <c r="F180" s="242">
        <f t="shared" si="40"/>
        <v>2100000</v>
      </c>
      <c r="G180" s="252">
        <f t="shared" si="40"/>
        <v>0.35</v>
      </c>
      <c r="H180" s="252">
        <f t="shared" si="40"/>
        <v>3.5000000000000003E-2</v>
      </c>
      <c r="I180" s="252">
        <f t="shared" si="40"/>
        <v>0.06</v>
      </c>
      <c r="J180" s="243"/>
      <c r="K180" s="244"/>
    </row>
    <row r="181" spans="2:11" outlineLevel="1" x14ac:dyDescent="0.25"/>
    <row r="182" spans="2:11" outlineLevel="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sheetData>
  <mergeCells count="1">
    <mergeCell ref="B144:C144"/>
  </mergeCells>
  <conditionalFormatting sqref="E42:J46">
    <cfRule type="colorScale" priority="12">
      <colorScale>
        <cfvo type="min"/>
        <cfvo type="percentile" val="50"/>
        <cfvo type="max"/>
        <color rgb="FFF8696B"/>
        <color rgb="FFFFEB84"/>
        <color rgb="FF63BE7B"/>
      </colorScale>
    </cfRule>
  </conditionalFormatting>
  <conditionalFormatting sqref="S171:S174">
    <cfRule type="cellIs" dxfId="1" priority="10" operator="lessThan">
      <formula>0</formula>
    </cfRule>
    <cfRule type="cellIs" dxfId="0" priority="11" operator="greaterThan">
      <formula>0</formula>
    </cfRule>
  </conditionalFormatting>
  <conditionalFormatting sqref="T157:T170">
    <cfRule type="iconSet" priority="9">
      <iconSet iconSet="5Arrows">
        <cfvo type="percent" val="0"/>
        <cfvo type="percent" val="20"/>
        <cfvo type="percent" val="40"/>
        <cfvo type="percent" val="60"/>
        <cfvo type="percent" val="80"/>
      </iconSet>
    </cfRule>
  </conditionalFormatting>
  <conditionalFormatting sqref="U157:U170">
    <cfRule type="dataBar" priority="6">
      <dataBar>
        <cfvo type="min"/>
        <cfvo type="max"/>
        <color rgb="FF008AEF"/>
      </dataBar>
      <extLst>
        <ext xmlns:x14="http://schemas.microsoft.com/office/spreadsheetml/2009/9/main" uri="{B025F937-C7B1-47D3-B67F-A62EFF666E3E}">
          <x14:id>{C5FAC287-7130-41C9-A6A2-748FE200A078}</x14:id>
        </ext>
      </extLst>
    </cfRule>
    <cfRule type="colorScale" priority="7">
      <colorScale>
        <cfvo type="min"/>
        <cfvo type="percentile" val="50"/>
        <cfvo type="max"/>
        <color rgb="FFF8696B"/>
        <color rgb="FFFCFCFF"/>
        <color rgb="FF5A8AC6"/>
      </colorScale>
    </cfRule>
    <cfRule type="iconSet" priority="8">
      <iconSet iconSet="3Flags">
        <cfvo type="percent" val="0"/>
        <cfvo type="percent" val="33"/>
        <cfvo type="percent" val="67"/>
      </iconSet>
    </cfRule>
  </conditionalFormatting>
  <conditionalFormatting sqref="U153">
    <cfRule type="dataBar" priority="3">
      <dataBar>
        <cfvo type="min"/>
        <cfvo type="max"/>
        <color rgb="FF008AEF"/>
      </dataBar>
      <extLst>
        <ext xmlns:x14="http://schemas.microsoft.com/office/spreadsheetml/2009/9/main" uri="{B025F937-C7B1-47D3-B67F-A62EFF666E3E}">
          <x14:id>{439F9C76-34BA-43A9-BB15-BC764D097A7C}</x14:id>
        </ext>
      </extLst>
    </cfRule>
    <cfRule type="colorScale" priority="4">
      <colorScale>
        <cfvo type="min"/>
        <cfvo type="percentile" val="50"/>
        <cfvo type="max"/>
        <color rgb="FFF8696B"/>
        <color rgb="FFFCFCFF"/>
        <color rgb="FF5A8AC6"/>
      </colorScale>
    </cfRule>
    <cfRule type="iconSet" priority="5">
      <iconSet iconSet="3Flags">
        <cfvo type="percent" val="0"/>
        <cfvo type="percent" val="33"/>
        <cfvo type="percent" val="67"/>
      </iconSet>
    </cfRule>
  </conditionalFormatting>
  <conditionalFormatting sqref="S157:S170">
    <cfRule type="iconSet" priority="1">
      <iconSet iconSet="5Arrows">
        <cfvo type="percent" val="0"/>
        <cfvo type="percent" val="20"/>
        <cfvo type="percent" val="40"/>
        <cfvo type="percent" val="60"/>
        <cfvo type="percent" val="80"/>
      </iconSet>
    </cfRule>
  </conditionalFormatting>
  <hyperlinks>
    <hyperlink ref="A1" location="MENU!A1" display="MENU" xr:uid="{CC6A7394-0C8C-47A7-8B73-B29FE705CE41}"/>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324" r:id="rId4" name="Drop Down 36">
              <controlPr defaultSize="0" autoLine="0" autoPict="0">
                <anchor moveWithCells="1">
                  <from>
                    <xdr:col>7</xdr:col>
                    <xdr:colOff>838200</xdr:colOff>
                    <xdr:row>145</xdr:row>
                    <xdr:rowOff>95250</xdr:rowOff>
                  </from>
                  <to>
                    <xdr:col>11</xdr:col>
                    <xdr:colOff>571500</xdr:colOff>
                    <xdr:row>147</xdr:row>
                    <xdr:rowOff>219075</xdr:rowOff>
                  </to>
                </anchor>
              </controlPr>
            </control>
          </mc:Choice>
        </mc:AlternateContent>
        <mc:AlternateContent xmlns:mc="http://schemas.openxmlformats.org/markup-compatibility/2006">
          <mc:Choice Requires="x14">
            <control shapeId="12326" r:id="rId5" name="Drop Down 38">
              <controlPr defaultSize="0" autoLine="0" autoPict="0">
                <anchor moveWithCells="1">
                  <from>
                    <xdr:col>5</xdr:col>
                    <xdr:colOff>9525</xdr:colOff>
                    <xdr:row>1</xdr:row>
                    <xdr:rowOff>95250</xdr:rowOff>
                  </from>
                  <to>
                    <xdr:col>7</xdr:col>
                    <xdr:colOff>923925</xdr:colOff>
                    <xdr:row>4</xdr:row>
                    <xdr:rowOff>28575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C5FAC287-7130-41C9-A6A2-748FE200A078}">
            <x14:dataBar minLength="0" maxLength="100" border="1" negativeBarBorderColorSameAsPositive="0">
              <x14:cfvo type="autoMin"/>
              <x14:cfvo type="autoMax"/>
              <x14:borderColor rgb="FF008AEF"/>
              <x14:negativeFillColor rgb="FFFF0000"/>
              <x14:negativeBorderColor rgb="FFFF0000"/>
              <x14:axisColor rgb="FF000000"/>
            </x14:dataBar>
          </x14:cfRule>
          <xm:sqref>U157:U170</xm:sqref>
        </x14:conditionalFormatting>
        <x14:conditionalFormatting xmlns:xm="http://schemas.microsoft.com/office/excel/2006/main">
          <x14:cfRule type="dataBar" id="{439F9C76-34BA-43A9-BB15-BC764D097A7C}">
            <x14:dataBar minLength="0" maxLength="100" border="1" negativeBarBorderColorSameAsPositive="0">
              <x14:cfvo type="autoMin"/>
              <x14:cfvo type="autoMax"/>
              <x14:borderColor rgb="FF008AEF"/>
              <x14:negativeFillColor rgb="FFFF0000"/>
              <x14:negativeBorderColor rgb="FFFF0000"/>
              <x14:axisColor rgb="FF000000"/>
            </x14:dataBar>
          </x14:cfRule>
          <xm:sqref>U153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5C4D-12B3-4732-8672-3DF5F6CE24A0}">
  <dimension ref="A1:J527"/>
  <sheetViews>
    <sheetView showGridLines="0" showRowColHeaders="0" topLeftCell="A325" zoomScale="130" zoomScaleNormal="130" workbookViewId="0">
      <selection activeCell="G335" sqref="G335:G345"/>
    </sheetView>
  </sheetViews>
  <sheetFormatPr defaultRowHeight="12.75" x14ac:dyDescent="0.2"/>
  <cols>
    <col min="1" max="1" width="2" style="253" customWidth="1"/>
    <col min="2" max="2" width="1.85546875" style="253" customWidth="1"/>
    <col min="3" max="3" width="12.140625" style="253" customWidth="1"/>
    <col min="4" max="4" width="12.28515625" style="253" customWidth="1"/>
    <col min="5" max="5" width="18.28515625" style="253" customWidth="1"/>
    <col min="6" max="6" width="1.7109375" style="255" customWidth="1"/>
    <col min="7" max="7" width="5.28515625" style="253" customWidth="1"/>
    <col min="8" max="8" width="15.7109375" style="253" customWidth="1"/>
    <col min="9" max="9" width="11.140625" style="253" customWidth="1"/>
    <col min="10" max="10" width="2.7109375" style="254" customWidth="1"/>
    <col min="11" max="11" width="80.7109375" style="253" customWidth="1"/>
    <col min="12" max="16384" width="9.140625" style="253"/>
  </cols>
  <sheetData>
    <row r="1" spans="2:6" x14ac:dyDescent="0.2">
      <c r="E1" s="274"/>
      <c r="F1" s="256" t="s">
        <v>242</v>
      </c>
    </row>
    <row r="2" spans="2:6" x14ac:dyDescent="0.2">
      <c r="F2" s="255" t="s">
        <v>305</v>
      </c>
    </row>
    <row r="3" spans="2:6" x14ac:dyDescent="0.2">
      <c r="F3" s="255" t="s">
        <v>304</v>
      </c>
    </row>
    <row r="5" spans="2:6" x14ac:dyDescent="0.2">
      <c r="B5" s="253" t="s">
        <v>239</v>
      </c>
    </row>
    <row r="6" spans="2:6" x14ac:dyDescent="0.2">
      <c r="C6" s="253" t="s">
        <v>238</v>
      </c>
      <c r="E6" s="270">
        <v>1000</v>
      </c>
    </row>
    <row r="7" spans="2:6" x14ac:dyDescent="0.2">
      <c r="C7" s="253" t="s">
        <v>74</v>
      </c>
    </row>
    <row r="8" spans="2:6" x14ac:dyDescent="0.2">
      <c r="C8" s="253" t="s">
        <v>237</v>
      </c>
    </row>
    <row r="9" spans="2:6" x14ac:dyDescent="0.2">
      <c r="C9" s="253" t="s">
        <v>236</v>
      </c>
    </row>
    <row r="10" spans="2:6" x14ac:dyDescent="0.2">
      <c r="C10" s="253" t="s">
        <v>235</v>
      </c>
      <c r="E10" s="273">
        <v>0.95</v>
      </c>
    </row>
    <row r="12" spans="2:6" x14ac:dyDescent="0.2">
      <c r="B12" s="253" t="s">
        <v>234</v>
      </c>
    </row>
    <row r="13" spans="2:6" x14ac:dyDescent="0.2">
      <c r="C13" s="253" t="s">
        <v>233</v>
      </c>
      <c r="E13" s="272">
        <v>310.11681270000003</v>
      </c>
    </row>
    <row r="14" spans="2:6" x14ac:dyDescent="0.2">
      <c r="C14" s="253" t="s">
        <v>232</v>
      </c>
      <c r="E14" s="270">
        <v>3.2245913766931991</v>
      </c>
    </row>
    <row r="15" spans="2:6" x14ac:dyDescent="0.2">
      <c r="C15" s="253" t="s">
        <v>231</v>
      </c>
      <c r="E15" s="270">
        <v>22.572139636852391</v>
      </c>
    </row>
    <row r="17" spans="1:10" x14ac:dyDescent="0.2">
      <c r="B17" s="253" t="s">
        <v>230</v>
      </c>
    </row>
    <row r="18" spans="1:10" x14ac:dyDescent="0.2">
      <c r="C18" s="253" t="s">
        <v>182</v>
      </c>
      <c r="E18" s="253">
        <v>7</v>
      </c>
    </row>
    <row r="19" spans="1:10" x14ac:dyDescent="0.2">
      <c r="C19" s="253" t="s">
        <v>229</v>
      </c>
      <c r="E19" s="253">
        <v>0</v>
      </c>
    </row>
    <row r="20" spans="1:10" x14ac:dyDescent="0.2">
      <c r="C20" s="253" t="s">
        <v>228</v>
      </c>
      <c r="E20" s="253">
        <v>0</v>
      </c>
    </row>
    <row r="21" spans="1:10" x14ac:dyDescent="0.2">
      <c r="C21" s="253" t="s">
        <v>227</v>
      </c>
      <c r="E21" s="253">
        <v>0</v>
      </c>
    </row>
    <row r="22" spans="1:10" x14ac:dyDescent="0.2">
      <c r="C22" s="253" t="s">
        <v>226</v>
      </c>
      <c r="E22" s="253">
        <v>5</v>
      </c>
    </row>
    <row r="24" spans="1:10" x14ac:dyDescent="0.2">
      <c r="F24" s="256" t="s">
        <v>226</v>
      </c>
    </row>
    <row r="27" spans="1:10" x14ac:dyDescent="0.2">
      <c r="A27" s="260" t="s">
        <v>276</v>
      </c>
    </row>
    <row r="29" spans="1:10" x14ac:dyDescent="0.2">
      <c r="A29" s="260" t="s">
        <v>225</v>
      </c>
      <c r="B29" s="260"/>
      <c r="C29" s="260"/>
      <c r="D29" s="260"/>
      <c r="E29" s="260"/>
      <c r="F29" s="256"/>
      <c r="G29" s="260"/>
      <c r="H29" s="260"/>
      <c r="I29" s="260"/>
      <c r="J29" s="259" t="s">
        <v>219</v>
      </c>
    </row>
    <row r="31" spans="1:10" x14ac:dyDescent="0.2">
      <c r="B31" s="253" t="s">
        <v>217</v>
      </c>
    </row>
    <row r="32" spans="1:10" x14ac:dyDescent="0.2">
      <c r="C32" s="253" t="s">
        <v>279</v>
      </c>
    </row>
    <row r="33" spans="3:3" x14ac:dyDescent="0.2">
      <c r="C33" s="253" t="s">
        <v>224</v>
      </c>
    </row>
    <row r="34" spans="3:3" x14ac:dyDescent="0.2">
      <c r="C34" s="253" t="s">
        <v>303</v>
      </c>
    </row>
    <row r="35" spans="3:3" x14ac:dyDescent="0.2">
      <c r="C35" s="253" t="s">
        <v>222</v>
      </c>
    </row>
    <row r="36" spans="3:3" x14ac:dyDescent="0.2">
      <c r="C36" s="253" t="s">
        <v>302</v>
      </c>
    </row>
    <row r="63" spans="1:10" x14ac:dyDescent="0.2">
      <c r="A63" s="260" t="s">
        <v>220</v>
      </c>
      <c r="B63" s="260"/>
      <c r="C63" s="260"/>
      <c r="D63" s="260"/>
      <c r="E63" s="260"/>
      <c r="F63" s="256"/>
      <c r="G63" s="260"/>
      <c r="H63" s="260"/>
      <c r="I63" s="260"/>
      <c r="J63" s="259" t="s">
        <v>219</v>
      </c>
    </row>
    <row r="65" spans="2:5" x14ac:dyDescent="0.2">
      <c r="B65" s="253" t="s">
        <v>209</v>
      </c>
      <c r="E65" s="257" t="s">
        <v>193</v>
      </c>
    </row>
    <row r="66" spans="2:5" x14ac:dyDescent="0.2">
      <c r="C66" s="253" t="s">
        <v>208</v>
      </c>
      <c r="E66" s="270">
        <v>1000</v>
      </c>
    </row>
    <row r="67" spans="2:5" x14ac:dyDescent="0.2">
      <c r="C67" s="253" t="s">
        <v>40</v>
      </c>
      <c r="E67" s="271">
        <v>0.14168369604304568</v>
      </c>
    </row>
    <row r="68" spans="2:5" x14ac:dyDescent="0.2">
      <c r="C68" s="253" t="s">
        <v>207</v>
      </c>
      <c r="E68" s="271">
        <v>9.7193294509103995E-2</v>
      </c>
    </row>
    <row r="69" spans="2:5" x14ac:dyDescent="0.2">
      <c r="C69" s="253" t="s">
        <v>206</v>
      </c>
      <c r="E69" s="271">
        <v>0.15341504761635999</v>
      </c>
    </row>
    <row r="70" spans="2:5" x14ac:dyDescent="0.2">
      <c r="C70" s="253" t="s">
        <v>205</v>
      </c>
      <c r="E70" s="262" t="s">
        <v>204</v>
      </c>
    </row>
    <row r="71" spans="2:5" x14ac:dyDescent="0.2">
      <c r="C71" s="253" t="s">
        <v>203</v>
      </c>
      <c r="E71" s="271">
        <v>0.22627348044441578</v>
      </c>
    </row>
    <row r="72" spans="2:5" x14ac:dyDescent="0.2">
      <c r="C72" s="253" t="s">
        <v>202</v>
      </c>
      <c r="E72" s="271">
        <v>5.1199687952429407E-2</v>
      </c>
    </row>
    <row r="73" spans="2:5" x14ac:dyDescent="0.2">
      <c r="C73" s="253" t="s">
        <v>201</v>
      </c>
      <c r="E73" s="267">
        <v>-1.6115286762241827</v>
      </c>
    </row>
    <row r="74" spans="2:5" x14ac:dyDescent="0.2">
      <c r="C74" s="253" t="s">
        <v>200</v>
      </c>
      <c r="E74" s="267">
        <v>6.5290628293518127</v>
      </c>
    </row>
    <row r="75" spans="2:5" x14ac:dyDescent="0.2">
      <c r="C75" s="253" t="s">
        <v>199</v>
      </c>
      <c r="E75" s="267">
        <v>2.3280770714405712</v>
      </c>
    </row>
    <row r="76" spans="2:5" x14ac:dyDescent="0.2">
      <c r="C76" s="253" t="s">
        <v>198</v>
      </c>
      <c r="E76" s="271">
        <v>-1.1078721246346916</v>
      </c>
    </row>
    <row r="77" spans="2:5" x14ac:dyDescent="0.2">
      <c r="C77" s="253" t="s">
        <v>197</v>
      </c>
      <c r="E77" s="271">
        <v>0.45643737619216407</v>
      </c>
    </row>
    <row r="78" spans="2:5" x14ac:dyDescent="0.2">
      <c r="C78" s="253" t="s">
        <v>196</v>
      </c>
      <c r="E78" s="271">
        <v>1.5643095008268557</v>
      </c>
    </row>
    <row r="79" spans="2:5" x14ac:dyDescent="0.2">
      <c r="C79" s="253" t="s">
        <v>195</v>
      </c>
      <c r="E79" s="271">
        <v>7.1553957229792261E-3</v>
      </c>
    </row>
    <row r="81" spans="1:10" x14ac:dyDescent="0.2">
      <c r="B81" s="253" t="s">
        <v>194</v>
      </c>
      <c r="E81" s="257" t="s">
        <v>193</v>
      </c>
    </row>
    <row r="82" spans="1:10" x14ac:dyDescent="0.2">
      <c r="C82" s="253" t="s">
        <v>192</v>
      </c>
      <c r="E82" s="271">
        <v>-1.1078721246346916</v>
      </c>
    </row>
    <row r="83" spans="1:10" x14ac:dyDescent="0.2">
      <c r="C83" s="253" t="s">
        <v>145</v>
      </c>
      <c r="E83" s="271">
        <v>-0.21444826760114763</v>
      </c>
    </row>
    <row r="84" spans="1:10" x14ac:dyDescent="0.2">
      <c r="C84" s="253" t="s">
        <v>191</v>
      </c>
      <c r="E84" s="271">
        <v>-3.7474666598268862E-2</v>
      </c>
    </row>
    <row r="85" spans="1:10" x14ac:dyDescent="0.2">
      <c r="C85" s="253" t="s">
        <v>190</v>
      </c>
      <c r="E85" s="271">
        <v>4.4144289777476003E-2</v>
      </c>
    </row>
    <row r="86" spans="1:10" x14ac:dyDescent="0.2">
      <c r="C86" s="253" t="s">
        <v>189</v>
      </c>
      <c r="E86" s="271">
        <v>0.103591331020554</v>
      </c>
    </row>
    <row r="87" spans="1:10" x14ac:dyDescent="0.2">
      <c r="C87" s="253" t="s">
        <v>188</v>
      </c>
      <c r="E87" s="271">
        <v>0.15336588079720001</v>
      </c>
    </row>
    <row r="88" spans="1:10" x14ac:dyDescent="0.2">
      <c r="C88" s="253" t="s">
        <v>187</v>
      </c>
      <c r="E88" s="271">
        <v>0.19687276128596801</v>
      </c>
    </row>
    <row r="89" spans="1:10" x14ac:dyDescent="0.2">
      <c r="C89" s="253" t="s">
        <v>186</v>
      </c>
      <c r="E89" s="271">
        <v>0.23322741308902201</v>
      </c>
    </row>
    <row r="90" spans="1:10" x14ac:dyDescent="0.2">
      <c r="C90" s="253" t="s">
        <v>185</v>
      </c>
      <c r="E90" s="271">
        <v>0.26838516812701602</v>
      </c>
    </row>
    <row r="91" spans="1:10" x14ac:dyDescent="0.2">
      <c r="C91" s="253" t="s">
        <v>141</v>
      </c>
      <c r="E91" s="271">
        <v>0.31860259855291001</v>
      </c>
    </row>
    <row r="92" spans="1:10" x14ac:dyDescent="0.2">
      <c r="C92" s="253" t="s">
        <v>184</v>
      </c>
      <c r="E92" s="271">
        <v>0.45643737619216401</v>
      </c>
    </row>
    <row r="94" spans="1:10" x14ac:dyDescent="0.2">
      <c r="A94" s="260" t="s">
        <v>301</v>
      </c>
      <c r="B94" s="260"/>
      <c r="C94" s="260"/>
      <c r="D94" s="260"/>
      <c r="E94" s="260"/>
      <c r="F94" s="256"/>
      <c r="G94" s="260"/>
      <c r="H94" s="260"/>
      <c r="I94" s="260"/>
      <c r="J94" s="259" t="s">
        <v>295</v>
      </c>
    </row>
    <row r="96" spans="1:10" x14ac:dyDescent="0.2">
      <c r="B96" s="253" t="s">
        <v>217</v>
      </c>
    </row>
    <row r="97" spans="3:3" x14ac:dyDescent="0.2">
      <c r="C97" s="253" t="s">
        <v>300</v>
      </c>
    </row>
    <row r="98" spans="3:3" x14ac:dyDescent="0.2">
      <c r="C98" s="253" t="s">
        <v>285</v>
      </c>
    </row>
    <row r="99" spans="3:3" x14ac:dyDescent="0.2">
      <c r="C99" s="253" t="s">
        <v>299</v>
      </c>
    </row>
    <row r="100" spans="3:3" x14ac:dyDescent="0.2">
      <c r="C100" s="253" t="s">
        <v>298</v>
      </c>
    </row>
    <row r="101" spans="3:3" x14ac:dyDescent="0.2">
      <c r="C101" s="253" t="s">
        <v>297</v>
      </c>
    </row>
    <row r="128" spans="1:10" x14ac:dyDescent="0.2">
      <c r="A128" s="260" t="s">
        <v>296</v>
      </c>
      <c r="B128" s="260"/>
      <c r="C128" s="260"/>
      <c r="D128" s="260"/>
      <c r="E128" s="260"/>
      <c r="F128" s="256"/>
      <c r="G128" s="260"/>
      <c r="H128" s="260"/>
      <c r="I128" s="260"/>
      <c r="J128" s="259" t="s">
        <v>295</v>
      </c>
    </row>
    <row r="130" spans="2:5" x14ac:dyDescent="0.2">
      <c r="B130" s="253" t="s">
        <v>209</v>
      </c>
      <c r="E130" s="257" t="s">
        <v>193</v>
      </c>
    </row>
    <row r="131" spans="2:5" x14ac:dyDescent="0.2">
      <c r="C131" s="253" t="s">
        <v>208</v>
      </c>
      <c r="E131" s="270">
        <v>1000</v>
      </c>
    </row>
    <row r="132" spans="2:5" x14ac:dyDescent="0.2">
      <c r="C132" s="253" t="s">
        <v>40</v>
      </c>
      <c r="E132" s="326">
        <v>790</v>
      </c>
    </row>
    <row r="133" spans="2:5" x14ac:dyDescent="0.2">
      <c r="C133" s="253" t="s">
        <v>207</v>
      </c>
      <c r="E133" s="326">
        <v>886.79708577435315</v>
      </c>
    </row>
    <row r="134" spans="2:5" x14ac:dyDescent="0.2">
      <c r="C134" s="253" t="s">
        <v>206</v>
      </c>
      <c r="E134" s="326">
        <v>856.59293956611214</v>
      </c>
    </row>
    <row r="135" spans="2:5" x14ac:dyDescent="0.2">
      <c r="C135" s="253" t="s">
        <v>205</v>
      </c>
      <c r="E135" s="327" t="s">
        <v>204</v>
      </c>
    </row>
    <row r="136" spans="2:5" x14ac:dyDescent="0.2">
      <c r="C136" s="253" t="s">
        <v>203</v>
      </c>
      <c r="E136" s="326">
        <v>1262.9794472838801</v>
      </c>
    </row>
    <row r="137" spans="2:5" x14ac:dyDescent="0.2">
      <c r="C137" s="253" t="s">
        <v>202</v>
      </c>
      <c r="E137" s="326">
        <v>1595117.0842614954</v>
      </c>
    </row>
    <row r="138" spans="2:5" x14ac:dyDescent="0.2">
      <c r="C138" s="253" t="s">
        <v>201</v>
      </c>
      <c r="E138" s="268">
        <v>5.4787868686597706E-2</v>
      </c>
    </row>
    <row r="139" spans="2:5" x14ac:dyDescent="0.2">
      <c r="C139" s="253" t="s">
        <v>200</v>
      </c>
      <c r="E139" s="267">
        <v>2.5588587377934688</v>
      </c>
    </row>
    <row r="140" spans="2:5" x14ac:dyDescent="0.2">
      <c r="C140" s="253" t="s">
        <v>199</v>
      </c>
      <c r="E140" s="267">
        <v>1.4242034255007092</v>
      </c>
    </row>
    <row r="141" spans="2:5" x14ac:dyDescent="0.2">
      <c r="C141" s="253" t="s">
        <v>198</v>
      </c>
      <c r="E141" s="326">
        <v>-2266.4217827107841</v>
      </c>
    </row>
    <row r="142" spans="2:5" x14ac:dyDescent="0.2">
      <c r="C142" s="253" t="s">
        <v>197</v>
      </c>
      <c r="E142" s="326">
        <v>4385.0009973087044</v>
      </c>
    </row>
    <row r="143" spans="2:5" x14ac:dyDescent="0.2">
      <c r="C143" s="253" t="s">
        <v>196</v>
      </c>
      <c r="E143" s="326">
        <v>6651.4227800194885</v>
      </c>
    </row>
    <row r="144" spans="2:5" x14ac:dyDescent="0.2">
      <c r="C144" s="253" t="s">
        <v>195</v>
      </c>
      <c r="E144" s="326">
        <v>39.938916913976207</v>
      </c>
    </row>
    <row r="146" spans="1:10" x14ac:dyDescent="0.2">
      <c r="B146" s="253" t="s">
        <v>194</v>
      </c>
      <c r="E146" s="257" t="s">
        <v>193</v>
      </c>
    </row>
    <row r="147" spans="1:10" x14ac:dyDescent="0.2">
      <c r="C147" s="253" t="s">
        <v>192</v>
      </c>
      <c r="E147" s="326">
        <v>-2266.4217827107841</v>
      </c>
    </row>
    <row r="148" spans="1:10" x14ac:dyDescent="0.2">
      <c r="C148" s="253" t="s">
        <v>145</v>
      </c>
      <c r="E148" s="326">
        <v>-792.27387018892978</v>
      </c>
    </row>
    <row r="149" spans="1:10" x14ac:dyDescent="0.2">
      <c r="C149" s="253" t="s">
        <v>191</v>
      </c>
      <c r="E149" s="326">
        <v>-211.90952087777538</v>
      </c>
    </row>
    <row r="150" spans="1:10" x14ac:dyDescent="0.2">
      <c r="C150" s="253" t="s">
        <v>190</v>
      </c>
      <c r="E150" s="326">
        <v>176.52531818985082</v>
      </c>
    </row>
    <row r="151" spans="1:10" x14ac:dyDescent="0.2">
      <c r="C151" s="253" t="s">
        <v>189</v>
      </c>
      <c r="E151" s="326">
        <v>559.3925485320799</v>
      </c>
    </row>
    <row r="152" spans="1:10" x14ac:dyDescent="0.2">
      <c r="C152" s="253" t="s">
        <v>188</v>
      </c>
      <c r="E152" s="326">
        <v>855.87242968628311</v>
      </c>
    </row>
    <row r="153" spans="1:10" x14ac:dyDescent="0.2">
      <c r="C153" s="253" t="s">
        <v>187</v>
      </c>
      <c r="E153" s="326">
        <v>1219.3844969545078</v>
      </c>
    </row>
    <row r="154" spans="1:10" x14ac:dyDescent="0.2">
      <c r="C154" s="253" t="s">
        <v>186</v>
      </c>
      <c r="E154" s="326">
        <v>1582.1882876704385</v>
      </c>
    </row>
    <row r="155" spans="1:10" x14ac:dyDescent="0.2">
      <c r="C155" s="253" t="s">
        <v>185</v>
      </c>
      <c r="E155" s="326">
        <v>1955.7139253706862</v>
      </c>
    </row>
    <row r="156" spans="1:10" x14ac:dyDescent="0.2">
      <c r="C156" s="253" t="s">
        <v>141</v>
      </c>
      <c r="E156" s="326">
        <v>2590.7399602773221</v>
      </c>
    </row>
    <row r="157" spans="1:10" x14ac:dyDescent="0.2">
      <c r="C157" s="253" t="s">
        <v>184</v>
      </c>
      <c r="E157" s="326">
        <v>4385.0009973087044</v>
      </c>
    </row>
    <row r="159" spans="1:10" x14ac:dyDescent="0.2">
      <c r="A159" s="260" t="s">
        <v>294</v>
      </c>
      <c r="B159" s="260"/>
      <c r="C159" s="260"/>
      <c r="D159" s="260"/>
      <c r="E159" s="260"/>
      <c r="F159" s="256"/>
      <c r="G159" s="260"/>
      <c r="H159" s="260"/>
      <c r="I159" s="260"/>
      <c r="J159" s="259" t="s">
        <v>288</v>
      </c>
    </row>
    <row r="161" spans="2:3" x14ac:dyDescent="0.2">
      <c r="B161" s="253" t="s">
        <v>217</v>
      </c>
    </row>
    <row r="162" spans="2:3" x14ac:dyDescent="0.2">
      <c r="C162" s="253" t="s">
        <v>293</v>
      </c>
    </row>
    <row r="163" spans="2:3" x14ac:dyDescent="0.2">
      <c r="C163" s="253" t="s">
        <v>285</v>
      </c>
    </row>
    <row r="164" spans="2:3" x14ac:dyDescent="0.2">
      <c r="C164" s="253" t="s">
        <v>292</v>
      </c>
    </row>
    <row r="165" spans="2:3" x14ac:dyDescent="0.2">
      <c r="C165" s="253" t="s">
        <v>291</v>
      </c>
    </row>
    <row r="166" spans="2:3" x14ac:dyDescent="0.2">
      <c r="C166" s="253" t="s">
        <v>290</v>
      </c>
    </row>
    <row r="195" spans="1:10" x14ac:dyDescent="0.2">
      <c r="A195" s="260" t="s">
        <v>289</v>
      </c>
      <c r="B195" s="260"/>
      <c r="C195" s="260"/>
      <c r="D195" s="260"/>
      <c r="E195" s="260"/>
      <c r="F195" s="256"/>
      <c r="G195" s="260"/>
      <c r="H195" s="260"/>
      <c r="I195" s="260"/>
      <c r="J195" s="259" t="s">
        <v>288</v>
      </c>
    </row>
    <row r="197" spans="1:10" x14ac:dyDescent="0.2">
      <c r="B197" s="253" t="s">
        <v>209</v>
      </c>
      <c r="E197" s="257" t="s">
        <v>193</v>
      </c>
    </row>
    <row r="198" spans="1:10" x14ac:dyDescent="0.2">
      <c r="C198" s="253" t="s">
        <v>208</v>
      </c>
      <c r="E198" s="270">
        <v>1000</v>
      </c>
    </row>
    <row r="199" spans="1:10" x14ac:dyDescent="0.2">
      <c r="C199" s="253" t="s">
        <v>40</v>
      </c>
      <c r="E199" s="326">
        <v>907.27549999999997</v>
      </c>
    </row>
    <row r="200" spans="1:10" x14ac:dyDescent="0.2">
      <c r="C200" s="253" t="s">
        <v>207</v>
      </c>
      <c r="E200" s="326">
        <v>988.30608249311649</v>
      </c>
    </row>
    <row r="201" spans="1:10" x14ac:dyDescent="0.2">
      <c r="C201" s="253" t="s">
        <v>206</v>
      </c>
      <c r="E201" s="326">
        <v>959.6115081999892</v>
      </c>
    </row>
    <row r="202" spans="1:10" x14ac:dyDescent="0.2">
      <c r="C202" s="253" t="s">
        <v>205</v>
      </c>
      <c r="E202" s="327" t="s">
        <v>204</v>
      </c>
    </row>
    <row r="203" spans="1:10" x14ac:dyDescent="0.2">
      <c r="C203" s="253" t="s">
        <v>203</v>
      </c>
      <c r="E203" s="326">
        <v>1346.2180698528821</v>
      </c>
    </row>
    <row r="204" spans="1:10" x14ac:dyDescent="0.2">
      <c r="C204" s="253" t="s">
        <v>202</v>
      </c>
      <c r="E204" s="326">
        <v>1812303.0915984195</v>
      </c>
    </row>
    <row r="205" spans="1:10" x14ac:dyDescent="0.2">
      <c r="C205" s="253" t="s">
        <v>201</v>
      </c>
      <c r="E205" s="268">
        <v>6.3190488052903962E-2</v>
      </c>
    </row>
    <row r="206" spans="1:10" x14ac:dyDescent="0.2">
      <c r="C206" s="253" t="s">
        <v>200</v>
      </c>
      <c r="E206" s="267">
        <v>2.5669430436482745</v>
      </c>
    </row>
    <row r="207" spans="1:10" x14ac:dyDescent="0.2">
      <c r="C207" s="253" t="s">
        <v>199</v>
      </c>
      <c r="E207" s="267">
        <v>1.362146903373185</v>
      </c>
    </row>
    <row r="208" spans="1:10" x14ac:dyDescent="0.2">
      <c r="C208" s="253" t="s">
        <v>198</v>
      </c>
      <c r="E208" s="326">
        <v>-2330.460268014594</v>
      </c>
    </row>
    <row r="209" spans="2:5" x14ac:dyDescent="0.2">
      <c r="C209" s="253" t="s">
        <v>197</v>
      </c>
      <c r="E209" s="326">
        <v>4769.7830352749934</v>
      </c>
    </row>
    <row r="210" spans="2:5" x14ac:dyDescent="0.2">
      <c r="C210" s="253" t="s">
        <v>196</v>
      </c>
      <c r="E210" s="326">
        <v>7100.2433032895879</v>
      </c>
    </row>
    <row r="211" spans="2:5" x14ac:dyDescent="0.2">
      <c r="C211" s="253" t="s">
        <v>195</v>
      </c>
      <c r="E211" s="326">
        <v>42.571153280107637</v>
      </c>
    </row>
    <row r="213" spans="2:5" x14ac:dyDescent="0.2">
      <c r="B213" s="253" t="s">
        <v>194</v>
      </c>
      <c r="E213" s="257" t="s">
        <v>193</v>
      </c>
    </row>
    <row r="214" spans="2:5" x14ac:dyDescent="0.2">
      <c r="C214" s="253" t="s">
        <v>192</v>
      </c>
      <c r="E214" s="326">
        <v>-2330.460268014594</v>
      </c>
    </row>
    <row r="215" spans="2:5" x14ac:dyDescent="0.2">
      <c r="C215" s="253" t="s">
        <v>145</v>
      </c>
      <c r="E215" s="326">
        <v>-793.63411540691197</v>
      </c>
    </row>
    <row r="216" spans="2:5" x14ac:dyDescent="0.2">
      <c r="C216" s="253" t="s">
        <v>191</v>
      </c>
      <c r="E216" s="326">
        <v>-176.44311636967095</v>
      </c>
    </row>
    <row r="217" spans="2:5" x14ac:dyDescent="0.2">
      <c r="C217" s="253" t="s">
        <v>190</v>
      </c>
      <c r="E217" s="326">
        <v>227.42091198613539</v>
      </c>
    </row>
    <row r="218" spans="2:5" x14ac:dyDescent="0.2">
      <c r="C218" s="253" t="s">
        <v>189</v>
      </c>
      <c r="E218" s="326">
        <v>622.06902760016396</v>
      </c>
    </row>
    <row r="219" spans="2:5" x14ac:dyDescent="0.2">
      <c r="C219" s="253" t="s">
        <v>188</v>
      </c>
      <c r="E219" s="326">
        <v>954.55929027013599</v>
      </c>
    </row>
    <row r="220" spans="2:5" x14ac:dyDescent="0.2">
      <c r="C220" s="253" t="s">
        <v>187</v>
      </c>
      <c r="E220" s="326">
        <v>1329.1455770272371</v>
      </c>
    </row>
    <row r="221" spans="2:5" x14ac:dyDescent="0.2">
      <c r="C221" s="253" t="s">
        <v>186</v>
      </c>
      <c r="E221" s="326">
        <v>1722.4662561754249</v>
      </c>
    </row>
    <row r="222" spans="2:5" x14ac:dyDescent="0.2">
      <c r="C222" s="253" t="s">
        <v>185</v>
      </c>
      <c r="E222" s="326">
        <v>2091.890905036345</v>
      </c>
    </row>
    <row r="223" spans="2:5" x14ac:dyDescent="0.2">
      <c r="C223" s="253" t="s">
        <v>141</v>
      </c>
      <c r="E223" s="326">
        <v>2795.3536155274555</v>
      </c>
    </row>
    <row r="224" spans="2:5" x14ac:dyDescent="0.2">
      <c r="C224" s="253" t="s">
        <v>184</v>
      </c>
      <c r="E224" s="326">
        <v>4769.7830352749934</v>
      </c>
    </row>
    <row r="226" spans="1:10" x14ac:dyDescent="0.2">
      <c r="A226" s="260" t="s">
        <v>287</v>
      </c>
      <c r="B226" s="260"/>
      <c r="C226" s="260"/>
      <c r="D226" s="260"/>
      <c r="E226" s="260"/>
      <c r="F226" s="256"/>
      <c r="G226" s="260"/>
      <c r="H226" s="260"/>
      <c r="I226" s="260"/>
      <c r="J226" s="259" t="s">
        <v>280</v>
      </c>
    </row>
    <row r="228" spans="1:10" x14ac:dyDescent="0.2">
      <c r="B228" s="253" t="s">
        <v>217</v>
      </c>
    </row>
    <row r="229" spans="1:10" x14ac:dyDescent="0.2">
      <c r="C229" s="253" t="s">
        <v>286</v>
      </c>
    </row>
    <row r="230" spans="1:10" x14ac:dyDescent="0.2">
      <c r="C230" s="253" t="s">
        <v>285</v>
      </c>
    </row>
    <row r="231" spans="1:10" x14ac:dyDescent="0.2">
      <c r="C231" s="253" t="s">
        <v>284</v>
      </c>
    </row>
    <row r="232" spans="1:10" x14ac:dyDescent="0.2">
      <c r="C232" s="253" t="s">
        <v>283</v>
      </c>
    </row>
    <row r="233" spans="1:10" x14ac:dyDescent="0.2">
      <c r="C233" s="253" t="s">
        <v>282</v>
      </c>
    </row>
    <row r="260" spans="1:10" x14ac:dyDescent="0.2">
      <c r="A260" s="260" t="s">
        <v>281</v>
      </c>
      <c r="B260" s="260"/>
      <c r="C260" s="260"/>
      <c r="D260" s="260"/>
      <c r="E260" s="260"/>
      <c r="F260" s="256"/>
      <c r="G260" s="260"/>
      <c r="H260" s="260"/>
      <c r="I260" s="260"/>
      <c r="J260" s="259" t="s">
        <v>280</v>
      </c>
    </row>
    <row r="262" spans="1:10" x14ac:dyDescent="0.2">
      <c r="B262" s="253" t="s">
        <v>209</v>
      </c>
      <c r="E262" s="257" t="s">
        <v>193</v>
      </c>
    </row>
    <row r="263" spans="1:10" x14ac:dyDescent="0.2">
      <c r="C263" s="253" t="s">
        <v>208</v>
      </c>
      <c r="E263" s="270">
        <v>1000</v>
      </c>
    </row>
    <row r="264" spans="1:10" x14ac:dyDescent="0.2">
      <c r="C264" s="253" t="s">
        <v>40</v>
      </c>
      <c r="E264" s="326">
        <v>1038.9223956000003</v>
      </c>
    </row>
    <row r="265" spans="1:10" x14ac:dyDescent="0.2">
      <c r="C265" s="253" t="s">
        <v>207</v>
      </c>
      <c r="E265" s="326">
        <v>1083.7188869188819</v>
      </c>
    </row>
    <row r="266" spans="1:10" x14ac:dyDescent="0.2">
      <c r="C266" s="253" t="s">
        <v>206</v>
      </c>
      <c r="E266" s="326">
        <v>1057.7549496284532</v>
      </c>
    </row>
    <row r="267" spans="1:10" x14ac:dyDescent="0.2">
      <c r="C267" s="253" t="s">
        <v>205</v>
      </c>
      <c r="E267" s="327" t="s">
        <v>204</v>
      </c>
    </row>
    <row r="268" spans="1:10" x14ac:dyDescent="0.2">
      <c r="C268" s="253" t="s">
        <v>203</v>
      </c>
      <c r="E268" s="326">
        <v>1432.5957963679625</v>
      </c>
    </row>
    <row r="269" spans="1:10" x14ac:dyDescent="0.2">
      <c r="C269" s="253" t="s">
        <v>202</v>
      </c>
      <c r="E269" s="326">
        <v>2052330.7157711566</v>
      </c>
    </row>
    <row r="270" spans="1:10" x14ac:dyDescent="0.2">
      <c r="C270" s="253" t="s">
        <v>201</v>
      </c>
      <c r="E270" s="268">
        <v>7.7126137830231381E-2</v>
      </c>
    </row>
    <row r="271" spans="1:10" x14ac:dyDescent="0.2">
      <c r="C271" s="253" t="s">
        <v>200</v>
      </c>
      <c r="E271" s="267">
        <v>2.583806458157651</v>
      </c>
    </row>
    <row r="272" spans="1:10" x14ac:dyDescent="0.2">
      <c r="C272" s="253" t="s">
        <v>199</v>
      </c>
      <c r="E272" s="267">
        <v>1.3219256521780953</v>
      </c>
    </row>
    <row r="273" spans="2:5" x14ac:dyDescent="0.2">
      <c r="C273" s="253" t="s">
        <v>198</v>
      </c>
      <c r="E273" s="326">
        <v>-2395.7525358291041</v>
      </c>
    </row>
    <row r="274" spans="2:5" x14ac:dyDescent="0.2">
      <c r="C274" s="253" t="s">
        <v>197</v>
      </c>
      <c r="E274" s="326">
        <v>5174.2621642415888</v>
      </c>
    </row>
    <row r="275" spans="2:5" x14ac:dyDescent="0.2">
      <c r="C275" s="253" t="s">
        <v>196</v>
      </c>
      <c r="E275" s="326">
        <v>7570.0147000706929</v>
      </c>
    </row>
    <row r="276" spans="2:5" x14ac:dyDescent="0.2">
      <c r="C276" s="253" t="s">
        <v>195</v>
      </c>
      <c r="E276" s="326">
        <v>45.302656829055366</v>
      </c>
    </row>
    <row r="278" spans="2:5" x14ac:dyDescent="0.2">
      <c r="B278" s="253" t="s">
        <v>194</v>
      </c>
      <c r="E278" s="257" t="s">
        <v>193</v>
      </c>
    </row>
    <row r="279" spans="2:5" x14ac:dyDescent="0.2">
      <c r="C279" s="253" t="s">
        <v>192</v>
      </c>
      <c r="E279" s="326">
        <v>-2395.7525358291041</v>
      </c>
    </row>
    <row r="280" spans="2:5" x14ac:dyDescent="0.2">
      <c r="C280" s="253" t="s">
        <v>145</v>
      </c>
      <c r="E280" s="326">
        <v>-831.13727703276993</v>
      </c>
    </row>
    <row r="281" spans="2:5" x14ac:dyDescent="0.2">
      <c r="C281" s="253" t="s">
        <v>191</v>
      </c>
      <c r="E281" s="326">
        <v>-140.92304969438868</v>
      </c>
    </row>
    <row r="282" spans="2:5" x14ac:dyDescent="0.2">
      <c r="C282" s="253" t="s">
        <v>190</v>
      </c>
      <c r="E282" s="326">
        <v>276.21465545212016</v>
      </c>
    </row>
    <row r="283" spans="2:5" x14ac:dyDescent="0.2">
      <c r="C283" s="253" t="s">
        <v>189</v>
      </c>
      <c r="E283" s="326">
        <v>685.12385644002609</v>
      </c>
    </row>
    <row r="284" spans="2:5" x14ac:dyDescent="0.2">
      <c r="C284" s="253" t="s">
        <v>188</v>
      </c>
      <c r="E284" s="326">
        <v>1056.0565002731464</v>
      </c>
    </row>
    <row r="285" spans="2:5" x14ac:dyDescent="0.2">
      <c r="C285" s="253" t="s">
        <v>187</v>
      </c>
      <c r="E285" s="326">
        <v>1425.5548287688009</v>
      </c>
    </row>
    <row r="286" spans="2:5" x14ac:dyDescent="0.2">
      <c r="C286" s="253" t="s">
        <v>186</v>
      </c>
      <c r="E286" s="326">
        <v>1871.6058054033979</v>
      </c>
    </row>
    <row r="287" spans="2:5" x14ac:dyDescent="0.2">
      <c r="C287" s="253" t="s">
        <v>185</v>
      </c>
      <c r="E287" s="326">
        <v>2275.9874727906258</v>
      </c>
    </row>
    <row r="288" spans="2:5" x14ac:dyDescent="0.2">
      <c r="C288" s="253" t="s">
        <v>141</v>
      </c>
      <c r="E288" s="326">
        <v>3012.391878054309</v>
      </c>
    </row>
    <row r="289" spans="1:10" x14ac:dyDescent="0.2">
      <c r="C289" s="253" t="s">
        <v>184</v>
      </c>
      <c r="E289" s="326">
        <v>5174.2621642415888</v>
      </c>
    </row>
    <row r="291" spans="1:10" x14ac:dyDescent="0.2">
      <c r="A291" s="260" t="s">
        <v>218</v>
      </c>
      <c r="B291" s="260"/>
      <c r="C291" s="260"/>
      <c r="D291" s="260"/>
      <c r="E291" s="260"/>
      <c r="F291" s="256"/>
      <c r="G291" s="260"/>
      <c r="H291" s="260"/>
      <c r="I291" s="260"/>
      <c r="J291" s="259" t="s">
        <v>210</v>
      </c>
    </row>
    <row r="293" spans="1:10" x14ac:dyDescent="0.2">
      <c r="B293" s="253" t="s">
        <v>217</v>
      </c>
    </row>
    <row r="294" spans="1:10" x14ac:dyDescent="0.2">
      <c r="C294" s="253" t="s">
        <v>279</v>
      </c>
    </row>
    <row r="295" spans="1:10" x14ac:dyDescent="0.2">
      <c r="C295" s="253" t="s">
        <v>215</v>
      </c>
    </row>
    <row r="296" spans="1:10" x14ac:dyDescent="0.2">
      <c r="C296" s="253" t="s">
        <v>278</v>
      </c>
    </row>
    <row r="297" spans="1:10" x14ac:dyDescent="0.2">
      <c r="C297" s="253" t="s">
        <v>213</v>
      </c>
    </row>
    <row r="298" spans="1:10" x14ac:dyDescent="0.2">
      <c r="C298" s="253" t="s">
        <v>277</v>
      </c>
    </row>
    <row r="329" spans="1:10" x14ac:dyDescent="0.2">
      <c r="A329" s="260" t="s">
        <v>211</v>
      </c>
      <c r="B329" s="260"/>
      <c r="C329" s="260"/>
      <c r="D329" s="260"/>
      <c r="E329" s="260"/>
      <c r="F329" s="256"/>
      <c r="G329" s="260"/>
      <c r="H329" s="260"/>
      <c r="I329" s="260"/>
      <c r="J329" s="259" t="s">
        <v>210</v>
      </c>
    </row>
    <row r="331" spans="1:10" x14ac:dyDescent="0.2">
      <c r="B331" s="253" t="s">
        <v>209</v>
      </c>
      <c r="E331" s="257" t="s">
        <v>193</v>
      </c>
    </row>
    <row r="332" spans="1:10" x14ac:dyDescent="0.2">
      <c r="C332" s="253" t="s">
        <v>208</v>
      </c>
      <c r="E332" s="270">
        <v>1000</v>
      </c>
      <c r="G332" s="253">
        <v>1</v>
      </c>
    </row>
    <row r="333" spans="1:10" x14ac:dyDescent="0.2">
      <c r="C333" s="253" t="s">
        <v>40</v>
      </c>
      <c r="E333" s="266">
        <v>2736.1978956000003</v>
      </c>
    </row>
    <row r="334" spans="1:10" x14ac:dyDescent="0.2">
      <c r="C334" s="253" t="s">
        <v>207</v>
      </c>
      <c r="E334" s="266">
        <v>2958.8220551863556</v>
      </c>
      <c r="G334" s="253">
        <v>2</v>
      </c>
    </row>
    <row r="335" spans="1:10" x14ac:dyDescent="0.2">
      <c r="C335" s="253" t="s">
        <v>206</v>
      </c>
      <c r="E335" s="266">
        <v>2881.936556901524</v>
      </c>
      <c r="G335" s="253">
        <f>+G334+1</f>
        <v>3</v>
      </c>
    </row>
    <row r="336" spans="1:10" x14ac:dyDescent="0.2">
      <c r="C336" s="253" t="s">
        <v>205</v>
      </c>
      <c r="E336" s="269" t="s">
        <v>204</v>
      </c>
      <c r="G336" s="253">
        <f t="shared" ref="G336:G345" si="0">+G335+1</f>
        <v>4</v>
      </c>
    </row>
    <row r="337" spans="2:7" x14ac:dyDescent="0.2">
      <c r="C337" s="253" t="s">
        <v>203</v>
      </c>
      <c r="E337" s="266">
        <v>4038.7887240838695</v>
      </c>
      <c r="G337" s="253">
        <f t="shared" si="0"/>
        <v>5</v>
      </c>
    </row>
    <row r="338" spans="2:7" x14ac:dyDescent="0.2">
      <c r="C338" s="253" t="s">
        <v>202</v>
      </c>
      <c r="E338" s="266">
        <v>16311814.357787011</v>
      </c>
      <c r="G338" s="253">
        <f t="shared" si="0"/>
        <v>6</v>
      </c>
    </row>
    <row r="339" spans="2:7" x14ac:dyDescent="0.2">
      <c r="C339" s="253" t="s">
        <v>201</v>
      </c>
      <c r="E339" s="268">
        <v>6.4131850738561064E-2</v>
      </c>
      <c r="G339" s="253">
        <f t="shared" si="0"/>
        <v>7</v>
      </c>
    </row>
    <row r="340" spans="2:7" x14ac:dyDescent="0.2">
      <c r="C340" s="253" t="s">
        <v>200</v>
      </c>
      <c r="E340" s="267">
        <v>2.5696462149396764</v>
      </c>
      <c r="G340" s="253">
        <f t="shared" si="0"/>
        <v>8</v>
      </c>
    </row>
    <row r="341" spans="2:7" x14ac:dyDescent="0.2">
      <c r="C341" s="253" t="s">
        <v>199</v>
      </c>
      <c r="E341" s="267">
        <v>1.3649988572325598</v>
      </c>
      <c r="G341" s="253">
        <f t="shared" si="0"/>
        <v>9</v>
      </c>
    </row>
    <row r="342" spans="2:7" x14ac:dyDescent="0.2">
      <c r="C342" s="253" t="s">
        <v>198</v>
      </c>
      <c r="E342" s="266">
        <v>-6992.6345865544827</v>
      </c>
      <c r="G342" s="253">
        <f t="shared" si="0"/>
        <v>10</v>
      </c>
    </row>
    <row r="343" spans="2:7" x14ac:dyDescent="0.2">
      <c r="C343" s="253" t="s">
        <v>197</v>
      </c>
      <c r="E343" s="266">
        <v>14329.046196825288</v>
      </c>
      <c r="G343" s="253">
        <f t="shared" si="0"/>
        <v>11</v>
      </c>
    </row>
    <row r="344" spans="2:7" x14ac:dyDescent="0.2">
      <c r="C344" s="253" t="s">
        <v>196</v>
      </c>
      <c r="E344" s="266">
        <v>21321.680783379772</v>
      </c>
      <c r="G344" s="253">
        <f t="shared" si="0"/>
        <v>12</v>
      </c>
    </row>
    <row r="345" spans="2:7" x14ac:dyDescent="0.2">
      <c r="C345" s="253" t="s">
        <v>195</v>
      </c>
      <c r="E345" s="266">
        <v>127.71771356310373</v>
      </c>
      <c r="G345" s="253">
        <f t="shared" si="0"/>
        <v>13</v>
      </c>
    </row>
    <row r="347" spans="2:7" x14ac:dyDescent="0.2">
      <c r="B347" s="253" t="s">
        <v>194</v>
      </c>
      <c r="E347" s="257" t="s">
        <v>193</v>
      </c>
    </row>
    <row r="348" spans="2:7" x14ac:dyDescent="0.2">
      <c r="C348" s="253" t="s">
        <v>192</v>
      </c>
      <c r="E348" s="266">
        <v>-6992.6345865544827</v>
      </c>
    </row>
    <row r="349" spans="2:7" x14ac:dyDescent="0.2">
      <c r="C349" s="253" t="s">
        <v>145</v>
      </c>
      <c r="E349" s="266">
        <v>-2417.593017758079</v>
      </c>
    </row>
    <row r="350" spans="2:7" x14ac:dyDescent="0.2">
      <c r="C350" s="253" t="s">
        <v>191</v>
      </c>
      <c r="E350" s="266">
        <v>-539.48998854014076</v>
      </c>
    </row>
    <row r="351" spans="2:7" x14ac:dyDescent="0.2">
      <c r="C351" s="253" t="s">
        <v>190</v>
      </c>
      <c r="E351" s="266">
        <v>686.17830423961016</v>
      </c>
    </row>
    <row r="352" spans="2:7" x14ac:dyDescent="0.2">
      <c r="C352" s="253" t="s">
        <v>189</v>
      </c>
      <c r="E352" s="266">
        <v>1856.5142849700965</v>
      </c>
    </row>
    <row r="353" spans="1:10" x14ac:dyDescent="0.2">
      <c r="C353" s="253" t="s">
        <v>188</v>
      </c>
      <c r="E353" s="266">
        <v>2861.2639521641995</v>
      </c>
    </row>
    <row r="354" spans="1:10" x14ac:dyDescent="0.2">
      <c r="C354" s="253" t="s">
        <v>187</v>
      </c>
      <c r="E354" s="266">
        <v>3966.6398827673443</v>
      </c>
    </row>
    <row r="355" spans="1:10" x14ac:dyDescent="0.2">
      <c r="C355" s="253" t="s">
        <v>186</v>
      </c>
      <c r="E355" s="266">
        <v>5141.9201494625222</v>
      </c>
    </row>
    <row r="356" spans="1:10" x14ac:dyDescent="0.2">
      <c r="C356" s="253" t="s">
        <v>185</v>
      </c>
      <c r="E356" s="266">
        <v>6282.4129526333109</v>
      </c>
    </row>
    <row r="357" spans="1:10" x14ac:dyDescent="0.2">
      <c r="C357" s="253" t="s">
        <v>141</v>
      </c>
      <c r="E357" s="266">
        <v>8357.3136074837494</v>
      </c>
    </row>
    <row r="358" spans="1:10" x14ac:dyDescent="0.2">
      <c r="C358" s="253" t="s">
        <v>184</v>
      </c>
      <c r="E358" s="266">
        <v>14329.046196825288</v>
      </c>
    </row>
    <row r="360" spans="1:10" x14ac:dyDescent="0.2">
      <c r="A360" s="253" t="s">
        <v>183</v>
      </c>
    </row>
    <row r="361" spans="1:10" x14ac:dyDescent="0.2">
      <c r="F361" s="256" t="s">
        <v>182</v>
      </c>
    </row>
    <row r="364" spans="1:10" x14ac:dyDescent="0.2">
      <c r="A364" s="260" t="s">
        <v>276</v>
      </c>
    </row>
    <row r="366" spans="1:10" x14ac:dyDescent="0.2">
      <c r="A366" s="260" t="s">
        <v>180</v>
      </c>
      <c r="B366" s="260"/>
      <c r="C366" s="260"/>
      <c r="D366" s="260"/>
      <c r="E366" s="260"/>
      <c r="F366" s="256"/>
      <c r="G366" s="260"/>
      <c r="H366" s="260"/>
      <c r="I366" s="260"/>
      <c r="J366" s="259" t="s">
        <v>179</v>
      </c>
    </row>
    <row r="368" spans="1:10" x14ac:dyDescent="0.2">
      <c r="B368" s="253" t="s">
        <v>146</v>
      </c>
    </row>
    <row r="369" spans="1:10" x14ac:dyDescent="0.2">
      <c r="C369" s="253" t="s">
        <v>145</v>
      </c>
      <c r="E369" s="265">
        <v>11500</v>
      </c>
      <c r="G369" s="253" t="s">
        <v>178</v>
      </c>
    </row>
    <row r="370" spans="1:10" x14ac:dyDescent="0.2">
      <c r="C370" s="253" t="s">
        <v>143</v>
      </c>
      <c r="E370" s="265">
        <v>12000</v>
      </c>
      <c r="G370" s="253" t="s">
        <v>177</v>
      </c>
    </row>
    <row r="371" spans="1:10" x14ac:dyDescent="0.2">
      <c r="C371" s="253" t="s">
        <v>141</v>
      </c>
      <c r="E371" s="265">
        <v>14000</v>
      </c>
      <c r="G371" s="253" t="s">
        <v>176</v>
      </c>
    </row>
    <row r="372" spans="1:10" x14ac:dyDescent="0.2">
      <c r="E372" s="257"/>
    </row>
    <row r="373" spans="1:10" x14ac:dyDescent="0.2">
      <c r="E373" s="257"/>
    </row>
    <row r="381" spans="1:10" x14ac:dyDescent="0.2">
      <c r="A381" s="260" t="s">
        <v>175</v>
      </c>
      <c r="B381" s="260"/>
      <c r="C381" s="260"/>
      <c r="D381" s="260"/>
      <c r="E381" s="260"/>
      <c r="F381" s="256"/>
      <c r="G381" s="260"/>
      <c r="H381" s="260"/>
      <c r="I381" s="260"/>
      <c r="J381" s="259" t="s">
        <v>174</v>
      </c>
    </row>
    <row r="383" spans="1:10" x14ac:dyDescent="0.2">
      <c r="B383" s="253" t="s">
        <v>146</v>
      </c>
    </row>
    <row r="384" spans="1:10" x14ac:dyDescent="0.2">
      <c r="C384" s="253" t="s">
        <v>145</v>
      </c>
      <c r="E384" s="264">
        <v>0</v>
      </c>
      <c r="G384" s="253" t="s">
        <v>173</v>
      </c>
    </row>
    <row r="385" spans="1:10" x14ac:dyDescent="0.2">
      <c r="C385" s="253" t="s">
        <v>143</v>
      </c>
      <c r="E385" s="264">
        <v>0.04</v>
      </c>
      <c r="G385" s="253" t="s">
        <v>172</v>
      </c>
    </row>
    <row r="386" spans="1:10" x14ac:dyDescent="0.2">
      <c r="C386" s="253" t="s">
        <v>141</v>
      </c>
      <c r="E386" s="264">
        <v>0.06</v>
      </c>
      <c r="G386" s="253" t="s">
        <v>171</v>
      </c>
    </row>
    <row r="387" spans="1:10" x14ac:dyDescent="0.2">
      <c r="E387" s="257"/>
    </row>
    <row r="388" spans="1:10" x14ac:dyDescent="0.2">
      <c r="E388" s="257"/>
    </row>
    <row r="396" spans="1:10" x14ac:dyDescent="0.2">
      <c r="A396" s="260" t="s">
        <v>170</v>
      </c>
      <c r="B396" s="260"/>
      <c r="C396" s="260"/>
      <c r="D396" s="260"/>
      <c r="E396" s="260"/>
      <c r="F396" s="256"/>
      <c r="G396" s="260"/>
      <c r="H396" s="260"/>
      <c r="I396" s="260"/>
      <c r="J396" s="259" t="s">
        <v>165</v>
      </c>
    </row>
    <row r="398" spans="1:10" x14ac:dyDescent="0.2">
      <c r="B398" s="253" t="s">
        <v>146</v>
      </c>
    </row>
    <row r="399" spans="1:10" x14ac:dyDescent="0.2">
      <c r="C399" s="253" t="s">
        <v>145</v>
      </c>
      <c r="E399" s="262">
        <v>1.4999999999999999E-2</v>
      </c>
      <c r="G399" s="253" t="s">
        <v>169</v>
      </c>
    </row>
    <row r="400" spans="1:10" x14ac:dyDescent="0.2">
      <c r="C400" s="253" t="s">
        <v>143</v>
      </c>
      <c r="E400" s="262">
        <v>0.03</v>
      </c>
      <c r="G400" s="253" t="s">
        <v>168</v>
      </c>
    </row>
    <row r="401" spans="1:10" x14ac:dyDescent="0.2">
      <c r="C401" s="253" t="s">
        <v>141</v>
      </c>
      <c r="E401" s="262">
        <v>3.5000000000000003E-2</v>
      </c>
      <c r="G401" s="253" t="s">
        <v>167</v>
      </c>
    </row>
    <row r="402" spans="1:10" x14ac:dyDescent="0.2">
      <c r="E402" s="257"/>
    </row>
    <row r="403" spans="1:10" x14ac:dyDescent="0.2">
      <c r="A403" s="260" t="s">
        <v>166</v>
      </c>
      <c r="B403" s="260"/>
      <c r="C403" s="260"/>
      <c r="D403" s="260"/>
      <c r="E403" s="261"/>
      <c r="F403" s="256"/>
      <c r="G403" s="260"/>
      <c r="H403" s="260"/>
      <c r="I403" s="260"/>
      <c r="J403" s="259" t="s">
        <v>165</v>
      </c>
    </row>
    <row r="413" spans="1:10" x14ac:dyDescent="0.2">
      <c r="A413" s="260" t="s">
        <v>164</v>
      </c>
      <c r="B413" s="260"/>
      <c r="C413" s="260"/>
      <c r="D413" s="260"/>
      <c r="E413" s="260"/>
      <c r="F413" s="256"/>
      <c r="G413" s="260"/>
      <c r="H413" s="260"/>
      <c r="I413" s="260"/>
      <c r="J413" s="259" t="s">
        <v>163</v>
      </c>
    </row>
    <row r="415" spans="1:10" x14ac:dyDescent="0.2">
      <c r="B415" s="253" t="s">
        <v>146</v>
      </c>
    </row>
    <row r="416" spans="1:10" x14ac:dyDescent="0.2">
      <c r="C416" s="253" t="s">
        <v>145</v>
      </c>
      <c r="E416" s="263">
        <v>300</v>
      </c>
      <c r="G416" s="253" t="s">
        <v>162</v>
      </c>
    </row>
    <row r="417" spans="1:10" x14ac:dyDescent="0.2">
      <c r="C417" s="253" t="s">
        <v>143</v>
      </c>
      <c r="E417" s="263">
        <v>500</v>
      </c>
      <c r="G417" s="253" t="s">
        <v>161</v>
      </c>
    </row>
    <row r="418" spans="1:10" x14ac:dyDescent="0.2">
      <c r="C418" s="253" t="s">
        <v>141</v>
      </c>
      <c r="E418" s="263">
        <v>700</v>
      </c>
      <c r="G418" s="253" t="s">
        <v>160</v>
      </c>
    </row>
    <row r="419" spans="1:10" x14ac:dyDescent="0.2">
      <c r="E419" s="257"/>
    </row>
    <row r="420" spans="1:10" x14ac:dyDescent="0.2">
      <c r="E420" s="257"/>
    </row>
    <row r="428" spans="1:10" x14ac:dyDescent="0.2">
      <c r="A428" s="260" t="s">
        <v>159</v>
      </c>
      <c r="B428" s="260"/>
      <c r="C428" s="260"/>
      <c r="D428" s="260"/>
      <c r="E428" s="260"/>
      <c r="F428" s="256"/>
      <c r="G428" s="260"/>
      <c r="H428" s="260"/>
      <c r="I428" s="260"/>
      <c r="J428" s="259" t="s">
        <v>158</v>
      </c>
    </row>
    <row r="430" spans="1:10" x14ac:dyDescent="0.2">
      <c r="B430" s="253" t="s">
        <v>146</v>
      </c>
    </row>
    <row r="431" spans="1:10" x14ac:dyDescent="0.2">
      <c r="C431" s="253" t="s">
        <v>145</v>
      </c>
      <c r="E431" s="262">
        <v>0.2</v>
      </c>
      <c r="G431" s="253" t="s">
        <v>157</v>
      </c>
    </row>
    <row r="432" spans="1:10" x14ac:dyDescent="0.2">
      <c r="C432" s="253" t="s">
        <v>143</v>
      </c>
      <c r="E432" s="262">
        <v>0.21</v>
      </c>
      <c r="G432" s="253" t="s">
        <v>156</v>
      </c>
    </row>
    <row r="433" spans="1:10" x14ac:dyDescent="0.2">
      <c r="C433" s="253" t="s">
        <v>141</v>
      </c>
      <c r="E433" s="262">
        <v>0.35</v>
      </c>
      <c r="G433" s="253" t="s">
        <v>155</v>
      </c>
    </row>
    <row r="434" spans="1:10" x14ac:dyDescent="0.2">
      <c r="E434" s="257"/>
    </row>
    <row r="435" spans="1:10" x14ac:dyDescent="0.2">
      <c r="E435" s="257"/>
    </row>
    <row r="443" spans="1:10" x14ac:dyDescent="0.2">
      <c r="A443" s="260" t="s">
        <v>154</v>
      </c>
      <c r="B443" s="260"/>
      <c r="C443" s="260"/>
      <c r="D443" s="260"/>
      <c r="E443" s="260"/>
      <c r="F443" s="256"/>
      <c r="G443" s="260"/>
      <c r="H443" s="260"/>
      <c r="I443" s="260"/>
      <c r="J443" s="259" t="s">
        <v>149</v>
      </c>
    </row>
    <row r="445" spans="1:10" x14ac:dyDescent="0.2">
      <c r="B445" s="253" t="s">
        <v>146</v>
      </c>
    </row>
    <row r="446" spans="1:10" x14ac:dyDescent="0.2">
      <c r="C446" s="253" t="s">
        <v>145</v>
      </c>
      <c r="E446" s="258">
        <v>1800000</v>
      </c>
      <c r="G446" s="253" t="s">
        <v>153</v>
      </c>
    </row>
    <row r="447" spans="1:10" x14ac:dyDescent="0.2">
      <c r="C447" s="253" t="s">
        <v>143</v>
      </c>
      <c r="E447" s="258">
        <v>2000000</v>
      </c>
      <c r="G447" s="253" t="s">
        <v>152</v>
      </c>
    </row>
    <row r="448" spans="1:10" x14ac:dyDescent="0.2">
      <c r="C448" s="253" t="s">
        <v>141</v>
      </c>
      <c r="E448" s="258">
        <v>2100000</v>
      </c>
      <c r="G448" s="253" t="s">
        <v>151</v>
      </c>
    </row>
    <row r="449" spans="1:10" x14ac:dyDescent="0.2">
      <c r="E449" s="257"/>
    </row>
    <row r="450" spans="1:10" x14ac:dyDescent="0.2">
      <c r="E450" s="257"/>
    </row>
    <row r="458" spans="1:10" x14ac:dyDescent="0.2">
      <c r="A458" s="260" t="s">
        <v>148</v>
      </c>
      <c r="B458" s="260"/>
      <c r="C458" s="260"/>
      <c r="D458" s="260"/>
      <c r="E458" s="260"/>
      <c r="F458" s="256"/>
      <c r="G458" s="260"/>
      <c r="H458" s="260"/>
      <c r="I458" s="260"/>
      <c r="J458" s="259" t="s">
        <v>147</v>
      </c>
    </row>
    <row r="460" spans="1:10" x14ac:dyDescent="0.2">
      <c r="B460" s="253" t="s">
        <v>146</v>
      </c>
    </row>
    <row r="461" spans="1:10" x14ac:dyDescent="0.2">
      <c r="C461" s="253" t="s">
        <v>145</v>
      </c>
      <c r="E461" s="258">
        <v>200</v>
      </c>
      <c r="G461" s="253" t="s">
        <v>144</v>
      </c>
    </row>
    <row r="462" spans="1:10" x14ac:dyDescent="0.2">
      <c r="C462" s="253" t="s">
        <v>143</v>
      </c>
      <c r="E462" s="258">
        <v>250</v>
      </c>
      <c r="G462" s="253" t="s">
        <v>142</v>
      </c>
    </row>
    <row r="463" spans="1:10" x14ac:dyDescent="0.2">
      <c r="C463" s="253" t="s">
        <v>141</v>
      </c>
      <c r="E463" s="258">
        <v>270</v>
      </c>
      <c r="G463" s="253" t="s">
        <v>140</v>
      </c>
    </row>
    <row r="464" spans="1:10" x14ac:dyDescent="0.2">
      <c r="E464" s="257"/>
    </row>
    <row r="465" spans="1:6" x14ac:dyDescent="0.2">
      <c r="E465" s="257"/>
    </row>
    <row r="473" spans="1:6" x14ac:dyDescent="0.2">
      <c r="A473" s="253" t="s">
        <v>139</v>
      </c>
    </row>
    <row r="474" spans="1:6" x14ac:dyDescent="0.2">
      <c r="F474" s="256" t="s">
        <v>275</v>
      </c>
    </row>
    <row r="495" spans="1:6" x14ac:dyDescent="0.2">
      <c r="A495" s="253" t="s">
        <v>274</v>
      </c>
    </row>
    <row r="496" spans="1:6" x14ac:dyDescent="0.2">
      <c r="F496" s="256" t="s">
        <v>138</v>
      </c>
    </row>
    <row r="527" spans="1:1" x14ac:dyDescent="0.2">
      <c r="A527" s="253" t="s">
        <v>137</v>
      </c>
    </row>
  </sheetData>
  <printOptions gridLinesSet="0"/>
  <pageMargins left="0.75" right="0.75" top="1" bottom="1" header="0.5" footer="0.5"/>
  <pageSetup orientation="portrait" r:id="rId1"/>
  <headerFooter alignWithMargins="0">
    <oddHeader>&amp;f</oddHeader>
    <oddFooter>Page &amp;p</oddFooter>
  </headerFooter>
  <rowBreaks count="16" manualBreakCount="16">
    <brk id="23" max="16383" man="1"/>
    <brk id="62" max="16383" man="1"/>
    <brk id="93" max="16383" man="1"/>
    <brk id="127" max="16383" man="1"/>
    <brk id="158" max="16383" man="1"/>
    <brk id="194" max="16383" man="1"/>
    <brk id="225" max="16383" man="1"/>
    <brk id="259" max="16383" man="1"/>
    <brk id="290" max="16383" man="1"/>
    <brk id="328" max="16383" man="1"/>
    <brk id="360" max="16383" man="1"/>
    <brk id="402" max="16383" man="1"/>
    <brk id="441" max="16383" man="1"/>
    <brk id="473" max="16383" man="1"/>
    <brk id="495" max="16383" man="1"/>
    <brk id="527" max="16383" man="1"/>
  </rowBreaks>
  <colBreaks count="1" manualBreakCount="1">
    <brk id="10"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024B5-25C6-4E37-B01E-DB38F857AC9C}">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25A-19DB-42BE-A3CF-90D2A9442CB6}">
  <dimension ref="A1:C31"/>
  <sheetViews>
    <sheetView workbookViewId="0"/>
  </sheetViews>
  <sheetFormatPr defaultRowHeight="15" x14ac:dyDescent="0.25"/>
  <cols>
    <col min="1" max="3" width="36.7109375" customWidth="1"/>
  </cols>
  <sheetData>
    <row r="1" spans="1:3" x14ac:dyDescent="0.25">
      <c r="A1" s="3" t="s">
        <v>86</v>
      </c>
    </row>
    <row r="3" spans="1:3" x14ac:dyDescent="0.25">
      <c r="A3" t="s">
        <v>87</v>
      </c>
      <c r="B3" t="s">
        <v>88</v>
      </c>
      <c r="C3">
        <v>0</v>
      </c>
    </row>
    <row r="4" spans="1:3" x14ac:dyDescent="0.25">
      <c r="A4" t="s">
        <v>89</v>
      </c>
    </row>
    <row r="5" spans="1:3" x14ac:dyDescent="0.25">
      <c r="A5" t="s">
        <v>90</v>
      </c>
    </row>
    <row r="7" spans="1:3" x14ac:dyDescent="0.25">
      <c r="A7" s="3" t="s">
        <v>91</v>
      </c>
      <c r="B7" t="s">
        <v>92</v>
      </c>
    </row>
    <row r="8" spans="1:3" x14ac:dyDescent="0.25">
      <c r="B8">
        <v>3</v>
      </c>
    </row>
    <row r="10" spans="1:3" x14ac:dyDescent="0.25">
      <c r="A10" t="s">
        <v>93</v>
      </c>
    </row>
    <row r="11" spans="1:3" x14ac:dyDescent="0.25">
      <c r="A11" t="e">
        <f>CB_DATA_!#REF!</f>
        <v>#REF!</v>
      </c>
      <c r="C11" t="e">
        <f>'NOPLAT SIMPLEST'!#REF!</f>
        <v>#REF!</v>
      </c>
    </row>
    <row r="13" spans="1:3" x14ac:dyDescent="0.25">
      <c r="A13" t="s">
        <v>94</v>
      </c>
    </row>
    <row r="14" spans="1:3" x14ac:dyDescent="0.25">
      <c r="A14" t="s">
        <v>134</v>
      </c>
      <c r="C14" t="s">
        <v>135</v>
      </c>
    </row>
    <row r="16" spans="1:3" x14ac:dyDescent="0.25">
      <c r="A16" t="s">
        <v>95</v>
      </c>
    </row>
    <row r="19" spans="1:3" x14ac:dyDescent="0.25">
      <c r="A19" t="s">
        <v>96</v>
      </c>
    </row>
    <row r="20" spans="1:3" x14ac:dyDescent="0.25">
      <c r="A20">
        <v>28</v>
      </c>
      <c r="C20">
        <v>31</v>
      </c>
    </row>
    <row r="25" spans="1:3" x14ac:dyDescent="0.25">
      <c r="A25" s="3" t="s">
        <v>97</v>
      </c>
    </row>
    <row r="26" spans="1:3" x14ac:dyDescent="0.25">
      <c r="A26" s="163" t="s">
        <v>100</v>
      </c>
      <c r="C26" s="163" t="s">
        <v>98</v>
      </c>
    </row>
    <row r="27" spans="1:3" x14ac:dyDescent="0.25">
      <c r="A27" t="s">
        <v>323</v>
      </c>
      <c r="C27" t="s">
        <v>325</v>
      </c>
    </row>
    <row r="28" spans="1:3" x14ac:dyDescent="0.25">
      <c r="A28" s="163" t="s">
        <v>99</v>
      </c>
      <c r="C28" s="163" t="s">
        <v>99</v>
      </c>
    </row>
    <row r="29" spans="1:3" x14ac:dyDescent="0.25">
      <c r="C29" s="163" t="s">
        <v>100</v>
      </c>
    </row>
    <row r="30" spans="1:3" x14ac:dyDescent="0.25">
      <c r="C30" t="s">
        <v>324</v>
      </c>
    </row>
    <row r="31" spans="1:3" x14ac:dyDescent="0.25">
      <c r="C31" s="163" t="s">
        <v>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75012-9A43-42AF-B258-F1066F9C2D89}">
  <dimension ref="A1:J299"/>
  <sheetViews>
    <sheetView showGridLines="0" showRowColHeaders="0" topLeftCell="A112" workbookViewId="0">
      <selection activeCell="E133" sqref="E133"/>
    </sheetView>
  </sheetViews>
  <sheetFormatPr defaultRowHeight="12.75" x14ac:dyDescent="0.2"/>
  <cols>
    <col min="1" max="1" width="2" style="253" customWidth="1"/>
    <col min="2" max="2" width="1.85546875" style="253" customWidth="1"/>
    <col min="3" max="3" width="12.140625" style="253" customWidth="1"/>
    <col min="4" max="4" width="12.28515625" style="253" customWidth="1"/>
    <col min="5" max="5" width="18.28515625" style="253" customWidth="1"/>
    <col min="6" max="6" width="1.7109375" style="255" customWidth="1"/>
    <col min="7" max="7" width="5.28515625" style="253" customWidth="1"/>
    <col min="8" max="8" width="15.7109375" style="253" customWidth="1"/>
    <col min="9" max="9" width="11.140625" style="253" customWidth="1"/>
    <col min="10" max="10" width="2.7109375" style="254" customWidth="1"/>
    <col min="11" max="11" width="80.7109375" style="253" customWidth="1"/>
    <col min="12" max="16384" width="9.140625" style="253"/>
  </cols>
  <sheetData>
    <row r="1" spans="2:6" x14ac:dyDescent="0.2">
      <c r="E1" s="274"/>
      <c r="F1" s="256" t="s">
        <v>242</v>
      </c>
    </row>
    <row r="2" spans="2:6" x14ac:dyDescent="0.2">
      <c r="F2" s="255" t="s">
        <v>241</v>
      </c>
    </row>
    <row r="3" spans="2:6" x14ac:dyDescent="0.2">
      <c r="F3" s="255" t="s">
        <v>240</v>
      </c>
    </row>
    <row r="5" spans="2:6" x14ac:dyDescent="0.2">
      <c r="B5" s="253" t="s">
        <v>239</v>
      </c>
    </row>
    <row r="6" spans="2:6" x14ac:dyDescent="0.2">
      <c r="C6" s="253" t="s">
        <v>238</v>
      </c>
      <c r="E6" s="270">
        <v>1000</v>
      </c>
    </row>
    <row r="7" spans="2:6" x14ac:dyDescent="0.2">
      <c r="C7" s="253" t="s">
        <v>74</v>
      </c>
    </row>
    <row r="8" spans="2:6" x14ac:dyDescent="0.2">
      <c r="C8" s="253" t="s">
        <v>237</v>
      </c>
    </row>
    <row r="9" spans="2:6" x14ac:dyDescent="0.2">
      <c r="C9" s="253" t="s">
        <v>236</v>
      </c>
    </row>
    <row r="10" spans="2:6" x14ac:dyDescent="0.2">
      <c r="C10" s="253" t="s">
        <v>235</v>
      </c>
      <c r="E10" s="273">
        <v>0.95</v>
      </c>
    </row>
    <row r="12" spans="2:6" x14ac:dyDescent="0.2">
      <c r="B12" s="253" t="s">
        <v>234</v>
      </c>
    </row>
    <row r="13" spans="2:6" x14ac:dyDescent="0.2">
      <c r="C13" s="253" t="s">
        <v>233</v>
      </c>
      <c r="E13" s="272">
        <v>226.3897197</v>
      </c>
    </row>
    <row r="14" spans="2:6" x14ac:dyDescent="0.2">
      <c r="C14" s="253" t="s">
        <v>232</v>
      </c>
      <c r="E14" s="270">
        <v>4.417161703831554</v>
      </c>
    </row>
    <row r="15" spans="2:6" x14ac:dyDescent="0.2">
      <c r="C15" s="253" t="s">
        <v>231</v>
      </c>
      <c r="E15" s="270">
        <v>30.920131926820879</v>
      </c>
    </row>
    <row r="17" spans="1:10" x14ac:dyDescent="0.2">
      <c r="B17" s="253" t="s">
        <v>230</v>
      </c>
    </row>
    <row r="18" spans="1:10" x14ac:dyDescent="0.2">
      <c r="C18" s="253" t="s">
        <v>182</v>
      </c>
      <c r="E18" s="253">
        <v>7</v>
      </c>
    </row>
    <row r="19" spans="1:10" x14ac:dyDescent="0.2">
      <c r="C19" s="253" t="s">
        <v>229</v>
      </c>
      <c r="E19" s="253">
        <v>0</v>
      </c>
    </row>
    <row r="20" spans="1:10" x14ac:dyDescent="0.2">
      <c r="C20" s="253" t="s">
        <v>228</v>
      </c>
      <c r="E20" s="253">
        <v>0</v>
      </c>
    </row>
    <row r="21" spans="1:10" x14ac:dyDescent="0.2">
      <c r="C21" s="253" t="s">
        <v>227</v>
      </c>
      <c r="E21" s="253">
        <v>0</v>
      </c>
    </row>
    <row r="22" spans="1:10" x14ac:dyDescent="0.2">
      <c r="C22" s="253" t="s">
        <v>226</v>
      </c>
      <c r="E22" s="253">
        <v>2</v>
      </c>
    </row>
    <row r="24" spans="1:10" x14ac:dyDescent="0.2">
      <c r="F24" s="256" t="s">
        <v>226</v>
      </c>
    </row>
    <row r="27" spans="1:10" x14ac:dyDescent="0.2">
      <c r="A27" s="260" t="s">
        <v>181</v>
      </c>
    </row>
    <row r="29" spans="1:10" x14ac:dyDescent="0.2">
      <c r="A29" s="260" t="s">
        <v>225</v>
      </c>
      <c r="B29" s="260"/>
      <c r="C29" s="260"/>
      <c r="D29" s="260"/>
      <c r="E29" s="260"/>
      <c r="F29" s="256"/>
      <c r="G29" s="260"/>
      <c r="H29" s="260"/>
      <c r="I29" s="260"/>
      <c r="J29" s="259" t="s">
        <v>219</v>
      </c>
    </row>
    <row r="31" spans="1:10" x14ac:dyDescent="0.2">
      <c r="B31" s="253" t="s">
        <v>217</v>
      </c>
    </row>
    <row r="32" spans="1:10" x14ac:dyDescent="0.2">
      <c r="C32" s="253" t="s">
        <v>216</v>
      </c>
    </row>
    <row r="33" spans="3:3" x14ac:dyDescent="0.2">
      <c r="C33" s="253" t="s">
        <v>224</v>
      </c>
    </row>
    <row r="34" spans="3:3" x14ac:dyDescent="0.2">
      <c r="C34" s="253" t="s">
        <v>223</v>
      </c>
    </row>
    <row r="35" spans="3:3" x14ac:dyDescent="0.2">
      <c r="C35" s="253" t="s">
        <v>222</v>
      </c>
    </row>
    <row r="36" spans="3:3" x14ac:dyDescent="0.2">
      <c r="C36" s="253" t="s">
        <v>221</v>
      </c>
    </row>
    <row r="63" spans="1:10" x14ac:dyDescent="0.2">
      <c r="A63" s="260" t="s">
        <v>220</v>
      </c>
      <c r="B63" s="260"/>
      <c r="C63" s="260"/>
      <c r="D63" s="260"/>
      <c r="E63" s="260"/>
      <c r="F63" s="256"/>
      <c r="G63" s="260"/>
      <c r="H63" s="260"/>
      <c r="I63" s="260"/>
      <c r="J63" s="259" t="s">
        <v>219</v>
      </c>
    </row>
    <row r="65" spans="2:5" x14ac:dyDescent="0.2">
      <c r="B65" s="253" t="s">
        <v>209</v>
      </c>
      <c r="E65" s="257" t="s">
        <v>193</v>
      </c>
    </row>
    <row r="66" spans="2:5" x14ac:dyDescent="0.2">
      <c r="C66" s="253" t="s">
        <v>208</v>
      </c>
      <c r="E66" s="270">
        <v>1000</v>
      </c>
    </row>
    <row r="67" spans="2:5" x14ac:dyDescent="0.2">
      <c r="C67" s="253" t="s">
        <v>40</v>
      </c>
      <c r="E67" s="271">
        <v>0.14168369604304568</v>
      </c>
    </row>
    <row r="68" spans="2:5" x14ac:dyDescent="0.2">
      <c r="C68" s="253" t="s">
        <v>207</v>
      </c>
      <c r="E68" s="271">
        <v>7.8970936335632277E-2</v>
      </c>
    </row>
    <row r="69" spans="2:5" x14ac:dyDescent="0.2">
      <c r="C69" s="253" t="s">
        <v>206</v>
      </c>
      <c r="E69" s="271">
        <v>0.14100729893177372</v>
      </c>
    </row>
    <row r="70" spans="2:5" x14ac:dyDescent="0.2">
      <c r="C70" s="253" t="s">
        <v>205</v>
      </c>
      <c r="E70" s="262" t="s">
        <v>204</v>
      </c>
    </row>
    <row r="71" spans="2:5" x14ac:dyDescent="0.2">
      <c r="C71" s="253" t="s">
        <v>203</v>
      </c>
      <c r="E71" s="271">
        <v>0.25052163797293225</v>
      </c>
    </row>
    <row r="72" spans="2:5" x14ac:dyDescent="0.2">
      <c r="C72" s="253" t="s">
        <v>202</v>
      </c>
      <c r="E72" s="271">
        <v>6.2761091092640928E-2</v>
      </c>
    </row>
    <row r="73" spans="2:5" x14ac:dyDescent="0.2">
      <c r="C73" s="253" t="s">
        <v>201</v>
      </c>
      <c r="E73" s="267">
        <v>-1.882630496335937</v>
      </c>
    </row>
    <row r="74" spans="2:5" x14ac:dyDescent="0.2">
      <c r="C74" s="253" t="s">
        <v>200</v>
      </c>
      <c r="E74" s="267">
        <v>8.0561069127595051</v>
      </c>
    </row>
    <row r="75" spans="2:5" x14ac:dyDescent="0.2">
      <c r="C75" s="253" t="s">
        <v>199</v>
      </c>
      <c r="E75" s="267">
        <v>3.17232705597154</v>
      </c>
    </row>
    <row r="76" spans="2:5" x14ac:dyDescent="0.2">
      <c r="C76" s="253" t="s">
        <v>198</v>
      </c>
      <c r="E76" s="271">
        <v>-1.472174608104744</v>
      </c>
    </row>
    <row r="77" spans="2:5" x14ac:dyDescent="0.2">
      <c r="C77" s="253" t="s">
        <v>197</v>
      </c>
      <c r="E77" s="271">
        <v>0.44441456390829753</v>
      </c>
    </row>
    <row r="78" spans="2:5" x14ac:dyDescent="0.2">
      <c r="C78" s="253" t="s">
        <v>196</v>
      </c>
      <c r="E78" s="271">
        <v>1.9165891720130415</v>
      </c>
    </row>
    <row r="79" spans="2:5" x14ac:dyDescent="0.2">
      <c r="C79" s="253" t="s">
        <v>195</v>
      </c>
      <c r="E79" s="271">
        <v>7.9221897915059403E-3</v>
      </c>
    </row>
    <row r="81" spans="1:10" x14ac:dyDescent="0.2">
      <c r="B81" s="253" t="s">
        <v>194</v>
      </c>
      <c r="E81" s="257" t="s">
        <v>193</v>
      </c>
    </row>
    <row r="82" spans="1:10" x14ac:dyDescent="0.2">
      <c r="C82" s="253" t="s">
        <v>192</v>
      </c>
      <c r="E82" s="271">
        <v>-1.472174608104744</v>
      </c>
    </row>
    <row r="83" spans="1:10" x14ac:dyDescent="0.2">
      <c r="C83" s="253" t="s">
        <v>145</v>
      </c>
      <c r="E83" s="271">
        <v>-0.25654678050593527</v>
      </c>
    </row>
    <row r="84" spans="1:10" x14ac:dyDescent="0.2">
      <c r="C84" s="253" t="s">
        <v>191</v>
      </c>
      <c r="E84" s="271">
        <v>-4.430133482167331E-2</v>
      </c>
    </row>
    <row r="85" spans="1:10" x14ac:dyDescent="0.2">
      <c r="C85" s="253" t="s">
        <v>190</v>
      </c>
      <c r="E85" s="271">
        <v>3.6040237341654E-2</v>
      </c>
    </row>
    <row r="86" spans="1:10" x14ac:dyDescent="0.2">
      <c r="C86" s="253" t="s">
        <v>189</v>
      </c>
      <c r="E86" s="271">
        <v>9.7181536278927005E-2</v>
      </c>
    </row>
    <row r="87" spans="1:10" x14ac:dyDescent="0.2">
      <c r="C87" s="253" t="s">
        <v>188</v>
      </c>
      <c r="E87" s="271">
        <v>0.14079794138572299</v>
      </c>
    </row>
    <row r="88" spans="1:10" x14ac:dyDescent="0.2">
      <c r="C88" s="253" t="s">
        <v>187</v>
      </c>
      <c r="E88" s="271">
        <v>0.18034117521014101</v>
      </c>
    </row>
    <row r="89" spans="1:10" x14ac:dyDescent="0.2">
      <c r="C89" s="253" t="s">
        <v>186</v>
      </c>
      <c r="E89" s="271">
        <v>0.225148070220312</v>
      </c>
    </row>
    <row r="90" spans="1:10" x14ac:dyDescent="0.2">
      <c r="C90" s="253" t="s">
        <v>185</v>
      </c>
      <c r="E90" s="271">
        <v>0.269170822776089</v>
      </c>
    </row>
    <row r="91" spans="1:10" x14ac:dyDescent="0.2">
      <c r="C91" s="253" t="s">
        <v>141</v>
      </c>
      <c r="E91" s="271">
        <v>0.30695671454819101</v>
      </c>
    </row>
    <row r="92" spans="1:10" x14ac:dyDescent="0.2">
      <c r="C92" s="253" t="s">
        <v>184</v>
      </c>
      <c r="E92" s="271">
        <v>0.44441456390829798</v>
      </c>
    </row>
    <row r="94" spans="1:10" x14ac:dyDescent="0.2">
      <c r="A94" s="260" t="s">
        <v>218</v>
      </c>
      <c r="B94" s="260"/>
      <c r="C94" s="260"/>
      <c r="D94" s="260"/>
      <c r="E94" s="260"/>
      <c r="F94" s="256"/>
      <c r="G94" s="260"/>
      <c r="H94" s="260"/>
      <c r="I94" s="260"/>
      <c r="J94" s="259" t="s">
        <v>210</v>
      </c>
    </row>
    <row r="96" spans="1:10" x14ac:dyDescent="0.2">
      <c r="B96" s="253" t="s">
        <v>217</v>
      </c>
    </row>
    <row r="97" spans="3:3" x14ac:dyDescent="0.2">
      <c r="C97" s="253" t="s">
        <v>216</v>
      </c>
    </row>
    <row r="98" spans="3:3" x14ac:dyDescent="0.2">
      <c r="C98" s="253" t="s">
        <v>215</v>
      </c>
    </row>
    <row r="99" spans="3:3" x14ac:dyDescent="0.2">
      <c r="C99" s="253" t="s">
        <v>214</v>
      </c>
    </row>
    <row r="100" spans="3:3" x14ac:dyDescent="0.2">
      <c r="C100" s="253" t="s">
        <v>213</v>
      </c>
    </row>
    <row r="101" spans="3:3" x14ac:dyDescent="0.2">
      <c r="C101" s="253" t="s">
        <v>212</v>
      </c>
    </row>
    <row r="128" spans="1:10" x14ac:dyDescent="0.2">
      <c r="A128" s="260" t="s">
        <v>211</v>
      </c>
      <c r="B128" s="260"/>
      <c r="C128" s="260"/>
      <c r="D128" s="260"/>
      <c r="E128" s="260"/>
      <c r="F128" s="256"/>
      <c r="G128" s="260"/>
      <c r="H128" s="260"/>
      <c r="I128" s="260"/>
      <c r="J128" s="259" t="s">
        <v>210</v>
      </c>
    </row>
    <row r="130" spans="2:5" x14ac:dyDescent="0.2">
      <c r="B130" s="253" t="s">
        <v>209</v>
      </c>
      <c r="E130" s="257" t="s">
        <v>193</v>
      </c>
    </row>
    <row r="131" spans="2:5" x14ac:dyDescent="0.2">
      <c r="C131" s="253" t="s">
        <v>208</v>
      </c>
      <c r="E131" s="270">
        <v>1000</v>
      </c>
    </row>
    <row r="132" spans="2:5" x14ac:dyDescent="0.2">
      <c r="C132" s="253" t="s">
        <v>40</v>
      </c>
      <c r="E132" s="266">
        <v>2736.1978956000003</v>
      </c>
    </row>
    <row r="133" spans="2:5" x14ac:dyDescent="0.2">
      <c r="C133" s="253" t="s">
        <v>207</v>
      </c>
      <c r="E133" s="266">
        <v>2719.1290616687338</v>
      </c>
    </row>
    <row r="134" spans="2:5" x14ac:dyDescent="0.2">
      <c r="C134" s="253" t="s">
        <v>206</v>
      </c>
      <c r="E134" s="266">
        <v>2621.8590997529573</v>
      </c>
    </row>
    <row r="135" spans="2:5" x14ac:dyDescent="0.2">
      <c r="C135" s="253" t="s">
        <v>205</v>
      </c>
      <c r="E135" s="269" t="s">
        <v>204</v>
      </c>
    </row>
    <row r="136" spans="2:5" x14ac:dyDescent="0.2">
      <c r="C136" s="253" t="s">
        <v>203</v>
      </c>
      <c r="E136" s="266">
        <v>4086.9994979296921</v>
      </c>
    </row>
    <row r="137" spans="2:5" x14ac:dyDescent="0.2">
      <c r="C137" s="253" t="s">
        <v>202</v>
      </c>
      <c r="E137" s="266">
        <v>16703564.896077557</v>
      </c>
    </row>
    <row r="138" spans="2:5" x14ac:dyDescent="0.2">
      <c r="C138" s="253" t="s">
        <v>201</v>
      </c>
      <c r="E138" s="268">
        <v>1.8366732825786027E-2</v>
      </c>
    </row>
    <row r="139" spans="2:5" x14ac:dyDescent="0.2">
      <c r="C139" s="253" t="s">
        <v>200</v>
      </c>
      <c r="E139" s="267">
        <v>2.6209941863569686</v>
      </c>
    </row>
    <row r="140" spans="2:5" x14ac:dyDescent="0.2">
      <c r="C140" s="253" t="s">
        <v>199</v>
      </c>
      <c r="E140" s="267">
        <v>1.5030546197838415</v>
      </c>
    </row>
    <row r="141" spans="2:5" x14ac:dyDescent="0.2">
      <c r="C141" s="253" t="s">
        <v>198</v>
      </c>
      <c r="E141" s="266">
        <v>-8286.527632917534</v>
      </c>
    </row>
    <row r="142" spans="2:5" x14ac:dyDescent="0.2">
      <c r="C142" s="253" t="s">
        <v>197</v>
      </c>
      <c r="E142" s="266">
        <v>14044.575212451122</v>
      </c>
    </row>
    <row r="143" spans="2:5" x14ac:dyDescent="0.2">
      <c r="C143" s="253" t="s">
        <v>196</v>
      </c>
      <c r="E143" s="266">
        <v>22331.102845368656</v>
      </c>
    </row>
    <row r="144" spans="2:5" x14ac:dyDescent="0.2">
      <c r="C144" s="253" t="s">
        <v>195</v>
      </c>
      <c r="E144" s="266">
        <v>129.24227209422446</v>
      </c>
    </row>
    <row r="146" spans="1:6" x14ac:dyDescent="0.2">
      <c r="B146" s="253" t="s">
        <v>194</v>
      </c>
      <c r="E146" s="257" t="s">
        <v>193</v>
      </c>
    </row>
    <row r="147" spans="1:6" x14ac:dyDescent="0.2">
      <c r="C147" s="253" t="s">
        <v>192</v>
      </c>
      <c r="E147" s="266">
        <v>-8286.527632917534</v>
      </c>
    </row>
    <row r="148" spans="1:6" x14ac:dyDescent="0.2">
      <c r="C148" s="253" t="s">
        <v>145</v>
      </c>
      <c r="E148" s="266">
        <v>-2876.2491616144912</v>
      </c>
    </row>
    <row r="149" spans="1:6" x14ac:dyDescent="0.2">
      <c r="C149" s="253" t="s">
        <v>191</v>
      </c>
      <c r="E149" s="266">
        <v>-690.59006391678656</v>
      </c>
    </row>
    <row r="150" spans="1:6" x14ac:dyDescent="0.2">
      <c r="C150" s="253" t="s">
        <v>190</v>
      </c>
      <c r="E150" s="266">
        <v>567.35926390010184</v>
      </c>
    </row>
    <row r="151" spans="1:6" x14ac:dyDescent="0.2">
      <c r="C151" s="253" t="s">
        <v>189</v>
      </c>
      <c r="E151" s="266">
        <v>1712.9555978191484</v>
      </c>
    </row>
    <row r="152" spans="1:6" x14ac:dyDescent="0.2">
      <c r="C152" s="253" t="s">
        <v>188</v>
      </c>
      <c r="E152" s="266">
        <v>2621.7365125274528</v>
      </c>
    </row>
    <row r="153" spans="1:6" x14ac:dyDescent="0.2">
      <c r="C153" s="253" t="s">
        <v>187</v>
      </c>
      <c r="E153" s="266">
        <v>3625.8518009438444</v>
      </c>
    </row>
    <row r="154" spans="1:6" x14ac:dyDescent="0.2">
      <c r="C154" s="253" t="s">
        <v>186</v>
      </c>
      <c r="E154" s="266">
        <v>4983.8908432646158</v>
      </c>
    </row>
    <row r="155" spans="1:6" x14ac:dyDescent="0.2">
      <c r="C155" s="253" t="s">
        <v>185</v>
      </c>
      <c r="E155" s="266">
        <v>6425.6948687836812</v>
      </c>
    </row>
    <row r="156" spans="1:6" x14ac:dyDescent="0.2">
      <c r="C156" s="253" t="s">
        <v>141</v>
      </c>
      <c r="E156" s="266">
        <v>8043.837869242444</v>
      </c>
    </row>
    <row r="157" spans="1:6" x14ac:dyDescent="0.2">
      <c r="C157" s="253" t="s">
        <v>184</v>
      </c>
      <c r="E157" s="266">
        <v>14044.575212451122</v>
      </c>
    </row>
    <row r="159" spans="1:6" x14ac:dyDescent="0.2">
      <c r="A159" s="253" t="s">
        <v>183</v>
      </c>
    </row>
    <row r="160" spans="1:6" x14ac:dyDescent="0.2">
      <c r="F160" s="256" t="s">
        <v>182</v>
      </c>
    </row>
    <row r="163" spans="1:10" x14ac:dyDescent="0.2">
      <c r="A163" s="260" t="s">
        <v>181</v>
      </c>
    </row>
    <row r="165" spans="1:10" x14ac:dyDescent="0.2">
      <c r="A165" s="260" t="s">
        <v>180</v>
      </c>
      <c r="B165" s="260"/>
      <c r="C165" s="260"/>
      <c r="D165" s="260"/>
      <c r="E165" s="260"/>
      <c r="F165" s="256"/>
      <c r="G165" s="260"/>
      <c r="H165" s="260"/>
      <c r="I165" s="260"/>
      <c r="J165" s="259" t="s">
        <v>179</v>
      </c>
    </row>
    <row r="167" spans="1:10" x14ac:dyDescent="0.2">
      <c r="B167" s="253" t="s">
        <v>146</v>
      </c>
    </row>
    <row r="168" spans="1:10" x14ac:dyDescent="0.2">
      <c r="C168" s="253" t="s">
        <v>145</v>
      </c>
      <c r="E168" s="265">
        <v>11500</v>
      </c>
      <c r="G168" s="253" t="s">
        <v>178</v>
      </c>
    </row>
    <row r="169" spans="1:10" x14ac:dyDescent="0.2">
      <c r="C169" s="253" t="s">
        <v>143</v>
      </c>
      <c r="E169" s="265">
        <v>12000</v>
      </c>
      <c r="G169" s="253" t="s">
        <v>177</v>
      </c>
    </row>
    <row r="170" spans="1:10" x14ac:dyDescent="0.2">
      <c r="C170" s="253" t="s">
        <v>141</v>
      </c>
      <c r="E170" s="265">
        <v>14000</v>
      </c>
      <c r="G170" s="253" t="s">
        <v>176</v>
      </c>
    </row>
    <row r="171" spans="1:10" x14ac:dyDescent="0.2">
      <c r="E171" s="257"/>
    </row>
    <row r="172" spans="1:10" x14ac:dyDescent="0.2">
      <c r="E172" s="257"/>
    </row>
    <row r="179" spans="1:10" x14ac:dyDescent="0.2">
      <c r="A179" s="260" t="s">
        <v>175</v>
      </c>
      <c r="B179" s="260"/>
      <c r="C179" s="260"/>
      <c r="D179" s="260"/>
      <c r="E179" s="260"/>
      <c r="F179" s="256"/>
      <c r="G179" s="260"/>
      <c r="H179" s="260"/>
      <c r="I179" s="260"/>
      <c r="J179" s="259" t="s">
        <v>174</v>
      </c>
    </row>
    <row r="181" spans="1:10" x14ac:dyDescent="0.2">
      <c r="B181" s="253" t="s">
        <v>146</v>
      </c>
    </row>
    <row r="182" spans="1:10" x14ac:dyDescent="0.2">
      <c r="C182" s="253" t="s">
        <v>145</v>
      </c>
      <c r="E182" s="264">
        <v>0</v>
      </c>
      <c r="G182" s="253" t="s">
        <v>173</v>
      </c>
    </row>
    <row r="183" spans="1:10" x14ac:dyDescent="0.2">
      <c r="C183" s="253" t="s">
        <v>143</v>
      </c>
      <c r="E183" s="264">
        <v>0.04</v>
      </c>
      <c r="G183" s="253" t="s">
        <v>172</v>
      </c>
    </row>
    <row r="184" spans="1:10" x14ac:dyDescent="0.2">
      <c r="C184" s="253" t="s">
        <v>141</v>
      </c>
      <c r="E184" s="264">
        <v>0.06</v>
      </c>
      <c r="G184" s="253" t="s">
        <v>171</v>
      </c>
    </row>
    <row r="185" spans="1:10" x14ac:dyDescent="0.2">
      <c r="E185" s="257"/>
    </row>
    <row r="186" spans="1:10" x14ac:dyDescent="0.2">
      <c r="E186" s="257"/>
    </row>
    <row r="193" spans="1:10" x14ac:dyDescent="0.2">
      <c r="A193" s="260" t="s">
        <v>170</v>
      </c>
      <c r="B193" s="260"/>
      <c r="C193" s="260"/>
      <c r="D193" s="260"/>
      <c r="E193" s="260"/>
      <c r="F193" s="256"/>
      <c r="G193" s="260"/>
      <c r="H193" s="260"/>
      <c r="I193" s="260"/>
      <c r="J193" s="259" t="s">
        <v>165</v>
      </c>
    </row>
    <row r="195" spans="1:10" x14ac:dyDescent="0.2">
      <c r="B195" s="253" t="s">
        <v>146</v>
      </c>
    </row>
    <row r="196" spans="1:10" x14ac:dyDescent="0.2">
      <c r="C196" s="253" t="s">
        <v>145</v>
      </c>
      <c r="E196" s="262">
        <v>1.4999999999999999E-2</v>
      </c>
      <c r="G196" s="253" t="s">
        <v>169</v>
      </c>
    </row>
    <row r="197" spans="1:10" x14ac:dyDescent="0.2">
      <c r="C197" s="253" t="s">
        <v>143</v>
      </c>
      <c r="E197" s="262">
        <v>0.03</v>
      </c>
      <c r="G197" s="253" t="s">
        <v>168</v>
      </c>
    </row>
    <row r="198" spans="1:10" x14ac:dyDescent="0.2">
      <c r="C198" s="253" t="s">
        <v>141</v>
      </c>
      <c r="E198" s="262">
        <v>3.5000000000000003E-2</v>
      </c>
      <c r="G198" s="253" t="s">
        <v>167</v>
      </c>
    </row>
    <row r="199" spans="1:10" x14ac:dyDescent="0.2">
      <c r="E199" s="257"/>
    </row>
    <row r="200" spans="1:10" x14ac:dyDescent="0.2">
      <c r="A200" s="260" t="s">
        <v>166</v>
      </c>
      <c r="B200" s="260"/>
      <c r="C200" s="260"/>
      <c r="D200" s="260"/>
      <c r="E200" s="261"/>
      <c r="F200" s="256"/>
      <c r="G200" s="260"/>
      <c r="H200" s="260"/>
      <c r="I200" s="260"/>
      <c r="J200" s="259" t="s">
        <v>165</v>
      </c>
    </row>
    <row r="209" spans="1:10" x14ac:dyDescent="0.2">
      <c r="A209" s="260" t="s">
        <v>164</v>
      </c>
      <c r="B209" s="260"/>
      <c r="C209" s="260"/>
      <c r="D209" s="260"/>
      <c r="E209" s="260"/>
      <c r="F209" s="256"/>
      <c r="G209" s="260"/>
      <c r="H209" s="260"/>
      <c r="I209" s="260"/>
      <c r="J209" s="259" t="s">
        <v>163</v>
      </c>
    </row>
    <row r="211" spans="1:10" x14ac:dyDescent="0.2">
      <c r="B211" s="253" t="s">
        <v>146</v>
      </c>
    </row>
    <row r="212" spans="1:10" x14ac:dyDescent="0.2">
      <c r="C212" s="253" t="s">
        <v>145</v>
      </c>
      <c r="E212" s="263">
        <v>300</v>
      </c>
      <c r="G212" s="253" t="s">
        <v>162</v>
      </c>
    </row>
    <row r="213" spans="1:10" x14ac:dyDescent="0.2">
      <c r="C213" s="253" t="s">
        <v>143</v>
      </c>
      <c r="E213" s="263">
        <v>500</v>
      </c>
      <c r="G213" s="253" t="s">
        <v>161</v>
      </c>
    </row>
    <row r="214" spans="1:10" x14ac:dyDescent="0.2">
      <c r="C214" s="253" t="s">
        <v>141</v>
      </c>
      <c r="E214" s="263">
        <v>700</v>
      </c>
      <c r="G214" s="253" t="s">
        <v>160</v>
      </c>
    </row>
    <row r="215" spans="1:10" x14ac:dyDescent="0.2">
      <c r="E215" s="257"/>
    </row>
    <row r="216" spans="1:10" x14ac:dyDescent="0.2">
      <c r="E216" s="257"/>
    </row>
    <row r="223" spans="1:10" x14ac:dyDescent="0.2">
      <c r="A223" s="260" t="s">
        <v>159</v>
      </c>
      <c r="B223" s="260"/>
      <c r="C223" s="260"/>
      <c r="D223" s="260"/>
      <c r="E223" s="260"/>
      <c r="F223" s="256"/>
      <c r="G223" s="260"/>
      <c r="H223" s="260"/>
      <c r="I223" s="260"/>
      <c r="J223" s="259" t="s">
        <v>158</v>
      </c>
    </row>
    <row r="225" spans="1:10" x14ac:dyDescent="0.2">
      <c r="B225" s="253" t="s">
        <v>146</v>
      </c>
    </row>
    <row r="226" spans="1:10" x14ac:dyDescent="0.2">
      <c r="C226" s="253" t="s">
        <v>145</v>
      </c>
      <c r="E226" s="262">
        <v>0.2</v>
      </c>
      <c r="G226" s="253" t="s">
        <v>157</v>
      </c>
    </row>
    <row r="227" spans="1:10" x14ac:dyDescent="0.2">
      <c r="C227" s="253" t="s">
        <v>143</v>
      </c>
      <c r="E227" s="262">
        <v>0.21</v>
      </c>
      <c r="G227" s="253" t="s">
        <v>156</v>
      </c>
    </row>
    <row r="228" spans="1:10" x14ac:dyDescent="0.2">
      <c r="C228" s="253" t="s">
        <v>141</v>
      </c>
      <c r="E228" s="262">
        <v>0.35</v>
      </c>
      <c r="G228" s="253" t="s">
        <v>155</v>
      </c>
    </row>
    <row r="229" spans="1:10" x14ac:dyDescent="0.2">
      <c r="E229" s="257"/>
    </row>
    <row r="230" spans="1:10" x14ac:dyDescent="0.2">
      <c r="E230" s="257"/>
    </row>
    <row r="237" spans="1:10" x14ac:dyDescent="0.2">
      <c r="A237" s="260" t="s">
        <v>154</v>
      </c>
      <c r="B237" s="260"/>
      <c r="C237" s="260"/>
      <c r="D237" s="260"/>
      <c r="E237" s="260"/>
      <c r="F237" s="256"/>
      <c r="G237" s="260"/>
      <c r="H237" s="260"/>
      <c r="I237" s="260"/>
      <c r="J237" s="259" t="s">
        <v>149</v>
      </c>
    </row>
    <row r="239" spans="1:10" x14ac:dyDescent="0.2">
      <c r="B239" s="253" t="s">
        <v>146</v>
      </c>
    </row>
    <row r="240" spans="1:10" x14ac:dyDescent="0.2">
      <c r="C240" s="253" t="s">
        <v>145</v>
      </c>
      <c r="E240" s="258">
        <v>1800000</v>
      </c>
      <c r="G240" s="253" t="s">
        <v>153</v>
      </c>
    </row>
    <row r="241" spans="1:10" x14ac:dyDescent="0.2">
      <c r="C241" s="253" t="s">
        <v>143</v>
      </c>
      <c r="E241" s="258">
        <v>2000000</v>
      </c>
      <c r="G241" s="253" t="s">
        <v>152</v>
      </c>
    </row>
    <row r="242" spans="1:10" x14ac:dyDescent="0.2">
      <c r="C242" s="253" t="s">
        <v>141</v>
      </c>
      <c r="E242" s="258">
        <v>2100000</v>
      </c>
      <c r="G242" s="253" t="s">
        <v>151</v>
      </c>
    </row>
    <row r="243" spans="1:10" x14ac:dyDescent="0.2">
      <c r="E243" s="257"/>
    </row>
    <row r="244" spans="1:10" x14ac:dyDescent="0.2">
      <c r="A244" s="260" t="s">
        <v>150</v>
      </c>
      <c r="B244" s="260"/>
      <c r="C244" s="260"/>
      <c r="D244" s="260"/>
      <c r="E244" s="261"/>
      <c r="F244" s="256"/>
      <c r="G244" s="260"/>
      <c r="H244" s="260"/>
      <c r="I244" s="260"/>
      <c r="J244" s="259" t="s">
        <v>149</v>
      </c>
    </row>
    <row r="253" spans="1:10" x14ac:dyDescent="0.2">
      <c r="A253" s="260" t="s">
        <v>148</v>
      </c>
      <c r="B253" s="260"/>
      <c r="C253" s="260"/>
      <c r="D253" s="260"/>
      <c r="E253" s="260"/>
      <c r="F253" s="256"/>
      <c r="G253" s="260"/>
      <c r="H253" s="260"/>
      <c r="I253" s="260"/>
      <c r="J253" s="259" t="s">
        <v>147</v>
      </c>
    </row>
    <row r="255" spans="1:10" x14ac:dyDescent="0.2">
      <c r="B255" s="253" t="s">
        <v>146</v>
      </c>
    </row>
    <row r="256" spans="1:10" x14ac:dyDescent="0.2">
      <c r="C256" s="253" t="s">
        <v>145</v>
      </c>
      <c r="E256" s="258">
        <v>200</v>
      </c>
      <c r="G256" s="253" t="s">
        <v>144</v>
      </c>
    </row>
    <row r="257" spans="1:7" x14ac:dyDescent="0.2">
      <c r="C257" s="253" t="s">
        <v>143</v>
      </c>
      <c r="E257" s="258">
        <v>250</v>
      </c>
      <c r="G257" s="253" t="s">
        <v>142</v>
      </c>
    </row>
    <row r="258" spans="1:7" x14ac:dyDescent="0.2">
      <c r="C258" s="253" t="s">
        <v>141</v>
      </c>
      <c r="E258" s="258">
        <v>270</v>
      </c>
      <c r="G258" s="253" t="s">
        <v>140</v>
      </c>
    </row>
    <row r="259" spans="1:7" x14ac:dyDescent="0.2">
      <c r="E259" s="257"/>
    </row>
    <row r="260" spans="1:7" x14ac:dyDescent="0.2">
      <c r="E260" s="257"/>
    </row>
    <row r="267" spans="1:7" x14ac:dyDescent="0.2">
      <c r="A267" s="253" t="s">
        <v>139</v>
      </c>
    </row>
    <row r="268" spans="1:7" x14ac:dyDescent="0.2">
      <c r="F268" s="256" t="s">
        <v>138</v>
      </c>
    </row>
    <row r="299" spans="1:1" x14ac:dyDescent="0.2">
      <c r="A299" s="253" t="s">
        <v>137</v>
      </c>
    </row>
  </sheetData>
  <printOptions gridLinesSet="0"/>
  <pageMargins left="0.75" right="0.75" top="1" bottom="1" header="0.5" footer="0.5"/>
  <pageSetup orientation="portrait" r:id="rId1"/>
  <headerFooter alignWithMargins="0">
    <oddHeader>&amp;f</oddHeader>
    <oddFooter>Page &amp;p</oddFooter>
  </headerFooter>
  <rowBreaks count="9" manualBreakCount="9">
    <brk id="23" max="16383" man="1"/>
    <brk id="62" max="16383" man="1"/>
    <brk id="93" max="16383" man="1"/>
    <brk id="127" max="16383" man="1"/>
    <brk id="159" max="16383" man="1"/>
    <brk id="199" max="16383" man="1"/>
    <brk id="243" max="16383" man="1"/>
    <brk id="267" max="16383" man="1"/>
    <brk id="299" max="16383" man="1"/>
  </rowBreaks>
  <colBreaks count="1" manualBreakCount="1">
    <brk id="10" max="1048575" man="1"/>
  </col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8B76D-BD92-4506-B6FB-488C39580261}">
  <sheetPr codeName="Sheet1"/>
  <dimension ref="A1:J55"/>
  <sheetViews>
    <sheetView showGridLines="0" workbookViewId="0"/>
  </sheetViews>
  <sheetFormatPr defaultRowHeight="15" x14ac:dyDescent="0.25"/>
  <cols>
    <col min="1" max="1" width="1.85546875" bestFit="1" customWidth="1"/>
    <col min="2" max="2" width="19.42578125" bestFit="1" customWidth="1"/>
    <col min="3" max="3" width="9.85546875" bestFit="1" customWidth="1"/>
    <col min="4" max="4" width="7.140625" bestFit="1" customWidth="1"/>
    <col min="5" max="5" width="6.5703125" bestFit="1" customWidth="1"/>
    <col min="6" max="6" width="14.7109375" customWidth="1"/>
    <col min="7" max="9" width="10.140625" bestFit="1" customWidth="1"/>
  </cols>
  <sheetData>
    <row r="1" spans="1:1" x14ac:dyDescent="0.25">
      <c r="A1" t="s">
        <v>251</v>
      </c>
    </row>
    <row r="34" spans="2:10" x14ac:dyDescent="0.25">
      <c r="B34" t="s">
        <v>253</v>
      </c>
    </row>
    <row r="38" spans="2:10" ht="15" customHeight="1" x14ac:dyDescent="0.25">
      <c r="B38" s="288"/>
      <c r="C38" s="338" t="s">
        <v>114</v>
      </c>
      <c r="D38" s="338"/>
      <c r="E38" s="338"/>
      <c r="F38" s="338"/>
      <c r="G38" s="339" t="s">
        <v>245</v>
      </c>
      <c r="H38" s="338"/>
      <c r="I38" s="340"/>
      <c r="J38" s="3"/>
    </row>
    <row r="39" spans="2:10" ht="32.25" x14ac:dyDescent="0.25">
      <c r="B39" s="289" t="s">
        <v>246</v>
      </c>
      <c r="C39" s="276" t="s">
        <v>247</v>
      </c>
      <c r="D39" s="276" t="s">
        <v>248</v>
      </c>
      <c r="E39" s="276" t="s">
        <v>249</v>
      </c>
      <c r="F39" s="277" t="s">
        <v>250</v>
      </c>
      <c r="G39" s="287" t="s">
        <v>247</v>
      </c>
      <c r="H39" s="276" t="s">
        <v>248</v>
      </c>
      <c r="I39" s="297" t="s">
        <v>40</v>
      </c>
    </row>
    <row r="40" spans="2:10" x14ac:dyDescent="0.25">
      <c r="B40" s="290" t="s">
        <v>4</v>
      </c>
      <c r="C40" s="278">
        <v>1520.0406864646491</v>
      </c>
      <c r="D40" s="278">
        <v>4378.5213759182689</v>
      </c>
      <c r="E40" s="278">
        <v>2858.4806894536196</v>
      </c>
      <c r="F40" s="279">
        <v>0.69060629540550855</v>
      </c>
      <c r="G40" s="292">
        <v>450</v>
      </c>
      <c r="H40" s="280">
        <v>550</v>
      </c>
      <c r="I40" s="298">
        <v>500</v>
      </c>
    </row>
    <row r="41" spans="2:10" x14ac:dyDescent="0.25">
      <c r="B41" s="290" t="s">
        <v>17</v>
      </c>
      <c r="C41" s="278">
        <v>3634.3242287804242</v>
      </c>
      <c r="D41" s="278">
        <v>2264.237833602494</v>
      </c>
      <c r="E41" s="278">
        <v>1370.0863951779302</v>
      </c>
      <c r="F41" s="279">
        <v>0.84926208153232707</v>
      </c>
      <c r="G41" s="293">
        <v>215.68761339014566</v>
      </c>
      <c r="H41" s="281">
        <v>263.61819414351135</v>
      </c>
      <c r="I41" s="299">
        <v>239.6529037668285</v>
      </c>
    </row>
    <row r="42" spans="2:10" x14ac:dyDescent="0.25">
      <c r="B42" s="290" t="s">
        <v>52</v>
      </c>
      <c r="C42" s="278">
        <v>1983.0009260858481</v>
      </c>
      <c r="D42" s="278">
        <v>2949.2810311914591</v>
      </c>
      <c r="E42" s="278">
        <v>966.28010510561103</v>
      </c>
      <c r="F42" s="279">
        <v>0.92817826673658743</v>
      </c>
      <c r="G42" s="294">
        <v>11277.818440892577</v>
      </c>
      <c r="H42" s="282">
        <v>12530.909378769531</v>
      </c>
      <c r="I42" s="300">
        <v>12530.909378769531</v>
      </c>
    </row>
    <row r="43" spans="2:10" x14ac:dyDescent="0.25">
      <c r="B43" s="290" t="s">
        <v>8</v>
      </c>
      <c r="C43" s="278">
        <v>3398.5500752101561</v>
      </c>
      <c r="D43" s="278">
        <v>2500.0119871727602</v>
      </c>
      <c r="E43" s="278">
        <v>898.53808803739594</v>
      </c>
      <c r="F43" s="279">
        <v>0.99641731951861523</v>
      </c>
      <c r="G43" s="293">
        <v>1769402.6595492237</v>
      </c>
      <c r="H43" s="281">
        <v>2162603.2505601626</v>
      </c>
      <c r="I43" s="299">
        <v>1966002.9550546932</v>
      </c>
    </row>
    <row r="44" spans="2:10" x14ac:dyDescent="0.25">
      <c r="B44" s="290" t="s">
        <v>19</v>
      </c>
      <c r="C44" s="278">
        <v>3051.8912392215634</v>
      </c>
      <c r="D44" s="278">
        <v>2846.6708231613543</v>
      </c>
      <c r="E44" s="278">
        <v>205.22041606020912</v>
      </c>
      <c r="F44" s="279">
        <v>0.9999769190024802</v>
      </c>
      <c r="G44" s="295">
        <v>0.23230260992989615</v>
      </c>
      <c r="H44" s="283">
        <v>0.28392541213653977</v>
      </c>
      <c r="I44" s="301">
        <v>0.25811401103321796</v>
      </c>
    </row>
    <row r="45" spans="2:10" x14ac:dyDescent="0.25">
      <c r="B45" s="290" t="s">
        <v>27</v>
      </c>
      <c r="C45" s="278">
        <v>2941.0258185202151</v>
      </c>
      <c r="D45" s="278">
        <v>2957.5510397913231</v>
      </c>
      <c r="E45" s="278">
        <v>16.525221271107966</v>
      </c>
      <c r="F45" s="279">
        <v>1.0000000000000002</v>
      </c>
      <c r="G45" s="295">
        <v>2.3862390453350556E-2</v>
      </c>
      <c r="H45" s="283">
        <v>2.9165143887428462E-2</v>
      </c>
      <c r="I45" s="301">
        <v>2.6513767170389509E-2</v>
      </c>
    </row>
    <row r="46" spans="2:10" x14ac:dyDescent="0.25">
      <c r="B46" s="291" t="s">
        <v>54</v>
      </c>
      <c r="C46" s="284">
        <v>2949.2810311914591</v>
      </c>
      <c r="D46" s="284">
        <v>2949.2810311914591</v>
      </c>
      <c r="E46" s="284">
        <v>0</v>
      </c>
      <c r="F46" s="285">
        <v>1.0000000000000002</v>
      </c>
      <c r="G46" s="296">
        <v>2.9880531920812754E-2</v>
      </c>
      <c r="H46" s="286">
        <v>2.9880531920812754E-2</v>
      </c>
      <c r="I46" s="302">
        <v>3.3200591023125281E-2</v>
      </c>
    </row>
    <row r="47" spans="2:10" ht="17.25" x14ac:dyDescent="0.25">
      <c r="B47" s="303" t="s">
        <v>252</v>
      </c>
    </row>
    <row r="49" spans="2:6" x14ac:dyDescent="0.25">
      <c r="B49" t="s">
        <v>254</v>
      </c>
    </row>
    <row r="50" spans="2:6" x14ac:dyDescent="0.25">
      <c r="B50" t="s">
        <v>255</v>
      </c>
      <c r="F50" t="s">
        <v>256</v>
      </c>
    </row>
    <row r="51" spans="2:6" x14ac:dyDescent="0.25">
      <c r="B51" t="s">
        <v>257</v>
      </c>
      <c r="F51" t="s">
        <v>258</v>
      </c>
    </row>
    <row r="52" spans="2:6" x14ac:dyDescent="0.25">
      <c r="B52" t="s">
        <v>259</v>
      </c>
      <c r="F52" s="304">
        <v>5</v>
      </c>
    </row>
    <row r="53" spans="2:6" x14ac:dyDescent="0.25">
      <c r="B53" t="s">
        <v>260</v>
      </c>
      <c r="F53" t="s">
        <v>261</v>
      </c>
    </row>
    <row r="54" spans="2:6" x14ac:dyDescent="0.25">
      <c r="B54" t="s">
        <v>262</v>
      </c>
      <c r="F54" s="304">
        <v>20</v>
      </c>
    </row>
    <row r="55" spans="2:6" x14ac:dyDescent="0.25">
      <c r="B55" t="s">
        <v>263</v>
      </c>
      <c r="F55" t="s">
        <v>264</v>
      </c>
    </row>
  </sheetData>
  <mergeCells count="2">
    <mergeCell ref="C38:F38"/>
    <mergeCell ref="G38:I38"/>
  </mergeCells>
  <pageMargins left="0.7" right="0.7" top="0.75" bottom="0.75" header="0.3" footer="0.3"/>
  <drawing r:id="rId1"/>
  <legacyDrawing r:id="rId2"/>
  <controls>
    <mc:AlternateContent xmlns:mc="http://schemas.openxmlformats.org/markup-compatibility/2006">
      <mc:Choice Requires="x14">
        <control shapeId="22530" r:id="rId3" name="CommandButton2">
          <controlPr defaultSize="0" print="0" autoLine="0" r:id="rId4">
            <anchor moveWithCells="1">
              <from>
                <xdr:col>7</xdr:col>
                <xdr:colOff>85725</xdr:colOff>
                <xdr:row>34</xdr:row>
                <xdr:rowOff>9525</xdr:rowOff>
              </from>
              <to>
                <xdr:col>8</xdr:col>
                <xdr:colOff>552450</xdr:colOff>
                <xdr:row>35</xdr:row>
                <xdr:rowOff>76200</xdr:rowOff>
              </to>
            </anchor>
          </controlPr>
        </control>
      </mc:Choice>
      <mc:Fallback>
        <control shapeId="22530" r:id="rId3" name="CommandButton2"/>
      </mc:Fallback>
    </mc:AlternateContent>
    <mc:AlternateContent xmlns:mc="http://schemas.openxmlformats.org/markup-compatibility/2006">
      <mc:Choice Requires="x14">
        <control shapeId="22529" r:id="rId5" name="CommandButton1">
          <controlPr defaultSize="0" print="0" autoLine="0" r:id="rId6">
            <anchor moveWithCells="1">
              <from>
                <xdr:col>5</xdr:col>
                <xdr:colOff>495300</xdr:colOff>
                <xdr:row>34</xdr:row>
                <xdr:rowOff>9525</xdr:rowOff>
              </from>
              <to>
                <xdr:col>6</xdr:col>
                <xdr:colOff>657225</xdr:colOff>
                <xdr:row>35</xdr:row>
                <xdr:rowOff>76200</xdr:rowOff>
              </to>
            </anchor>
          </controlPr>
        </control>
      </mc:Choice>
      <mc:Fallback>
        <control shapeId="22529" r:id="rId5" name="CommandButton1"/>
      </mc:Fallback>
    </mc:AlternateContent>
  </control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6A073-F677-4970-8805-D971438E572C}">
  <sheetPr codeName="Sheet2"/>
  <dimension ref="A1:H42"/>
  <sheetViews>
    <sheetView showGridLines="0" workbookViewId="0"/>
  </sheetViews>
  <sheetFormatPr defaultRowHeight="15" x14ac:dyDescent="0.25"/>
  <cols>
    <col min="1" max="1" width="1.85546875" bestFit="1" customWidth="1"/>
    <col min="2" max="2" width="19.42578125" bestFit="1" customWidth="1"/>
    <col min="3" max="3" width="9.5703125" bestFit="1" customWidth="1"/>
    <col min="4" max="4" width="7.85546875" bestFit="1" customWidth="1"/>
    <col min="5" max="5" width="6.85546875" bestFit="1" customWidth="1"/>
    <col min="6" max="7" width="6.5703125" bestFit="1" customWidth="1"/>
    <col min="8" max="8" width="7.140625" bestFit="1" customWidth="1"/>
  </cols>
  <sheetData>
    <row r="1" spans="1:1" x14ac:dyDescent="0.25">
      <c r="A1" t="s">
        <v>251</v>
      </c>
    </row>
    <row r="24" spans="2:8" ht="15" customHeight="1" x14ac:dyDescent="0.25">
      <c r="B24" s="17"/>
      <c r="C24" s="288"/>
      <c r="D24" s="338" t="s">
        <v>114</v>
      </c>
      <c r="E24" s="338"/>
      <c r="F24" s="338"/>
      <c r="G24" s="338"/>
      <c r="H24" s="340"/>
    </row>
    <row r="25" spans="2:8" ht="17.25" x14ac:dyDescent="0.25">
      <c r="B25" s="289" t="s">
        <v>246</v>
      </c>
      <c r="C25" s="297" t="s">
        <v>265</v>
      </c>
      <c r="D25" s="305">
        <v>-0.1</v>
      </c>
      <c r="E25" s="305">
        <v>-0.05</v>
      </c>
      <c r="F25" s="305">
        <v>0</v>
      </c>
      <c r="G25" s="305">
        <v>0.05</v>
      </c>
      <c r="H25" s="308">
        <v>0.1</v>
      </c>
    </row>
    <row r="26" spans="2:8" x14ac:dyDescent="0.25">
      <c r="B26" s="290" t="s">
        <v>4</v>
      </c>
      <c r="C26" s="306">
        <v>5.1674060405439919</v>
      </c>
      <c r="D26" s="278">
        <v>1520.0406864646491</v>
      </c>
      <c r="E26" s="278">
        <v>2234.6608588280551</v>
      </c>
      <c r="F26" s="278">
        <v>2949.2810311914591</v>
      </c>
      <c r="G26" s="278">
        <v>3663.901203554864</v>
      </c>
      <c r="H26" s="309">
        <v>4378.5213759182689</v>
      </c>
    </row>
    <row r="27" spans="2:8" x14ac:dyDescent="0.25">
      <c r="B27" s="290" t="s">
        <v>17</v>
      </c>
      <c r="C27" s="306">
        <v>-2.3803643631239266</v>
      </c>
      <c r="D27" s="278">
        <v>3634.3242287804242</v>
      </c>
      <c r="E27" s="278">
        <v>3291.8026299859412</v>
      </c>
      <c r="F27" s="278">
        <v>2949.2810311914591</v>
      </c>
      <c r="G27" s="278">
        <v>2606.759432396977</v>
      </c>
      <c r="H27" s="309">
        <v>2264.237833602494</v>
      </c>
    </row>
    <row r="28" spans="2:8" x14ac:dyDescent="0.25">
      <c r="B28" s="290" t="s">
        <v>52</v>
      </c>
      <c r="C28" s="306">
        <v>1.843430473398932</v>
      </c>
      <c r="D28" s="278">
        <v>1983.0009260858481</v>
      </c>
      <c r="E28" s="278">
        <v>2723.3411117615433</v>
      </c>
      <c r="F28" s="278">
        <v>2949.2810311914591</v>
      </c>
      <c r="G28" s="278">
        <v>2949.2810311914591</v>
      </c>
      <c r="H28" s="309">
        <v>2949.2810311914591</v>
      </c>
    </row>
    <row r="29" spans="2:8" x14ac:dyDescent="0.25">
      <c r="B29" s="290" t="s">
        <v>8</v>
      </c>
      <c r="C29" s="306">
        <v>-1.5418355823377565</v>
      </c>
      <c r="D29" s="278">
        <v>3398.5500752101561</v>
      </c>
      <c r="E29" s="278">
        <v>3173.9155532008076</v>
      </c>
      <c r="F29" s="278">
        <v>2949.2810311914591</v>
      </c>
      <c r="G29" s="278">
        <v>2724.6465091821105</v>
      </c>
      <c r="H29" s="309">
        <v>2500.0119871727602</v>
      </c>
    </row>
    <row r="30" spans="2:8" x14ac:dyDescent="0.25">
      <c r="B30" s="290" t="s">
        <v>19</v>
      </c>
      <c r="C30" s="306">
        <v>-0.34842619625459659</v>
      </c>
      <c r="D30" s="278">
        <v>3051.8912392215634</v>
      </c>
      <c r="E30" s="278">
        <v>3000.5861352065112</v>
      </c>
      <c r="F30" s="278">
        <v>2949.2810311914591</v>
      </c>
      <c r="G30" s="278">
        <v>2897.9759271764065</v>
      </c>
      <c r="H30" s="309">
        <v>2846.6708231613543</v>
      </c>
    </row>
    <row r="31" spans="2:8" x14ac:dyDescent="0.25">
      <c r="B31" s="290" t="s">
        <v>27</v>
      </c>
      <c r="C31" s="306">
        <v>2.8014790988850409E-2</v>
      </c>
      <c r="D31" s="278">
        <v>2941.0258185202151</v>
      </c>
      <c r="E31" s="278">
        <v>2945.1515753647604</v>
      </c>
      <c r="F31" s="278">
        <v>2949.2810311914591</v>
      </c>
      <c r="G31" s="278">
        <v>2953.4141860003128</v>
      </c>
      <c r="H31" s="309">
        <v>2957.5510397913231</v>
      </c>
    </row>
    <row r="32" spans="2:8" x14ac:dyDescent="0.25">
      <c r="B32" s="291" t="s">
        <v>54</v>
      </c>
      <c r="C32" s="307">
        <v>0</v>
      </c>
      <c r="D32" s="284">
        <v>2949.2810311914591</v>
      </c>
      <c r="E32" s="284">
        <v>2949.2810311914591</v>
      </c>
      <c r="F32" s="284">
        <v>2949.2810311914591</v>
      </c>
      <c r="G32" s="284">
        <v>2949.2810311914591</v>
      </c>
      <c r="H32" s="310">
        <v>2949.2810311914591</v>
      </c>
    </row>
    <row r="33" spans="2:6" ht="17.25" x14ac:dyDescent="0.25">
      <c r="B33" s="311" t="s">
        <v>266</v>
      </c>
    </row>
    <row r="36" spans="2:6" x14ac:dyDescent="0.25">
      <c r="B36" t="s">
        <v>254</v>
      </c>
    </row>
    <row r="37" spans="2:6" x14ac:dyDescent="0.25">
      <c r="B37" t="s">
        <v>255</v>
      </c>
      <c r="F37" t="s">
        <v>256</v>
      </c>
    </row>
    <row r="38" spans="2:6" x14ac:dyDescent="0.25">
      <c r="B38" t="s">
        <v>257</v>
      </c>
      <c r="F38" t="s">
        <v>258</v>
      </c>
    </row>
    <row r="39" spans="2:6" x14ac:dyDescent="0.25">
      <c r="B39" t="s">
        <v>259</v>
      </c>
      <c r="F39" s="304">
        <v>5</v>
      </c>
    </row>
    <row r="40" spans="2:6" x14ac:dyDescent="0.25">
      <c r="B40" t="s">
        <v>260</v>
      </c>
      <c r="F40" t="s">
        <v>261</v>
      </c>
    </row>
    <row r="41" spans="2:6" x14ac:dyDescent="0.25">
      <c r="B41" t="s">
        <v>262</v>
      </c>
      <c r="F41" s="304">
        <v>20</v>
      </c>
    </row>
    <row r="42" spans="2:6" x14ac:dyDescent="0.25">
      <c r="B42" t="s">
        <v>263</v>
      </c>
      <c r="F42" t="s">
        <v>264</v>
      </c>
    </row>
  </sheetData>
  <mergeCells count="1">
    <mergeCell ref="D24:H24"/>
  </mergeCells>
  <pageMargins left="0.7" right="0.7" top="0.75" bottom="0.75" header="0.3" footer="0.3"/>
  <drawing r:id="rId1"/>
  <legacyDrawing r:id="rId2"/>
  <controls>
    <mc:AlternateContent xmlns:mc="http://schemas.openxmlformats.org/markup-compatibility/2006">
      <mc:Choice Requires="x14">
        <control shapeId="23554" r:id="rId3" name="CommandButton2">
          <controlPr defaultSize="0" print="0" autoLine="0" r:id="rId4">
            <anchor moveWithCells="1">
              <from>
                <xdr:col>8</xdr:col>
                <xdr:colOff>571500</xdr:colOff>
                <xdr:row>21</xdr:row>
                <xdr:rowOff>9525</xdr:rowOff>
              </from>
              <to>
                <xdr:col>10</xdr:col>
                <xdr:colOff>495300</xdr:colOff>
                <xdr:row>22</xdr:row>
                <xdr:rowOff>76200</xdr:rowOff>
              </to>
            </anchor>
          </controlPr>
        </control>
      </mc:Choice>
      <mc:Fallback>
        <control shapeId="23554" r:id="rId3" name="CommandButton2"/>
      </mc:Fallback>
    </mc:AlternateContent>
    <mc:AlternateContent xmlns:mc="http://schemas.openxmlformats.org/markup-compatibility/2006">
      <mc:Choice Requires="x14">
        <control shapeId="23553" r:id="rId5" name="CommandButton1">
          <controlPr defaultSize="0" print="0" autoLine="0" r:id="rId6">
            <anchor moveWithCells="1">
              <from>
                <xdr:col>6</xdr:col>
                <xdr:colOff>238125</xdr:colOff>
                <xdr:row>21</xdr:row>
                <xdr:rowOff>9525</xdr:rowOff>
              </from>
              <to>
                <xdr:col>8</xdr:col>
                <xdr:colOff>466725</xdr:colOff>
                <xdr:row>22</xdr:row>
                <xdr:rowOff>76200</xdr:rowOff>
              </to>
            </anchor>
          </controlPr>
        </control>
      </mc:Choice>
      <mc:Fallback>
        <control shapeId="23553" r:id="rId5" name="CommandButton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MENU</vt:lpstr>
      <vt:lpstr>Summary</vt:lpstr>
      <vt:lpstr>NOPLAT SIMPLEST</vt:lpstr>
      <vt:lpstr>Report</vt:lpstr>
      <vt:lpstr>Sheet1</vt:lpstr>
      <vt:lpstr>Report OLD</vt:lpstr>
      <vt:lpstr>Tornado Chart</vt:lpstr>
      <vt:lpstr>Spider Chart</vt:lpstr>
      <vt:lpstr>Report!Print_Area</vt:lpstr>
      <vt:lpstr>'Report OLD'!Print_Area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Macias, Antonio</dc:creator>
  <cp:lastModifiedBy>Do, Ryan</cp:lastModifiedBy>
  <dcterms:created xsi:type="dcterms:W3CDTF">2020-01-23T21:44:50Z</dcterms:created>
  <dcterms:modified xsi:type="dcterms:W3CDTF">2021-10-25T01:44:39Z</dcterms:modified>
</cp:coreProperties>
</file>