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ipe" sheetId="1" r:id="rId4"/>
    <sheet state="visible" name="Data Validation" sheetId="2" r:id="rId5"/>
    <sheet state="visible" name="cost breakdown" sheetId="3" r:id="rId6"/>
  </sheets>
  <definedNames/>
  <calcPr/>
</workbook>
</file>

<file path=xl/sharedStrings.xml><?xml version="1.0" encoding="utf-8"?>
<sst xmlns="http://schemas.openxmlformats.org/spreadsheetml/2006/main" count="46" uniqueCount="31">
  <si>
    <t>water (g) 1c=236.59g</t>
  </si>
  <si>
    <t>gelatin (g) 1tbsp=7g</t>
  </si>
  <si>
    <t>sugar (g) 1tbsp=12.6g</t>
  </si>
  <si>
    <t>glycerin (g) 1tsp=6.31g</t>
  </si>
  <si>
    <t>salt (g) 1tsp=5.69g</t>
  </si>
  <si>
    <t>Starch (g) 1tbsp=7.5g</t>
  </si>
  <si>
    <t>corn syrup (g)
1 tbsp = 20.5 g</t>
  </si>
  <si>
    <t>Sucralose (g)</t>
  </si>
  <si>
    <t>Lasts in water</t>
  </si>
  <si>
    <t>Melts in hand</t>
  </si>
  <si>
    <t>Rating</t>
  </si>
  <si>
    <t>observations</t>
  </si>
  <si>
    <t>⭐⭐</t>
  </si>
  <si>
    <t>End product as a dense resilient rubber that becomes slippery and water but holds its form and does not readily dissolve. it is denser than water and therefore sinks. The product readily accepts a hook when fresh out of packaging, after 1 hour in the water the product is substantially compromised and likely wouldn't hold up through repeated casts and retrieves. The product is very sticky, likely attributed to the excessive use of sugar.</t>
  </si>
  <si>
    <t>⭐</t>
  </si>
  <si>
    <t>This batch was a complete failure</t>
  </si>
  <si>
    <t>Had good form and density but no strength</t>
  </si>
  <si>
    <t>a little tougher, still wouldn't hold up to casting.</t>
  </si>
  <si>
    <t>good form but melts in the hand</t>
  </si>
  <si>
    <t>⭐⭐⭐</t>
  </si>
  <si>
    <t>- Let cure for a while, became very elastic
- withstands heat better but still melts in hand
- After being submerged and then drying, it takes on a firmer, more rubbery feel</t>
  </si>
  <si>
    <t>⭐⭐⭐⭐</t>
  </si>
  <si>
    <t>- Very firm, rubbery consistency
- does not melt in the hand
- holds up in water
- completely melts at 170 after 9 minutes
- will attempt first mold with this formula</t>
  </si>
  <si>
    <t>- TOO MUCH WATER
- gelatin was bloomed in cold water and drained
- liquids were heated to 190F
- mixture was heated to 120F
- water amount doesn't accound for bloomed gelatin
- the yield was at least 3x greater
- allowed to come to room temperature for N hours</t>
  </si>
  <si>
    <r>
      <rPr>
        <rFont val="Arial"/>
        <color theme="1"/>
      </rPr>
      <t xml:space="preserve">- based on small scale sample, </t>
    </r>
    <r>
      <rPr>
        <rFont val="Arial"/>
        <b/>
        <color theme="1"/>
      </rPr>
      <t>WORTH FURTHER STUDY</t>
    </r>
    <r>
      <rPr>
        <rFont val="Arial"/>
        <color theme="1"/>
      </rPr>
      <t xml:space="preserve">
- very high elastic mudulus
- tear resitant
- holds on bait keeper
- retains moisture well
- doen't melt in hand
- very difficult to pour/inject</t>
    </r>
  </si>
  <si>
    <t>⭐⭐⭐⭐⭐</t>
  </si>
  <si>
    <t>- combine glycerin and cold water
- dissolve as much gelatine as can be absorbed by the glycerin and water
- combine sugar corn syrup and salt and heat until fully dissolved
- ad heated mixture to gelatin and stir
- heat entire mixture until fully combined and gelatinous for dissolved</t>
  </si>
  <si>
    <t>Total per bait</t>
  </si>
  <si>
    <t>sugar (g) 1c=200g</t>
  </si>
  <si>
    <t>Starch (g) 1bsp=7.5g</t>
  </si>
  <si>
    <t>corn syrup (g) 1 tbsp = 20.5 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</si>
</sst>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14.29"/>
    <col customWidth="1" min="12" max="12" width="83.29"/>
  </cols>
  <sheetData>
    <row r="1">
      <c r="A1" s="1" t="s">
        <v>0</v>
      </c>
      <c r="B1" s="1" t="s">
        <v>1</v>
      </c>
      <c r="C1" s="1" t="s">
        <v>2</v>
      </c>
      <c r="D1" s="1" t="s">
        <v>3</v>
      </c>
      <c r="E1" s="1" t="s">
        <v>4</v>
      </c>
      <c r="F1" s="1" t="s">
        <v>5</v>
      </c>
      <c r="G1" s="1" t="s">
        <v>6</v>
      </c>
      <c r="H1" s="1" t="s">
        <v>7</v>
      </c>
      <c r="I1" s="1" t="s">
        <v>8</v>
      </c>
      <c r="J1" s="1" t="s">
        <v>9</v>
      </c>
      <c r="K1" s="1" t="s">
        <v>10</v>
      </c>
      <c r="L1" s="1" t="s">
        <v>11</v>
      </c>
    </row>
    <row r="2">
      <c r="A2" s="2">
        <f>236.56</f>
        <v>236.56</v>
      </c>
      <c r="B2" s="2">
        <f>14*4</f>
        <v>56</v>
      </c>
      <c r="C2" s="2">
        <f>50*4</f>
        <v>200</v>
      </c>
      <c r="D2" s="2">
        <f>6.31*4</f>
        <v>25.24</v>
      </c>
      <c r="E2" s="2">
        <f>5.69*4</f>
        <v>22.76</v>
      </c>
      <c r="F2" s="2">
        <v>0.0</v>
      </c>
      <c r="G2" s="2">
        <v>0.0</v>
      </c>
      <c r="H2" s="2">
        <v>0.0</v>
      </c>
      <c r="I2" s="2" t="b">
        <v>1</v>
      </c>
      <c r="J2" s="2" t="b">
        <v>1</v>
      </c>
      <c r="K2" s="1" t="s">
        <v>12</v>
      </c>
      <c r="L2" s="1" t="s">
        <v>13</v>
      </c>
    </row>
    <row r="3">
      <c r="A3" s="2">
        <v>236.59</v>
      </c>
      <c r="B3" s="2">
        <v>7.0</v>
      </c>
      <c r="C3" s="2">
        <v>12.6</v>
      </c>
      <c r="D3" s="2">
        <v>18.67</v>
      </c>
      <c r="E3" s="2">
        <f t="shared" ref="E3:E6" si="1">5.69*3</f>
        <v>17.07</v>
      </c>
      <c r="F3" s="2">
        <v>0.0</v>
      </c>
      <c r="G3" s="2">
        <v>0.0</v>
      </c>
      <c r="H3" s="2">
        <v>0.0</v>
      </c>
      <c r="I3" s="2" t="b">
        <v>0</v>
      </c>
      <c r="J3" s="2" t="b">
        <v>1</v>
      </c>
      <c r="K3" s="2" t="s">
        <v>14</v>
      </c>
      <c r="L3" s="2" t="s">
        <v>15</v>
      </c>
    </row>
    <row r="4">
      <c r="A4" s="2">
        <v>236.59</v>
      </c>
      <c r="B4" s="2">
        <v>14.0</v>
      </c>
      <c r="C4" s="2">
        <v>12.6</v>
      </c>
      <c r="D4" s="2">
        <v>18.67</v>
      </c>
      <c r="E4" s="2">
        <f t="shared" si="1"/>
        <v>17.07</v>
      </c>
      <c r="F4" s="2">
        <v>0.0</v>
      </c>
      <c r="G4" s="2">
        <v>0.0</v>
      </c>
      <c r="H4" s="2">
        <v>0.0</v>
      </c>
      <c r="I4" s="2" t="b">
        <v>0</v>
      </c>
      <c r="J4" s="2" t="b">
        <v>1</v>
      </c>
      <c r="K4" s="2" t="s">
        <v>14</v>
      </c>
      <c r="L4" s="2" t="s">
        <v>16</v>
      </c>
    </row>
    <row r="5">
      <c r="A5" s="2">
        <v>236.59</v>
      </c>
      <c r="B5" s="2">
        <v>14.0</v>
      </c>
      <c r="C5" s="2">
        <v>25.2</v>
      </c>
      <c r="D5" s="2">
        <v>18.67</v>
      </c>
      <c r="E5" s="2">
        <f t="shared" si="1"/>
        <v>17.07</v>
      </c>
      <c r="F5" s="2">
        <v>7.5</v>
      </c>
      <c r="G5" s="2">
        <v>0.0</v>
      </c>
      <c r="H5" s="2">
        <v>0.0</v>
      </c>
      <c r="I5" s="2" t="b">
        <v>1</v>
      </c>
      <c r="J5" s="2" t="b">
        <v>1</v>
      </c>
      <c r="K5" s="2" t="s">
        <v>12</v>
      </c>
      <c r="L5" s="2" t="s">
        <v>17</v>
      </c>
    </row>
    <row r="6">
      <c r="A6" s="2">
        <v>236.59</v>
      </c>
      <c r="B6" s="2">
        <v>14.0</v>
      </c>
      <c r="C6" s="2">
        <v>25.2</v>
      </c>
      <c r="D6" s="2">
        <v>18.67</v>
      </c>
      <c r="E6" s="2">
        <f t="shared" si="1"/>
        <v>17.07</v>
      </c>
      <c r="F6" s="2">
        <v>7.5</v>
      </c>
      <c r="G6" s="2">
        <v>20.5</v>
      </c>
      <c r="H6" s="2">
        <v>0.0</v>
      </c>
      <c r="I6" s="2" t="b">
        <v>1</v>
      </c>
      <c r="J6" s="2" t="b">
        <v>1</v>
      </c>
      <c r="K6" s="2" t="s">
        <v>12</v>
      </c>
      <c r="L6" s="2" t="s">
        <v>18</v>
      </c>
    </row>
    <row r="7">
      <c r="A7" s="2">
        <v>236.59</v>
      </c>
      <c r="B7" s="2">
        <f t="shared" ref="B7:G7" si="2">(B2+B6)/2</f>
        <v>35</v>
      </c>
      <c r="C7" s="2">
        <f t="shared" si="2"/>
        <v>112.6</v>
      </c>
      <c r="D7" s="2">
        <f t="shared" si="2"/>
        <v>21.955</v>
      </c>
      <c r="E7" s="2">
        <f t="shared" si="2"/>
        <v>19.915</v>
      </c>
      <c r="F7" s="2">
        <f t="shared" si="2"/>
        <v>3.75</v>
      </c>
      <c r="G7" s="2">
        <f t="shared" si="2"/>
        <v>10.25</v>
      </c>
      <c r="H7" s="2">
        <v>0.0</v>
      </c>
      <c r="I7" s="2" t="b">
        <v>1</v>
      </c>
      <c r="J7" s="2" t="b">
        <v>1</v>
      </c>
      <c r="K7" s="2" t="s">
        <v>19</v>
      </c>
      <c r="L7" s="2" t="s">
        <v>20</v>
      </c>
    </row>
    <row r="8">
      <c r="A8" s="2">
        <f t="shared" ref="A8:A9" si="3">236.59</f>
        <v>236.59</v>
      </c>
      <c r="B8" s="2">
        <f t="shared" ref="B8:B9" si="4">14.2*3.755</f>
        <v>53.321</v>
      </c>
      <c r="C8" s="3">
        <f t="shared" ref="C8:C9" si="5">10*3.755</f>
        <v>37.55</v>
      </c>
      <c r="D8" s="3">
        <f t="shared" ref="D8:D9" si="6">2.3*3.755</f>
        <v>8.6365</v>
      </c>
      <c r="E8" s="3">
        <f t="shared" ref="E8:E9" si="7">0.4*3.744</f>
        <v>1.4976</v>
      </c>
      <c r="F8" s="3">
        <f t="shared" ref="F8:F9" si="8">2*3.755</f>
        <v>7.51</v>
      </c>
      <c r="G8" s="3">
        <f t="shared" ref="G8:G9" si="9">35*3.755</f>
        <v>131.425</v>
      </c>
      <c r="H8" s="2">
        <v>2.0</v>
      </c>
      <c r="I8" s="2" t="b">
        <v>1</v>
      </c>
      <c r="J8" s="2" t="b">
        <v>0</v>
      </c>
      <c r="K8" s="2" t="s">
        <v>21</v>
      </c>
      <c r="L8" s="2" t="s">
        <v>22</v>
      </c>
    </row>
    <row r="9">
      <c r="A9" s="2">
        <f t="shared" si="3"/>
        <v>236.59</v>
      </c>
      <c r="B9" s="2">
        <f t="shared" si="4"/>
        <v>53.321</v>
      </c>
      <c r="C9" s="3">
        <f t="shared" si="5"/>
        <v>37.55</v>
      </c>
      <c r="D9" s="3">
        <f t="shared" si="6"/>
        <v>8.6365</v>
      </c>
      <c r="E9" s="3">
        <f t="shared" si="7"/>
        <v>1.4976</v>
      </c>
      <c r="F9" s="3">
        <f t="shared" si="8"/>
        <v>7.51</v>
      </c>
      <c r="G9" s="3">
        <f t="shared" si="9"/>
        <v>131.425</v>
      </c>
      <c r="H9" s="2">
        <v>2.0</v>
      </c>
      <c r="I9" s="2" t="b">
        <v>0</v>
      </c>
      <c r="J9" s="2" t="b">
        <v>1</v>
      </c>
      <c r="K9" s="2" t="s">
        <v>14</v>
      </c>
      <c r="L9" s="2" t="s">
        <v>23</v>
      </c>
    </row>
    <row r="10">
      <c r="A10" s="2">
        <f>4.93*7.6</f>
        <v>37.468</v>
      </c>
      <c r="B10" s="2">
        <f>7*7.6</f>
        <v>53.2</v>
      </c>
      <c r="C10" s="2">
        <v>0.0</v>
      </c>
      <c r="D10" s="3">
        <f>(6.31*3.33)*7.6</f>
        <v>159.69348</v>
      </c>
      <c r="E10" s="2">
        <v>0.0</v>
      </c>
      <c r="F10" s="2">
        <v>0.0</v>
      </c>
      <c r="G10" s="2">
        <v>0.0</v>
      </c>
      <c r="H10" s="2">
        <v>2.0</v>
      </c>
      <c r="I10" s="2" t="b">
        <v>1</v>
      </c>
      <c r="J10" s="2" t="b">
        <v>0</v>
      </c>
      <c r="K10" s="2" t="s">
        <v>21</v>
      </c>
      <c r="L10" s="2" t="s">
        <v>24</v>
      </c>
    </row>
    <row r="11">
      <c r="A11" s="3">
        <f>236.59/2</f>
        <v>118.295</v>
      </c>
      <c r="B11" s="2">
        <f>14.2*3.755</f>
        <v>53.321</v>
      </c>
      <c r="C11" s="3">
        <f>10*3.755</f>
        <v>37.55</v>
      </c>
      <c r="D11" s="2">
        <v>298.41</v>
      </c>
      <c r="E11" s="3">
        <f>0.4*3.744</f>
        <v>1.4976</v>
      </c>
      <c r="F11" s="2">
        <v>0.0</v>
      </c>
      <c r="G11" s="3">
        <f>35*3.755</f>
        <v>131.425</v>
      </c>
      <c r="H11" s="2">
        <v>2.0</v>
      </c>
      <c r="I11" s="2" t="b">
        <v>1</v>
      </c>
      <c r="J11" s="2" t="b">
        <v>0</v>
      </c>
      <c r="K11" s="2" t="s">
        <v>25</v>
      </c>
      <c r="L11" s="2" t="s">
        <v>26</v>
      </c>
    </row>
    <row r="12">
      <c r="K12" s="3"/>
    </row>
    <row r="13">
      <c r="K13" s="3"/>
    </row>
    <row r="14">
      <c r="K14" s="3"/>
    </row>
    <row r="15">
      <c r="K15" s="3"/>
    </row>
    <row r="16">
      <c r="K16" s="3"/>
    </row>
    <row r="17">
      <c r="K17" s="3"/>
    </row>
  </sheetData>
  <dataValidations>
    <dataValidation type="list" allowBlank="1" sqref="K2:K17">
      <formula1>'Data Validation'!$A$2:$A$6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10</v>
      </c>
    </row>
    <row r="2">
      <c r="A2" s="2" t="s">
        <v>25</v>
      </c>
    </row>
    <row r="3">
      <c r="A3" s="2" t="s">
        <v>21</v>
      </c>
    </row>
    <row r="4">
      <c r="A4" s="2" t="s">
        <v>19</v>
      </c>
    </row>
    <row r="5">
      <c r="A5" s="2" t="s">
        <v>12</v>
      </c>
    </row>
    <row r="6">
      <c r="A6" s="2"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27</v>
      </c>
      <c r="B1" s="1" t="s">
        <v>1</v>
      </c>
      <c r="C1" s="1" t="s">
        <v>28</v>
      </c>
      <c r="D1" s="1" t="s">
        <v>3</v>
      </c>
      <c r="E1" s="1" t="s">
        <v>4</v>
      </c>
      <c r="F1" s="1" t="s">
        <v>29</v>
      </c>
      <c r="G1" s="1" t="s">
        <v>30</v>
      </c>
      <c r="H1" s="1" t="s">
        <v>7</v>
      </c>
    </row>
    <row r="2">
      <c r="A2" s="3">
        <f>SUM(B2:H2)/24</f>
        <v>0.1374661549</v>
      </c>
      <c r="B2" s="3">
        <f>(45/1000)*Recipe!B8</f>
        <v>2.399445</v>
      </c>
      <c r="C2" s="3">
        <f>(2/2000)*Recipe!C8</f>
        <v>0.03755</v>
      </c>
      <c r="D2" s="3">
        <f>(8.99/315)*Recipe!D8</f>
        <v>0.2464829683</v>
      </c>
      <c r="E2" s="3">
        <f>(2/1000)*Recipe!E8</f>
        <v>0.0029952</v>
      </c>
      <c r="F2" s="3">
        <f>(2.5/454)*Recipe!F8</f>
        <v>0.04135462555</v>
      </c>
      <c r="G2" s="3">
        <f>(4.5/1310)*Recipe!G8</f>
        <v>0.4514599237</v>
      </c>
      <c r="H2" s="3">
        <f>(11.99/200)*Recipe!H8</f>
        <v>0.1199</v>
      </c>
    </row>
  </sheetData>
  <drawing r:id="rId1"/>
</worksheet>
</file>