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zy\Documents\GitHub\zhizn_voram_2\"/>
    </mc:Choice>
  </mc:AlternateContent>
  <xr:revisionPtr revIDLastSave="0" documentId="13_ncr:1_{74A7F3F9-08C5-40EC-B6FD-74DED762663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таблица ячеек" sheetId="1" r:id="rId1"/>
    <sheet name="внутриквартальная сеть" sheetId="2" r:id="rId2"/>
    <sheet name="Лист1" sheetId="3" r:id="rId3"/>
  </sheets>
  <externalReferences>
    <externalReference r:id="rId4"/>
  </externalReferences>
  <definedNames>
    <definedName name="_xlnm._FilterDatabase" localSheetId="0" hidden="1">'таблица ячеек'!$A$1:$AF$101</definedName>
  </definedNames>
  <calcPr calcId="191029"/>
</workbook>
</file>

<file path=xl/calcChain.xml><?xml version="1.0" encoding="utf-8"?>
<calcChain xmlns="http://schemas.openxmlformats.org/spreadsheetml/2006/main">
  <c r="Y2" i="1" l="1"/>
  <c r="AA2" i="1" s="1"/>
  <c r="U2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I2" i="1"/>
  <c r="J2" i="1" s="1"/>
  <c r="P2" i="1" s="1"/>
  <c r="I3" i="1"/>
  <c r="J3" i="1" s="1"/>
  <c r="P3" i="1" s="1"/>
  <c r="I101" i="1"/>
  <c r="J101" i="1" s="1"/>
  <c r="P101" i="1" s="1"/>
  <c r="I18" i="1"/>
  <c r="J18" i="1" s="1"/>
  <c r="P18" i="1" s="1"/>
  <c r="I7" i="1"/>
  <c r="J7" i="1" s="1"/>
  <c r="P7" i="1" s="1"/>
  <c r="I90" i="1"/>
  <c r="J90" i="1" s="1"/>
  <c r="P90" i="1" s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I4" i="1"/>
  <c r="J4" i="1" s="1"/>
  <c r="P4" i="1" s="1"/>
  <c r="I5" i="1"/>
  <c r="J5" i="1" s="1"/>
  <c r="P5" i="1" s="1"/>
  <c r="I6" i="1"/>
  <c r="J6" i="1" s="1"/>
  <c r="P6" i="1" s="1"/>
  <c r="I8" i="1"/>
  <c r="J8" i="1" s="1"/>
  <c r="P8" i="1" s="1"/>
  <c r="R8" i="1" s="1"/>
  <c r="I9" i="1"/>
  <c r="J9" i="1" s="1"/>
  <c r="P9" i="1" s="1"/>
  <c r="I10" i="1"/>
  <c r="J10" i="1" s="1"/>
  <c r="P10" i="1" s="1"/>
  <c r="I11" i="1"/>
  <c r="J11" i="1" s="1"/>
  <c r="I12" i="1"/>
  <c r="J12" i="1" s="1"/>
  <c r="P12" i="1" s="1"/>
  <c r="I13" i="1"/>
  <c r="J13" i="1" s="1"/>
  <c r="P13" i="1" s="1"/>
  <c r="I14" i="1"/>
  <c r="J14" i="1" s="1"/>
  <c r="P14" i="1" s="1"/>
  <c r="I15" i="1"/>
  <c r="J15" i="1" s="1"/>
  <c r="P15" i="1" s="1"/>
  <c r="I16" i="1"/>
  <c r="J16" i="1" s="1"/>
  <c r="P16" i="1" s="1"/>
  <c r="I17" i="1"/>
  <c r="J17" i="1" s="1"/>
  <c r="P17" i="1" s="1"/>
  <c r="I19" i="1"/>
  <c r="J19" i="1" s="1"/>
  <c r="P19" i="1" s="1"/>
  <c r="I20" i="1"/>
  <c r="J20" i="1" s="1"/>
  <c r="P20" i="1" s="1"/>
  <c r="I21" i="1"/>
  <c r="J21" i="1" s="1"/>
  <c r="P21" i="1" s="1"/>
  <c r="I22" i="1"/>
  <c r="J22" i="1" s="1"/>
  <c r="P22" i="1" s="1"/>
  <c r="I23" i="1"/>
  <c r="J23" i="1" s="1"/>
  <c r="P23" i="1" s="1"/>
  <c r="I24" i="1"/>
  <c r="J24" i="1" s="1"/>
  <c r="P24" i="1" s="1"/>
  <c r="I25" i="1"/>
  <c r="J25" i="1" s="1"/>
  <c r="P25" i="1" s="1"/>
  <c r="I26" i="1"/>
  <c r="J26" i="1" s="1"/>
  <c r="P26" i="1" s="1"/>
  <c r="I27" i="1"/>
  <c r="J27" i="1" s="1"/>
  <c r="P27" i="1" s="1"/>
  <c r="I28" i="1"/>
  <c r="J28" i="1" s="1"/>
  <c r="P28" i="1" s="1"/>
  <c r="I29" i="1"/>
  <c r="J29" i="1" s="1"/>
  <c r="P29" i="1" s="1"/>
  <c r="I30" i="1"/>
  <c r="J30" i="1" s="1"/>
  <c r="P30" i="1" s="1"/>
  <c r="I31" i="1"/>
  <c r="J31" i="1" s="1"/>
  <c r="P31" i="1" s="1"/>
  <c r="I32" i="1"/>
  <c r="J32" i="1" s="1"/>
  <c r="P32" i="1" s="1"/>
  <c r="I33" i="1"/>
  <c r="J33" i="1" s="1"/>
  <c r="P33" i="1" s="1"/>
  <c r="I34" i="1"/>
  <c r="J34" i="1" s="1"/>
  <c r="P34" i="1" s="1"/>
  <c r="I35" i="1"/>
  <c r="J35" i="1" s="1"/>
  <c r="P35" i="1" s="1"/>
  <c r="I36" i="1"/>
  <c r="J36" i="1" s="1"/>
  <c r="P36" i="1" s="1"/>
  <c r="I37" i="1"/>
  <c r="J37" i="1" s="1"/>
  <c r="P37" i="1" s="1"/>
  <c r="I38" i="1"/>
  <c r="J38" i="1" s="1"/>
  <c r="P38" i="1" s="1"/>
  <c r="I39" i="1"/>
  <c r="J39" i="1" s="1"/>
  <c r="P39" i="1" s="1"/>
  <c r="I40" i="1"/>
  <c r="J40" i="1" s="1"/>
  <c r="P40" i="1" s="1"/>
  <c r="I41" i="1"/>
  <c r="J41" i="1" s="1"/>
  <c r="P41" i="1" s="1"/>
  <c r="I42" i="1"/>
  <c r="J42" i="1" s="1"/>
  <c r="P42" i="1" s="1"/>
  <c r="I43" i="1"/>
  <c r="J43" i="1" s="1"/>
  <c r="P43" i="1" s="1"/>
  <c r="I44" i="1"/>
  <c r="J44" i="1" s="1"/>
  <c r="P44" i="1" s="1"/>
  <c r="I45" i="1"/>
  <c r="J45" i="1" s="1"/>
  <c r="P45" i="1" s="1"/>
  <c r="I46" i="1"/>
  <c r="J46" i="1" s="1"/>
  <c r="P46" i="1" s="1"/>
  <c r="I47" i="1"/>
  <c r="J47" i="1" s="1"/>
  <c r="P47" i="1" s="1"/>
  <c r="I48" i="1"/>
  <c r="J48" i="1" s="1"/>
  <c r="P48" i="1" s="1"/>
  <c r="I49" i="1"/>
  <c r="J49" i="1" s="1"/>
  <c r="P49" i="1" s="1"/>
  <c r="I50" i="1"/>
  <c r="J50" i="1" s="1"/>
  <c r="P50" i="1" s="1"/>
  <c r="I51" i="1"/>
  <c r="J51" i="1" s="1"/>
  <c r="P51" i="1" s="1"/>
  <c r="I52" i="1"/>
  <c r="J52" i="1" s="1"/>
  <c r="P52" i="1" s="1"/>
  <c r="I53" i="1"/>
  <c r="J53" i="1" s="1"/>
  <c r="P53" i="1" s="1"/>
  <c r="I54" i="1"/>
  <c r="J54" i="1" s="1"/>
  <c r="P54" i="1" s="1"/>
  <c r="I55" i="1"/>
  <c r="J55" i="1" s="1"/>
  <c r="P55" i="1" s="1"/>
  <c r="I56" i="1"/>
  <c r="J56" i="1" s="1"/>
  <c r="P56" i="1" s="1"/>
  <c r="I57" i="1"/>
  <c r="J57" i="1" s="1"/>
  <c r="P57" i="1" s="1"/>
  <c r="I58" i="1"/>
  <c r="J58" i="1" s="1"/>
  <c r="P58" i="1" s="1"/>
  <c r="I59" i="1"/>
  <c r="J59" i="1" s="1"/>
  <c r="P59" i="1" s="1"/>
  <c r="I60" i="1"/>
  <c r="J60" i="1" s="1"/>
  <c r="P60" i="1" s="1"/>
  <c r="I61" i="1"/>
  <c r="J61" i="1" s="1"/>
  <c r="P61" i="1" s="1"/>
  <c r="I62" i="1"/>
  <c r="J62" i="1" s="1"/>
  <c r="P62" i="1" s="1"/>
  <c r="I63" i="1"/>
  <c r="J63" i="1" s="1"/>
  <c r="P63" i="1" s="1"/>
  <c r="I64" i="1"/>
  <c r="J64" i="1" s="1"/>
  <c r="P64" i="1" s="1"/>
  <c r="I65" i="1"/>
  <c r="J65" i="1" s="1"/>
  <c r="P65" i="1" s="1"/>
  <c r="I66" i="1"/>
  <c r="J66" i="1" s="1"/>
  <c r="P66" i="1" s="1"/>
  <c r="I67" i="1"/>
  <c r="J67" i="1" s="1"/>
  <c r="P67" i="1" s="1"/>
  <c r="I68" i="1"/>
  <c r="J68" i="1" s="1"/>
  <c r="P68" i="1" s="1"/>
  <c r="I69" i="1"/>
  <c r="J69" i="1" s="1"/>
  <c r="P69" i="1" s="1"/>
  <c r="I70" i="1"/>
  <c r="J70" i="1" s="1"/>
  <c r="P70" i="1" s="1"/>
  <c r="I71" i="1"/>
  <c r="J71" i="1" s="1"/>
  <c r="P71" i="1" s="1"/>
  <c r="I72" i="1"/>
  <c r="J72" i="1" s="1"/>
  <c r="P72" i="1" s="1"/>
  <c r="I73" i="1"/>
  <c r="J73" i="1" s="1"/>
  <c r="P73" i="1" s="1"/>
  <c r="I74" i="1"/>
  <c r="J74" i="1" s="1"/>
  <c r="P74" i="1" s="1"/>
  <c r="I75" i="1"/>
  <c r="J75" i="1" s="1"/>
  <c r="P75" i="1" s="1"/>
  <c r="I76" i="1"/>
  <c r="J76" i="1" s="1"/>
  <c r="P76" i="1" s="1"/>
  <c r="I77" i="1"/>
  <c r="J77" i="1" s="1"/>
  <c r="P77" i="1" s="1"/>
  <c r="I78" i="1"/>
  <c r="J78" i="1" s="1"/>
  <c r="P78" i="1" s="1"/>
  <c r="I79" i="1"/>
  <c r="J79" i="1" s="1"/>
  <c r="P79" i="1" s="1"/>
  <c r="I80" i="1"/>
  <c r="J80" i="1" s="1"/>
  <c r="P80" i="1" s="1"/>
  <c r="I81" i="1"/>
  <c r="J81" i="1" s="1"/>
  <c r="P81" i="1" s="1"/>
  <c r="I82" i="1"/>
  <c r="J82" i="1" s="1"/>
  <c r="P82" i="1" s="1"/>
  <c r="I83" i="1"/>
  <c r="J83" i="1" s="1"/>
  <c r="P83" i="1" s="1"/>
  <c r="I84" i="1"/>
  <c r="J84" i="1" s="1"/>
  <c r="P84" i="1" s="1"/>
  <c r="I85" i="1"/>
  <c r="J85" i="1" s="1"/>
  <c r="P85" i="1" s="1"/>
  <c r="I86" i="1"/>
  <c r="J86" i="1" s="1"/>
  <c r="P86" i="1" s="1"/>
  <c r="I87" i="1"/>
  <c r="J87" i="1" s="1"/>
  <c r="P87" i="1" s="1"/>
  <c r="I88" i="1"/>
  <c r="J88" i="1" s="1"/>
  <c r="P88" i="1" s="1"/>
  <c r="I89" i="1"/>
  <c r="J89" i="1" s="1"/>
  <c r="P89" i="1" s="1"/>
  <c r="I91" i="1"/>
  <c r="J91" i="1" s="1"/>
  <c r="P91" i="1" s="1"/>
  <c r="I92" i="1"/>
  <c r="J92" i="1" s="1"/>
  <c r="P92" i="1" s="1"/>
  <c r="I93" i="1"/>
  <c r="J93" i="1" s="1"/>
  <c r="P93" i="1" s="1"/>
  <c r="I94" i="1"/>
  <c r="J94" i="1" s="1"/>
  <c r="P94" i="1" s="1"/>
  <c r="I95" i="1"/>
  <c r="J95" i="1" s="1"/>
  <c r="P95" i="1" s="1"/>
  <c r="I96" i="1"/>
  <c r="J96" i="1" s="1"/>
  <c r="P96" i="1" s="1"/>
  <c r="I97" i="1"/>
  <c r="J97" i="1" s="1"/>
  <c r="P97" i="1" s="1"/>
  <c r="I98" i="1"/>
  <c r="J98" i="1" s="1"/>
  <c r="P98" i="1" s="1"/>
  <c r="I99" i="1"/>
  <c r="J99" i="1" s="1"/>
  <c r="P99" i="1" s="1"/>
  <c r="I100" i="1"/>
  <c r="J100" i="1" s="1"/>
  <c r="P100" i="1" s="1"/>
  <c r="B2" i="2"/>
  <c r="B9" i="2"/>
  <c r="R2" i="1" l="1"/>
  <c r="R98" i="1"/>
  <c r="AC98" i="1" s="1"/>
  <c r="R92" i="1"/>
  <c r="AC92" i="1" s="1"/>
  <c r="R100" i="1"/>
  <c r="AE100" i="1" s="1"/>
  <c r="R94" i="1"/>
  <c r="AE94" i="1" s="1"/>
  <c r="R86" i="1"/>
  <c r="AD86" i="1" s="1"/>
  <c r="R80" i="1"/>
  <c r="AE80" i="1" s="1"/>
  <c r="R74" i="1"/>
  <c r="AC74" i="1" s="1"/>
  <c r="R68" i="1"/>
  <c r="AE68" i="1" s="1"/>
  <c r="R62" i="1"/>
  <c r="AC62" i="1" s="1"/>
  <c r="R88" i="1"/>
  <c r="AC88" i="1" s="1"/>
  <c r="R97" i="1"/>
  <c r="R91" i="1"/>
  <c r="R85" i="1"/>
  <c r="R79" i="1"/>
  <c r="R73" i="1"/>
  <c r="R67" i="1"/>
  <c r="R61" i="1"/>
  <c r="R55" i="1"/>
  <c r="R49" i="1"/>
  <c r="R43" i="1"/>
  <c r="R101" i="1"/>
  <c r="R95" i="1"/>
  <c r="R89" i="1"/>
  <c r="R56" i="1"/>
  <c r="R50" i="1"/>
  <c r="R44" i="1"/>
  <c r="R38" i="1"/>
  <c r="R32" i="1"/>
  <c r="R26" i="1"/>
  <c r="R20" i="1"/>
  <c r="R14" i="1"/>
  <c r="R83" i="1"/>
  <c r="R77" i="1"/>
  <c r="R71" i="1"/>
  <c r="R65" i="1"/>
  <c r="R59" i="1"/>
  <c r="R53" i="1"/>
  <c r="R47" i="1"/>
  <c r="R41" i="1"/>
  <c r="R35" i="1"/>
  <c r="R29" i="1"/>
  <c r="R23" i="1"/>
  <c r="R17" i="1"/>
  <c r="R5" i="1"/>
  <c r="R82" i="1"/>
  <c r="P11" i="1"/>
  <c r="R11" i="1" s="1"/>
  <c r="R76" i="1"/>
  <c r="R70" i="1"/>
  <c r="R64" i="1"/>
  <c r="R58" i="1"/>
  <c r="R52" i="1"/>
  <c r="R46" i="1"/>
  <c r="R40" i="1"/>
  <c r="R34" i="1"/>
  <c r="R28" i="1"/>
  <c r="R22" i="1"/>
  <c r="R16" i="1"/>
  <c r="R10" i="1"/>
  <c r="R4" i="1"/>
  <c r="R37" i="1"/>
  <c r="R31" i="1"/>
  <c r="R25" i="1"/>
  <c r="R19" i="1"/>
  <c r="R13" i="1"/>
  <c r="R7" i="1"/>
  <c r="R96" i="1"/>
  <c r="R90" i="1"/>
  <c r="R84" i="1"/>
  <c r="R78" i="1"/>
  <c r="R72" i="1"/>
  <c r="R66" i="1"/>
  <c r="R60" i="1"/>
  <c r="R54" i="1"/>
  <c r="R48" i="1"/>
  <c r="R42" i="1"/>
  <c r="R36" i="1"/>
  <c r="R30" i="1"/>
  <c r="R24" i="1"/>
  <c r="R18" i="1"/>
  <c r="R12" i="1"/>
  <c r="R6" i="1"/>
  <c r="R99" i="1"/>
  <c r="R93" i="1"/>
  <c r="R87" i="1"/>
  <c r="R81" i="1"/>
  <c r="R75" i="1"/>
  <c r="R69" i="1"/>
  <c r="R63" i="1"/>
  <c r="R57" i="1"/>
  <c r="R51" i="1"/>
  <c r="R45" i="1"/>
  <c r="R39" i="1"/>
  <c r="R33" i="1"/>
  <c r="R27" i="1"/>
  <c r="R21" i="1"/>
  <c r="R15" i="1"/>
  <c r="R9" i="1"/>
  <c r="R3" i="1"/>
  <c r="B10" i="2"/>
  <c r="B4" i="2"/>
  <c r="B3" i="2"/>
  <c r="H24" i="2"/>
  <c r="H23" i="2"/>
  <c r="H22" i="2"/>
  <c r="H21" i="2"/>
  <c r="H20" i="2"/>
  <c r="H19" i="2"/>
  <c r="H18" i="2"/>
  <c r="AE98" i="1" l="1"/>
  <c r="AF98" i="1"/>
  <c r="AB98" i="1"/>
  <c r="AD92" i="1"/>
  <c r="AC100" i="1"/>
  <c r="AE92" i="1"/>
  <c r="AB92" i="1"/>
  <c r="AE74" i="1"/>
  <c r="AF92" i="1"/>
  <c r="AD98" i="1"/>
  <c r="AB80" i="1"/>
  <c r="AD80" i="1"/>
  <c r="AF86" i="1"/>
  <c r="AE86" i="1"/>
  <c r="AF94" i="1"/>
  <c r="AC86" i="1"/>
  <c r="AB68" i="1"/>
  <c r="AD62" i="1"/>
  <c r="AB62" i="1"/>
  <c r="AD94" i="1"/>
  <c r="AB86" i="1"/>
  <c r="AB88" i="1"/>
  <c r="AB94" i="1"/>
  <c r="AB100" i="1"/>
  <c r="AF62" i="1"/>
  <c r="AC94" i="1"/>
  <c r="AD100" i="1"/>
  <c r="AF100" i="1"/>
  <c r="AC68" i="1"/>
  <c r="AF88" i="1"/>
  <c r="AF68" i="1"/>
  <c r="AE88" i="1"/>
  <c r="AD2" i="1"/>
  <c r="AB2" i="1"/>
  <c r="AC2" i="1"/>
  <c r="AE2" i="1"/>
  <c r="AF2" i="1"/>
  <c r="AD74" i="1"/>
  <c r="AE62" i="1"/>
  <c r="AF80" i="1"/>
  <c r="AB74" i="1"/>
  <c r="AD88" i="1"/>
  <c r="AD68" i="1"/>
  <c r="AF74" i="1"/>
  <c r="AC80" i="1"/>
  <c r="AF15" i="1"/>
  <c r="AD15" i="1"/>
  <c r="AC15" i="1"/>
  <c r="AB15" i="1"/>
  <c r="AE15" i="1"/>
  <c r="AD54" i="1"/>
  <c r="AE54" i="1"/>
  <c r="AC54" i="1"/>
  <c r="AB54" i="1"/>
  <c r="AF54" i="1"/>
  <c r="AC5" i="1"/>
  <c r="AF5" i="1"/>
  <c r="AB5" i="1"/>
  <c r="AD5" i="1"/>
  <c r="AE5" i="1"/>
  <c r="AF38" i="1"/>
  <c r="AB38" i="1"/>
  <c r="AD38" i="1"/>
  <c r="AE38" i="1"/>
  <c r="AC38" i="1"/>
  <c r="AD49" i="1"/>
  <c r="AC49" i="1"/>
  <c r="AB49" i="1"/>
  <c r="AE49" i="1"/>
  <c r="AF49" i="1"/>
  <c r="AF21" i="1"/>
  <c r="AD21" i="1"/>
  <c r="AB21" i="1"/>
  <c r="AE21" i="1"/>
  <c r="AC21" i="1"/>
  <c r="AD96" i="1"/>
  <c r="AE96" i="1"/>
  <c r="AC96" i="1"/>
  <c r="AF96" i="1"/>
  <c r="AB96" i="1"/>
  <c r="AF44" i="1"/>
  <c r="AB44" i="1"/>
  <c r="AD44" i="1"/>
  <c r="AE44" i="1"/>
  <c r="AC44" i="1"/>
  <c r="AF7" i="1"/>
  <c r="AD7" i="1"/>
  <c r="AC7" i="1"/>
  <c r="AB7" i="1"/>
  <c r="AE7" i="1"/>
  <c r="AC76" i="1"/>
  <c r="AF76" i="1"/>
  <c r="AB76" i="1"/>
  <c r="AE76" i="1"/>
  <c r="AD76" i="1"/>
  <c r="AF3" i="1"/>
  <c r="AD3" i="1"/>
  <c r="AE3" i="1"/>
  <c r="AB3" i="1"/>
  <c r="AC3" i="1"/>
  <c r="AF39" i="1"/>
  <c r="AD39" i="1"/>
  <c r="AE39" i="1"/>
  <c r="AC39" i="1"/>
  <c r="AB39" i="1"/>
  <c r="AF75" i="1"/>
  <c r="AD75" i="1"/>
  <c r="AC75" i="1"/>
  <c r="AB75" i="1"/>
  <c r="AE75" i="1"/>
  <c r="AF6" i="1"/>
  <c r="AD6" i="1"/>
  <c r="AE6" i="1"/>
  <c r="AC6" i="1"/>
  <c r="AB6" i="1"/>
  <c r="AD42" i="1"/>
  <c r="AE42" i="1"/>
  <c r="AC42" i="1"/>
  <c r="AF42" i="1"/>
  <c r="AB42" i="1"/>
  <c r="AD78" i="1"/>
  <c r="AE78" i="1"/>
  <c r="AC78" i="1"/>
  <c r="AF78" i="1"/>
  <c r="AB78" i="1"/>
  <c r="AD13" i="1"/>
  <c r="AC13" i="1"/>
  <c r="AB13" i="1"/>
  <c r="AE13" i="1"/>
  <c r="AF13" i="1"/>
  <c r="AC10" i="1"/>
  <c r="AF10" i="1"/>
  <c r="AB10" i="1"/>
  <c r="AD10" i="1"/>
  <c r="AE10" i="1"/>
  <c r="AC46" i="1"/>
  <c r="AF46" i="1"/>
  <c r="AB46" i="1"/>
  <c r="AD46" i="1"/>
  <c r="AE46" i="1"/>
  <c r="AC11" i="1"/>
  <c r="AF11" i="1"/>
  <c r="AB11" i="1"/>
  <c r="AD11" i="1"/>
  <c r="AE11" i="1"/>
  <c r="AC35" i="1"/>
  <c r="AF35" i="1"/>
  <c r="AE35" i="1"/>
  <c r="AB35" i="1"/>
  <c r="AD35" i="1"/>
  <c r="AC71" i="1"/>
  <c r="AF71" i="1"/>
  <c r="AB71" i="1"/>
  <c r="AE71" i="1"/>
  <c r="AD71" i="1"/>
  <c r="AF26" i="1"/>
  <c r="AB26" i="1"/>
  <c r="AD26" i="1"/>
  <c r="AE26" i="1"/>
  <c r="AC26" i="1"/>
  <c r="AC89" i="1"/>
  <c r="AF89" i="1"/>
  <c r="AB89" i="1"/>
  <c r="AD89" i="1"/>
  <c r="AE89" i="1"/>
  <c r="AD73" i="1"/>
  <c r="AC73" i="1"/>
  <c r="AF73" i="1"/>
  <c r="AE73" i="1"/>
  <c r="AB73" i="1"/>
  <c r="AD18" i="1"/>
  <c r="AE18" i="1"/>
  <c r="AC18" i="1"/>
  <c r="AB18" i="1"/>
  <c r="AF18" i="1"/>
  <c r="AC47" i="1"/>
  <c r="AF47" i="1"/>
  <c r="AD47" i="1"/>
  <c r="AE47" i="1"/>
  <c r="AB47" i="1"/>
  <c r="AF57" i="1"/>
  <c r="AD57" i="1"/>
  <c r="AE57" i="1"/>
  <c r="AC57" i="1"/>
  <c r="AB57" i="1"/>
  <c r="AD31" i="1"/>
  <c r="AC31" i="1"/>
  <c r="AB31" i="1"/>
  <c r="AE31" i="1"/>
  <c r="AF31" i="1"/>
  <c r="AC17" i="1"/>
  <c r="AF17" i="1"/>
  <c r="AB17" i="1"/>
  <c r="AE17" i="1"/>
  <c r="AD17" i="1"/>
  <c r="AC53" i="1"/>
  <c r="AF53" i="1"/>
  <c r="AE53" i="1"/>
  <c r="AB53" i="1"/>
  <c r="AD53" i="1"/>
  <c r="AD55" i="1"/>
  <c r="AC55" i="1"/>
  <c r="AF55" i="1"/>
  <c r="AE55" i="1"/>
  <c r="AB55" i="1"/>
  <c r="AF69" i="1"/>
  <c r="AD69" i="1"/>
  <c r="AE69" i="1"/>
  <c r="AB69" i="1"/>
  <c r="AC69" i="1"/>
  <c r="AD72" i="1"/>
  <c r="AE72" i="1"/>
  <c r="AC72" i="1"/>
  <c r="AB72" i="1"/>
  <c r="AF72" i="1"/>
  <c r="AC29" i="1"/>
  <c r="AF29" i="1"/>
  <c r="AD29" i="1"/>
  <c r="AE29" i="1"/>
  <c r="AB29" i="1"/>
  <c r="AF9" i="1"/>
  <c r="AD9" i="1"/>
  <c r="AC9" i="1"/>
  <c r="AB9" i="1"/>
  <c r="AE9" i="1"/>
  <c r="AF45" i="1"/>
  <c r="AD45" i="1"/>
  <c r="AC45" i="1"/>
  <c r="AE45" i="1"/>
  <c r="AB45" i="1"/>
  <c r="AF81" i="1"/>
  <c r="AD81" i="1"/>
  <c r="AC81" i="1"/>
  <c r="AB81" i="1"/>
  <c r="AE81" i="1"/>
  <c r="AD12" i="1"/>
  <c r="AE12" i="1"/>
  <c r="AC12" i="1"/>
  <c r="AB12" i="1"/>
  <c r="AF12" i="1"/>
  <c r="AD48" i="1"/>
  <c r="AE48" i="1"/>
  <c r="AC48" i="1"/>
  <c r="AF48" i="1"/>
  <c r="AB48" i="1"/>
  <c r="AD84" i="1"/>
  <c r="AE84" i="1"/>
  <c r="AC84" i="1"/>
  <c r="AF84" i="1"/>
  <c r="AB84" i="1"/>
  <c r="AD19" i="1"/>
  <c r="AC19" i="1"/>
  <c r="AF19" i="1"/>
  <c r="AE19" i="1"/>
  <c r="AB19" i="1"/>
  <c r="AC16" i="1"/>
  <c r="AF16" i="1"/>
  <c r="AB16" i="1"/>
  <c r="AD16" i="1"/>
  <c r="AE16" i="1"/>
  <c r="AC52" i="1"/>
  <c r="AF52" i="1"/>
  <c r="AB52" i="1"/>
  <c r="AD52" i="1"/>
  <c r="AE52" i="1"/>
  <c r="AC82" i="1"/>
  <c r="AF82" i="1"/>
  <c r="AB82" i="1"/>
  <c r="AD82" i="1"/>
  <c r="AE82" i="1"/>
  <c r="AC41" i="1"/>
  <c r="AF41" i="1"/>
  <c r="AD41" i="1"/>
  <c r="AB41" i="1"/>
  <c r="AE41" i="1"/>
  <c r="AC77" i="1"/>
  <c r="AF77" i="1"/>
  <c r="AD77" i="1"/>
  <c r="AB77" i="1"/>
  <c r="AE77" i="1"/>
  <c r="AF32" i="1"/>
  <c r="AB32" i="1"/>
  <c r="AD32" i="1"/>
  <c r="AE32" i="1"/>
  <c r="AC32" i="1"/>
  <c r="AC95" i="1"/>
  <c r="AF95" i="1"/>
  <c r="AD95" i="1"/>
  <c r="AB95" i="1"/>
  <c r="AE95" i="1"/>
  <c r="AD43" i="1"/>
  <c r="AC43" i="1"/>
  <c r="AF43" i="1"/>
  <c r="AB43" i="1"/>
  <c r="AE43" i="1"/>
  <c r="AD79" i="1"/>
  <c r="AC79" i="1"/>
  <c r="AF79" i="1"/>
  <c r="AB79" i="1"/>
  <c r="AE79" i="1"/>
  <c r="AC58" i="1"/>
  <c r="AF58" i="1"/>
  <c r="AB58" i="1"/>
  <c r="AE58" i="1"/>
  <c r="AD58" i="1"/>
  <c r="AD90" i="1"/>
  <c r="AE90" i="1"/>
  <c r="AC90" i="1"/>
  <c r="AB90" i="1"/>
  <c r="AF90" i="1"/>
  <c r="AD24" i="1"/>
  <c r="AE24" i="1"/>
  <c r="AC24" i="1"/>
  <c r="AF24" i="1"/>
  <c r="AB24" i="1"/>
  <c r="AF87" i="1"/>
  <c r="AD87" i="1"/>
  <c r="AB87" i="1"/>
  <c r="AC87" i="1"/>
  <c r="AE87" i="1"/>
  <c r="AC22" i="1"/>
  <c r="AF22" i="1"/>
  <c r="AB22" i="1"/>
  <c r="AE22" i="1"/>
  <c r="AD22" i="1"/>
  <c r="AD60" i="1"/>
  <c r="AE60" i="1"/>
  <c r="AC60" i="1"/>
  <c r="AF60" i="1"/>
  <c r="AB60" i="1"/>
  <c r="AC64" i="1"/>
  <c r="AF64" i="1"/>
  <c r="AB64" i="1"/>
  <c r="AD64" i="1"/>
  <c r="AE64" i="1"/>
  <c r="AF8" i="1"/>
  <c r="AB8" i="1"/>
  <c r="AD8" i="1"/>
  <c r="AE8" i="1"/>
  <c r="AC8" i="1"/>
  <c r="AD91" i="1"/>
  <c r="AC91" i="1"/>
  <c r="AF91" i="1"/>
  <c r="AE91" i="1"/>
  <c r="AB91" i="1"/>
  <c r="AF27" i="1"/>
  <c r="AD27" i="1"/>
  <c r="AC27" i="1"/>
  <c r="AE27" i="1"/>
  <c r="AB27" i="1"/>
  <c r="AF63" i="1"/>
  <c r="AD63" i="1"/>
  <c r="AC63" i="1"/>
  <c r="AE63" i="1"/>
  <c r="AB63" i="1"/>
  <c r="AF99" i="1"/>
  <c r="AD99" i="1"/>
  <c r="AC99" i="1"/>
  <c r="AE99" i="1"/>
  <c r="AB99" i="1"/>
  <c r="AD30" i="1"/>
  <c r="AE30" i="1"/>
  <c r="AC30" i="1"/>
  <c r="AF30" i="1"/>
  <c r="AB30" i="1"/>
  <c r="AD66" i="1"/>
  <c r="AE66" i="1"/>
  <c r="AC66" i="1"/>
  <c r="AF66" i="1"/>
  <c r="AB66" i="1"/>
  <c r="AD37" i="1"/>
  <c r="AC37" i="1"/>
  <c r="AF37" i="1"/>
  <c r="AE37" i="1"/>
  <c r="AB37" i="1"/>
  <c r="AC34" i="1"/>
  <c r="AF34" i="1"/>
  <c r="AB34" i="1"/>
  <c r="AD34" i="1"/>
  <c r="AE34" i="1"/>
  <c r="AC70" i="1"/>
  <c r="AF70" i="1"/>
  <c r="AB70" i="1"/>
  <c r="AE70" i="1"/>
  <c r="AD70" i="1"/>
  <c r="AC23" i="1"/>
  <c r="AF23" i="1"/>
  <c r="AB23" i="1"/>
  <c r="AD23" i="1"/>
  <c r="AE23" i="1"/>
  <c r="AC59" i="1"/>
  <c r="AF59" i="1"/>
  <c r="AD59" i="1"/>
  <c r="AB59" i="1"/>
  <c r="AE59" i="1"/>
  <c r="AF14" i="1"/>
  <c r="AB14" i="1"/>
  <c r="AD14" i="1"/>
  <c r="AE14" i="1"/>
  <c r="AC14" i="1"/>
  <c r="AF50" i="1"/>
  <c r="AB50" i="1"/>
  <c r="AD50" i="1"/>
  <c r="AE50" i="1"/>
  <c r="AC50" i="1"/>
  <c r="AD61" i="1"/>
  <c r="AC61" i="1"/>
  <c r="AF61" i="1"/>
  <c r="AB61" i="1"/>
  <c r="AE61" i="1"/>
  <c r="AD97" i="1"/>
  <c r="AC97" i="1"/>
  <c r="AF97" i="1"/>
  <c r="AB97" i="1"/>
  <c r="AE97" i="1"/>
  <c r="AF51" i="1"/>
  <c r="AD51" i="1"/>
  <c r="AB51" i="1"/>
  <c r="AC51" i="1"/>
  <c r="AE51" i="1"/>
  <c r="AD25" i="1"/>
  <c r="AC25" i="1"/>
  <c r="AF25" i="1"/>
  <c r="AB25" i="1"/>
  <c r="AE25" i="1"/>
  <c r="AC83" i="1"/>
  <c r="AF83" i="1"/>
  <c r="AE83" i="1"/>
  <c r="AD83" i="1"/>
  <c r="AB83" i="1"/>
  <c r="AC101" i="1"/>
  <c r="AF101" i="1"/>
  <c r="AD101" i="1"/>
  <c r="AE101" i="1"/>
  <c r="AB101" i="1"/>
  <c r="AD85" i="1"/>
  <c r="AC85" i="1"/>
  <c r="AB85" i="1"/>
  <c r="AE85" i="1"/>
  <c r="AF85" i="1"/>
  <c r="AF93" i="1"/>
  <c r="AD93" i="1"/>
  <c r="AE93" i="1"/>
  <c r="AC93" i="1"/>
  <c r="AB93" i="1"/>
  <c r="AC28" i="1"/>
  <c r="AF28" i="1"/>
  <c r="AB28" i="1"/>
  <c r="AD28" i="1"/>
  <c r="AE28" i="1"/>
  <c r="AF33" i="1"/>
  <c r="AD33" i="1"/>
  <c r="AB33" i="1"/>
  <c r="AC33" i="1"/>
  <c r="AE33" i="1"/>
  <c r="AD36" i="1"/>
  <c r="AE36" i="1"/>
  <c r="AC36" i="1"/>
  <c r="AB36" i="1"/>
  <c r="AF36" i="1"/>
  <c r="AC4" i="1"/>
  <c r="AF4" i="1"/>
  <c r="AB4" i="1"/>
  <c r="AE4" i="1"/>
  <c r="AD4" i="1"/>
  <c r="AC40" i="1"/>
  <c r="AF40" i="1"/>
  <c r="AB40" i="1"/>
  <c r="AE40" i="1"/>
  <c r="AD40" i="1"/>
  <c r="AC65" i="1"/>
  <c r="AF65" i="1"/>
  <c r="AD65" i="1"/>
  <c r="AE65" i="1"/>
  <c r="AB65" i="1"/>
  <c r="AF20" i="1"/>
  <c r="AB20" i="1"/>
  <c r="AD20" i="1"/>
  <c r="AE20" i="1"/>
  <c r="AC20" i="1"/>
  <c r="AF56" i="1"/>
  <c r="AB56" i="1"/>
  <c r="AD56" i="1"/>
  <c r="AE56" i="1"/>
  <c r="AC56" i="1"/>
  <c r="AD67" i="1"/>
  <c r="AC67" i="1"/>
  <c r="AB67" i="1"/>
  <c r="AF67" i="1"/>
  <c r="AE67" i="1"/>
  <c r="B5" i="2"/>
  <c r="B6" i="2" s="1"/>
  <c r="B7" i="2" s="1"/>
  <c r="B11" i="2" l="1"/>
  <c r="B12" i="2" s="1"/>
  <c r="B13" i="2" s="1"/>
  <c r="B18" i="2" s="1"/>
  <c r="B8" i="2"/>
  <c r="D18" i="2" l="1"/>
  <c r="C18" i="2"/>
  <c r="F18" i="2" s="1"/>
  <c r="A19" i="2"/>
  <c r="G18" i="2"/>
  <c r="B19" i="2" l="1"/>
  <c r="D19" i="2" s="1"/>
  <c r="G19" i="2" l="1"/>
  <c r="C19" i="2"/>
  <c r="F19" i="2" s="1"/>
  <c r="A20" i="2"/>
  <c r="B20" i="2" s="1"/>
  <c r="D20" i="2" s="1"/>
  <c r="C20" i="2" l="1"/>
  <c r="G20" i="2"/>
  <c r="A21" i="2"/>
  <c r="F20" i="2" l="1"/>
  <c r="B21" i="2"/>
  <c r="D21" i="2" s="1"/>
  <c r="G21" i="2" l="1"/>
  <c r="C21" i="2"/>
  <c r="A22" i="2"/>
  <c r="F21" i="2" l="1"/>
  <c r="B22" i="2"/>
  <c r="D22" i="2" s="1"/>
  <c r="C22" i="2" l="1"/>
  <c r="A23" i="2"/>
  <c r="G22" i="2"/>
  <c r="F22" i="2" l="1"/>
  <c r="B23" i="2"/>
  <c r="D23" i="2" s="1"/>
  <c r="G23" i="2" l="1"/>
  <c r="C23" i="2"/>
  <c r="F23" i="2" s="1"/>
  <c r="A24" i="2"/>
  <c r="B24" i="2" l="1"/>
  <c r="D24" i="2" s="1"/>
  <c r="C24" i="2" l="1"/>
  <c r="A25" i="2"/>
  <c r="G24" i="2"/>
  <c r="F24" i="2" l="1"/>
  <c r="B25" i="2"/>
  <c r="D25" i="2" s="1"/>
  <c r="G25" i="2" l="1"/>
  <c r="C25" i="2"/>
  <c r="A26" i="2"/>
  <c r="F25" i="2" l="1"/>
  <c r="B26" i="2"/>
  <c r="D26" i="2" s="1"/>
  <c r="C26" i="2" l="1"/>
  <c r="F26" i="2" s="1"/>
  <c r="A27" i="2"/>
  <c r="G26" i="2"/>
  <c r="C27" i="2" l="1"/>
  <c r="B27" i="2"/>
  <c r="D27" i="2" s="1"/>
  <c r="G27" i="2"/>
  <c r="F27" i="2" l="1"/>
</calcChain>
</file>

<file path=xl/sharedStrings.xml><?xml version="1.0" encoding="utf-8"?>
<sst xmlns="http://schemas.openxmlformats.org/spreadsheetml/2006/main" count="75" uniqueCount="54">
  <si>
    <t>№</t>
  </si>
  <si>
    <t>функциональный тип</t>
  </si>
  <si>
    <t>площадь, га</t>
  </si>
  <si>
    <t>Интервалы</t>
  </si>
  <si>
    <t>фактическое распределение</t>
  </si>
  <si>
    <t>нормальное распределение</t>
  </si>
  <si>
    <t>столбец</t>
  </si>
  <si>
    <t>среднее арифметическое</t>
  </si>
  <si>
    <t>стандартное отклонение</t>
  </si>
  <si>
    <t>минимальное значение</t>
  </si>
  <si>
    <t>максимальное значение</t>
  </si>
  <si>
    <t>размах</t>
  </si>
  <si>
    <t>выборка</t>
  </si>
  <si>
    <t>шаг интервала</t>
  </si>
  <si>
    <t>выбросов</t>
  </si>
  <si>
    <t>3 сигма</t>
  </si>
  <si>
    <t>интервалов</t>
  </si>
  <si>
    <t>среднее арифметическое (без выбросов)</t>
  </si>
  <si>
    <t>стандартное отклонение (без выбросов)</t>
  </si>
  <si>
    <t>выборка без выбросов</t>
  </si>
  <si>
    <t>площадь квартала, га</t>
  </si>
  <si>
    <t>площадь магистралов, га</t>
  </si>
  <si>
    <t>плотность внутриквартальной сети, ранг (0-2-4,5 га)</t>
  </si>
  <si>
    <t>плотность сети общественного транспорта, ранг</t>
  </si>
  <si>
    <t>плотность метро</t>
  </si>
  <si>
    <t>плотность ОТ</t>
  </si>
  <si>
    <t>плотность транспортной и пешеходной улично-дорожной сети
(J+L)</t>
  </si>
  <si>
    <t xml:space="preserve">плотность внутриквартальной и межквартальной сети, ранг (взаимодополняющая матрица D+F) </t>
  </si>
  <si>
    <t>плотность внутриквартальной, межквартальной и магистральной сети (взаимодополняющая матрица H+I)</t>
  </si>
  <si>
    <t>СВЯЗНОСТЬ</t>
  </si>
  <si>
    <t>плотность застройки, тыс. м2/га</t>
  </si>
  <si>
    <t>степень застроенности, %</t>
  </si>
  <si>
    <t>плотность застройки, ранг</t>
  </si>
  <si>
    <t>степень застроенности, ранг</t>
  </si>
  <si>
    <t>интенсивность использования территории</t>
  </si>
  <si>
    <t>функциональное использование</t>
  </si>
  <si>
    <t>НАСЫЩЕННОСТЬ</t>
  </si>
  <si>
    <t>градостроительная политика</t>
  </si>
  <si>
    <t>уровень градостроительного использования</t>
  </si>
  <si>
    <t>диспропорция</t>
  </si>
  <si>
    <t>направленность</t>
  </si>
  <si>
    <t>перспективный уровень</t>
  </si>
  <si>
    <t>в</t>
  </si>
  <si>
    <t>с</t>
  </si>
  <si>
    <t>н</t>
  </si>
  <si>
    <t>насыщенность</t>
  </si>
  <si>
    <t>связность</t>
  </si>
  <si>
    <t>плотность магистральной сети, ранг (0-15-45 га)</t>
  </si>
  <si>
    <t>плотность межквартальной сети, ранг (0-7,5-15 га)</t>
  </si>
  <si>
    <t>количество маршрутов ОТ, проходящих вдоль ячейки</t>
  </si>
  <si>
    <t>кол-во остановок ОТ</t>
  </si>
  <si>
    <t xml:space="preserve">доступность остановок (M+О) </t>
  </si>
  <si>
    <t>общая площадь зданий, м2</t>
  </si>
  <si>
    <t>общая площадь застройки, 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</si>
</sst>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12" x14ac:knownFonts="1">
    <font>
      <sz val="10"/>
      <name val="Arial"/>
      <family val="2"/>
    </font>
    <font>
      <b/>
      <sz val="15"/>
      <color theme="3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name val="Montserrat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</font>
    <font>
      <sz val="14"/>
      <name val="Montserrat SemiBold"/>
      <charset val="204"/>
    </font>
    <font>
      <sz val="14"/>
      <color rgb="FFC3AC80"/>
      <name val="Montserrat SemiBold"/>
      <charset val="204"/>
    </font>
    <font>
      <sz val="14"/>
      <color rgb="FFFFEBA7"/>
      <name val="Montserrat SemiBold"/>
      <charset val="204"/>
    </font>
    <font>
      <sz val="14"/>
      <color theme="0"/>
      <name val="Montserrat SemiBold"/>
      <charset val="20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3AC80"/>
        <bgColor indexed="64"/>
      </patternFill>
    </fill>
    <fill>
      <patternFill patternType="solid">
        <fgColor rgb="FFF7D9A2"/>
        <bgColor indexed="64"/>
      </patternFill>
    </fill>
    <fill>
      <patternFill patternType="solid">
        <fgColor rgb="FFFFEBA7"/>
        <bgColor indexed="64"/>
      </patternFill>
    </fill>
    <fill>
      <patternFill patternType="solid">
        <fgColor rgb="FF6D97C4"/>
        <bgColor indexed="64"/>
      </patternFill>
    </fill>
    <fill>
      <patternFill patternType="solid">
        <fgColor rgb="FF8DC4FF"/>
        <bgColor indexed="64"/>
      </patternFill>
    </fill>
    <fill>
      <patternFill patternType="solid">
        <fgColor rgb="FFBFD9FF"/>
        <bgColor indexed="64"/>
      </patternFill>
    </fill>
    <fill>
      <patternFill patternType="solid">
        <fgColor rgb="FFDA4D54"/>
        <bgColor indexed="64"/>
      </patternFill>
    </fill>
    <fill>
      <patternFill patternType="solid">
        <fgColor rgb="FFF87A82"/>
        <bgColor indexed="64"/>
      </patternFill>
    </fill>
    <fill>
      <patternFill patternType="solid">
        <fgColor rgb="FFFFB2B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53">
    <xf numFmtId="0" fontId="0" fillId="0" borderId="0" xfId="0"/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right" vertical="center"/>
    </xf>
    <xf numFmtId="0" fontId="4" fillId="0" borderId="0" xfId="2" applyFont="1"/>
    <xf numFmtId="0" fontId="4" fillId="0" borderId="0" xfId="2" applyFont="1" applyAlignment="1">
      <alignment wrapText="1"/>
    </xf>
    <xf numFmtId="0" fontId="4" fillId="0" borderId="4" xfId="2" applyFont="1" applyBorder="1" applyAlignment="1">
      <alignment horizontal="right" wrapText="1"/>
    </xf>
    <xf numFmtId="0" fontId="4" fillId="0" borderId="4" xfId="2" applyFont="1" applyBorder="1" applyAlignment="1">
      <alignment wrapText="1"/>
    </xf>
    <xf numFmtId="0" fontId="6" fillId="0" borderId="0" xfId="2" applyFont="1"/>
    <xf numFmtId="0" fontId="4" fillId="0" borderId="6" xfId="2" applyFont="1" applyBorder="1"/>
    <xf numFmtId="0" fontId="4" fillId="0" borderId="2" xfId="2" applyFont="1" applyBorder="1"/>
    <xf numFmtId="2" fontId="4" fillId="0" borderId="6" xfId="2" applyNumberFormat="1" applyFont="1" applyBorder="1"/>
    <xf numFmtId="1" fontId="6" fillId="0" borderId="0" xfId="2" applyNumberFormat="1" applyFont="1"/>
    <xf numFmtId="2" fontId="4" fillId="0" borderId="2" xfId="2" applyNumberFormat="1" applyFont="1" applyBorder="1"/>
    <xf numFmtId="0" fontId="4" fillId="0" borderId="10" xfId="2" applyFont="1" applyBorder="1"/>
    <xf numFmtId="0" fontId="4" fillId="0" borderId="11" xfId="2" applyFont="1" applyBorder="1"/>
    <xf numFmtId="0" fontId="4" fillId="0" borderId="12" xfId="2" applyFont="1" applyBorder="1"/>
    <xf numFmtId="0" fontId="5" fillId="0" borderId="13" xfId="2" applyFont="1" applyBorder="1"/>
    <xf numFmtId="0" fontId="5" fillId="0" borderId="7" xfId="2" applyFont="1" applyBorder="1" applyAlignment="1">
      <alignment wrapText="1"/>
    </xf>
    <xf numFmtId="0" fontId="5" fillId="0" borderId="8" xfId="2" applyFont="1" applyBorder="1" applyAlignment="1">
      <alignment wrapText="1"/>
    </xf>
    <xf numFmtId="0" fontId="4" fillId="0" borderId="9" xfId="2" applyFont="1" applyBorder="1"/>
    <xf numFmtId="2" fontId="4" fillId="0" borderId="14" xfId="2" applyNumberFormat="1" applyFont="1" applyBorder="1"/>
    <xf numFmtId="2" fontId="4" fillId="0" borderId="15" xfId="2" applyNumberFormat="1" applyFont="1" applyBorder="1"/>
    <xf numFmtId="2" fontId="4" fillId="0" borderId="0" xfId="2" applyNumberFormat="1" applyFont="1"/>
    <xf numFmtId="0" fontId="4" fillId="0" borderId="16" xfId="2" applyFont="1" applyBorder="1"/>
    <xf numFmtId="0" fontId="5" fillId="0" borderId="5" xfId="2" applyFont="1" applyBorder="1" applyAlignment="1">
      <alignment wrapText="1"/>
    </xf>
    <xf numFmtId="0" fontId="1" fillId="0" borderId="1" xfId="1" applyAlignment="1">
      <alignment horizontal="right" wrapText="1"/>
    </xf>
    <xf numFmtId="0" fontId="5" fillId="0" borderId="0" xfId="2" applyFont="1" applyAlignment="1">
      <alignment wrapText="1"/>
    </xf>
    <xf numFmtId="0" fontId="1" fillId="0" borderId="1" xfId="1" applyAlignment="1">
      <alignment vertical="center" wrapText="1"/>
    </xf>
    <xf numFmtId="0" fontId="1" fillId="0" borderId="1" xfId="1" applyAlignment="1">
      <alignment horizontal="center" wrapText="1"/>
    </xf>
    <xf numFmtId="0" fontId="1" fillId="0" borderId="1" xfId="1" applyAlignment="1">
      <alignment wrapText="1"/>
    </xf>
    <xf numFmtId="0" fontId="1" fillId="2" borderId="1" xfId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1" fillId="3" borderId="1" xfId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textRotation="90"/>
    </xf>
    <xf numFmtId="166" fontId="3" fillId="0" borderId="0" xfId="0" applyNumberFormat="1" applyFont="1" applyAlignment="1">
      <alignment vertical="center"/>
    </xf>
  </cellXfs>
  <cellStyles count="3">
    <cellStyle name="Заголовок 1" xfId="1" builtinId="16"/>
    <cellStyle name="Обычный" xfId="0" builtinId="0"/>
    <cellStyle name="Обычный 2" xfId="2" xr:uid="{7AE8D232-B6B7-4AC0-BEB0-44817D586BE5}"/>
  </cellStyles>
  <dxfs count="0"/>
  <tableStyles count="0" defaultTableStyle="TableStyleMedium2" defaultPivotStyle="PivotStyleLight16"/>
  <colors>
    <mruColors>
      <color rgb="FFFFB2BF"/>
      <color rgb="FFF87A82"/>
      <color rgb="FFDA4D54"/>
      <color rgb="FFBFD9FF"/>
      <color rgb="FF8DC4FF"/>
      <color rgb="FF6D97C4"/>
      <color rgb="FFFFEBA7"/>
      <color rgb="FFC3AC80"/>
      <color rgb="FFF7D9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'внутриквартальная сеть'!$C$17</c:f>
              <c:strCache>
                <c:ptCount val="1"/>
                <c:pt idx="0">
                  <c:v>фактическое распределение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D6F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7-4369-8E0E-B975D51898E6}"/>
              </c:ext>
            </c:extLst>
          </c:dPt>
          <c:dPt>
            <c:idx val="1"/>
            <c:invertIfNegative val="0"/>
            <c:bubble3D val="0"/>
            <c:spPr>
              <a:solidFill>
                <a:srgbClr val="EDD6F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A7-4369-8E0E-B975D51898E6}"/>
              </c:ext>
            </c:extLst>
          </c:dPt>
          <c:dPt>
            <c:idx val="2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A7-4369-8E0E-B975D51898E6}"/>
              </c:ext>
            </c:extLst>
          </c:dPt>
          <c:dPt>
            <c:idx val="3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A7-4369-8E0E-B975D51898E6}"/>
              </c:ext>
            </c:extLst>
          </c:dPt>
          <c:dPt>
            <c:idx val="4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A7-4369-8E0E-B975D51898E6}"/>
              </c:ext>
            </c:extLst>
          </c:dPt>
          <c:dPt>
            <c:idx val="5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1A7-4369-8E0E-B975D51898E6}"/>
              </c:ext>
            </c:extLst>
          </c:dPt>
          <c:dPt>
            <c:idx val="6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1A7-4369-8E0E-B975D51898E6}"/>
              </c:ext>
            </c:extLst>
          </c:dPt>
          <c:dPt>
            <c:idx val="7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1A7-4369-8E0E-B975D51898E6}"/>
              </c:ext>
            </c:extLst>
          </c:dPt>
          <c:dPt>
            <c:idx val="9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1A7-4369-8E0E-B975D51898E6}"/>
              </c:ext>
            </c:extLst>
          </c:dPt>
          <c:dPt>
            <c:idx val="10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1A7-4369-8E0E-B975D51898E6}"/>
              </c:ext>
            </c:extLst>
          </c:dPt>
          <c:dPt>
            <c:idx val="11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1A7-4369-8E0E-B975D51898E6}"/>
              </c:ext>
            </c:extLst>
          </c:dPt>
          <c:dPt>
            <c:idx val="13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1A7-4369-8E0E-B975D51898E6}"/>
              </c:ext>
            </c:extLst>
          </c:dPt>
          <c:dPt>
            <c:idx val="14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1A7-4369-8E0E-B975D51898E6}"/>
              </c:ext>
            </c:extLst>
          </c:dPt>
          <c:dPt>
            <c:idx val="15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1A7-4369-8E0E-B975D51898E6}"/>
              </c:ext>
            </c:extLst>
          </c:dPt>
          <c:dPt>
            <c:idx val="17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1A7-4369-8E0E-B975D51898E6}"/>
              </c:ext>
            </c:extLst>
          </c:dPt>
          <c:val>
            <c:numRef>
              <c:f>'внутриквартальная сеть'!$C$18:$C$27</c:f>
              <c:numCache>
                <c:formatCode>General</c:formatCode>
                <c:ptCount val="10"/>
                <c:pt idx="0">
                  <c:v>23</c:v>
                </c:pt>
                <c:pt idx="1">
                  <c:v>31</c:v>
                </c:pt>
                <c:pt idx="2">
                  <c:v>25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A7-4369-8E0E-B975D5189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3792175"/>
        <c:axId val="463794095"/>
      </c:barChart>
      <c:lineChart>
        <c:grouping val="standard"/>
        <c:varyColors val="0"/>
        <c:ser>
          <c:idx val="2"/>
          <c:order val="1"/>
          <c:tx>
            <c:strRef>
              <c:f>'внутриквартальная сеть'!$D$17</c:f>
              <c:strCache>
                <c:ptCount val="1"/>
                <c:pt idx="0">
                  <c:v>нормальное распределение</c:v>
                </c:pt>
              </c:strCache>
            </c:strRef>
          </c:tx>
          <c:spPr>
            <a:ln w="158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'внутриквартальная сеть'!$D$18:$D$27</c:f>
              <c:numCache>
                <c:formatCode>General</c:formatCode>
                <c:ptCount val="10"/>
                <c:pt idx="0">
                  <c:v>9.7135520101518296</c:v>
                </c:pt>
                <c:pt idx="1">
                  <c:v>10.614328261120875</c:v>
                </c:pt>
                <c:pt idx="2">
                  <c:v>10.699010903227787</c:v>
                </c:pt>
                <c:pt idx="3">
                  <c:v>9.9479004795054919</c:v>
                </c:pt>
                <c:pt idx="4">
                  <c:v>8.532096890198261</c:v>
                </c:pt>
                <c:pt idx="5">
                  <c:v>6.7501958400287947</c:v>
                </c:pt>
                <c:pt idx="6">
                  <c:v>4.9262081926653991</c:v>
                </c:pt>
                <c:pt idx="7">
                  <c:v>3.3162276768281203</c:v>
                </c:pt>
                <c:pt idx="8">
                  <c:v>2.0592560308302836</c:v>
                </c:pt>
                <c:pt idx="9">
                  <c:v>1.1795324002334837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1A7-4369-8E0E-B975D5189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92175"/>
        <c:axId val="463794095"/>
      </c:lineChart>
      <c:catAx>
        <c:axId val="463792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794095"/>
        <c:crosses val="autoZero"/>
        <c:auto val="1"/>
        <c:lblAlgn val="ctr"/>
        <c:lblOffset val="100"/>
        <c:noMultiLvlLbl val="0"/>
      </c:catAx>
      <c:valAx>
        <c:axId val="4637940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9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5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123315</xdr:colOff>
      <xdr:row>16</xdr:row>
      <xdr:rowOff>1371225</xdr:rowOff>
    </xdr:from>
    <xdr:to>
      <xdr:col>24</xdr:col>
      <xdr:colOff>123675</xdr:colOff>
      <xdr:row>17</xdr:row>
      <xdr:rowOff>1785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534770C7-1648-4A39-AA99-D47563A24FAC}"/>
                </a:ext>
              </a:extLst>
            </xdr14:cNvPr>
            <xdr14:cNvContentPartPr/>
          </xdr14:nvContentPartPr>
          <xdr14:nvPr macro=""/>
          <xdr14:xfrm>
            <a:off x="19563840" y="3990600"/>
            <a:ext cx="360" cy="216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5E51093A-7E4D-4EF9-A831-D54CA404D5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555200" y="3981600"/>
              <a:ext cx="180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581025</xdr:colOff>
      <xdr:row>12</xdr:row>
      <xdr:rowOff>0</xdr:rowOff>
    </xdr:from>
    <xdr:to>
      <xdr:col>21</xdr:col>
      <xdr:colOff>257175</xdr:colOff>
      <xdr:row>30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4FA1D5D-6333-429E-9664-A2F4F2C1F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198437</xdr:colOff>
      <xdr:row>1</xdr:row>
      <xdr:rowOff>182564</xdr:rowOff>
    </xdr:from>
    <xdr:to>
      <xdr:col>27</xdr:col>
      <xdr:colOff>207962</xdr:colOff>
      <xdr:row>6</xdr:row>
      <xdr:rowOff>192089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DD114E5-F453-61C9-46B4-1438477F1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1437" y="754064"/>
          <a:ext cx="2867025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404813</xdr:colOff>
      <xdr:row>7</xdr:row>
      <xdr:rowOff>246063</xdr:rowOff>
    </xdr:from>
    <xdr:to>
      <xdr:col>26</xdr:col>
      <xdr:colOff>414338</xdr:colOff>
      <xdr:row>9</xdr:row>
      <xdr:rowOff>255588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5279A73C-87B3-6304-27E9-BBB8740E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9313" y="4246563"/>
          <a:ext cx="172402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rzy\Documents\GitHub\zhizn_voram_2\&#1076;&#1080;&#1072;&#1075;&#1088;&#1072;&#1084;&#1084;&#1099;.xlsx" TargetMode="External"/><Relationship Id="rId1" Type="http://schemas.openxmlformats.org/officeDocument/2006/relationships/externalLinkPath" Target="&#1076;&#1080;&#1072;&#1075;&#1088;&#1072;&#1084;&#108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дома"/>
      <sheetName val="садики"/>
      <sheetName val="Диаграмма2"/>
      <sheetName val="статистика_по_Pi"/>
      <sheetName val="статистика_по_Pi (2)"/>
      <sheetName val="аенрпвне"/>
    </sheetNames>
    <sheetDataSet>
      <sheetData sheetId="0">
        <row r="126">
          <cell r="BN126">
            <v>0</v>
          </cell>
        </row>
      </sheetData>
      <sheetData sheetId="1"/>
      <sheetData sheetId="2" refreshError="1"/>
      <sheetData sheetId="3"/>
      <sheetData sheetId="4"/>
      <sheetData sheetId="5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1T10:17:33.04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24575,'0'5'0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1"/>
  <sheetViews>
    <sheetView tabSelected="1" workbookViewId="0">
      <pane xSplit="1" topLeftCell="J1" activePane="topRight" state="frozen"/>
      <selection pane="topRight" activeCell="Y3" sqref="Y3"/>
    </sheetView>
  </sheetViews>
  <sheetFormatPr defaultRowHeight="18.75" x14ac:dyDescent="0.2"/>
  <cols>
    <col min="1" max="1" width="10.140625" style="1" customWidth="1"/>
    <col min="2" max="2" width="20.7109375" style="3" customWidth="1"/>
    <col min="3" max="3" width="17.7109375" style="3" customWidth="1"/>
    <col min="4" max="4" width="15" style="3"/>
    <col min="5" max="5" width="17.7109375" style="3" customWidth="1"/>
    <col min="6" max="8" width="15" style="3"/>
    <col min="9" max="9" width="32.42578125" style="3" customWidth="1"/>
    <col min="10" max="10" width="40.140625" style="3" customWidth="1"/>
    <col min="11" max="11" width="20.7109375" style="3" customWidth="1"/>
    <col min="12" max="12" width="22.5703125" style="3" customWidth="1"/>
    <col min="13" max="14" width="15" style="3"/>
    <col min="15" max="15" width="9.140625" style="3"/>
    <col min="16" max="16" width="26" style="3" customWidth="1"/>
    <col min="17" max="17" width="15" style="3"/>
    <col min="18" max="18" width="17.5703125" style="33" customWidth="1"/>
    <col min="19" max="26" width="15" style="3"/>
    <col min="27" max="27" width="15" style="35"/>
    <col min="28" max="30" width="15" style="3"/>
    <col min="31" max="31" width="73.140625" style="3" customWidth="1"/>
    <col min="32" max="1023" width="15" style="3"/>
    <col min="1024" max="16384" width="9.140625" style="3"/>
  </cols>
  <sheetData>
    <row r="1" spans="1:32" s="29" customFormat="1" ht="117.75" thickBot="1" x14ac:dyDescent="0.35">
      <c r="A1" s="27" t="s">
        <v>0</v>
      </c>
      <c r="B1" s="30" t="s">
        <v>1</v>
      </c>
      <c r="C1" s="27" t="s">
        <v>2</v>
      </c>
      <c r="D1" s="31" t="s">
        <v>22</v>
      </c>
      <c r="E1" s="31" t="s">
        <v>20</v>
      </c>
      <c r="F1" s="31" t="s">
        <v>48</v>
      </c>
      <c r="G1" s="31" t="s">
        <v>21</v>
      </c>
      <c r="H1" s="31" t="s">
        <v>47</v>
      </c>
      <c r="I1" s="31" t="s">
        <v>27</v>
      </c>
      <c r="J1" s="31" t="s">
        <v>28</v>
      </c>
      <c r="K1" s="31" t="s">
        <v>49</v>
      </c>
      <c r="L1" s="29" t="s">
        <v>23</v>
      </c>
      <c r="M1" s="29" t="s">
        <v>24</v>
      </c>
      <c r="N1" s="29" t="s">
        <v>50</v>
      </c>
      <c r="O1" s="29" t="s">
        <v>25</v>
      </c>
      <c r="P1" s="29" t="s">
        <v>26</v>
      </c>
      <c r="Q1" s="29" t="s">
        <v>51</v>
      </c>
      <c r="R1" s="32" t="s">
        <v>29</v>
      </c>
      <c r="S1" s="29" t="s">
        <v>52</v>
      </c>
      <c r="T1" s="29" t="s">
        <v>53</v>
      </c>
      <c r="U1" s="29" t="s">
        <v>30</v>
      </c>
      <c r="V1" s="29" t="s">
        <v>31</v>
      </c>
      <c r="W1" s="29" t="s">
        <v>32</v>
      </c>
      <c r="X1" s="29" t="s">
        <v>33</v>
      </c>
      <c r="Y1" s="29" t="s">
        <v>34</v>
      </c>
      <c r="Z1" s="29" t="s">
        <v>35</v>
      </c>
      <c r="AA1" s="34" t="s">
        <v>36</v>
      </c>
      <c r="AB1" s="29" t="s">
        <v>37</v>
      </c>
      <c r="AC1" s="29" t="s">
        <v>38</v>
      </c>
      <c r="AD1" s="29" t="s">
        <v>39</v>
      </c>
      <c r="AE1" s="29" t="s">
        <v>40</v>
      </c>
      <c r="AF1" s="29" t="s">
        <v>41</v>
      </c>
    </row>
    <row r="2" spans="1:32" ht="19.5" thickTop="1" x14ac:dyDescent="0.2">
      <c r="A2" s="1">
        <v>1</v>
      </c>
      <c r="B2" s="4">
        <v>200</v>
      </c>
      <c r="C2" s="2">
        <v>2.9885000000000002</v>
      </c>
      <c r="D2" s="3">
        <v>2</v>
      </c>
      <c r="E2" s="2">
        <v>9.9819999999999993</v>
      </c>
      <c r="F2" s="3">
        <v>2</v>
      </c>
      <c r="G2" s="2">
        <v>58.477600000000002</v>
      </c>
      <c r="H2" s="3">
        <v>3</v>
      </c>
      <c r="I2" s="3">
        <f>_xlfn.IFS(D2+F2&lt;4,1,D2+F2&gt;4,3,D2+F2=4,2)</f>
        <v>2</v>
      </c>
      <c r="J2" s="3">
        <f>_xlfn.IFS(H2+I2&lt;4,1,H2+I2&gt;4,3,H2+I2=4,2)</f>
        <v>3</v>
      </c>
      <c r="K2" s="3">
        <v>25</v>
      </c>
      <c r="L2" s="3">
        <v>1</v>
      </c>
      <c r="M2" s="3">
        <v>3</v>
      </c>
      <c r="N2" s="3">
        <v>5</v>
      </c>
      <c r="O2" s="3">
        <v>2</v>
      </c>
      <c r="P2" s="3">
        <f>_xlfn.IFS(J2+L2&lt;4,1,J2+L2&gt;4,3,J2+L2=4,2)</f>
        <v>2</v>
      </c>
      <c r="Q2" s="3">
        <f>_xlfn.IFS(M2+O2&lt;4,1,M2+O2&gt;4,3,M2+O2=4,2)</f>
        <v>3</v>
      </c>
      <c r="R2" s="33">
        <f>_xlfn.IFS(P2+Q2&lt;4,1,P2+Q2&gt;4,3,P2+Q2=4,2)</f>
        <v>3</v>
      </c>
      <c r="S2" s="3">
        <v>33329</v>
      </c>
      <c r="T2" s="3">
        <v>7035</v>
      </c>
      <c r="U2" s="52">
        <f>S2/1000/C2</f>
        <v>11.152417600803078</v>
      </c>
      <c r="V2" s="47">
        <f>T2/100/C2</f>
        <v>23.540237577379955</v>
      </c>
      <c r="W2" s="3">
        <v>2</v>
      </c>
      <c r="X2" s="3">
        <v>2</v>
      </c>
      <c r="Y2" s="3">
        <f>_xlfn.IFS(W2+X2&lt;4,1,W2+X2&gt;4,3,W2+X2=4,2)</f>
        <v>2</v>
      </c>
      <c r="Z2" s="3">
        <v>2</v>
      </c>
      <c r="AA2" s="35">
        <f>_xlfn.IFS(Y2+Z2&lt;4,1,Y2+Z2&gt;4,3,Y2+Z2=4,2)</f>
        <v>2</v>
      </c>
      <c r="AB2" s="3" t="str">
        <f>_xlfn.IFS(AND(R2=1,AA2=1),"а",AND(R2=1,AA2=2),"б",AND(R2=1,AA2=3),"в",AND(R2=2,AA2=1),"г",AND(R2=2,AA2=2),"и",AND(R2=2,AA2=3),"е",AND(R2=3,AA2=1),"д",AND(R2=3,AA2=2),"ж",AND(R2=3,AA2=3),"з")</f>
        <v>ж</v>
      </c>
      <c r="AC2" s="3">
        <f>_xlfn.IFS(R2=3,3,R2=2,IF(AA2=3,3,2),R2=1,_xlfn.IFS(AA2=3,3,AA2=2,2,AA2=1,1))</f>
        <v>3</v>
      </c>
      <c r="AD2" s="3">
        <f>_xlfn.IFS(ABS(R2-AA2)=0,3,ABS(R2-AA2)=1,2,ABS(R2-AA2)=2,1)</f>
        <v>2</v>
      </c>
      <c r="AE2" s="3" t="str">
        <f>_xlfn.IFS(R2-AA2&lt;0,"интенсификация использования, размещение объектов",R2-AA2=0,"пропорциональное развитие инфраструктуры и объектов",R2-AA2&gt;0,"улучшение связей, развитие инфраструктуры")</f>
        <v>улучшение связей, развитие инфраструктуры</v>
      </c>
      <c r="AF2" s="3">
        <f>_xlfn.IFS(R2=1,1,AA2=1,1,OR(AND(R2=2,AA2&gt;1),AND(AA2=2,R2&gt;1)),2,AND(R2=3,AA2=3),3)</f>
        <v>2</v>
      </c>
    </row>
    <row r="3" spans="1:32" x14ac:dyDescent="0.2">
      <c r="A3" s="1">
        <v>2</v>
      </c>
      <c r="B3" s="4">
        <v>130</v>
      </c>
      <c r="C3" s="2">
        <v>1.6528</v>
      </c>
      <c r="D3" s="3">
        <v>1</v>
      </c>
      <c r="E3" s="2">
        <v>20.608599999999999</v>
      </c>
      <c r="F3" s="3">
        <v>3</v>
      </c>
      <c r="G3" s="2">
        <v>20.608599999999999</v>
      </c>
      <c r="H3" s="3">
        <v>2</v>
      </c>
      <c r="I3" s="3">
        <f>_xlfn.IFS(D3+F3&lt;4,1,D3+F3&gt;4,3,D3+F3=4,2)</f>
        <v>2</v>
      </c>
      <c r="J3" s="3">
        <f>_xlfn.IFS(H3+I3&lt;4,1,H3+I3&gt;4,3,H3+I3=4,2)</f>
        <v>2</v>
      </c>
      <c r="K3" s="3">
        <v>2</v>
      </c>
      <c r="L3" s="3">
        <v>2</v>
      </c>
      <c r="M3" s="3">
        <v>1</v>
      </c>
      <c r="N3" s="3">
        <v>4</v>
      </c>
      <c r="O3" s="3">
        <v>2</v>
      </c>
      <c r="P3" s="3">
        <f>_xlfn.IFS(J3+L3&lt;4,1,J3+L3&gt;4,3,J3+L3=4,2)</f>
        <v>2</v>
      </c>
      <c r="Q3" s="3">
        <f>_xlfn.IFS(M3+O3&lt;4,1,M3+O3&gt;4,3,M3+O3=4,2)</f>
        <v>1</v>
      </c>
      <c r="R3" s="33">
        <f>_xlfn.IFS(P3+Q3&lt;4,1,P3+Q3&gt;4,3,P3+Q3=4,2)</f>
        <v>1</v>
      </c>
      <c r="S3" s="3">
        <v>16544</v>
      </c>
      <c r="T3" s="3">
        <v>6574</v>
      </c>
      <c r="U3" s="52">
        <f>S3/1000/C3</f>
        <v>10.009680542110358</v>
      </c>
      <c r="V3" s="47">
        <f>T3/100/C3</f>
        <v>39.774927395934171</v>
      </c>
      <c r="W3" s="3">
        <v>2</v>
      </c>
      <c r="X3" s="3">
        <v>1</v>
      </c>
      <c r="Y3" s="3">
        <f>_xlfn.IFS(W3+X3&lt;4,1,W3+X3&gt;4,3,W3+X3=4,2)</f>
        <v>1</v>
      </c>
      <c r="Z3" s="3">
        <v>1</v>
      </c>
      <c r="AA3" s="35">
        <f>_xlfn.IFS(Y3+Z3&lt;4,1,Y3+Z3&gt;4,3,Y3+Z3=4,2)</f>
        <v>1</v>
      </c>
      <c r="AB3" s="3" t="str">
        <f>_xlfn.IFS(AND(R3=1,AA3=1),"а",AND(R3=1,AA3=2),"б",AND(R3=1,AA3=3),"в",AND(R3=2,AA3=1),"г",AND(R3=2,AA3=2),"и",AND(R3=2,AA3=3),"е",AND(R3=3,AA3=1),"д",AND(R3=3,AA3=2),"ж",AND(R3=3,AA3=3),"з")</f>
        <v>а</v>
      </c>
      <c r="AC3" s="3">
        <f>_xlfn.IFS(R3=3,3,R3=2,IF(AA3=3,3,2),R3=1,_xlfn.IFS(AA3=3,3,AA3=2,2,AA3=1,1))</f>
        <v>1</v>
      </c>
      <c r="AD3" s="3">
        <f>_xlfn.IFS(ABS(R3-AA3)=0,3,ABS(R3-AA3)=1,2,ABS(R3-AA3)=2,1)</f>
        <v>3</v>
      </c>
      <c r="AE3" s="3" t="str">
        <f>_xlfn.IFS(R3-AA3&lt;0,"интенсификация использования, размещение объектов",R3-AA3=0,"пропорциональное развитие инфраструктуры и объектов",R3-AA3&gt;0,"улучшение связей, развитие инфраструктуры")</f>
        <v>пропорциональное развитие инфраструктуры и объектов</v>
      </c>
      <c r="AF3" s="3">
        <f>_xlfn.IFS(R3=1,1,AA3=1,1,OR(AND(R3=2,AA3&gt;1),AND(AA3=2,R3&gt;1)),2,AND(R3=3,AA3=3),3)</f>
        <v>1</v>
      </c>
    </row>
    <row r="4" spans="1:32" x14ac:dyDescent="0.2">
      <c r="A4" s="1">
        <v>3</v>
      </c>
      <c r="B4" s="4">
        <v>400</v>
      </c>
      <c r="C4" s="2">
        <v>1.1287</v>
      </c>
      <c r="D4" s="3">
        <v>1</v>
      </c>
      <c r="E4" s="2">
        <v>3.0013999999999998</v>
      </c>
      <c r="F4" s="3">
        <v>1</v>
      </c>
      <c r="G4" s="2">
        <v>58.477600000000002</v>
      </c>
      <c r="H4" s="3">
        <v>3</v>
      </c>
      <c r="I4" s="3">
        <f>_xlfn.IFS(D4+F4&lt;4,1,D4+F4&gt;4,3,D4+F4=4,2)</f>
        <v>1</v>
      </c>
      <c r="J4" s="3">
        <f>_xlfn.IFS(H4+I4&lt;4,1,H4+I4&gt;4,3,H4+I4=4,2)</f>
        <v>2</v>
      </c>
      <c r="K4" s="3">
        <v>26</v>
      </c>
      <c r="L4" s="3">
        <v>1</v>
      </c>
      <c r="M4" s="3">
        <v>2</v>
      </c>
      <c r="N4" s="3">
        <v>8</v>
      </c>
      <c r="O4" s="3">
        <v>1</v>
      </c>
      <c r="P4" s="3">
        <f>_xlfn.IFS(J4+L4&lt;4,1,J4+L4&gt;4,3,J4+L4=4,2)</f>
        <v>1</v>
      </c>
      <c r="Q4" s="3">
        <f>_xlfn.IFS(M4+O4&lt;4,1,M4+O4&gt;4,3,M4+O4=4,2)</f>
        <v>1</v>
      </c>
      <c r="R4" s="33">
        <f>_xlfn.IFS(P4+Q4&lt;4,1,P4+Q4&gt;4,3,P4+Q4=4,2)</f>
        <v>1</v>
      </c>
      <c r="S4" s="3">
        <v>0</v>
      </c>
      <c r="T4" s="3">
        <v>0</v>
      </c>
      <c r="U4" s="52">
        <f>S4/1000/C4</f>
        <v>0</v>
      </c>
      <c r="V4" s="47">
        <f>T4/100/C4</f>
        <v>0</v>
      </c>
      <c r="W4" s="3">
        <v>3</v>
      </c>
      <c r="X4" s="3">
        <v>3</v>
      </c>
      <c r="Y4" s="3">
        <f>_xlfn.IFS(W4+X4&lt;4,1,W4+X4&gt;4,3,W4+X4=4,2)</f>
        <v>3</v>
      </c>
      <c r="Z4" s="3">
        <v>3</v>
      </c>
      <c r="AA4" s="35">
        <f>_xlfn.IFS(Y4+Z4&lt;4,1,Y4+Z4&gt;4,3,Y4+Z4=4,2)</f>
        <v>3</v>
      </c>
      <c r="AB4" s="3" t="str">
        <f>_xlfn.IFS(AND(R4=1,AA4=1),"а",AND(R4=1,AA4=2),"б",AND(R4=1,AA4=3),"в",AND(R4=2,AA4=1),"г",AND(R4=2,AA4=2),"и",AND(R4=2,AA4=3),"е",AND(R4=3,AA4=1),"д",AND(R4=3,AA4=2),"ж",AND(R4=3,AA4=3),"з")</f>
        <v>в</v>
      </c>
      <c r="AC4" s="3">
        <f>_xlfn.IFS(R4=3,3,R4=2,IF(AA4=3,3,2),R4=1,_xlfn.IFS(AA4=3,3,AA4=2,2,AA4=1,1))</f>
        <v>3</v>
      </c>
      <c r="AD4" s="3">
        <f>_xlfn.IFS(ABS(R4-AA4)=0,3,ABS(R4-AA4)=1,2,ABS(R4-AA4)=2,1)</f>
        <v>1</v>
      </c>
      <c r="AE4" s="3" t="str">
        <f>_xlfn.IFS(R4-AA4&lt;0,"интенсификация использования, размещение объектов",R4-AA4=0,"пропорциональное развитие инфраструктуры и объектов",R4-AA4&gt;0,"улучшение связей, развитие инфраструктуры")</f>
        <v>интенсификация использования, размещение объектов</v>
      </c>
      <c r="AF4" s="3">
        <f>_xlfn.IFS(R4=1,1,AA4=1,1,OR(AND(R4=2,AA4&gt;1),AND(AA4=2,R4&gt;1)),2,AND(R4=3,AA4=3),3)</f>
        <v>1</v>
      </c>
    </row>
    <row r="5" spans="1:32" x14ac:dyDescent="0.2">
      <c r="A5" s="1">
        <v>4</v>
      </c>
      <c r="B5" s="4">
        <v>100</v>
      </c>
      <c r="C5" s="2">
        <v>3.0794999999999999</v>
      </c>
      <c r="D5" s="3">
        <v>2</v>
      </c>
      <c r="E5" s="2">
        <v>13.8331</v>
      </c>
      <c r="F5" s="3">
        <v>2</v>
      </c>
      <c r="G5" s="2">
        <v>13.8331</v>
      </c>
      <c r="H5" s="3">
        <v>1</v>
      </c>
      <c r="I5" s="3">
        <f>_xlfn.IFS(D5+F5&lt;4,1,D5+F5&gt;4,3,D5+F5=4,2)</f>
        <v>2</v>
      </c>
      <c r="J5" s="3">
        <f>_xlfn.IFS(H5+I5&lt;4,1,H5+I5&gt;4,3,H5+I5=4,2)</f>
        <v>1</v>
      </c>
      <c r="K5" s="3">
        <v>7</v>
      </c>
      <c r="L5" s="3">
        <v>1</v>
      </c>
      <c r="M5" s="3">
        <v>2</v>
      </c>
      <c r="N5" s="3">
        <v>9</v>
      </c>
      <c r="O5" s="3">
        <v>1</v>
      </c>
      <c r="P5" s="3">
        <f>_xlfn.IFS(J5+L5&lt;4,1,J5+L5&gt;4,3,J5+L5=4,2)</f>
        <v>1</v>
      </c>
      <c r="Q5" s="3">
        <f>_xlfn.IFS(M5+O5&lt;4,1,M5+O5&gt;4,3,M5+O5=4,2)</f>
        <v>1</v>
      </c>
      <c r="R5" s="33">
        <f>_xlfn.IFS(P5+Q5&lt;4,1,P5+Q5&gt;4,3,P5+Q5=4,2)</f>
        <v>1</v>
      </c>
      <c r="S5" s="3">
        <v>54361</v>
      </c>
      <c r="T5" s="3">
        <v>11185</v>
      </c>
      <c r="U5" s="52">
        <f>S5/1000/C5</f>
        <v>17.652540996915082</v>
      </c>
      <c r="V5" s="47">
        <f>T5/100/C5</f>
        <v>36.320831303783081</v>
      </c>
      <c r="W5" s="3">
        <v>1</v>
      </c>
      <c r="X5" s="3">
        <v>1</v>
      </c>
      <c r="Y5" s="3">
        <f>_xlfn.IFS(W5+X5&lt;4,1,W5+X5&gt;4,3,W5+X5=4,2)</f>
        <v>1</v>
      </c>
      <c r="Z5" s="3">
        <v>1</v>
      </c>
      <c r="AA5" s="35">
        <f>_xlfn.IFS(Y5+Z5&lt;4,1,Y5+Z5&gt;4,3,Y5+Z5=4,2)</f>
        <v>1</v>
      </c>
      <c r="AB5" s="3" t="str">
        <f>_xlfn.IFS(AND(R5=1,AA5=1),"а",AND(R5=1,AA5=2),"б",AND(R5=1,AA5=3),"в",AND(R5=2,AA5=1),"г",AND(R5=2,AA5=2),"и",AND(R5=2,AA5=3),"е",AND(R5=3,AA5=1),"д",AND(R5=3,AA5=2),"ж",AND(R5=3,AA5=3),"з")</f>
        <v>а</v>
      </c>
      <c r="AC5" s="3">
        <f>_xlfn.IFS(R5=3,3,R5=2,IF(AA5=3,3,2),R5=1,_xlfn.IFS(AA5=3,3,AA5=2,2,AA5=1,1))</f>
        <v>1</v>
      </c>
      <c r="AD5" s="3">
        <f>_xlfn.IFS(ABS(R5-AA5)=0,3,ABS(R5-AA5)=1,2,ABS(R5-AA5)=2,1)</f>
        <v>3</v>
      </c>
      <c r="AE5" s="3" t="str">
        <f>_xlfn.IFS(R5-AA5&lt;0,"интенсификация использования, размещение объектов",R5-AA5=0,"пропорциональное развитие инфраструктуры и объектов",R5-AA5&gt;0,"улучшение связей, развитие инфраструктуры")</f>
        <v>пропорциональное развитие инфраструктуры и объектов</v>
      </c>
      <c r="AF5" s="3">
        <f>_xlfn.IFS(R5=1,1,AA5=1,1,OR(AND(R5=2,AA5&gt;1),AND(AA5=2,R5&gt;1)),2,AND(R5=3,AA5=3),3)</f>
        <v>1</v>
      </c>
    </row>
    <row r="6" spans="1:32" x14ac:dyDescent="0.2">
      <c r="A6" s="1">
        <v>5</v>
      </c>
      <c r="B6" s="4">
        <v>300</v>
      </c>
      <c r="C6" s="2">
        <v>11.699299999999999</v>
      </c>
      <c r="D6" s="3">
        <v>3</v>
      </c>
      <c r="E6" s="2">
        <v>16.034099999999999</v>
      </c>
      <c r="F6" s="3">
        <v>3</v>
      </c>
      <c r="G6" s="2">
        <v>58.477600000000002</v>
      </c>
      <c r="H6" s="3">
        <v>3</v>
      </c>
      <c r="I6" s="3">
        <f>_xlfn.IFS(D6+F6&lt;4,1,D6+F6&gt;4,3,D6+F6=4,2)</f>
        <v>3</v>
      </c>
      <c r="J6" s="3">
        <f>_xlfn.IFS(H6+I6&lt;4,1,H6+I6&gt;4,3,H6+I6=4,2)</f>
        <v>3</v>
      </c>
      <c r="K6" s="3">
        <v>0</v>
      </c>
      <c r="L6" s="3">
        <v>3</v>
      </c>
      <c r="M6" s="3">
        <v>3</v>
      </c>
      <c r="N6" s="3">
        <v>2</v>
      </c>
      <c r="O6" s="3">
        <v>2</v>
      </c>
      <c r="P6" s="3">
        <f>_xlfn.IFS(J6+L6&lt;4,1,J6+L6&gt;4,3,J6+L6=4,2)</f>
        <v>3</v>
      </c>
      <c r="Q6" s="3">
        <f>_xlfn.IFS(M6+O6&lt;4,1,M6+O6&gt;4,3,M6+O6=4,2)</f>
        <v>3</v>
      </c>
      <c r="R6" s="33">
        <f>_xlfn.IFS(P6+Q6&lt;4,1,P6+Q6&gt;4,3,P6+Q6=4,2)</f>
        <v>3</v>
      </c>
      <c r="S6" s="3">
        <v>146577</v>
      </c>
      <c r="T6" s="3">
        <v>50013</v>
      </c>
      <c r="U6" s="52">
        <f>S6/1000/C6</f>
        <v>12.528698298188781</v>
      </c>
      <c r="V6" s="47">
        <f>T6/100/C6</f>
        <v>42.748711461369489</v>
      </c>
      <c r="W6" s="3">
        <v>1</v>
      </c>
      <c r="X6" s="3">
        <v>1</v>
      </c>
      <c r="Y6" s="3">
        <f>_xlfn.IFS(W6+X6&lt;4,1,W6+X6&gt;4,3,W6+X6=4,2)</f>
        <v>1</v>
      </c>
      <c r="Z6" s="3">
        <v>1</v>
      </c>
      <c r="AA6" s="35">
        <f>_xlfn.IFS(Y6+Z6&lt;4,1,Y6+Z6&gt;4,3,Y6+Z6=4,2)</f>
        <v>1</v>
      </c>
      <c r="AB6" s="3" t="str">
        <f>_xlfn.IFS(AND(R6=1,AA6=1),"а",AND(R6=1,AA6=2),"б",AND(R6=1,AA6=3),"в",AND(R6=2,AA6=1),"г",AND(R6=2,AA6=2),"и",AND(R6=2,AA6=3),"е",AND(R6=3,AA6=1),"д",AND(R6=3,AA6=2),"ж",AND(R6=3,AA6=3),"з")</f>
        <v>д</v>
      </c>
      <c r="AC6" s="3">
        <f>_xlfn.IFS(R6=3,3,R6=2,IF(AA6=3,3,2),R6=1,_xlfn.IFS(AA6=3,3,AA6=2,2,AA6=1,1))</f>
        <v>3</v>
      </c>
      <c r="AD6" s="3">
        <f>_xlfn.IFS(ABS(R6-AA6)=0,3,ABS(R6-AA6)=1,2,ABS(R6-AA6)=2,1)</f>
        <v>1</v>
      </c>
      <c r="AE6" s="3" t="str">
        <f>_xlfn.IFS(R6-AA6&lt;0,"интенсификация использования, размещение объектов",R6-AA6=0,"пропорциональное развитие инфраструктуры и объектов",R6-AA6&gt;0,"улучшение связей, развитие инфраструктуры")</f>
        <v>улучшение связей, развитие инфраструктуры</v>
      </c>
      <c r="AF6" s="3">
        <f>_xlfn.IFS(R6=1,1,AA6=1,1,OR(AND(R6=2,AA6&gt;1),AND(AA6=2,R6&gt;1)),2,AND(R6=3,AA6=3),3)</f>
        <v>1</v>
      </c>
    </row>
    <row r="7" spans="1:32" x14ac:dyDescent="0.2">
      <c r="A7" s="1">
        <v>6</v>
      </c>
      <c r="B7" s="4">
        <v>400</v>
      </c>
      <c r="C7" s="2">
        <v>0.50390000000000001</v>
      </c>
      <c r="D7" s="3">
        <v>1</v>
      </c>
      <c r="E7" s="2">
        <v>16.034099999999999</v>
      </c>
      <c r="F7" s="3">
        <v>3</v>
      </c>
      <c r="G7" s="2">
        <v>58.477600000000002</v>
      </c>
      <c r="H7" s="3">
        <v>3</v>
      </c>
      <c r="I7" s="3">
        <f>_xlfn.IFS(D7+F7&lt;4,1,D7+F7&gt;4,3,D7+F7=4,2)</f>
        <v>2</v>
      </c>
      <c r="J7" s="3">
        <f>_xlfn.IFS(H7+I7&lt;4,1,H7+I7&gt;4,3,H7+I7=4,2)</f>
        <v>3</v>
      </c>
      <c r="K7" s="3">
        <v>0</v>
      </c>
      <c r="L7" s="3">
        <v>3</v>
      </c>
      <c r="M7" s="3">
        <v>3</v>
      </c>
      <c r="N7" s="3">
        <v>0</v>
      </c>
      <c r="O7" s="3">
        <v>3</v>
      </c>
      <c r="P7" s="3">
        <f>_xlfn.IFS(J7+L7&lt;4,1,J7+L7&gt;4,3,J7+L7=4,2)</f>
        <v>3</v>
      </c>
      <c r="Q7" s="3">
        <f>_xlfn.IFS(M7+O7&lt;4,1,M7+O7&gt;4,3,M7+O7=4,2)</f>
        <v>3</v>
      </c>
      <c r="R7" s="33">
        <f>_xlfn.IFS(P7+Q7&lt;4,1,P7+Q7&gt;4,3,P7+Q7=4,2)</f>
        <v>3</v>
      </c>
      <c r="S7" s="3">
        <v>0</v>
      </c>
      <c r="T7" s="3">
        <v>0</v>
      </c>
      <c r="U7" s="52">
        <f>S7/1000/C7</f>
        <v>0</v>
      </c>
      <c r="V7" s="47">
        <f>T7/100/C7</f>
        <v>0</v>
      </c>
      <c r="W7" s="3">
        <v>3</v>
      </c>
      <c r="X7" s="3">
        <v>3</v>
      </c>
      <c r="Y7" s="3">
        <f>_xlfn.IFS(W7+X7&lt;4,1,W7+X7&gt;4,3,W7+X7=4,2)</f>
        <v>3</v>
      </c>
      <c r="Z7" s="3">
        <v>3</v>
      </c>
      <c r="AA7" s="35">
        <f>_xlfn.IFS(Y7+Z7&lt;4,1,Y7+Z7&gt;4,3,Y7+Z7=4,2)</f>
        <v>3</v>
      </c>
      <c r="AB7" s="3" t="str">
        <f>_xlfn.IFS(AND(R7=1,AA7=1),"а",AND(R7=1,AA7=2),"б",AND(R7=1,AA7=3),"в",AND(R7=2,AA7=1),"г",AND(R7=2,AA7=2),"и",AND(R7=2,AA7=3),"е",AND(R7=3,AA7=1),"д",AND(R7=3,AA7=2),"ж",AND(R7=3,AA7=3),"з")</f>
        <v>з</v>
      </c>
      <c r="AC7" s="3">
        <f>_xlfn.IFS(R7=3,3,R7=2,IF(AA7=3,3,2),R7=1,_xlfn.IFS(AA7=3,3,AA7=2,2,AA7=1,1))</f>
        <v>3</v>
      </c>
      <c r="AD7" s="3">
        <f>_xlfn.IFS(ABS(R7-AA7)=0,3,ABS(R7-AA7)=1,2,ABS(R7-AA7)=2,1)</f>
        <v>3</v>
      </c>
      <c r="AE7" s="3" t="str">
        <f>_xlfn.IFS(R7-AA7&lt;0,"интенсификация использования, размещение объектов",R7-AA7=0,"пропорциональное развитие инфраструктуры и объектов",R7-AA7&gt;0,"улучшение связей, развитие инфраструктуры")</f>
        <v>пропорциональное развитие инфраструктуры и объектов</v>
      </c>
      <c r="AF7" s="3">
        <f>_xlfn.IFS(R7=1,1,AA7=1,1,OR(AND(R7=2,AA7&gt;1),AND(AA7=2,R7&gt;1)),2,AND(R7=3,AA7=3),3)</f>
        <v>3</v>
      </c>
    </row>
    <row r="8" spans="1:32" x14ac:dyDescent="0.2">
      <c r="A8" s="1">
        <v>7</v>
      </c>
      <c r="B8" s="4">
        <v>100</v>
      </c>
      <c r="C8" s="2">
        <v>6.7142999999999997</v>
      </c>
      <c r="D8" s="3">
        <v>3</v>
      </c>
      <c r="E8" s="2">
        <v>13.4963</v>
      </c>
      <c r="F8" s="3">
        <v>2</v>
      </c>
      <c r="G8" s="2">
        <v>58.477600000000002</v>
      </c>
      <c r="H8" s="3">
        <v>3</v>
      </c>
      <c r="I8" s="3">
        <f>_xlfn.IFS(D8+F8&lt;4,1,D8+F8&gt;4,3,D8+F8=4,2)</f>
        <v>3</v>
      </c>
      <c r="J8" s="3">
        <f>_xlfn.IFS(H8+I8&lt;4,1,H8+I8&gt;4,3,H8+I8=4,2)</f>
        <v>3</v>
      </c>
      <c r="K8" s="3">
        <v>2</v>
      </c>
      <c r="L8" s="3">
        <v>2</v>
      </c>
      <c r="M8" s="3">
        <v>3</v>
      </c>
      <c r="N8" s="3">
        <v>5</v>
      </c>
      <c r="O8" s="3">
        <v>2</v>
      </c>
      <c r="P8" s="3">
        <f>_xlfn.IFS(J8+L8&lt;4,1,J8+L8&gt;4,3,J8+L8=4,2)</f>
        <v>3</v>
      </c>
      <c r="Q8" s="3">
        <f>_xlfn.IFS(M8+O8&lt;4,1,M8+O8&gt;4,3,M8+O8=4,2)</f>
        <v>3</v>
      </c>
      <c r="R8" s="33">
        <f>_xlfn.IFS(P8+Q8&lt;4,1,P8+Q8&gt;4,3,P8+Q8=4,2)</f>
        <v>3</v>
      </c>
      <c r="S8" s="3">
        <v>55153</v>
      </c>
      <c r="T8" s="3">
        <v>14139</v>
      </c>
      <c r="U8" s="52">
        <f>S8/1000/C8</f>
        <v>8.2142591185976208</v>
      </c>
      <c r="V8" s="47">
        <f>T8/100/C8</f>
        <v>21.05804030204191</v>
      </c>
      <c r="W8" s="3">
        <v>2</v>
      </c>
      <c r="X8" s="3">
        <v>2</v>
      </c>
      <c r="Y8" s="3">
        <f>_xlfn.IFS(W8+X8&lt;4,1,W8+X8&gt;4,3,W8+X8=4,2)</f>
        <v>2</v>
      </c>
      <c r="Z8" s="3">
        <v>1</v>
      </c>
      <c r="AA8" s="35">
        <f>_xlfn.IFS(Y8+Z8&lt;4,1,Y8+Z8&gt;4,3,Y8+Z8=4,2)</f>
        <v>1</v>
      </c>
      <c r="AB8" s="3" t="str">
        <f>_xlfn.IFS(AND(R8=1,AA8=1),"а",AND(R8=1,AA8=2),"б",AND(R8=1,AA8=3),"в",AND(R8=2,AA8=1),"г",AND(R8=2,AA8=2),"и",AND(R8=2,AA8=3),"е",AND(R8=3,AA8=1),"д",AND(R8=3,AA8=2),"ж",AND(R8=3,AA8=3),"з")</f>
        <v>д</v>
      </c>
      <c r="AC8" s="3">
        <f>_xlfn.IFS(R8=3,3,R8=2,IF(AA8=3,3,2),R8=1,_xlfn.IFS(AA8=3,3,AA8=2,2,AA8=1,1))</f>
        <v>3</v>
      </c>
      <c r="AD8" s="3">
        <f>_xlfn.IFS(ABS(R8-AA8)=0,3,ABS(R8-AA8)=1,2,ABS(R8-AA8)=2,1)</f>
        <v>1</v>
      </c>
      <c r="AE8" s="3" t="str">
        <f>_xlfn.IFS(R8-AA8&lt;0,"интенсификация использования, размещение объектов",R8-AA8=0,"пропорциональное развитие инфраструктуры и объектов",R8-AA8&gt;0,"улучшение связей, развитие инфраструктуры")</f>
        <v>улучшение связей, развитие инфраструктуры</v>
      </c>
      <c r="AF8" s="3">
        <f>_xlfn.IFS(R8=1,1,AA8=1,1,OR(AND(R8=2,AA8&gt;1),AND(AA8=2,R8&gt;1)),2,AND(R8=3,AA8=3),3)</f>
        <v>1</v>
      </c>
    </row>
    <row r="9" spans="1:32" x14ac:dyDescent="0.2">
      <c r="A9" s="1">
        <v>8</v>
      </c>
      <c r="B9" s="4">
        <v>130</v>
      </c>
      <c r="C9" s="2">
        <v>2.9733000000000001</v>
      </c>
      <c r="D9" s="3">
        <v>2</v>
      </c>
      <c r="E9" s="2">
        <v>22.837499999999999</v>
      </c>
      <c r="F9" s="3">
        <v>3</v>
      </c>
      <c r="G9" s="2">
        <v>48.268599999999999</v>
      </c>
      <c r="H9" s="3">
        <v>3</v>
      </c>
      <c r="I9" s="3">
        <f>_xlfn.IFS(D9+F9&lt;4,1,D9+F9&gt;4,3,D9+F9=4,2)</f>
        <v>3</v>
      </c>
      <c r="J9" s="3">
        <f>_xlfn.IFS(H9+I9&lt;4,1,H9+I9&gt;4,3,H9+I9=4,2)</f>
        <v>3</v>
      </c>
      <c r="K9" s="3">
        <v>1</v>
      </c>
      <c r="L9" s="3">
        <v>2</v>
      </c>
      <c r="M9" s="3">
        <v>2</v>
      </c>
      <c r="N9" s="3">
        <v>3</v>
      </c>
      <c r="O9" s="3">
        <v>2</v>
      </c>
      <c r="P9" s="3">
        <f>_xlfn.IFS(J9+L9&lt;4,1,J9+L9&gt;4,3,J9+L9=4,2)</f>
        <v>3</v>
      </c>
      <c r="Q9" s="3">
        <f>_xlfn.IFS(M9+O9&lt;4,1,M9+O9&gt;4,3,M9+O9=4,2)</f>
        <v>2</v>
      </c>
      <c r="R9" s="33">
        <f>_xlfn.IFS(P9+Q9&lt;4,1,P9+Q9&gt;4,3,P9+Q9=4,2)</f>
        <v>3</v>
      </c>
      <c r="S9" s="3">
        <v>19342</v>
      </c>
      <c r="T9" s="3">
        <v>5668</v>
      </c>
      <c r="U9" s="52">
        <f>S9/1000/C9</f>
        <v>6.505229879258736</v>
      </c>
      <c r="V9" s="47">
        <f>T9/100/C9</f>
        <v>19.062993979753134</v>
      </c>
      <c r="W9" s="3">
        <v>2</v>
      </c>
      <c r="X9" s="3">
        <v>2</v>
      </c>
      <c r="Y9" s="3">
        <f>_xlfn.IFS(W9+X9&lt;4,1,W9+X9&gt;4,3,W9+X9=4,2)</f>
        <v>2</v>
      </c>
      <c r="Z9" s="3">
        <v>2</v>
      </c>
      <c r="AA9" s="35">
        <f>_xlfn.IFS(Y9+Z9&lt;4,1,Y9+Z9&gt;4,3,Y9+Z9=4,2)</f>
        <v>2</v>
      </c>
      <c r="AB9" s="3" t="str">
        <f>_xlfn.IFS(AND(R9=1,AA9=1),"а",AND(R9=1,AA9=2),"б",AND(R9=1,AA9=3),"в",AND(R9=2,AA9=1),"г",AND(R9=2,AA9=2),"и",AND(R9=2,AA9=3),"е",AND(R9=3,AA9=1),"д",AND(R9=3,AA9=2),"ж",AND(R9=3,AA9=3),"з")</f>
        <v>ж</v>
      </c>
      <c r="AC9" s="3">
        <f>_xlfn.IFS(R9=3,3,R9=2,IF(AA9=3,3,2),R9=1,_xlfn.IFS(AA9=3,3,AA9=2,2,AA9=1,1))</f>
        <v>3</v>
      </c>
      <c r="AD9" s="3">
        <f>_xlfn.IFS(ABS(R9-AA9)=0,3,ABS(R9-AA9)=1,2,ABS(R9-AA9)=2,1)</f>
        <v>2</v>
      </c>
      <c r="AE9" s="3" t="str">
        <f>_xlfn.IFS(R9-AA9&lt;0,"интенсификация использования, размещение объектов",R9-AA9=0,"пропорциональное развитие инфраструктуры и объектов",R9-AA9&gt;0,"улучшение связей, развитие инфраструктуры")</f>
        <v>улучшение связей, развитие инфраструктуры</v>
      </c>
      <c r="AF9" s="3">
        <f>_xlfn.IFS(R9=1,1,AA9=1,1,OR(AND(R9=2,AA9&gt;1),AND(AA9=2,R9&gt;1)),2,AND(R9=3,AA9=3),3)</f>
        <v>2</v>
      </c>
    </row>
    <row r="10" spans="1:32" x14ac:dyDescent="0.2">
      <c r="A10" s="1">
        <v>9</v>
      </c>
      <c r="B10" s="4">
        <v>300</v>
      </c>
      <c r="C10" s="2">
        <v>14.6525</v>
      </c>
      <c r="D10" s="3">
        <v>3</v>
      </c>
      <c r="E10" s="2">
        <v>37.5199</v>
      </c>
      <c r="F10" s="3">
        <v>3</v>
      </c>
      <c r="G10" s="2">
        <v>205.6027</v>
      </c>
      <c r="H10" s="3">
        <v>3</v>
      </c>
      <c r="I10" s="3">
        <f>_xlfn.IFS(D10+F10&lt;4,1,D10+F10&gt;4,3,D10+F10=4,2)</f>
        <v>3</v>
      </c>
      <c r="J10" s="3">
        <f>_xlfn.IFS(H10+I10&lt;4,1,H10+I10&gt;4,3,H10+I10=4,2)</f>
        <v>3</v>
      </c>
      <c r="K10" s="3">
        <v>1</v>
      </c>
      <c r="L10" s="3">
        <v>2</v>
      </c>
      <c r="M10" s="3">
        <v>2</v>
      </c>
      <c r="N10" s="3">
        <v>1</v>
      </c>
      <c r="O10" s="3">
        <v>3</v>
      </c>
      <c r="P10" s="3">
        <f>_xlfn.IFS(J10+L10&lt;4,1,J10+L10&gt;4,3,J10+L10=4,2)</f>
        <v>3</v>
      </c>
      <c r="Q10" s="3">
        <f>_xlfn.IFS(M10+O10&lt;4,1,M10+O10&gt;4,3,M10+O10=4,2)</f>
        <v>3</v>
      </c>
      <c r="R10" s="33">
        <f>_xlfn.IFS(P10+Q10&lt;4,1,P10+Q10&gt;4,3,P10+Q10=4,2)</f>
        <v>3</v>
      </c>
      <c r="S10" s="3">
        <v>1059</v>
      </c>
      <c r="T10" s="3">
        <v>1102</v>
      </c>
      <c r="U10" s="52">
        <f>S10/1000/C10</f>
        <v>7.2274355911960408E-2</v>
      </c>
      <c r="V10" s="47">
        <f>T10/100/C10</f>
        <v>0.75209008701586755</v>
      </c>
      <c r="W10" s="3">
        <v>3</v>
      </c>
      <c r="X10" s="3">
        <v>3</v>
      </c>
      <c r="Y10" s="3">
        <f>_xlfn.IFS(W10+X10&lt;4,1,W10+X10&gt;4,3,W10+X10=4,2)</f>
        <v>3</v>
      </c>
      <c r="Z10" s="3">
        <v>3</v>
      </c>
      <c r="AA10" s="35">
        <f>_xlfn.IFS(Y10+Z10&lt;4,1,Y10+Z10&gt;4,3,Y10+Z10=4,2)</f>
        <v>3</v>
      </c>
      <c r="AB10" s="3" t="str">
        <f>_xlfn.IFS(AND(R10=1,AA10=1),"а",AND(R10=1,AA10=2),"б",AND(R10=1,AA10=3),"в",AND(R10=2,AA10=1),"г",AND(R10=2,AA10=2),"и",AND(R10=2,AA10=3),"е",AND(R10=3,AA10=1),"д",AND(R10=3,AA10=2),"ж",AND(R10=3,AA10=3),"з")</f>
        <v>з</v>
      </c>
      <c r="AC10" s="3">
        <f>_xlfn.IFS(R10=3,3,R10=2,IF(AA10=3,3,2),R10=1,_xlfn.IFS(AA10=3,3,AA10=2,2,AA10=1,1))</f>
        <v>3</v>
      </c>
      <c r="AD10" s="3">
        <f>_xlfn.IFS(ABS(R10-AA10)=0,3,ABS(R10-AA10)=1,2,ABS(R10-AA10)=2,1)</f>
        <v>3</v>
      </c>
      <c r="AE10" s="3" t="str">
        <f>_xlfn.IFS(R10-AA10&lt;0,"интенсификация использования, размещение объектов",R10-AA10=0,"пропорциональное развитие инфраструктуры и объектов",R10-AA10&gt;0,"улучшение связей, развитие инфраструктуры")</f>
        <v>пропорциональное развитие инфраструктуры и объектов</v>
      </c>
      <c r="AF10" s="3">
        <f>_xlfn.IFS(R10=1,1,AA10=1,1,OR(AND(R10=2,AA10&gt;1),AND(AA10=2,R10&gt;1)),2,AND(R10=3,AA10=3),3)</f>
        <v>3</v>
      </c>
    </row>
    <row r="11" spans="1:32" x14ac:dyDescent="0.2">
      <c r="A11" s="1">
        <v>10</v>
      </c>
      <c r="B11" s="4">
        <v>130</v>
      </c>
      <c r="C11" s="2">
        <v>3.7416999999999998</v>
      </c>
      <c r="D11" s="3">
        <v>2</v>
      </c>
      <c r="E11" s="2">
        <v>9.9819999999999993</v>
      </c>
      <c r="F11" s="3">
        <v>2</v>
      </c>
      <c r="G11" s="2">
        <v>58.477600000000002</v>
      </c>
      <c r="H11" s="3">
        <v>3</v>
      </c>
      <c r="I11" s="3">
        <f>_xlfn.IFS(D11+F11&lt;4,1,D11+F11&gt;4,3,D11+F11=4,2)</f>
        <v>2</v>
      </c>
      <c r="J11" s="3">
        <f>_xlfn.IFS(H11+I11&lt;4,1,H11+I11&gt;4,3,H11+I11=4,2)</f>
        <v>3</v>
      </c>
      <c r="K11" s="3">
        <v>25</v>
      </c>
      <c r="L11" s="3">
        <v>1</v>
      </c>
      <c r="M11" s="3">
        <v>3</v>
      </c>
      <c r="N11" s="3">
        <v>3</v>
      </c>
      <c r="O11" s="3">
        <v>2</v>
      </c>
      <c r="P11" s="3">
        <f>_xlfn.IFS(J11+L11&lt;4,1,J11+L11&gt;4,3,J11+L11=4,2)</f>
        <v>2</v>
      </c>
      <c r="Q11" s="3">
        <f>_xlfn.IFS(M11+O11&lt;4,1,M11+O11&gt;4,3,M11+O11=4,2)</f>
        <v>3</v>
      </c>
      <c r="R11" s="33">
        <f>_xlfn.IFS(P11+Q11&lt;4,1,P11+Q11&gt;4,3,P11+Q11=4,2)</f>
        <v>3</v>
      </c>
      <c r="S11" s="3">
        <v>15082</v>
      </c>
      <c r="T11" s="3">
        <v>7485</v>
      </c>
      <c r="U11" s="52">
        <f>S11/1000/C11</f>
        <v>4.0307881444263307</v>
      </c>
      <c r="V11" s="47">
        <f>T11/100/C11</f>
        <v>20.004276131170322</v>
      </c>
      <c r="W11" s="3">
        <v>3</v>
      </c>
      <c r="X11" s="3">
        <v>2</v>
      </c>
      <c r="Y11" s="3">
        <f>_xlfn.IFS(W11+X11&lt;4,1,W11+X11&gt;4,3,W11+X11=4,2)</f>
        <v>3</v>
      </c>
      <c r="Z11" s="3">
        <v>1</v>
      </c>
      <c r="AA11" s="35">
        <f>_xlfn.IFS(Y11+Z11&lt;4,1,Y11+Z11&gt;4,3,Y11+Z11=4,2)</f>
        <v>2</v>
      </c>
      <c r="AB11" s="3" t="str">
        <f>_xlfn.IFS(AND(R11=1,AA11=1),"а",AND(R11=1,AA11=2),"б",AND(R11=1,AA11=3),"в",AND(R11=2,AA11=1),"г",AND(R11=2,AA11=2),"и",AND(R11=2,AA11=3),"е",AND(R11=3,AA11=1),"д",AND(R11=3,AA11=2),"ж",AND(R11=3,AA11=3),"з")</f>
        <v>ж</v>
      </c>
      <c r="AC11" s="3">
        <f>_xlfn.IFS(R11=3,3,R11=2,IF(AA11=3,3,2),R11=1,_xlfn.IFS(AA11=3,3,AA11=2,2,AA11=1,1))</f>
        <v>3</v>
      </c>
      <c r="AD11" s="3">
        <f>_xlfn.IFS(ABS(R11-AA11)=0,3,ABS(R11-AA11)=1,2,ABS(R11-AA11)=2,1)</f>
        <v>2</v>
      </c>
      <c r="AE11" s="3" t="str">
        <f>_xlfn.IFS(R11-AA11&lt;0,"интенсификация использования, размещение объектов",R11-AA11=0,"пропорциональное развитие инфраструктуры и объектов",R11-AA11&gt;0,"улучшение связей, развитие инфраструктуры")</f>
        <v>улучшение связей, развитие инфраструктуры</v>
      </c>
      <c r="AF11" s="3">
        <f>_xlfn.IFS(R11=1,1,AA11=1,1,OR(AND(R11=2,AA11&gt;1),AND(AA11=2,R11&gt;1)),2,AND(R11=3,AA11=3),3)</f>
        <v>2</v>
      </c>
    </row>
    <row r="12" spans="1:32" x14ac:dyDescent="0.2">
      <c r="A12" s="1">
        <v>11</v>
      </c>
      <c r="B12" s="4">
        <v>300</v>
      </c>
      <c r="C12" s="2">
        <v>2.5406</v>
      </c>
      <c r="D12" s="3">
        <v>2</v>
      </c>
      <c r="E12" s="2">
        <v>13.4963</v>
      </c>
      <c r="F12" s="3">
        <v>2</v>
      </c>
      <c r="G12" s="2">
        <v>58.477600000000002</v>
      </c>
      <c r="H12" s="3">
        <v>3</v>
      </c>
      <c r="I12" s="3">
        <f>_xlfn.IFS(D12+F12&lt;4,1,D12+F12&gt;4,3,D12+F12=4,2)</f>
        <v>2</v>
      </c>
      <c r="J12" s="3">
        <f>_xlfn.IFS(H12+I12&lt;4,1,H12+I12&gt;4,3,H12+I12=4,2)</f>
        <v>3</v>
      </c>
      <c r="K12" s="3">
        <v>0</v>
      </c>
      <c r="L12" s="3">
        <v>3</v>
      </c>
      <c r="M12" s="3">
        <v>3</v>
      </c>
      <c r="N12" s="3">
        <v>2</v>
      </c>
      <c r="O12" s="3">
        <v>2</v>
      </c>
      <c r="P12" s="3">
        <f>_xlfn.IFS(J12+L12&lt;4,1,J12+L12&gt;4,3,J12+L12=4,2)</f>
        <v>3</v>
      </c>
      <c r="Q12" s="3">
        <f>_xlfn.IFS(M12+O12&lt;4,1,M12+O12&gt;4,3,M12+O12=4,2)</f>
        <v>3</v>
      </c>
      <c r="R12" s="33">
        <f>_xlfn.IFS(P12+Q12&lt;4,1,P12+Q12&gt;4,3,P12+Q12=4,2)</f>
        <v>3</v>
      </c>
      <c r="S12" s="3">
        <v>22848</v>
      </c>
      <c r="T12" s="3">
        <v>9876</v>
      </c>
      <c r="U12" s="52">
        <f>S12/1000/C12</f>
        <v>8.993151224120286</v>
      </c>
      <c r="V12" s="47">
        <f>T12/100/C12</f>
        <v>38.872707234511537</v>
      </c>
      <c r="W12" s="3">
        <v>2</v>
      </c>
      <c r="X12" s="3">
        <v>1</v>
      </c>
      <c r="Y12" s="3">
        <f>_xlfn.IFS(W12+X12&lt;4,1,W12+X12&gt;4,3,W12+X12=4,2)</f>
        <v>1</v>
      </c>
      <c r="Z12" s="3">
        <v>1</v>
      </c>
      <c r="AA12" s="35">
        <f>_xlfn.IFS(Y12+Z12&lt;4,1,Y12+Z12&gt;4,3,Y12+Z12=4,2)</f>
        <v>1</v>
      </c>
      <c r="AB12" s="3" t="str">
        <f>_xlfn.IFS(AND(R12=1,AA12=1),"а",AND(R12=1,AA12=2),"б",AND(R12=1,AA12=3),"в",AND(R12=2,AA12=1),"г",AND(R12=2,AA12=2),"и",AND(R12=2,AA12=3),"е",AND(R12=3,AA12=1),"д",AND(R12=3,AA12=2),"ж",AND(R12=3,AA12=3),"з")</f>
        <v>д</v>
      </c>
      <c r="AC12" s="3">
        <f>_xlfn.IFS(R12=3,3,R12=2,IF(AA12=3,3,2),R12=1,_xlfn.IFS(AA12=3,3,AA12=2,2,AA12=1,1))</f>
        <v>3</v>
      </c>
      <c r="AD12" s="3">
        <f>_xlfn.IFS(ABS(R12-AA12)=0,3,ABS(R12-AA12)=1,2,ABS(R12-AA12)=2,1)</f>
        <v>1</v>
      </c>
      <c r="AE12" s="3" t="str">
        <f>_xlfn.IFS(R12-AA12&lt;0,"интенсификация использования, размещение объектов",R12-AA12=0,"пропорциональное развитие инфраструктуры и объектов",R12-AA12&gt;0,"улучшение связей, развитие инфраструктуры")</f>
        <v>улучшение связей, развитие инфраструктуры</v>
      </c>
      <c r="AF12" s="3">
        <f>_xlfn.IFS(R12=1,1,AA12=1,1,OR(AND(R12=2,AA12&gt;1),AND(AA12=2,R12&gt;1)),2,AND(R12=3,AA12=3),3)</f>
        <v>1</v>
      </c>
    </row>
    <row r="13" spans="1:32" x14ac:dyDescent="0.2">
      <c r="A13" s="1">
        <v>12</v>
      </c>
      <c r="B13" s="4">
        <v>100</v>
      </c>
      <c r="C13" s="2">
        <v>4.2413999999999996</v>
      </c>
      <c r="D13" s="3">
        <v>2</v>
      </c>
      <c r="E13" s="2">
        <v>13.4963</v>
      </c>
      <c r="F13" s="3">
        <v>2</v>
      </c>
      <c r="G13" s="2">
        <v>58.477600000000002</v>
      </c>
      <c r="H13" s="3">
        <v>3</v>
      </c>
      <c r="I13" s="3">
        <f>_xlfn.IFS(D13+F13&lt;4,1,D13+F13&gt;4,3,D13+F13=4,2)</f>
        <v>2</v>
      </c>
      <c r="J13" s="3">
        <f>_xlfn.IFS(H13+I13&lt;4,1,H13+I13&gt;4,3,H13+I13=4,2)</f>
        <v>3</v>
      </c>
      <c r="K13" s="3">
        <v>0</v>
      </c>
      <c r="L13" s="3">
        <v>3</v>
      </c>
      <c r="M13" s="3">
        <v>3</v>
      </c>
      <c r="N13" s="3">
        <v>1</v>
      </c>
      <c r="O13" s="3">
        <v>3</v>
      </c>
      <c r="P13" s="3">
        <f>_xlfn.IFS(J13+L13&lt;4,1,J13+L13&gt;4,3,J13+L13=4,2)</f>
        <v>3</v>
      </c>
      <c r="Q13" s="3">
        <f>_xlfn.IFS(M13+O13&lt;4,1,M13+O13&gt;4,3,M13+O13=4,2)</f>
        <v>3</v>
      </c>
      <c r="R13" s="33">
        <f>_xlfn.IFS(P13+Q13&lt;4,1,P13+Q13&gt;4,3,P13+Q13=4,2)</f>
        <v>3</v>
      </c>
      <c r="S13" s="3">
        <v>30915</v>
      </c>
      <c r="T13" s="3">
        <v>13969</v>
      </c>
      <c r="U13" s="52">
        <f>S13/1000/C13</f>
        <v>7.2888668835761781</v>
      </c>
      <c r="V13" s="47">
        <f>T13/100/C13</f>
        <v>32.934879992455322</v>
      </c>
      <c r="W13" s="3">
        <v>2</v>
      </c>
      <c r="X13" s="3">
        <v>1</v>
      </c>
      <c r="Y13" s="3">
        <f>_xlfn.IFS(W13+X13&lt;4,1,W13+X13&gt;4,3,W13+X13=4,2)</f>
        <v>1</v>
      </c>
      <c r="Z13" s="3">
        <v>1</v>
      </c>
      <c r="AA13" s="35">
        <f>_xlfn.IFS(Y13+Z13&lt;4,1,Y13+Z13&gt;4,3,Y13+Z13=4,2)</f>
        <v>1</v>
      </c>
      <c r="AB13" s="3" t="str">
        <f>_xlfn.IFS(AND(R13=1,AA13=1),"а",AND(R13=1,AA13=2),"б",AND(R13=1,AA13=3),"в",AND(R13=2,AA13=1),"г",AND(R13=2,AA13=2),"и",AND(R13=2,AA13=3),"е",AND(R13=3,AA13=1),"д",AND(R13=3,AA13=2),"ж",AND(R13=3,AA13=3),"з")</f>
        <v>д</v>
      </c>
      <c r="AC13" s="3">
        <f>_xlfn.IFS(R13=3,3,R13=2,IF(AA13=3,3,2),R13=1,_xlfn.IFS(AA13=3,3,AA13=2,2,AA13=1,1))</f>
        <v>3</v>
      </c>
      <c r="AD13" s="3">
        <f>_xlfn.IFS(ABS(R13-AA13)=0,3,ABS(R13-AA13)=1,2,ABS(R13-AA13)=2,1)</f>
        <v>1</v>
      </c>
      <c r="AE13" s="3" t="str">
        <f>_xlfn.IFS(R13-AA13&lt;0,"интенсификация использования, размещение объектов",R13-AA13=0,"пропорциональное развитие инфраструктуры и объектов",R13-AA13&gt;0,"улучшение связей, развитие инфраструктуры")</f>
        <v>улучшение связей, развитие инфраструктуры</v>
      </c>
      <c r="AF13" s="3">
        <f>_xlfn.IFS(R13=1,1,AA13=1,1,OR(AND(R13=2,AA13&gt;1),AND(AA13=2,R13&gt;1)),2,AND(R13=3,AA13=3),3)</f>
        <v>1</v>
      </c>
    </row>
    <row r="14" spans="1:32" x14ac:dyDescent="0.2">
      <c r="A14" s="1">
        <v>13</v>
      </c>
      <c r="B14" s="4">
        <v>120</v>
      </c>
      <c r="C14" s="2">
        <v>2.9777</v>
      </c>
      <c r="D14" s="3">
        <v>2</v>
      </c>
      <c r="E14" s="2">
        <v>20.608599999999999</v>
      </c>
      <c r="F14" s="3">
        <v>3</v>
      </c>
      <c r="G14" s="2">
        <v>20.608599999999999</v>
      </c>
      <c r="H14" s="3">
        <v>2</v>
      </c>
      <c r="I14" s="3">
        <f>_xlfn.IFS(D14+F14&lt;4,1,D14+F14&gt;4,3,D14+F14=4,2)</f>
        <v>3</v>
      </c>
      <c r="J14" s="3">
        <f>_xlfn.IFS(H14+I14&lt;4,1,H14+I14&gt;4,3,H14+I14=4,2)</f>
        <v>3</v>
      </c>
      <c r="K14" s="3">
        <v>7</v>
      </c>
      <c r="L14" s="3">
        <v>1</v>
      </c>
      <c r="M14" s="3">
        <v>1</v>
      </c>
      <c r="N14" s="3">
        <v>5</v>
      </c>
      <c r="O14" s="3">
        <v>2</v>
      </c>
      <c r="P14" s="3">
        <f>_xlfn.IFS(J14+L14&lt;4,1,J14+L14&gt;4,3,J14+L14=4,2)</f>
        <v>2</v>
      </c>
      <c r="Q14" s="3">
        <f>_xlfn.IFS(M14+O14&lt;4,1,M14+O14&gt;4,3,M14+O14=4,2)</f>
        <v>1</v>
      </c>
      <c r="R14" s="33">
        <f>_xlfn.IFS(P14+Q14&lt;4,1,P14+Q14&gt;4,3,P14+Q14=4,2)</f>
        <v>1</v>
      </c>
      <c r="S14" s="3">
        <v>28388</v>
      </c>
      <c r="T14" s="3">
        <v>8954</v>
      </c>
      <c r="U14" s="52">
        <f>S14/1000/C14</f>
        <v>9.5335325922692018</v>
      </c>
      <c r="V14" s="47">
        <f>T14/100/C14</f>
        <v>30.070188400443296</v>
      </c>
      <c r="W14" s="3">
        <v>2</v>
      </c>
      <c r="X14" s="3">
        <v>1</v>
      </c>
      <c r="Y14" s="3">
        <f>_xlfn.IFS(W14+X14&lt;4,1,W14+X14&gt;4,3,W14+X14=4,2)</f>
        <v>1</v>
      </c>
      <c r="Z14" s="3">
        <v>1</v>
      </c>
      <c r="AA14" s="35">
        <f>_xlfn.IFS(Y14+Z14&lt;4,1,Y14+Z14&gt;4,3,Y14+Z14=4,2)</f>
        <v>1</v>
      </c>
      <c r="AB14" s="3" t="str">
        <f>_xlfn.IFS(AND(R14=1,AA14=1),"а",AND(R14=1,AA14=2),"б",AND(R14=1,AA14=3),"в",AND(R14=2,AA14=1),"г",AND(R14=2,AA14=2),"и",AND(R14=2,AA14=3),"е",AND(R14=3,AA14=1),"д",AND(R14=3,AA14=2),"ж",AND(R14=3,AA14=3),"з")</f>
        <v>а</v>
      </c>
      <c r="AC14" s="3">
        <f>_xlfn.IFS(R14=3,3,R14=2,IF(AA14=3,3,2),R14=1,_xlfn.IFS(AA14=3,3,AA14=2,2,AA14=1,1))</f>
        <v>1</v>
      </c>
      <c r="AD14" s="3">
        <f>_xlfn.IFS(ABS(R14-AA14)=0,3,ABS(R14-AA14)=1,2,ABS(R14-AA14)=2,1)</f>
        <v>3</v>
      </c>
      <c r="AE14" s="3" t="str">
        <f>_xlfn.IFS(R14-AA14&lt;0,"интенсификация использования, размещение объектов",R14-AA14=0,"пропорциональное развитие инфраструктуры и объектов",R14-AA14&gt;0,"улучшение связей, развитие инфраструктуры")</f>
        <v>пропорциональное развитие инфраструктуры и объектов</v>
      </c>
      <c r="AF14" s="3">
        <f>_xlfn.IFS(R14=1,1,AA14=1,1,OR(AND(R14=2,AA14&gt;1),AND(AA14=2,R14&gt;1)),2,AND(R14=3,AA14=3),3)</f>
        <v>1</v>
      </c>
    </row>
    <row r="15" spans="1:32" x14ac:dyDescent="0.2">
      <c r="A15" s="1">
        <v>14</v>
      </c>
      <c r="B15" s="4">
        <v>120</v>
      </c>
      <c r="C15" s="2">
        <v>4.6284999999999998</v>
      </c>
      <c r="D15" s="3">
        <v>3</v>
      </c>
      <c r="E15" s="2">
        <v>4.6284999999999998</v>
      </c>
      <c r="F15" s="3">
        <v>1</v>
      </c>
      <c r="G15" s="2">
        <v>58.477600000000002</v>
      </c>
      <c r="H15" s="3">
        <v>3</v>
      </c>
      <c r="I15" s="3">
        <f>_xlfn.IFS(D15+F15&lt;4,1,D15+F15&gt;4,3,D15+F15=4,2)</f>
        <v>2</v>
      </c>
      <c r="J15" s="3">
        <f>_xlfn.IFS(H15+I15&lt;4,1,H15+I15&gt;4,3,H15+I15=4,2)</f>
        <v>3</v>
      </c>
      <c r="K15" s="3">
        <v>8</v>
      </c>
      <c r="L15" s="3">
        <v>1</v>
      </c>
      <c r="M15" s="3">
        <v>3</v>
      </c>
      <c r="N15" s="3">
        <v>9</v>
      </c>
      <c r="O15" s="3">
        <v>1</v>
      </c>
      <c r="P15" s="3">
        <f>_xlfn.IFS(J15+L15&lt;4,1,J15+L15&gt;4,3,J15+L15=4,2)</f>
        <v>2</v>
      </c>
      <c r="Q15" s="3">
        <f>_xlfn.IFS(M15+O15&lt;4,1,M15+O15&gt;4,3,M15+O15=4,2)</f>
        <v>2</v>
      </c>
      <c r="R15" s="33">
        <f>_xlfn.IFS(P15+Q15&lt;4,1,P15+Q15&gt;4,3,P15+Q15=4,2)</f>
        <v>2</v>
      </c>
      <c r="S15" s="3">
        <v>72679</v>
      </c>
      <c r="T15" s="3">
        <v>9403</v>
      </c>
      <c r="U15" s="52">
        <f>S15/1000/C15</f>
        <v>15.702495408879768</v>
      </c>
      <c r="V15" s="47">
        <f>T15/100/C15</f>
        <v>20.315436966619856</v>
      </c>
      <c r="W15" s="3">
        <v>1</v>
      </c>
      <c r="X15" s="3">
        <v>2</v>
      </c>
      <c r="Y15" s="3">
        <f>_xlfn.IFS(W15+X15&lt;4,1,W15+X15&gt;4,3,W15+X15=4,2)</f>
        <v>1</v>
      </c>
      <c r="Z15" s="3">
        <v>1</v>
      </c>
      <c r="AA15" s="35">
        <f>_xlfn.IFS(Y15+Z15&lt;4,1,Y15+Z15&gt;4,3,Y15+Z15=4,2)</f>
        <v>1</v>
      </c>
      <c r="AB15" s="3" t="str">
        <f>_xlfn.IFS(AND(R15=1,AA15=1),"а",AND(R15=1,AA15=2),"б",AND(R15=1,AA15=3),"в",AND(R15=2,AA15=1),"г",AND(R15=2,AA15=2),"и",AND(R15=2,AA15=3),"е",AND(R15=3,AA15=1),"д",AND(R15=3,AA15=2),"ж",AND(R15=3,AA15=3),"з")</f>
        <v>г</v>
      </c>
      <c r="AC15" s="3">
        <f>_xlfn.IFS(R15=3,3,R15=2,IF(AA15=3,3,2),R15=1,_xlfn.IFS(AA15=3,3,AA15=2,2,AA15=1,1))</f>
        <v>2</v>
      </c>
      <c r="AD15" s="3">
        <f>_xlfn.IFS(ABS(R15-AA15)=0,3,ABS(R15-AA15)=1,2,ABS(R15-AA15)=2,1)</f>
        <v>2</v>
      </c>
      <c r="AE15" s="3" t="str">
        <f>_xlfn.IFS(R15-AA15&lt;0,"интенсификация использования, размещение объектов",R15-AA15=0,"пропорциональное развитие инфраструктуры и объектов",R15-AA15&gt;0,"улучшение связей, развитие инфраструктуры")</f>
        <v>улучшение связей, развитие инфраструктуры</v>
      </c>
      <c r="AF15" s="3">
        <f>_xlfn.IFS(R15=1,1,AA15=1,1,OR(AND(R15=2,AA15&gt;1),AND(AA15=2,R15&gt;1)),2,AND(R15=3,AA15=3),3)</f>
        <v>1</v>
      </c>
    </row>
    <row r="16" spans="1:32" x14ac:dyDescent="0.2">
      <c r="A16" s="1">
        <v>15</v>
      </c>
      <c r="B16" s="4">
        <v>200</v>
      </c>
      <c r="C16" s="2">
        <v>1.8727</v>
      </c>
      <c r="D16" s="3">
        <v>1</v>
      </c>
      <c r="E16" s="2">
        <v>3.0013999999999998</v>
      </c>
      <c r="F16" s="3">
        <v>1</v>
      </c>
      <c r="G16" s="2">
        <v>58.477600000000002</v>
      </c>
      <c r="H16" s="3">
        <v>3</v>
      </c>
      <c r="I16" s="3">
        <f>_xlfn.IFS(D16+F16&lt;4,1,D16+F16&gt;4,3,D16+F16=4,2)</f>
        <v>1</v>
      </c>
      <c r="J16" s="3">
        <f>_xlfn.IFS(H16+I16&lt;4,1,H16+I16&gt;4,3,H16+I16=4,2)</f>
        <v>2</v>
      </c>
      <c r="K16" s="3">
        <v>5</v>
      </c>
      <c r="L16" s="3">
        <v>2</v>
      </c>
      <c r="M16" s="3">
        <v>2</v>
      </c>
      <c r="N16" s="3">
        <v>8</v>
      </c>
      <c r="O16" s="3">
        <v>1</v>
      </c>
      <c r="P16" s="3">
        <f>_xlfn.IFS(J16+L16&lt;4,1,J16+L16&gt;4,3,J16+L16=4,2)</f>
        <v>2</v>
      </c>
      <c r="Q16" s="3">
        <f>_xlfn.IFS(M16+O16&lt;4,1,M16+O16&gt;4,3,M16+O16=4,2)</f>
        <v>1</v>
      </c>
      <c r="R16" s="33">
        <f>_xlfn.IFS(P16+Q16&lt;4,1,P16+Q16&gt;4,3,P16+Q16=4,2)</f>
        <v>1</v>
      </c>
      <c r="S16" s="3">
        <v>39659</v>
      </c>
      <c r="T16" s="3">
        <v>4075</v>
      </c>
      <c r="U16" s="52">
        <f>S16/1000/C16</f>
        <v>21.177444331713566</v>
      </c>
      <c r="V16" s="47">
        <f>T16/100/C16</f>
        <v>21.760025631441234</v>
      </c>
      <c r="W16" s="3">
        <v>1</v>
      </c>
      <c r="X16" s="3">
        <v>2</v>
      </c>
      <c r="Y16" s="3">
        <f>_xlfn.IFS(W16+X16&lt;4,1,W16+X16&gt;4,3,W16+X16=4,2)</f>
        <v>1</v>
      </c>
      <c r="Z16" s="3">
        <v>3</v>
      </c>
      <c r="AA16" s="35">
        <f>_xlfn.IFS(Y16+Z16&lt;4,1,Y16+Z16&gt;4,3,Y16+Z16=4,2)</f>
        <v>2</v>
      </c>
      <c r="AB16" s="3" t="str">
        <f>_xlfn.IFS(AND(R16=1,AA16=1),"а",AND(R16=1,AA16=2),"б",AND(R16=1,AA16=3),"в",AND(R16=2,AA16=1),"г",AND(R16=2,AA16=2),"и",AND(R16=2,AA16=3),"е",AND(R16=3,AA16=1),"д",AND(R16=3,AA16=2),"ж",AND(R16=3,AA16=3),"з")</f>
        <v>б</v>
      </c>
      <c r="AC16" s="3">
        <f>_xlfn.IFS(R16=3,3,R16=2,IF(AA16=3,3,2),R16=1,_xlfn.IFS(AA16=3,3,AA16=2,2,AA16=1,1))</f>
        <v>2</v>
      </c>
      <c r="AD16" s="3">
        <f>_xlfn.IFS(ABS(R16-AA16)=0,3,ABS(R16-AA16)=1,2,ABS(R16-AA16)=2,1)</f>
        <v>2</v>
      </c>
      <c r="AE16" s="3" t="str">
        <f>_xlfn.IFS(R16-AA16&lt;0,"интенсификация использования, размещение объектов",R16-AA16=0,"пропорциональное развитие инфраструктуры и объектов",R16-AA16&gt;0,"улучшение связей, развитие инфраструктуры")</f>
        <v>интенсификация использования, размещение объектов</v>
      </c>
      <c r="AF16" s="3">
        <f>_xlfn.IFS(R16=1,1,AA16=1,1,OR(AND(R16=2,AA16&gt;1),AND(AA16=2,R16&gt;1)),2,AND(R16=3,AA16=3),3)</f>
        <v>1</v>
      </c>
    </row>
    <row r="17" spans="1:32" x14ac:dyDescent="0.2">
      <c r="A17" s="1">
        <v>16</v>
      </c>
      <c r="B17" s="4">
        <v>300</v>
      </c>
      <c r="C17" s="2">
        <v>3.0724999999999998</v>
      </c>
      <c r="D17" s="3">
        <v>2</v>
      </c>
      <c r="E17" s="2">
        <v>21.867899999999999</v>
      </c>
      <c r="F17" s="3">
        <v>3</v>
      </c>
      <c r="G17" s="2">
        <v>205.6027</v>
      </c>
      <c r="H17" s="3">
        <v>3</v>
      </c>
      <c r="I17" s="3">
        <f>_xlfn.IFS(D17+F17&lt;4,1,D17+F17&gt;4,3,D17+F17=4,2)</f>
        <v>3</v>
      </c>
      <c r="J17" s="3">
        <f>_xlfn.IFS(H17+I17&lt;4,1,H17+I17&gt;4,3,H17+I17=4,2)</f>
        <v>3</v>
      </c>
      <c r="K17" s="3">
        <v>0</v>
      </c>
      <c r="L17" s="3">
        <v>3</v>
      </c>
      <c r="M17" s="3">
        <v>3</v>
      </c>
      <c r="N17" s="3">
        <v>0</v>
      </c>
      <c r="O17" s="3">
        <v>3</v>
      </c>
      <c r="P17" s="3">
        <f>_xlfn.IFS(J17+L17&lt;4,1,J17+L17&gt;4,3,J17+L17=4,2)</f>
        <v>3</v>
      </c>
      <c r="Q17" s="3">
        <f>_xlfn.IFS(M17+O17&lt;4,1,M17+O17&gt;4,3,M17+O17=4,2)</f>
        <v>3</v>
      </c>
      <c r="R17" s="33">
        <f>_xlfn.IFS(P17+Q17&lt;4,1,P17+Q17&gt;4,3,P17+Q17=4,2)</f>
        <v>3</v>
      </c>
      <c r="S17" s="3">
        <v>10986</v>
      </c>
      <c r="T17" s="3">
        <v>7001</v>
      </c>
      <c r="U17" s="52">
        <f>S17/1000/C17</f>
        <v>3.5755899104963391</v>
      </c>
      <c r="V17" s="47">
        <f>T17/100/C17</f>
        <v>22.786004882017902</v>
      </c>
      <c r="W17" s="3">
        <v>3</v>
      </c>
      <c r="X17" s="3">
        <v>2</v>
      </c>
      <c r="Y17" s="3">
        <f>_xlfn.IFS(W17+X17&lt;4,1,W17+X17&gt;4,3,W17+X17=4,2)</f>
        <v>3</v>
      </c>
      <c r="Z17" s="3">
        <v>1</v>
      </c>
      <c r="AA17" s="35">
        <f>_xlfn.IFS(Y17+Z17&lt;4,1,Y17+Z17&gt;4,3,Y17+Z17=4,2)</f>
        <v>2</v>
      </c>
      <c r="AB17" s="3" t="str">
        <f>_xlfn.IFS(AND(R17=1,AA17=1),"а",AND(R17=1,AA17=2),"б",AND(R17=1,AA17=3),"в",AND(R17=2,AA17=1),"г",AND(R17=2,AA17=2),"и",AND(R17=2,AA17=3),"е",AND(R17=3,AA17=1),"д",AND(R17=3,AA17=2),"ж",AND(R17=3,AA17=3),"з")</f>
        <v>ж</v>
      </c>
      <c r="AC17" s="3">
        <f>_xlfn.IFS(R17=3,3,R17=2,IF(AA17=3,3,2),R17=1,_xlfn.IFS(AA17=3,3,AA17=2,2,AA17=1,1))</f>
        <v>3</v>
      </c>
      <c r="AD17" s="3">
        <f>_xlfn.IFS(ABS(R17-AA17)=0,3,ABS(R17-AA17)=1,2,ABS(R17-AA17)=2,1)</f>
        <v>2</v>
      </c>
      <c r="AE17" s="3" t="str">
        <f>_xlfn.IFS(R17-AA17&lt;0,"интенсификация использования, размещение объектов",R17-AA17=0,"пропорциональное развитие инфраструктуры и объектов",R17-AA17&gt;0,"улучшение связей, развитие инфраструктуры")</f>
        <v>улучшение связей, развитие инфраструктуры</v>
      </c>
      <c r="AF17" s="3">
        <f>_xlfn.IFS(R17=1,1,AA17=1,1,OR(AND(R17=2,AA17&gt;1),AND(AA17=2,R17&gt;1)),2,AND(R17=3,AA17=3),3)</f>
        <v>2</v>
      </c>
    </row>
    <row r="18" spans="1:32" x14ac:dyDescent="0.2">
      <c r="A18" s="1">
        <v>17</v>
      </c>
      <c r="B18" s="4">
        <v>120</v>
      </c>
      <c r="C18" s="2">
        <v>6.1246</v>
      </c>
      <c r="D18" s="3">
        <v>3</v>
      </c>
      <c r="E18" s="2">
        <v>11.3353</v>
      </c>
      <c r="F18" s="3">
        <v>2</v>
      </c>
      <c r="G18" s="2">
        <v>58.477600000000002</v>
      </c>
      <c r="H18" s="3">
        <v>3</v>
      </c>
      <c r="I18" s="3">
        <f>_xlfn.IFS(D18+F18&lt;4,1,D18+F18&gt;4,3,D18+F18=4,2)</f>
        <v>3</v>
      </c>
      <c r="J18" s="3">
        <f>_xlfn.IFS(H18+I18&lt;4,1,H18+I18&gt;4,3,H18+I18=4,2)</f>
        <v>3</v>
      </c>
      <c r="K18" s="3">
        <v>0</v>
      </c>
      <c r="L18" s="3">
        <v>3</v>
      </c>
      <c r="M18" s="3">
        <v>3</v>
      </c>
      <c r="N18" s="3">
        <v>4</v>
      </c>
      <c r="O18" s="3">
        <v>2</v>
      </c>
      <c r="P18" s="3">
        <f>_xlfn.IFS(J18+L18&lt;4,1,J18+L18&gt;4,3,J18+L18=4,2)</f>
        <v>3</v>
      </c>
      <c r="Q18" s="3">
        <f>_xlfn.IFS(M18+O18&lt;4,1,M18+O18&gt;4,3,M18+O18=4,2)</f>
        <v>3</v>
      </c>
      <c r="R18" s="33">
        <f>_xlfn.IFS(P18+Q18&lt;4,1,P18+Q18&gt;4,3,P18+Q18=4,2)</f>
        <v>3</v>
      </c>
      <c r="S18" s="3">
        <v>47545</v>
      </c>
      <c r="T18" s="3">
        <v>10238</v>
      </c>
      <c r="U18" s="52">
        <f>S18/1000/C18</f>
        <v>7.7629559481435528</v>
      </c>
      <c r="V18" s="47">
        <f>T18/100/C18</f>
        <v>16.716193710609673</v>
      </c>
      <c r="W18" s="3">
        <v>2</v>
      </c>
      <c r="X18" s="3">
        <v>2</v>
      </c>
      <c r="Y18" s="3">
        <f>_xlfn.IFS(W18+X18&lt;4,1,W18+X18&gt;4,3,W18+X18=4,2)</f>
        <v>2</v>
      </c>
      <c r="Z18" s="3">
        <v>3</v>
      </c>
      <c r="AA18" s="35">
        <f>_xlfn.IFS(Y18+Z18&lt;4,1,Y18+Z18&gt;4,3,Y18+Z18=4,2)</f>
        <v>3</v>
      </c>
      <c r="AB18" s="3" t="str">
        <f>_xlfn.IFS(AND(R18=1,AA18=1),"а",AND(R18=1,AA18=2),"б",AND(R18=1,AA18=3),"в",AND(R18=2,AA18=1),"г",AND(R18=2,AA18=2),"и",AND(R18=2,AA18=3),"е",AND(R18=3,AA18=1),"д",AND(R18=3,AA18=2),"ж",AND(R18=3,AA18=3),"з")</f>
        <v>з</v>
      </c>
      <c r="AC18" s="3">
        <f>_xlfn.IFS(R18=3,3,R18=2,IF(AA18=3,3,2),R18=1,_xlfn.IFS(AA18=3,3,AA18=2,2,AA18=1,1))</f>
        <v>3</v>
      </c>
      <c r="AD18" s="3">
        <f>_xlfn.IFS(ABS(R18-AA18)=0,3,ABS(R18-AA18)=1,2,ABS(R18-AA18)=2,1)</f>
        <v>3</v>
      </c>
      <c r="AE18" s="3" t="str">
        <f>_xlfn.IFS(R18-AA18&lt;0,"интенсификация использования, размещение объектов",R18-AA18=0,"пропорциональное развитие инфраструктуры и объектов",R18-AA18&gt;0,"улучшение связей, развитие инфраструктуры")</f>
        <v>пропорциональное развитие инфраструктуры и объектов</v>
      </c>
      <c r="AF18" s="3">
        <f>_xlfn.IFS(R18=1,1,AA18=1,1,OR(AND(R18=2,AA18&gt;1),AND(AA18=2,R18&gt;1)),2,AND(R18=3,AA18=3),3)</f>
        <v>3</v>
      </c>
    </row>
    <row r="19" spans="1:32" x14ac:dyDescent="0.2">
      <c r="A19" s="1">
        <v>18</v>
      </c>
      <c r="B19" s="4">
        <v>200</v>
      </c>
      <c r="C19" s="2">
        <v>5.2107999999999999</v>
      </c>
      <c r="D19" s="3">
        <v>3</v>
      </c>
      <c r="E19" s="2">
        <v>11.3353</v>
      </c>
      <c r="F19" s="3">
        <v>2</v>
      </c>
      <c r="G19" s="2">
        <v>58.477600000000002</v>
      </c>
      <c r="H19" s="3">
        <v>3</v>
      </c>
      <c r="I19" s="3">
        <f>_xlfn.IFS(D19+F19&lt;4,1,D19+F19&gt;4,3,D19+F19=4,2)</f>
        <v>3</v>
      </c>
      <c r="J19" s="3">
        <f>_xlfn.IFS(H19+I19&lt;4,1,H19+I19&gt;4,3,H19+I19=4,2)</f>
        <v>3</v>
      </c>
      <c r="K19" s="3">
        <v>4</v>
      </c>
      <c r="L19" s="3">
        <v>2</v>
      </c>
      <c r="M19" s="3">
        <v>3</v>
      </c>
      <c r="N19" s="3">
        <v>7</v>
      </c>
      <c r="O19" s="3">
        <v>1</v>
      </c>
      <c r="P19" s="3">
        <f>_xlfn.IFS(J19+L19&lt;4,1,J19+L19&gt;4,3,J19+L19=4,2)</f>
        <v>3</v>
      </c>
      <c r="Q19" s="3">
        <f>_xlfn.IFS(M19+O19&lt;4,1,M19+O19&gt;4,3,M19+O19=4,2)</f>
        <v>2</v>
      </c>
      <c r="R19" s="33">
        <f>_xlfn.IFS(P19+Q19&lt;4,1,P19+Q19&gt;4,3,P19+Q19=4,2)</f>
        <v>3</v>
      </c>
      <c r="S19" s="3">
        <v>61913</v>
      </c>
      <c r="T19" s="3">
        <v>12234</v>
      </c>
      <c r="U19" s="52">
        <f>S19/1000/C19</f>
        <v>11.8816688416366</v>
      </c>
      <c r="V19" s="47">
        <f>T19/100/C19</f>
        <v>23.478160743072081</v>
      </c>
      <c r="W19" s="3">
        <v>2</v>
      </c>
      <c r="X19" s="3">
        <v>2</v>
      </c>
      <c r="Y19" s="3">
        <f>_xlfn.IFS(W19+X19&lt;4,1,W19+X19&gt;4,3,W19+X19=4,2)</f>
        <v>2</v>
      </c>
      <c r="Z19" s="3">
        <v>2</v>
      </c>
      <c r="AA19" s="35">
        <f>_xlfn.IFS(Y19+Z19&lt;4,1,Y19+Z19&gt;4,3,Y19+Z19=4,2)</f>
        <v>2</v>
      </c>
      <c r="AB19" s="3" t="str">
        <f>_xlfn.IFS(AND(R19=1,AA19=1),"а",AND(R19=1,AA19=2),"б",AND(R19=1,AA19=3),"в",AND(R19=2,AA19=1),"г",AND(R19=2,AA19=2),"и",AND(R19=2,AA19=3),"е",AND(R19=3,AA19=1),"д",AND(R19=3,AA19=2),"ж",AND(R19=3,AA19=3),"з")</f>
        <v>ж</v>
      </c>
      <c r="AC19" s="3">
        <f>_xlfn.IFS(R19=3,3,R19=2,IF(AA19=3,3,2),R19=1,_xlfn.IFS(AA19=3,3,AA19=2,2,AA19=1,1))</f>
        <v>3</v>
      </c>
      <c r="AD19" s="3">
        <f>_xlfn.IFS(ABS(R19-AA19)=0,3,ABS(R19-AA19)=1,2,ABS(R19-AA19)=2,1)</f>
        <v>2</v>
      </c>
      <c r="AE19" s="3" t="str">
        <f>_xlfn.IFS(R19-AA19&lt;0,"интенсификация использования, размещение объектов",R19-AA19=0,"пропорциональное развитие инфраструктуры и объектов",R19-AA19&gt;0,"улучшение связей, развитие инфраструктуры")</f>
        <v>улучшение связей, развитие инфраструктуры</v>
      </c>
      <c r="AF19" s="3">
        <f>_xlfn.IFS(R19=1,1,AA19=1,1,OR(AND(R19=2,AA19&gt;1),AND(AA19=2,R19&gt;1)),2,AND(R19=3,AA19=3),3)</f>
        <v>2</v>
      </c>
    </row>
    <row r="20" spans="1:32" x14ac:dyDescent="0.2">
      <c r="A20" s="1">
        <v>19</v>
      </c>
      <c r="B20" s="4">
        <v>300</v>
      </c>
      <c r="C20" s="2">
        <v>2.5541999999999998</v>
      </c>
      <c r="D20" s="3">
        <v>2</v>
      </c>
      <c r="E20" s="2">
        <v>76.512200000000007</v>
      </c>
      <c r="F20" s="3">
        <v>3</v>
      </c>
      <c r="G20" s="2">
        <v>205.6027</v>
      </c>
      <c r="H20" s="3">
        <v>3</v>
      </c>
      <c r="I20" s="3">
        <f>_xlfn.IFS(D20+F20&lt;4,1,D20+F20&gt;4,3,D20+F20=4,2)</f>
        <v>3</v>
      </c>
      <c r="J20" s="3">
        <f>_xlfn.IFS(H20+I20&lt;4,1,H20+I20&gt;4,3,H20+I20=4,2)</f>
        <v>3</v>
      </c>
      <c r="K20" s="3">
        <v>0</v>
      </c>
      <c r="L20" s="3">
        <v>3</v>
      </c>
      <c r="M20" s="3">
        <v>3</v>
      </c>
      <c r="N20" s="3">
        <v>0</v>
      </c>
      <c r="O20" s="3">
        <v>3</v>
      </c>
      <c r="P20" s="3">
        <f>_xlfn.IFS(J20+L20&lt;4,1,J20+L20&gt;4,3,J20+L20=4,2)</f>
        <v>3</v>
      </c>
      <c r="Q20" s="3">
        <f>_xlfn.IFS(M20+O20&lt;4,1,M20+O20&gt;4,3,M20+O20=4,2)</f>
        <v>3</v>
      </c>
      <c r="R20" s="33">
        <f>_xlfn.IFS(P20+Q20&lt;4,1,P20+Q20&gt;4,3,P20+Q20=4,2)</f>
        <v>3</v>
      </c>
      <c r="S20" s="3">
        <v>8938</v>
      </c>
      <c r="T20" s="3">
        <v>7761</v>
      </c>
      <c r="U20" s="52">
        <f>S20/1000/C20</f>
        <v>3.4993344295669884</v>
      </c>
      <c r="V20" s="47">
        <f>T20/100/C20</f>
        <v>30.385247827108294</v>
      </c>
      <c r="W20" s="3">
        <v>3</v>
      </c>
      <c r="X20" s="3">
        <v>1</v>
      </c>
      <c r="Y20" s="3">
        <f>_xlfn.IFS(W20+X20&lt;4,1,W20+X20&gt;4,3,W20+X20=4,2)</f>
        <v>2</v>
      </c>
      <c r="Z20" s="3">
        <v>3</v>
      </c>
      <c r="AA20" s="35">
        <f>_xlfn.IFS(Y20+Z20&lt;4,1,Y20+Z20&gt;4,3,Y20+Z20=4,2)</f>
        <v>3</v>
      </c>
      <c r="AB20" s="3" t="str">
        <f>_xlfn.IFS(AND(R20=1,AA20=1),"а",AND(R20=1,AA20=2),"б",AND(R20=1,AA20=3),"в",AND(R20=2,AA20=1),"г",AND(R20=2,AA20=2),"и",AND(R20=2,AA20=3),"е",AND(R20=3,AA20=1),"д",AND(R20=3,AA20=2),"ж",AND(R20=3,AA20=3),"з")</f>
        <v>з</v>
      </c>
      <c r="AC20" s="3">
        <f>_xlfn.IFS(R20=3,3,R20=2,IF(AA20=3,3,2),R20=1,_xlfn.IFS(AA20=3,3,AA20=2,2,AA20=1,1))</f>
        <v>3</v>
      </c>
      <c r="AD20" s="3">
        <f>_xlfn.IFS(ABS(R20-AA20)=0,3,ABS(R20-AA20)=1,2,ABS(R20-AA20)=2,1)</f>
        <v>3</v>
      </c>
      <c r="AE20" s="3" t="str">
        <f>_xlfn.IFS(R20-AA20&lt;0,"интенсификация использования, размещение объектов",R20-AA20=0,"пропорциональное развитие инфраструктуры и объектов",R20-AA20&gt;0,"улучшение связей, развитие инфраструктуры")</f>
        <v>пропорциональное развитие инфраструктуры и объектов</v>
      </c>
      <c r="AF20" s="3">
        <f>_xlfn.IFS(R20=1,1,AA20=1,1,OR(AND(R20=2,AA20&gt;1),AND(AA20=2,R20&gt;1)),2,AND(R20=3,AA20=3),3)</f>
        <v>3</v>
      </c>
    </row>
    <row r="21" spans="1:32" x14ac:dyDescent="0.2">
      <c r="A21" s="1">
        <v>20</v>
      </c>
      <c r="B21" s="4">
        <v>130</v>
      </c>
      <c r="C21" s="2">
        <v>3.8309000000000002</v>
      </c>
      <c r="D21" s="3">
        <v>2</v>
      </c>
      <c r="E21" s="2">
        <v>16.034099999999999</v>
      </c>
      <c r="F21" s="3">
        <v>3</v>
      </c>
      <c r="G21" s="2">
        <v>58.477600000000002</v>
      </c>
      <c r="H21" s="3">
        <v>3</v>
      </c>
      <c r="I21" s="3">
        <f>_xlfn.IFS(D21+F21&lt;4,1,D21+F21&gt;4,3,D21+F21=4,2)</f>
        <v>3</v>
      </c>
      <c r="J21" s="3">
        <f>_xlfn.IFS(H21+I21&lt;4,1,H21+I21&gt;4,3,H21+I21=4,2)</f>
        <v>3</v>
      </c>
      <c r="K21" s="3">
        <v>0</v>
      </c>
      <c r="L21" s="3">
        <v>3</v>
      </c>
      <c r="M21" s="3">
        <v>3</v>
      </c>
      <c r="N21" s="3">
        <v>0</v>
      </c>
      <c r="O21" s="3">
        <v>3</v>
      </c>
      <c r="P21" s="3">
        <f>_xlfn.IFS(J21+L21&lt;4,1,J21+L21&gt;4,3,J21+L21=4,2)</f>
        <v>3</v>
      </c>
      <c r="Q21" s="3">
        <f>_xlfn.IFS(M21+O21&lt;4,1,M21+O21&gt;4,3,M21+O21=4,2)</f>
        <v>3</v>
      </c>
      <c r="R21" s="33">
        <f>_xlfn.IFS(P21+Q21&lt;4,1,P21+Q21&gt;4,3,P21+Q21=4,2)</f>
        <v>3</v>
      </c>
      <c r="S21" s="3">
        <v>19480</v>
      </c>
      <c r="T21" s="3">
        <v>7113</v>
      </c>
      <c r="U21" s="52">
        <f>S21/1000/C21</f>
        <v>5.0849669790388683</v>
      </c>
      <c r="V21" s="47">
        <f>T21/100/C21</f>
        <v>18.567438460936071</v>
      </c>
      <c r="W21" s="3">
        <v>2</v>
      </c>
      <c r="X21" s="3">
        <v>2</v>
      </c>
      <c r="Y21" s="3">
        <f>_xlfn.IFS(W21+X21&lt;4,1,W21+X21&gt;4,3,W21+X21=4,2)</f>
        <v>2</v>
      </c>
      <c r="Z21" s="3">
        <v>3</v>
      </c>
      <c r="AA21" s="35">
        <f>_xlfn.IFS(Y21+Z21&lt;4,1,Y21+Z21&gt;4,3,Y21+Z21=4,2)</f>
        <v>3</v>
      </c>
      <c r="AB21" s="3" t="str">
        <f>_xlfn.IFS(AND(R21=1,AA21=1),"а",AND(R21=1,AA21=2),"б",AND(R21=1,AA21=3),"в",AND(R21=2,AA21=1),"г",AND(R21=2,AA21=2),"и",AND(R21=2,AA21=3),"е",AND(R21=3,AA21=1),"д",AND(R21=3,AA21=2),"ж",AND(R21=3,AA21=3),"з")</f>
        <v>з</v>
      </c>
      <c r="AC21" s="3">
        <f>_xlfn.IFS(R21=3,3,R21=2,IF(AA21=3,3,2),R21=1,_xlfn.IFS(AA21=3,3,AA21=2,2,AA21=1,1))</f>
        <v>3</v>
      </c>
      <c r="AD21" s="3">
        <f>_xlfn.IFS(ABS(R21-AA21)=0,3,ABS(R21-AA21)=1,2,ABS(R21-AA21)=2,1)</f>
        <v>3</v>
      </c>
      <c r="AE21" s="3" t="str">
        <f>_xlfn.IFS(R21-AA21&lt;0,"интенсификация использования, размещение объектов",R21-AA21=0,"пропорциональное развитие инфраструктуры и объектов",R21-AA21&gt;0,"улучшение связей, развитие инфраструктуры")</f>
        <v>пропорциональное развитие инфраструктуры и объектов</v>
      </c>
      <c r="AF21" s="3">
        <f>_xlfn.IFS(R21=1,1,AA21=1,1,OR(AND(R21=2,AA21&gt;1),AND(AA21=2,R21&gt;1)),2,AND(R21=3,AA21=3),3)</f>
        <v>3</v>
      </c>
    </row>
    <row r="22" spans="1:32" x14ac:dyDescent="0.2">
      <c r="A22" s="1">
        <v>21</v>
      </c>
      <c r="B22" s="4">
        <v>120</v>
      </c>
      <c r="C22" s="2">
        <v>5.3529999999999998</v>
      </c>
      <c r="D22" s="3">
        <v>3</v>
      </c>
      <c r="E22" s="2">
        <v>37.5199</v>
      </c>
      <c r="F22" s="3">
        <v>3</v>
      </c>
      <c r="G22" s="2">
        <v>205.6027</v>
      </c>
      <c r="H22" s="3">
        <v>3</v>
      </c>
      <c r="I22" s="3">
        <f>_xlfn.IFS(D22+F22&lt;4,1,D22+F22&gt;4,3,D22+F22=4,2)</f>
        <v>3</v>
      </c>
      <c r="J22" s="3">
        <f>_xlfn.IFS(H22+I22&lt;4,1,H22+I22&gt;4,3,H22+I22=4,2)</f>
        <v>3</v>
      </c>
      <c r="K22" s="3">
        <v>8</v>
      </c>
      <c r="L22" s="3">
        <v>1</v>
      </c>
      <c r="M22" s="3">
        <v>2</v>
      </c>
      <c r="N22" s="3">
        <v>2</v>
      </c>
      <c r="O22" s="3">
        <v>2</v>
      </c>
      <c r="P22" s="3">
        <f>_xlfn.IFS(J22+L22&lt;4,1,J22+L22&gt;4,3,J22+L22=4,2)</f>
        <v>2</v>
      </c>
      <c r="Q22" s="3">
        <f>_xlfn.IFS(M22+O22&lt;4,1,M22+O22&gt;4,3,M22+O22=4,2)</f>
        <v>2</v>
      </c>
      <c r="R22" s="33">
        <f>_xlfn.IFS(P22+Q22&lt;4,1,P22+Q22&gt;4,3,P22+Q22=4,2)</f>
        <v>2</v>
      </c>
      <c r="S22" s="3">
        <v>96662.7</v>
      </c>
      <c r="T22" s="3">
        <v>24571</v>
      </c>
      <c r="U22" s="52">
        <f>S22/1000/C22</f>
        <v>18.057668597048384</v>
      </c>
      <c r="V22" s="47">
        <f>T22/100/C22</f>
        <v>45.901363721277789</v>
      </c>
      <c r="W22" s="3">
        <v>1</v>
      </c>
      <c r="X22" s="3">
        <v>1</v>
      </c>
      <c r="Y22" s="3">
        <f>_xlfn.IFS(W22+X22&lt;4,1,W22+X22&gt;4,3,W22+X22=4,2)</f>
        <v>1</v>
      </c>
      <c r="Z22" s="3">
        <v>2</v>
      </c>
      <c r="AA22" s="35">
        <f>_xlfn.IFS(Y22+Z22&lt;4,1,Y22+Z22&gt;4,3,Y22+Z22=4,2)</f>
        <v>1</v>
      </c>
      <c r="AB22" s="3" t="str">
        <f>_xlfn.IFS(AND(R22=1,AA22=1),"а",AND(R22=1,AA22=2),"б",AND(R22=1,AA22=3),"в",AND(R22=2,AA22=1),"г",AND(R22=2,AA22=2),"и",AND(R22=2,AA22=3),"е",AND(R22=3,AA22=1),"д",AND(R22=3,AA22=2),"ж",AND(R22=3,AA22=3),"з")</f>
        <v>г</v>
      </c>
      <c r="AC22" s="3">
        <f>_xlfn.IFS(R22=3,3,R22=2,IF(AA22=3,3,2),R22=1,_xlfn.IFS(AA22=3,3,AA22=2,2,AA22=1,1))</f>
        <v>2</v>
      </c>
      <c r="AD22" s="3">
        <f>_xlfn.IFS(ABS(R22-AA22)=0,3,ABS(R22-AA22)=1,2,ABS(R22-AA22)=2,1)</f>
        <v>2</v>
      </c>
      <c r="AE22" s="3" t="str">
        <f>_xlfn.IFS(R22-AA22&lt;0,"интенсификация использования, размещение объектов",R22-AA22=0,"пропорциональное развитие инфраструктуры и объектов",R22-AA22&gt;0,"улучшение связей, развитие инфраструктуры")</f>
        <v>улучшение связей, развитие инфраструктуры</v>
      </c>
      <c r="AF22" s="3">
        <f>_xlfn.IFS(R22=1,1,AA22=1,1,OR(AND(R22=2,AA22&gt;1),AND(AA22=2,R22&gt;1)),2,AND(R22=3,AA22=3),3)</f>
        <v>1</v>
      </c>
    </row>
    <row r="23" spans="1:32" x14ac:dyDescent="0.2">
      <c r="A23" s="1">
        <v>22</v>
      </c>
      <c r="B23" s="4">
        <v>100</v>
      </c>
      <c r="C23" s="2">
        <v>4.3705999999999996</v>
      </c>
      <c r="D23" s="3">
        <v>2</v>
      </c>
      <c r="E23" s="2">
        <v>28.933499999999999</v>
      </c>
      <c r="F23" s="3">
        <v>3</v>
      </c>
      <c r="G23" s="2">
        <v>42.552300000000002</v>
      </c>
      <c r="H23" s="3">
        <v>2</v>
      </c>
      <c r="I23" s="3">
        <f>_xlfn.IFS(D23+F23&lt;4,1,D23+F23&gt;4,3,D23+F23=4,2)</f>
        <v>3</v>
      </c>
      <c r="J23" s="3">
        <f>_xlfn.IFS(H23+I23&lt;4,1,H23+I23&gt;4,3,H23+I23=4,2)</f>
        <v>3</v>
      </c>
      <c r="K23" s="3">
        <v>4</v>
      </c>
      <c r="L23" s="3">
        <v>2</v>
      </c>
      <c r="M23" s="3">
        <v>2</v>
      </c>
      <c r="N23" s="3">
        <v>6</v>
      </c>
      <c r="O23" s="3">
        <v>2</v>
      </c>
      <c r="P23" s="3">
        <f>_xlfn.IFS(J23+L23&lt;4,1,J23+L23&gt;4,3,J23+L23=4,2)</f>
        <v>3</v>
      </c>
      <c r="Q23" s="3">
        <f>_xlfn.IFS(M23+O23&lt;4,1,M23+O23&gt;4,3,M23+O23=4,2)</f>
        <v>2</v>
      </c>
      <c r="R23" s="33">
        <f>_xlfn.IFS(P23+Q23&lt;4,1,P23+Q23&gt;4,3,P23+Q23=4,2)</f>
        <v>3</v>
      </c>
      <c r="S23" s="3">
        <v>49874.26</v>
      </c>
      <c r="T23" s="3">
        <v>16948</v>
      </c>
      <c r="U23" s="52">
        <f>S23/1000/C23</f>
        <v>11.41130737198554</v>
      </c>
      <c r="V23" s="47">
        <f>T23/100/C23</f>
        <v>38.777284583352404</v>
      </c>
      <c r="W23" s="3">
        <v>2</v>
      </c>
      <c r="X23" s="3">
        <v>1</v>
      </c>
      <c r="Y23" s="3">
        <f>_xlfn.IFS(W23+X23&lt;4,1,W23+X23&gt;4,3,W23+X23=4,2)</f>
        <v>1</v>
      </c>
      <c r="Z23" s="3">
        <v>1</v>
      </c>
      <c r="AA23" s="35">
        <f>_xlfn.IFS(Y23+Z23&lt;4,1,Y23+Z23&gt;4,3,Y23+Z23=4,2)</f>
        <v>1</v>
      </c>
      <c r="AB23" s="3" t="str">
        <f>_xlfn.IFS(AND(R23=1,AA23=1),"а",AND(R23=1,AA23=2),"б",AND(R23=1,AA23=3),"в",AND(R23=2,AA23=1),"г",AND(R23=2,AA23=2),"и",AND(R23=2,AA23=3),"е",AND(R23=3,AA23=1),"д",AND(R23=3,AA23=2),"ж",AND(R23=3,AA23=3),"з")</f>
        <v>д</v>
      </c>
      <c r="AC23" s="3">
        <f>_xlfn.IFS(R23=3,3,R23=2,IF(AA23=3,3,2),R23=1,_xlfn.IFS(AA23=3,3,AA23=2,2,AA23=1,1))</f>
        <v>3</v>
      </c>
      <c r="AD23" s="3">
        <f>_xlfn.IFS(ABS(R23-AA23)=0,3,ABS(R23-AA23)=1,2,ABS(R23-AA23)=2,1)</f>
        <v>1</v>
      </c>
      <c r="AE23" s="3" t="str">
        <f>_xlfn.IFS(R23-AA23&lt;0,"интенсификация использования, размещение объектов",R23-AA23=0,"пропорциональное развитие инфраструктуры и объектов",R23-AA23&gt;0,"улучшение связей, развитие инфраструктуры")</f>
        <v>улучшение связей, развитие инфраструктуры</v>
      </c>
      <c r="AF23" s="3">
        <f>_xlfn.IFS(R23=1,1,AA23=1,1,OR(AND(R23=2,AA23&gt;1),AND(AA23=2,R23&gt;1)),2,AND(R23=3,AA23=3),3)</f>
        <v>1</v>
      </c>
    </row>
    <row r="24" spans="1:32" x14ac:dyDescent="0.2">
      <c r="A24" s="1">
        <v>23</v>
      </c>
      <c r="B24" s="4">
        <v>130</v>
      </c>
      <c r="C24" s="2">
        <v>8.2806999999999995</v>
      </c>
      <c r="D24" s="3">
        <v>3</v>
      </c>
      <c r="E24" s="2">
        <v>8.2806999999999995</v>
      </c>
      <c r="F24" s="3">
        <v>2</v>
      </c>
      <c r="G24" s="2">
        <v>205.6027</v>
      </c>
      <c r="H24" s="3">
        <v>3</v>
      </c>
      <c r="I24" s="3">
        <f>_xlfn.IFS(D24+F24&lt;4,1,D24+F24&gt;4,3,D24+F24=4,2)</f>
        <v>3</v>
      </c>
      <c r="J24" s="3">
        <f>_xlfn.IFS(H24+I24&lt;4,1,H24+I24&gt;4,3,H24+I24=4,2)</f>
        <v>3</v>
      </c>
      <c r="K24" s="3">
        <v>0</v>
      </c>
      <c r="L24" s="3">
        <v>3</v>
      </c>
      <c r="M24" s="3">
        <v>3</v>
      </c>
      <c r="N24" s="3">
        <v>0</v>
      </c>
      <c r="O24" s="3">
        <v>3</v>
      </c>
      <c r="P24" s="3">
        <f>_xlfn.IFS(J24+L24&lt;4,1,J24+L24&gt;4,3,J24+L24=4,2)</f>
        <v>3</v>
      </c>
      <c r="Q24" s="3">
        <f>_xlfn.IFS(M24+O24&lt;4,1,M24+O24&gt;4,3,M24+O24=4,2)</f>
        <v>3</v>
      </c>
      <c r="R24" s="33">
        <f>_xlfn.IFS(P24+Q24&lt;4,1,P24+Q24&gt;4,3,P24+Q24=4,2)</f>
        <v>3</v>
      </c>
      <c r="S24" s="3">
        <v>37854</v>
      </c>
      <c r="T24" s="3">
        <v>20504</v>
      </c>
      <c r="U24" s="52">
        <f>S24/1000/C24</f>
        <v>4.5713526634221751</v>
      </c>
      <c r="V24" s="47">
        <f>T24/100/C24</f>
        <v>24.761191686693156</v>
      </c>
      <c r="W24" s="3">
        <v>3</v>
      </c>
      <c r="X24" s="3">
        <v>2</v>
      </c>
      <c r="Y24" s="3">
        <f>_xlfn.IFS(W24+X24&lt;4,1,W24+X24&gt;4,3,W24+X24=4,2)</f>
        <v>3</v>
      </c>
      <c r="Z24" s="3">
        <v>1</v>
      </c>
      <c r="AA24" s="35">
        <f>_xlfn.IFS(Y24+Z24&lt;4,1,Y24+Z24&gt;4,3,Y24+Z24=4,2)</f>
        <v>2</v>
      </c>
      <c r="AB24" s="3" t="str">
        <f>_xlfn.IFS(AND(R24=1,AA24=1),"а",AND(R24=1,AA24=2),"б",AND(R24=1,AA24=3),"в",AND(R24=2,AA24=1),"г",AND(R24=2,AA24=2),"и",AND(R24=2,AA24=3),"е",AND(R24=3,AA24=1),"д",AND(R24=3,AA24=2),"ж",AND(R24=3,AA24=3),"з")</f>
        <v>ж</v>
      </c>
      <c r="AC24" s="3">
        <f>_xlfn.IFS(R24=3,3,R24=2,IF(AA24=3,3,2),R24=1,_xlfn.IFS(AA24=3,3,AA24=2,2,AA24=1,1))</f>
        <v>3</v>
      </c>
      <c r="AD24" s="3">
        <f>_xlfn.IFS(ABS(R24-AA24)=0,3,ABS(R24-AA24)=1,2,ABS(R24-AA24)=2,1)</f>
        <v>2</v>
      </c>
      <c r="AE24" s="3" t="str">
        <f>_xlfn.IFS(R24-AA24&lt;0,"интенсификация использования, размещение объектов",R24-AA24=0,"пропорциональное развитие инфраструктуры и объектов",R24-AA24&gt;0,"улучшение связей, развитие инфраструктуры")</f>
        <v>улучшение связей, развитие инфраструктуры</v>
      </c>
      <c r="AF24" s="3">
        <f>_xlfn.IFS(R24=1,1,AA24=1,1,OR(AND(R24=2,AA24&gt;1),AND(AA24=2,R24&gt;1)),2,AND(R24=3,AA24=3),3)</f>
        <v>2</v>
      </c>
    </row>
    <row r="25" spans="1:32" x14ac:dyDescent="0.2">
      <c r="A25" s="1">
        <v>24</v>
      </c>
      <c r="B25" s="4">
        <v>130</v>
      </c>
      <c r="C25" s="2">
        <v>0.99109999999999998</v>
      </c>
      <c r="D25" s="3">
        <v>1</v>
      </c>
      <c r="E25" s="2">
        <v>37.5199</v>
      </c>
      <c r="F25" s="3">
        <v>3</v>
      </c>
      <c r="G25" s="2">
        <v>205.6027</v>
      </c>
      <c r="H25" s="3">
        <v>3</v>
      </c>
      <c r="I25" s="3">
        <f>_xlfn.IFS(D25+F25&lt;4,1,D25+F25&gt;4,3,D25+F25=4,2)</f>
        <v>2</v>
      </c>
      <c r="J25" s="3">
        <f>_xlfn.IFS(H25+I25&lt;4,1,H25+I25&gt;4,3,H25+I25=4,2)</f>
        <v>3</v>
      </c>
      <c r="K25" s="3">
        <v>1</v>
      </c>
      <c r="L25" s="3">
        <v>2</v>
      </c>
      <c r="M25" s="3">
        <v>3</v>
      </c>
      <c r="N25" s="3">
        <v>0</v>
      </c>
      <c r="O25" s="3">
        <v>3</v>
      </c>
      <c r="P25" s="3">
        <f>_xlfn.IFS(J25+L25&lt;4,1,J25+L25&gt;4,3,J25+L25=4,2)</f>
        <v>3</v>
      </c>
      <c r="Q25" s="3">
        <f>_xlfn.IFS(M25+O25&lt;4,1,M25+O25&gt;4,3,M25+O25=4,2)</f>
        <v>3</v>
      </c>
      <c r="R25" s="33">
        <f>_xlfn.IFS(P25+Q25&lt;4,1,P25+Q25&gt;4,3,P25+Q25=4,2)</f>
        <v>3</v>
      </c>
      <c r="S25" s="3">
        <v>6628</v>
      </c>
      <c r="T25" s="3">
        <v>4053</v>
      </c>
      <c r="U25" s="52">
        <f>S25/1000/C25</f>
        <v>6.6875189183735246</v>
      </c>
      <c r="V25" s="47">
        <f>T25/100/C25</f>
        <v>40.893956210271419</v>
      </c>
      <c r="W25" s="3">
        <v>2</v>
      </c>
      <c r="X25" s="3">
        <v>1</v>
      </c>
      <c r="Y25" s="3">
        <f>_xlfn.IFS(W25+X25&lt;4,1,W25+X25&gt;4,3,W25+X25=4,2)</f>
        <v>1</v>
      </c>
      <c r="Z25" s="3">
        <v>1</v>
      </c>
      <c r="AA25" s="35">
        <f>_xlfn.IFS(Y25+Z25&lt;4,1,Y25+Z25&gt;4,3,Y25+Z25=4,2)</f>
        <v>1</v>
      </c>
      <c r="AB25" s="3" t="str">
        <f>_xlfn.IFS(AND(R25=1,AA25=1),"а",AND(R25=1,AA25=2),"б",AND(R25=1,AA25=3),"в",AND(R25=2,AA25=1),"г",AND(R25=2,AA25=2),"и",AND(R25=2,AA25=3),"е",AND(R25=3,AA25=1),"д",AND(R25=3,AA25=2),"ж",AND(R25=3,AA25=3),"з")</f>
        <v>д</v>
      </c>
      <c r="AC25" s="3">
        <f>_xlfn.IFS(R25=3,3,R25=2,IF(AA25=3,3,2),R25=1,_xlfn.IFS(AA25=3,3,AA25=2,2,AA25=1,1))</f>
        <v>3</v>
      </c>
      <c r="AD25" s="3">
        <f>_xlfn.IFS(ABS(R25-AA25)=0,3,ABS(R25-AA25)=1,2,ABS(R25-AA25)=2,1)</f>
        <v>1</v>
      </c>
      <c r="AE25" s="3" t="str">
        <f>_xlfn.IFS(R25-AA25&lt;0,"интенсификация использования, размещение объектов",R25-AA25=0,"пропорциональное развитие инфраструктуры и объектов",R25-AA25&gt;0,"улучшение связей, развитие инфраструктуры")</f>
        <v>улучшение связей, развитие инфраструктуры</v>
      </c>
      <c r="AF25" s="3">
        <f>_xlfn.IFS(R25=1,1,AA25=1,1,OR(AND(R25=2,AA25&gt;1),AND(AA25=2,R25&gt;1)),2,AND(R25=3,AA25=3),3)</f>
        <v>1</v>
      </c>
    </row>
    <row r="26" spans="1:32" x14ac:dyDescent="0.2">
      <c r="A26" s="1">
        <v>25</v>
      </c>
      <c r="B26" s="4">
        <v>130</v>
      </c>
      <c r="C26" s="2">
        <v>7.9768999999999997</v>
      </c>
      <c r="D26" s="3">
        <v>3</v>
      </c>
      <c r="E26" s="2">
        <v>37.5199</v>
      </c>
      <c r="F26" s="3">
        <v>3</v>
      </c>
      <c r="G26" s="2">
        <v>205.6027</v>
      </c>
      <c r="H26" s="3">
        <v>3</v>
      </c>
      <c r="I26" s="3">
        <f>_xlfn.IFS(D26+F26&lt;4,1,D26+F26&gt;4,3,D26+F26=4,2)</f>
        <v>3</v>
      </c>
      <c r="J26" s="3">
        <f>_xlfn.IFS(H26+I26&lt;4,1,H26+I26&gt;4,3,H26+I26=4,2)</f>
        <v>3</v>
      </c>
      <c r="K26" s="3">
        <v>1</v>
      </c>
      <c r="L26" s="3">
        <v>2</v>
      </c>
      <c r="M26" s="3">
        <v>2</v>
      </c>
      <c r="N26" s="3">
        <v>2</v>
      </c>
      <c r="O26" s="3">
        <v>2</v>
      </c>
      <c r="P26" s="3">
        <f>_xlfn.IFS(J26+L26&lt;4,1,J26+L26&gt;4,3,J26+L26=4,2)</f>
        <v>3</v>
      </c>
      <c r="Q26" s="3">
        <f>_xlfn.IFS(M26+O26&lt;4,1,M26+O26&gt;4,3,M26+O26=4,2)</f>
        <v>2</v>
      </c>
      <c r="R26" s="33">
        <f>_xlfn.IFS(P26+Q26&lt;4,1,P26+Q26&gt;4,3,P26+Q26=4,2)</f>
        <v>3</v>
      </c>
      <c r="S26" s="3">
        <v>104463</v>
      </c>
      <c r="T26" s="3">
        <v>33279</v>
      </c>
      <c r="U26" s="52">
        <f>S26/1000/C26</f>
        <v>13.095688801414083</v>
      </c>
      <c r="V26" s="47">
        <f>T26/100/C26</f>
        <v>41.71921423109228</v>
      </c>
      <c r="W26" s="3">
        <v>1</v>
      </c>
      <c r="X26" s="3">
        <v>1</v>
      </c>
      <c r="Y26" s="3">
        <f>_xlfn.IFS(W26+X26&lt;4,1,W26+X26&gt;4,3,W26+X26=4,2)</f>
        <v>1</v>
      </c>
      <c r="Z26" s="3">
        <v>2</v>
      </c>
      <c r="AA26" s="35">
        <f>_xlfn.IFS(Y26+Z26&lt;4,1,Y26+Z26&gt;4,3,Y26+Z26=4,2)</f>
        <v>1</v>
      </c>
      <c r="AB26" s="3" t="str">
        <f>_xlfn.IFS(AND(R26=1,AA26=1),"а",AND(R26=1,AA26=2),"б",AND(R26=1,AA26=3),"в",AND(R26=2,AA26=1),"г",AND(R26=2,AA26=2),"и",AND(R26=2,AA26=3),"е",AND(R26=3,AA26=1),"д",AND(R26=3,AA26=2),"ж",AND(R26=3,AA26=3),"з")</f>
        <v>д</v>
      </c>
      <c r="AC26" s="3">
        <f>_xlfn.IFS(R26=3,3,R26=2,IF(AA26=3,3,2),R26=1,_xlfn.IFS(AA26=3,3,AA26=2,2,AA26=1,1))</f>
        <v>3</v>
      </c>
      <c r="AD26" s="3">
        <f>_xlfn.IFS(ABS(R26-AA26)=0,3,ABS(R26-AA26)=1,2,ABS(R26-AA26)=2,1)</f>
        <v>1</v>
      </c>
      <c r="AE26" s="3" t="str">
        <f>_xlfn.IFS(R26-AA26&lt;0,"интенсификация использования, размещение объектов",R26-AA26=0,"пропорциональное развитие инфраструктуры и объектов",R26-AA26&gt;0,"улучшение связей, развитие инфраструктуры")</f>
        <v>улучшение связей, развитие инфраструктуры</v>
      </c>
      <c r="AF26" s="3">
        <f>_xlfn.IFS(R26=1,1,AA26=1,1,OR(AND(R26=2,AA26&gt;1),AND(AA26=2,R26&gt;1)),2,AND(R26=3,AA26=3),3)</f>
        <v>1</v>
      </c>
    </row>
    <row r="27" spans="1:32" x14ac:dyDescent="0.2">
      <c r="A27" s="1">
        <v>26</v>
      </c>
      <c r="B27" s="4">
        <v>600</v>
      </c>
      <c r="C27" s="2">
        <v>18.795400000000001</v>
      </c>
      <c r="D27" s="3">
        <v>3</v>
      </c>
      <c r="E27" s="2">
        <v>21.867899999999999</v>
      </c>
      <c r="F27" s="3">
        <v>3</v>
      </c>
      <c r="G27" s="2">
        <v>205.6027</v>
      </c>
      <c r="H27" s="3">
        <v>3</v>
      </c>
      <c r="I27" s="3">
        <f>_xlfn.IFS(D27+F27&lt;4,1,D27+F27&gt;4,3,D27+F27=4,2)</f>
        <v>3</v>
      </c>
      <c r="J27" s="3">
        <f>_xlfn.IFS(H27+I27&lt;4,1,H27+I27&gt;4,3,H27+I27=4,2)</f>
        <v>3</v>
      </c>
      <c r="K27" s="3">
        <v>0</v>
      </c>
      <c r="L27" s="3">
        <v>3</v>
      </c>
      <c r="M27" s="3">
        <v>3</v>
      </c>
      <c r="N27" s="3">
        <v>0</v>
      </c>
      <c r="O27" s="3">
        <v>3</v>
      </c>
      <c r="P27" s="3">
        <f>_xlfn.IFS(J27+L27&lt;4,1,J27+L27&gt;4,3,J27+L27=4,2)</f>
        <v>3</v>
      </c>
      <c r="Q27" s="3">
        <f>_xlfn.IFS(M27+O27&lt;4,1,M27+O27&gt;4,3,M27+O27=4,2)</f>
        <v>3</v>
      </c>
      <c r="R27" s="33">
        <f>_xlfn.IFS(P27+Q27&lt;4,1,P27+Q27&gt;4,3,P27+Q27=4,2)</f>
        <v>3</v>
      </c>
      <c r="S27" s="3">
        <v>9488.7999999999993</v>
      </c>
      <c r="T27" s="3">
        <v>6723</v>
      </c>
      <c r="U27" s="52">
        <f>S27/1000/C27</f>
        <v>0.50484693063196306</v>
      </c>
      <c r="V27" s="47">
        <f>T27/100/C27</f>
        <v>3.5769390382753228</v>
      </c>
      <c r="W27" s="3">
        <v>3</v>
      </c>
      <c r="X27" s="3">
        <v>3</v>
      </c>
      <c r="Y27" s="3">
        <f>_xlfn.IFS(W27+X27&lt;4,1,W27+X27&gt;4,3,W27+X27=4,2)</f>
        <v>3</v>
      </c>
      <c r="Z27" s="3">
        <v>1</v>
      </c>
      <c r="AA27" s="35">
        <f>_xlfn.IFS(Y27+Z27&lt;4,1,Y27+Z27&gt;4,3,Y27+Z27=4,2)</f>
        <v>2</v>
      </c>
      <c r="AB27" s="3" t="str">
        <f>_xlfn.IFS(AND(R27=1,AA27=1),"а",AND(R27=1,AA27=2),"б",AND(R27=1,AA27=3),"в",AND(R27=2,AA27=1),"г",AND(R27=2,AA27=2),"и",AND(R27=2,AA27=3),"е",AND(R27=3,AA27=1),"д",AND(R27=3,AA27=2),"ж",AND(R27=3,AA27=3),"з")</f>
        <v>ж</v>
      </c>
      <c r="AC27" s="3">
        <f>_xlfn.IFS(R27=3,3,R27=2,IF(AA27=3,3,2),R27=1,_xlfn.IFS(AA27=3,3,AA27=2,2,AA27=1,1))</f>
        <v>3</v>
      </c>
      <c r="AD27" s="3">
        <f>_xlfn.IFS(ABS(R27-AA27)=0,3,ABS(R27-AA27)=1,2,ABS(R27-AA27)=2,1)</f>
        <v>2</v>
      </c>
      <c r="AE27" s="3" t="str">
        <f>_xlfn.IFS(R27-AA27&lt;0,"интенсификация использования, размещение объектов",R27-AA27=0,"пропорциональное развитие инфраструктуры и объектов",R27-AA27&gt;0,"улучшение связей, развитие инфраструктуры")</f>
        <v>улучшение связей, развитие инфраструктуры</v>
      </c>
      <c r="AF27" s="3">
        <f>_xlfn.IFS(R27=1,1,AA27=1,1,OR(AND(R27=2,AA27&gt;1),AND(AA27=2,R27&gt;1)),2,AND(R27=3,AA27=3),3)</f>
        <v>2</v>
      </c>
    </row>
    <row r="28" spans="1:32" x14ac:dyDescent="0.2">
      <c r="A28" s="1">
        <v>27</v>
      </c>
      <c r="B28" s="4">
        <v>600</v>
      </c>
      <c r="C28" s="2">
        <v>63.339500000000001</v>
      </c>
      <c r="D28" s="3">
        <v>3</v>
      </c>
      <c r="E28" s="2">
        <v>76.512200000000007</v>
      </c>
      <c r="F28" s="3">
        <v>3</v>
      </c>
      <c r="G28" s="2">
        <v>205.6027</v>
      </c>
      <c r="H28" s="3">
        <v>3</v>
      </c>
      <c r="I28" s="3">
        <f>_xlfn.IFS(D28+F28&lt;4,1,D28+F28&gt;4,3,D28+F28=4,2)</f>
        <v>3</v>
      </c>
      <c r="J28" s="3">
        <f>_xlfn.IFS(H28+I28&lt;4,1,H28+I28&gt;4,3,H28+I28=4,2)</f>
        <v>3</v>
      </c>
      <c r="K28" s="3">
        <v>0</v>
      </c>
      <c r="L28" s="3">
        <v>3</v>
      </c>
      <c r="M28" s="3">
        <v>3</v>
      </c>
      <c r="N28" s="3">
        <v>0</v>
      </c>
      <c r="O28" s="3">
        <v>3</v>
      </c>
      <c r="P28" s="3">
        <f>_xlfn.IFS(J28+L28&lt;4,1,J28+L28&gt;4,3,J28+L28=4,2)</f>
        <v>3</v>
      </c>
      <c r="Q28" s="3">
        <f>_xlfn.IFS(M28+O28&lt;4,1,M28+O28&gt;4,3,M28+O28=4,2)</f>
        <v>3</v>
      </c>
      <c r="R28" s="33">
        <f>_xlfn.IFS(P28+Q28&lt;4,1,P28+Q28&gt;4,3,P28+Q28=4,2)</f>
        <v>3</v>
      </c>
      <c r="S28" s="3">
        <v>172225.2</v>
      </c>
      <c r="T28" s="3">
        <v>73797</v>
      </c>
      <c r="U28" s="52">
        <f>S28/1000/C28</f>
        <v>2.7190805105818643</v>
      </c>
      <c r="V28" s="47">
        <f>T28/100/C28</f>
        <v>11.651023452979578</v>
      </c>
      <c r="W28" s="3">
        <v>3</v>
      </c>
      <c r="X28" s="3">
        <v>3</v>
      </c>
      <c r="Y28" s="3">
        <f>_xlfn.IFS(W28+X28&lt;4,1,W28+X28&gt;4,3,W28+X28=4,2)</f>
        <v>3</v>
      </c>
      <c r="Z28" s="3">
        <v>3</v>
      </c>
      <c r="AA28" s="35">
        <f>_xlfn.IFS(Y28+Z28&lt;4,1,Y28+Z28&gt;4,3,Y28+Z28=4,2)</f>
        <v>3</v>
      </c>
      <c r="AB28" s="3" t="str">
        <f>_xlfn.IFS(AND(R28=1,AA28=1),"а",AND(R28=1,AA28=2),"б",AND(R28=1,AA28=3),"в",AND(R28=2,AA28=1),"г",AND(R28=2,AA28=2),"и",AND(R28=2,AA28=3),"е",AND(R28=3,AA28=1),"д",AND(R28=3,AA28=2),"ж",AND(R28=3,AA28=3),"з")</f>
        <v>з</v>
      </c>
      <c r="AC28" s="3">
        <f>_xlfn.IFS(R28=3,3,R28=2,IF(AA28=3,3,2),R28=1,_xlfn.IFS(AA28=3,3,AA28=2,2,AA28=1,1))</f>
        <v>3</v>
      </c>
      <c r="AD28" s="3">
        <f>_xlfn.IFS(ABS(R28-AA28)=0,3,ABS(R28-AA28)=1,2,ABS(R28-AA28)=2,1)</f>
        <v>3</v>
      </c>
      <c r="AE28" s="3" t="str">
        <f>_xlfn.IFS(R28-AA28&lt;0,"интенсификация использования, размещение объектов",R28-AA28=0,"пропорциональное развитие инфраструктуры и объектов",R28-AA28&gt;0,"улучшение связей, развитие инфраструктуры")</f>
        <v>пропорциональное развитие инфраструктуры и объектов</v>
      </c>
      <c r="AF28" s="3">
        <f>_xlfn.IFS(R28=1,1,AA28=1,1,OR(AND(R28=2,AA28&gt;1),AND(AA28=2,R28&gt;1)),2,AND(R28=3,AA28=3),3)</f>
        <v>3</v>
      </c>
    </row>
    <row r="29" spans="1:32" x14ac:dyDescent="0.2">
      <c r="A29" s="1">
        <v>28</v>
      </c>
      <c r="B29" s="4">
        <v>120</v>
      </c>
      <c r="C29" s="2">
        <v>1.2847</v>
      </c>
      <c r="D29" s="3">
        <v>1</v>
      </c>
      <c r="E29" s="2">
        <v>6.0472000000000001</v>
      </c>
      <c r="F29" s="3">
        <v>1</v>
      </c>
      <c r="G29" s="2">
        <v>18.6022</v>
      </c>
      <c r="H29" s="3">
        <v>2</v>
      </c>
      <c r="I29" s="3">
        <f>_xlfn.IFS(D29+F29&lt;4,1,D29+F29&gt;4,3,D29+F29=4,2)</f>
        <v>1</v>
      </c>
      <c r="J29" s="3">
        <f>_xlfn.IFS(H29+I29&lt;4,1,H29+I29&gt;4,3,H29+I29=4,2)</f>
        <v>1</v>
      </c>
      <c r="K29" s="3">
        <v>7</v>
      </c>
      <c r="L29" s="3">
        <v>1</v>
      </c>
      <c r="M29" s="3">
        <v>1</v>
      </c>
      <c r="N29" s="3">
        <v>3</v>
      </c>
      <c r="O29" s="3">
        <v>2</v>
      </c>
      <c r="P29" s="3">
        <f>_xlfn.IFS(J29+L29&lt;4,1,J29+L29&gt;4,3,J29+L29=4,2)</f>
        <v>1</v>
      </c>
      <c r="Q29" s="3">
        <f>_xlfn.IFS(M29+O29&lt;4,1,M29+O29&gt;4,3,M29+O29=4,2)</f>
        <v>1</v>
      </c>
      <c r="R29" s="33">
        <f>_xlfn.IFS(P29+Q29&lt;4,1,P29+Q29&gt;4,3,P29+Q29=4,2)</f>
        <v>1</v>
      </c>
      <c r="S29" s="3">
        <v>35393</v>
      </c>
      <c r="T29" s="3">
        <v>5128</v>
      </c>
      <c r="U29" s="52">
        <f>S29/1000/C29</f>
        <v>27.549622479956412</v>
      </c>
      <c r="V29" s="47">
        <f>T29/100/C29</f>
        <v>39.915933681015026</v>
      </c>
      <c r="W29" s="3">
        <v>1</v>
      </c>
      <c r="X29" s="3">
        <v>1</v>
      </c>
      <c r="Y29" s="3">
        <f>_xlfn.IFS(W29+X29&lt;4,1,W29+X29&gt;4,3,W29+X29=4,2)</f>
        <v>1</v>
      </c>
      <c r="Z29" s="3">
        <v>1</v>
      </c>
      <c r="AA29" s="35">
        <f>_xlfn.IFS(Y29+Z29&lt;4,1,Y29+Z29&gt;4,3,Y29+Z29=4,2)</f>
        <v>1</v>
      </c>
      <c r="AB29" s="3" t="str">
        <f>_xlfn.IFS(AND(R29=1,AA29=1),"а",AND(R29=1,AA29=2),"б",AND(R29=1,AA29=3),"в",AND(R29=2,AA29=1),"г",AND(R29=2,AA29=2),"и",AND(R29=2,AA29=3),"е",AND(R29=3,AA29=1),"д",AND(R29=3,AA29=2),"ж",AND(R29=3,AA29=3),"з")</f>
        <v>а</v>
      </c>
      <c r="AC29" s="3">
        <f>_xlfn.IFS(R29=3,3,R29=2,IF(AA29=3,3,2),R29=1,_xlfn.IFS(AA29=3,3,AA29=2,2,AA29=1,1))</f>
        <v>1</v>
      </c>
      <c r="AD29" s="3">
        <f>_xlfn.IFS(ABS(R29-AA29)=0,3,ABS(R29-AA29)=1,2,ABS(R29-AA29)=2,1)</f>
        <v>3</v>
      </c>
      <c r="AE29" s="3" t="str">
        <f>_xlfn.IFS(R29-AA29&lt;0,"интенсификация использования, размещение объектов",R29-AA29=0,"пропорциональное развитие инфраструктуры и объектов",R29-AA29&gt;0,"улучшение связей, развитие инфраструктуры")</f>
        <v>пропорциональное развитие инфраструктуры и объектов</v>
      </c>
      <c r="AF29" s="3">
        <f>_xlfn.IFS(R29=1,1,AA29=1,1,OR(AND(R29=2,AA29&gt;1),AND(AA29=2,R29&gt;1)),2,AND(R29=3,AA29=3),3)</f>
        <v>1</v>
      </c>
    </row>
    <row r="30" spans="1:32" x14ac:dyDescent="0.2">
      <c r="A30" s="1">
        <v>29</v>
      </c>
      <c r="B30" s="4">
        <v>100</v>
      </c>
      <c r="C30" s="2">
        <v>4.7625000000000002</v>
      </c>
      <c r="D30" s="3">
        <v>3</v>
      </c>
      <c r="E30" s="2">
        <v>6.0472000000000001</v>
      </c>
      <c r="F30" s="3">
        <v>1</v>
      </c>
      <c r="G30" s="2">
        <v>18.6022</v>
      </c>
      <c r="H30" s="3">
        <v>2</v>
      </c>
      <c r="I30" s="3">
        <f>_xlfn.IFS(D30+F30&lt;4,1,D30+F30&gt;4,3,D30+F30=4,2)</f>
        <v>2</v>
      </c>
      <c r="J30" s="3">
        <f>_xlfn.IFS(H30+I30&lt;4,1,H30+I30&gt;4,3,H30+I30=4,2)</f>
        <v>2</v>
      </c>
      <c r="K30" s="3">
        <v>1</v>
      </c>
      <c r="L30" s="3">
        <v>2</v>
      </c>
      <c r="M30" s="3">
        <v>1</v>
      </c>
      <c r="N30" s="3">
        <v>3</v>
      </c>
      <c r="O30" s="3">
        <v>2</v>
      </c>
      <c r="P30" s="3">
        <f>_xlfn.IFS(J30+L30&lt;4,1,J30+L30&gt;4,3,J30+L30=4,2)</f>
        <v>2</v>
      </c>
      <c r="Q30" s="3">
        <f>_xlfn.IFS(M30+O30&lt;4,1,M30+O30&gt;4,3,M30+O30=4,2)</f>
        <v>1</v>
      </c>
      <c r="R30" s="33">
        <f>_xlfn.IFS(P30+Q30&lt;4,1,P30+Q30&gt;4,3,P30+Q30=4,2)</f>
        <v>1</v>
      </c>
      <c r="S30" s="3">
        <v>57229.2</v>
      </c>
      <c r="T30" s="3">
        <v>21305</v>
      </c>
      <c r="U30" s="52">
        <f>S30/1000/C30</f>
        <v>12.016629921259842</v>
      </c>
      <c r="V30" s="47">
        <f>T30/100/C30</f>
        <v>44.734908136482943</v>
      </c>
      <c r="W30" s="3">
        <v>1</v>
      </c>
      <c r="X30" s="3">
        <v>1</v>
      </c>
      <c r="Y30" s="3">
        <f>_xlfn.IFS(W30+X30&lt;4,1,W30+X30&gt;4,3,W30+X30=4,2)</f>
        <v>1</v>
      </c>
      <c r="Z30" s="3">
        <v>1</v>
      </c>
      <c r="AA30" s="35">
        <f>_xlfn.IFS(Y30+Z30&lt;4,1,Y30+Z30&gt;4,3,Y30+Z30=4,2)</f>
        <v>1</v>
      </c>
      <c r="AB30" s="3" t="str">
        <f>_xlfn.IFS(AND(R30=1,AA30=1),"а",AND(R30=1,AA30=2),"б",AND(R30=1,AA30=3),"в",AND(R30=2,AA30=1),"г",AND(R30=2,AA30=2),"и",AND(R30=2,AA30=3),"е",AND(R30=3,AA30=1),"д",AND(R30=3,AA30=2),"ж",AND(R30=3,AA30=3),"з")</f>
        <v>а</v>
      </c>
      <c r="AC30" s="3">
        <f>_xlfn.IFS(R30=3,3,R30=2,IF(AA30=3,3,2),R30=1,_xlfn.IFS(AA30=3,3,AA30=2,2,AA30=1,1))</f>
        <v>1</v>
      </c>
      <c r="AD30" s="3">
        <f>_xlfn.IFS(ABS(R30-AA30)=0,3,ABS(R30-AA30)=1,2,ABS(R30-AA30)=2,1)</f>
        <v>3</v>
      </c>
      <c r="AE30" s="3" t="str">
        <f>_xlfn.IFS(R30-AA30&lt;0,"интенсификация использования, размещение объектов",R30-AA30=0,"пропорциональное развитие инфраструктуры и объектов",R30-AA30&gt;0,"улучшение связей, развитие инфраструктуры")</f>
        <v>пропорциональное развитие инфраструктуры и объектов</v>
      </c>
      <c r="AF30" s="3">
        <f>_xlfn.IFS(R30=1,1,AA30=1,1,OR(AND(R30=2,AA30&gt;1),AND(AA30=2,R30&gt;1)),2,AND(R30=3,AA30=3),3)</f>
        <v>1</v>
      </c>
    </row>
    <row r="31" spans="1:32" x14ac:dyDescent="0.2">
      <c r="A31" s="1">
        <v>30</v>
      </c>
      <c r="B31" s="4">
        <v>100</v>
      </c>
      <c r="C31" s="2">
        <v>6.8606999999999996</v>
      </c>
      <c r="D31" s="3">
        <v>3</v>
      </c>
      <c r="E31" s="2">
        <v>16.9724</v>
      </c>
      <c r="F31" s="3">
        <v>3</v>
      </c>
      <c r="G31" s="2">
        <v>16.9724</v>
      </c>
      <c r="H31" s="3">
        <v>2</v>
      </c>
      <c r="I31" s="3">
        <f>_xlfn.IFS(D31+F31&lt;4,1,D31+F31&gt;4,3,D31+F31=4,2)</f>
        <v>3</v>
      </c>
      <c r="J31" s="3">
        <f>_xlfn.IFS(H31+I31&lt;4,1,H31+I31&gt;4,3,H31+I31=4,2)</f>
        <v>3</v>
      </c>
      <c r="K31" s="3">
        <v>4</v>
      </c>
      <c r="L31" s="3">
        <v>2</v>
      </c>
      <c r="M31" s="3">
        <v>2</v>
      </c>
      <c r="N31" s="3">
        <v>9</v>
      </c>
      <c r="O31" s="3">
        <v>1</v>
      </c>
      <c r="P31" s="3">
        <f>_xlfn.IFS(J31+L31&lt;4,1,J31+L31&gt;4,3,J31+L31=4,2)</f>
        <v>3</v>
      </c>
      <c r="Q31" s="3">
        <f>_xlfn.IFS(M31+O31&lt;4,1,M31+O31&gt;4,3,M31+O31=4,2)</f>
        <v>1</v>
      </c>
      <c r="R31" s="33">
        <f>_xlfn.IFS(P31+Q31&lt;4,1,P31+Q31&gt;4,3,P31+Q31=4,2)</f>
        <v>2</v>
      </c>
      <c r="S31" s="3">
        <v>26726</v>
      </c>
      <c r="T31" s="3">
        <v>6767</v>
      </c>
      <c r="U31" s="52">
        <f>S31/1000/C31</f>
        <v>3.895520865217835</v>
      </c>
      <c r="V31" s="47">
        <f>T31/100/C31</f>
        <v>9.8634250149401677</v>
      </c>
      <c r="W31" s="3">
        <v>3</v>
      </c>
      <c r="X31" s="3">
        <v>3</v>
      </c>
      <c r="Y31" s="3">
        <f>_xlfn.IFS(W31+X31&lt;4,1,W31+X31&gt;4,3,W31+X31=4,2)</f>
        <v>3</v>
      </c>
      <c r="Z31" s="3">
        <v>3</v>
      </c>
      <c r="AA31" s="35">
        <f>_xlfn.IFS(Y31+Z31&lt;4,1,Y31+Z31&gt;4,3,Y31+Z31=4,2)</f>
        <v>3</v>
      </c>
      <c r="AB31" s="3" t="str">
        <f>_xlfn.IFS(AND(R31=1,AA31=1),"а",AND(R31=1,AA31=2),"б",AND(R31=1,AA31=3),"в",AND(R31=2,AA31=1),"г",AND(R31=2,AA31=2),"и",AND(R31=2,AA31=3),"е",AND(R31=3,AA31=1),"д",AND(R31=3,AA31=2),"ж",AND(R31=3,AA31=3),"з")</f>
        <v>е</v>
      </c>
      <c r="AC31" s="3">
        <f>_xlfn.IFS(R31=3,3,R31=2,IF(AA31=3,3,2),R31=1,_xlfn.IFS(AA31=3,3,AA31=2,2,AA31=1,1))</f>
        <v>3</v>
      </c>
      <c r="AD31" s="3">
        <f>_xlfn.IFS(ABS(R31-AA31)=0,3,ABS(R31-AA31)=1,2,ABS(R31-AA31)=2,1)</f>
        <v>2</v>
      </c>
      <c r="AE31" s="3" t="str">
        <f>_xlfn.IFS(R31-AA31&lt;0,"интенсификация использования, размещение объектов",R31-AA31=0,"пропорциональное развитие инфраструктуры и объектов",R31-AA31&gt;0,"улучшение связей, развитие инфраструктуры")</f>
        <v>интенсификация использования, размещение объектов</v>
      </c>
      <c r="AF31" s="3">
        <f>_xlfn.IFS(R31=1,1,AA31=1,1,OR(AND(R31=2,AA31&gt;1),AND(AA31=2,R31&gt;1)),2,AND(R31=3,AA31=3),3)</f>
        <v>2</v>
      </c>
    </row>
    <row r="32" spans="1:32" x14ac:dyDescent="0.2">
      <c r="A32" s="1">
        <v>31</v>
      </c>
      <c r="B32" s="4">
        <v>100</v>
      </c>
      <c r="C32" s="2">
        <v>2.4226999999999999</v>
      </c>
      <c r="D32" s="3">
        <v>2</v>
      </c>
      <c r="E32" s="2">
        <v>12.555</v>
      </c>
      <c r="F32" s="3">
        <v>2</v>
      </c>
      <c r="G32" s="2">
        <v>18.6022</v>
      </c>
      <c r="H32" s="3">
        <v>2</v>
      </c>
      <c r="I32" s="3">
        <f>_xlfn.IFS(D32+F32&lt;4,1,D32+F32&gt;4,3,D32+F32=4,2)</f>
        <v>2</v>
      </c>
      <c r="J32" s="3">
        <f>_xlfn.IFS(H32+I32&lt;4,1,H32+I32&gt;4,3,H32+I32=4,2)</f>
        <v>2</v>
      </c>
      <c r="K32" s="3">
        <v>2</v>
      </c>
      <c r="L32" s="3">
        <v>2</v>
      </c>
      <c r="M32" s="3">
        <v>1</v>
      </c>
      <c r="N32" s="3">
        <v>4</v>
      </c>
      <c r="O32" s="3">
        <v>2</v>
      </c>
      <c r="P32" s="3">
        <f>_xlfn.IFS(J32+L32&lt;4,1,J32+L32&gt;4,3,J32+L32=4,2)</f>
        <v>2</v>
      </c>
      <c r="Q32" s="3">
        <f>_xlfn.IFS(M32+O32&lt;4,1,M32+O32&gt;4,3,M32+O32=4,2)</f>
        <v>1</v>
      </c>
      <c r="R32" s="33">
        <f>_xlfn.IFS(P32+Q32&lt;4,1,P32+Q32&gt;4,3,P32+Q32=4,2)</f>
        <v>1</v>
      </c>
      <c r="S32" s="3">
        <v>15351.852999999999</v>
      </c>
      <c r="T32" s="3">
        <v>6280</v>
      </c>
      <c r="U32" s="52">
        <f>S32/1000/C32</f>
        <v>6.3366710694679487</v>
      </c>
      <c r="V32" s="47">
        <f>T32/100/C32</f>
        <v>25.921492549634706</v>
      </c>
      <c r="W32" s="3">
        <v>2</v>
      </c>
      <c r="X32" s="3">
        <v>2</v>
      </c>
      <c r="Y32" s="3">
        <f>_xlfn.IFS(W32+X32&lt;4,1,W32+X32&gt;4,3,W32+X32=4,2)</f>
        <v>2</v>
      </c>
      <c r="Z32" s="3">
        <v>1</v>
      </c>
      <c r="AA32" s="35">
        <f>_xlfn.IFS(Y32+Z32&lt;4,1,Y32+Z32&gt;4,3,Y32+Z32=4,2)</f>
        <v>1</v>
      </c>
      <c r="AB32" s="3" t="str">
        <f>_xlfn.IFS(AND(R32=1,AA32=1),"а",AND(R32=1,AA32=2),"б",AND(R32=1,AA32=3),"в",AND(R32=2,AA32=1),"г",AND(R32=2,AA32=2),"и",AND(R32=2,AA32=3),"е",AND(R32=3,AA32=1),"д",AND(R32=3,AA32=2),"ж",AND(R32=3,AA32=3),"з")</f>
        <v>а</v>
      </c>
      <c r="AC32" s="3">
        <f>_xlfn.IFS(R32=3,3,R32=2,IF(AA32=3,3,2),R32=1,_xlfn.IFS(AA32=3,3,AA32=2,2,AA32=1,1))</f>
        <v>1</v>
      </c>
      <c r="AD32" s="3">
        <f>_xlfn.IFS(ABS(R32-AA32)=0,3,ABS(R32-AA32)=1,2,ABS(R32-AA32)=2,1)</f>
        <v>3</v>
      </c>
      <c r="AE32" s="3" t="str">
        <f>_xlfn.IFS(R32-AA32&lt;0,"интенсификация использования, размещение объектов",R32-AA32=0,"пропорциональное развитие инфраструктуры и объектов",R32-AA32&gt;0,"улучшение связей, развитие инфраструктуры")</f>
        <v>пропорциональное развитие инфраструктуры и объектов</v>
      </c>
      <c r="AF32" s="3">
        <f>_xlfn.IFS(R32=1,1,AA32=1,1,OR(AND(R32=2,AA32&gt;1),AND(AA32=2,R32&gt;1)),2,AND(R32=3,AA32=3),3)</f>
        <v>1</v>
      </c>
    </row>
    <row r="33" spans="1:32" x14ac:dyDescent="0.2">
      <c r="A33" s="1">
        <v>32</v>
      </c>
      <c r="B33" s="4">
        <v>100</v>
      </c>
      <c r="C33" s="2">
        <v>1.6535</v>
      </c>
      <c r="D33" s="3">
        <v>1</v>
      </c>
      <c r="E33" s="2">
        <v>1.6535</v>
      </c>
      <c r="F33" s="3">
        <v>1</v>
      </c>
      <c r="G33" s="2">
        <v>205.6027</v>
      </c>
      <c r="H33" s="3">
        <v>3</v>
      </c>
      <c r="I33" s="3">
        <f>_xlfn.IFS(D33+F33&lt;4,1,D33+F33&gt;4,3,D33+F33=4,2)</f>
        <v>1</v>
      </c>
      <c r="J33" s="3">
        <f>_xlfn.IFS(H33+I33&lt;4,1,H33+I33&gt;4,3,H33+I33=4,2)</f>
        <v>2</v>
      </c>
      <c r="K33" s="3">
        <v>3</v>
      </c>
      <c r="L33" s="3">
        <v>2</v>
      </c>
      <c r="M33" s="3">
        <v>3</v>
      </c>
      <c r="N33" s="3">
        <v>2</v>
      </c>
      <c r="O33" s="3">
        <v>2</v>
      </c>
      <c r="P33" s="3">
        <f>_xlfn.IFS(J33+L33&lt;4,1,J33+L33&gt;4,3,J33+L33=4,2)</f>
        <v>2</v>
      </c>
      <c r="Q33" s="3">
        <f>_xlfn.IFS(M33+O33&lt;4,1,M33+O33&gt;4,3,M33+O33=4,2)</f>
        <v>3</v>
      </c>
      <c r="R33" s="33">
        <f>_xlfn.IFS(P33+Q33&lt;4,1,P33+Q33&gt;4,3,P33+Q33=4,2)</f>
        <v>3</v>
      </c>
      <c r="S33" s="3">
        <v>102095.992</v>
      </c>
      <c r="T33" s="3">
        <v>6577</v>
      </c>
      <c r="U33" s="52">
        <f>S33/1000/C33</f>
        <v>61.745383731478682</v>
      </c>
      <c r="V33" s="47">
        <f>T33/100/C33</f>
        <v>39.776232234653762</v>
      </c>
      <c r="W33" s="3">
        <v>1</v>
      </c>
      <c r="X33" s="3">
        <v>1</v>
      </c>
      <c r="Y33" s="3">
        <f>_xlfn.IFS(W33+X33&lt;4,1,W33+X33&gt;4,3,W33+X33=4,2)</f>
        <v>1</v>
      </c>
      <c r="Z33" s="3">
        <v>1</v>
      </c>
      <c r="AA33" s="35">
        <f>_xlfn.IFS(Y33+Z33&lt;4,1,Y33+Z33&gt;4,3,Y33+Z33=4,2)</f>
        <v>1</v>
      </c>
      <c r="AB33" s="3" t="str">
        <f>_xlfn.IFS(AND(R33=1,AA33=1),"а",AND(R33=1,AA33=2),"б",AND(R33=1,AA33=3),"в",AND(R33=2,AA33=1),"г",AND(R33=2,AA33=2),"и",AND(R33=2,AA33=3),"е",AND(R33=3,AA33=1),"д",AND(R33=3,AA33=2),"ж",AND(R33=3,AA33=3),"з")</f>
        <v>д</v>
      </c>
      <c r="AC33" s="3">
        <f>_xlfn.IFS(R33=3,3,R33=2,IF(AA33=3,3,2),R33=1,_xlfn.IFS(AA33=3,3,AA33=2,2,AA33=1,1))</f>
        <v>3</v>
      </c>
      <c r="AD33" s="3">
        <f>_xlfn.IFS(ABS(R33-AA33)=0,3,ABS(R33-AA33)=1,2,ABS(R33-AA33)=2,1)</f>
        <v>1</v>
      </c>
      <c r="AE33" s="3" t="str">
        <f>_xlfn.IFS(R33-AA33&lt;0,"интенсификация использования, размещение объектов",R33-AA33=0,"пропорциональное развитие инфраструктуры и объектов",R33-AA33&gt;0,"улучшение связей, развитие инфраструктуры")</f>
        <v>улучшение связей, развитие инфраструктуры</v>
      </c>
      <c r="AF33" s="3">
        <f>_xlfn.IFS(R33=1,1,AA33=1,1,OR(AND(R33=2,AA33&gt;1),AND(AA33=2,R33&gt;1)),2,AND(R33=3,AA33=3),3)</f>
        <v>1</v>
      </c>
    </row>
    <row r="34" spans="1:32" x14ac:dyDescent="0.2">
      <c r="A34" s="1">
        <v>33</v>
      </c>
      <c r="B34" s="4">
        <v>400</v>
      </c>
      <c r="C34" s="2">
        <v>0.74539999999999995</v>
      </c>
      <c r="D34" s="3">
        <v>1</v>
      </c>
      <c r="E34" s="2">
        <v>12.555</v>
      </c>
      <c r="F34" s="3">
        <v>2</v>
      </c>
      <c r="G34" s="2">
        <v>18.6022</v>
      </c>
      <c r="H34" s="3">
        <v>2</v>
      </c>
      <c r="I34" s="3">
        <f>_xlfn.IFS(D34+F34&lt;4,1,D34+F34&gt;4,3,D34+F34=4,2)</f>
        <v>1</v>
      </c>
      <c r="J34" s="3">
        <f>_xlfn.IFS(H34+I34&lt;4,1,H34+I34&gt;4,3,H34+I34=4,2)</f>
        <v>1</v>
      </c>
      <c r="K34" s="3">
        <v>7</v>
      </c>
      <c r="L34" s="3">
        <v>1</v>
      </c>
      <c r="M34" s="3">
        <v>1</v>
      </c>
      <c r="N34" s="3">
        <v>2</v>
      </c>
      <c r="O34" s="3">
        <v>2</v>
      </c>
      <c r="P34" s="3">
        <f>_xlfn.IFS(J34+L34&lt;4,1,J34+L34&gt;4,3,J34+L34=4,2)</f>
        <v>1</v>
      </c>
      <c r="Q34" s="3">
        <f>_xlfn.IFS(M34+O34&lt;4,1,M34+O34&gt;4,3,M34+O34=4,2)</f>
        <v>1</v>
      </c>
      <c r="R34" s="33">
        <f>_xlfn.IFS(P34+Q34&lt;4,1,P34+Q34&gt;4,3,P34+Q34=4,2)</f>
        <v>1</v>
      </c>
      <c r="S34" s="3">
        <v>0</v>
      </c>
      <c r="T34" s="3">
        <v>0</v>
      </c>
      <c r="U34" s="52">
        <f>S34/1000/C34</f>
        <v>0</v>
      </c>
      <c r="V34" s="47">
        <f>T34/100/C34</f>
        <v>0</v>
      </c>
      <c r="W34" s="3">
        <v>3</v>
      </c>
      <c r="X34" s="3">
        <v>3</v>
      </c>
      <c r="Y34" s="3">
        <f>_xlfn.IFS(W34+X34&lt;4,1,W34+X34&gt;4,3,W34+X34=4,2)</f>
        <v>3</v>
      </c>
      <c r="Z34" s="3">
        <v>3</v>
      </c>
      <c r="AA34" s="35">
        <f>_xlfn.IFS(Y34+Z34&lt;4,1,Y34+Z34&gt;4,3,Y34+Z34=4,2)</f>
        <v>3</v>
      </c>
      <c r="AB34" s="3" t="str">
        <f>_xlfn.IFS(AND(R34=1,AA34=1),"а",AND(R34=1,AA34=2),"б",AND(R34=1,AA34=3),"в",AND(R34=2,AA34=1),"г",AND(R34=2,AA34=2),"и",AND(R34=2,AA34=3),"е",AND(R34=3,AA34=1),"д",AND(R34=3,AA34=2),"ж",AND(R34=3,AA34=3),"з")</f>
        <v>в</v>
      </c>
      <c r="AC34" s="3">
        <f>_xlfn.IFS(R34=3,3,R34=2,IF(AA34=3,3,2),R34=1,_xlfn.IFS(AA34=3,3,AA34=2,2,AA34=1,1))</f>
        <v>3</v>
      </c>
      <c r="AD34" s="3">
        <f>_xlfn.IFS(ABS(R34-AA34)=0,3,ABS(R34-AA34)=1,2,ABS(R34-AA34)=2,1)</f>
        <v>1</v>
      </c>
      <c r="AE34" s="3" t="str">
        <f>_xlfn.IFS(R34-AA34&lt;0,"интенсификация использования, размещение объектов",R34-AA34=0,"пропорциональное развитие инфраструктуры и объектов",R34-AA34&gt;0,"улучшение связей, развитие инфраструктуры")</f>
        <v>интенсификация использования, размещение объектов</v>
      </c>
      <c r="AF34" s="3">
        <f>_xlfn.IFS(R34=1,1,AA34=1,1,OR(AND(R34=2,AA34&gt;1),AND(AA34=2,R34&gt;1)),2,AND(R34=3,AA34=3),3)</f>
        <v>1</v>
      </c>
    </row>
    <row r="35" spans="1:32" x14ac:dyDescent="0.2">
      <c r="A35" s="1">
        <v>34</v>
      </c>
      <c r="B35" s="4">
        <v>200</v>
      </c>
      <c r="C35" s="2">
        <v>2.7915000000000001</v>
      </c>
      <c r="D35" s="3">
        <v>2</v>
      </c>
      <c r="E35" s="2">
        <v>12.555</v>
      </c>
      <c r="F35" s="3">
        <v>2</v>
      </c>
      <c r="G35" s="2">
        <v>18.6022</v>
      </c>
      <c r="H35" s="3">
        <v>2</v>
      </c>
      <c r="I35" s="3">
        <f>_xlfn.IFS(D35+F35&lt;4,1,D35+F35&gt;4,3,D35+F35=4,2)</f>
        <v>2</v>
      </c>
      <c r="J35" s="3">
        <f>_xlfn.IFS(H35+I35&lt;4,1,H35+I35&gt;4,3,H35+I35=4,2)</f>
        <v>2</v>
      </c>
      <c r="K35" s="3">
        <v>2</v>
      </c>
      <c r="L35" s="3">
        <v>2</v>
      </c>
      <c r="M35" s="3">
        <v>1</v>
      </c>
      <c r="N35" s="3">
        <v>3</v>
      </c>
      <c r="O35" s="3">
        <v>2</v>
      </c>
      <c r="P35" s="3">
        <f>_xlfn.IFS(J35+L35&lt;4,1,J35+L35&gt;4,3,J35+L35=4,2)</f>
        <v>2</v>
      </c>
      <c r="Q35" s="3">
        <f>_xlfn.IFS(M35+O35&lt;4,1,M35+O35&gt;4,3,M35+O35=4,2)</f>
        <v>1</v>
      </c>
      <c r="R35" s="33">
        <f>_xlfn.IFS(P35+Q35&lt;4,1,P35+Q35&gt;4,3,P35+Q35=4,2)</f>
        <v>1</v>
      </c>
      <c r="S35" s="3">
        <v>22710.208999999999</v>
      </c>
      <c r="T35" s="3">
        <v>3804</v>
      </c>
      <c r="U35" s="52">
        <f>S35/1000/C35</f>
        <v>8.1354859394590715</v>
      </c>
      <c r="V35" s="47">
        <f>T35/100/C35</f>
        <v>13.627082213863513</v>
      </c>
      <c r="W35" s="3">
        <v>2</v>
      </c>
      <c r="X35" s="3">
        <v>3</v>
      </c>
      <c r="Y35" s="3">
        <f>_xlfn.IFS(W35+X35&lt;4,1,W35+X35&gt;4,3,W35+X35=4,2)</f>
        <v>3</v>
      </c>
      <c r="Z35" s="3">
        <v>2</v>
      </c>
      <c r="AA35" s="35">
        <f>_xlfn.IFS(Y35+Z35&lt;4,1,Y35+Z35&gt;4,3,Y35+Z35=4,2)</f>
        <v>3</v>
      </c>
      <c r="AB35" s="3" t="str">
        <f>_xlfn.IFS(AND(R35=1,AA35=1),"а",AND(R35=1,AA35=2),"б",AND(R35=1,AA35=3),"в",AND(R35=2,AA35=1),"г",AND(R35=2,AA35=2),"и",AND(R35=2,AA35=3),"е",AND(R35=3,AA35=1),"д",AND(R35=3,AA35=2),"ж",AND(R35=3,AA35=3),"з")</f>
        <v>в</v>
      </c>
      <c r="AC35" s="3">
        <f>_xlfn.IFS(R35=3,3,R35=2,IF(AA35=3,3,2),R35=1,_xlfn.IFS(AA35=3,3,AA35=2,2,AA35=1,1))</f>
        <v>3</v>
      </c>
      <c r="AD35" s="3">
        <f>_xlfn.IFS(ABS(R35-AA35)=0,3,ABS(R35-AA35)=1,2,ABS(R35-AA35)=2,1)</f>
        <v>1</v>
      </c>
      <c r="AE35" s="3" t="str">
        <f>_xlfn.IFS(R35-AA35&lt;0,"интенсификация использования, размещение объектов",R35-AA35=0,"пропорциональное развитие инфраструктуры и объектов",R35-AA35&gt;0,"улучшение связей, развитие инфраструктуры")</f>
        <v>интенсификация использования, размещение объектов</v>
      </c>
      <c r="AF35" s="3">
        <f>_xlfn.IFS(R35=1,1,AA35=1,1,OR(AND(R35=2,AA35&gt;1),AND(AA35=2,R35&gt;1)),2,AND(R35=3,AA35=3),3)</f>
        <v>1</v>
      </c>
    </row>
    <row r="36" spans="1:32" x14ac:dyDescent="0.2">
      <c r="A36" s="1">
        <v>35</v>
      </c>
      <c r="B36" s="4">
        <v>400</v>
      </c>
      <c r="C36" s="2">
        <v>1.3982000000000001</v>
      </c>
      <c r="D36" s="3">
        <v>1</v>
      </c>
      <c r="E36" s="2">
        <v>22.837499999999999</v>
      </c>
      <c r="F36" s="3">
        <v>3</v>
      </c>
      <c r="G36" s="2">
        <v>48.268599999999999</v>
      </c>
      <c r="H36" s="3">
        <v>3</v>
      </c>
      <c r="I36" s="3">
        <f>_xlfn.IFS(D36+F36&lt;4,1,D36+F36&gt;4,3,D36+F36=4,2)</f>
        <v>2</v>
      </c>
      <c r="J36" s="3">
        <f>_xlfn.IFS(H36+I36&lt;4,1,H36+I36&gt;4,3,H36+I36=4,2)</f>
        <v>3</v>
      </c>
      <c r="K36" s="3">
        <v>1</v>
      </c>
      <c r="L36" s="3">
        <v>2</v>
      </c>
      <c r="M36" s="3">
        <v>3</v>
      </c>
      <c r="N36" s="3">
        <v>2</v>
      </c>
      <c r="O36" s="3">
        <v>2</v>
      </c>
      <c r="P36" s="3">
        <f>_xlfn.IFS(J36+L36&lt;4,1,J36+L36&gt;4,3,J36+L36=4,2)</f>
        <v>3</v>
      </c>
      <c r="Q36" s="3">
        <f>_xlfn.IFS(M36+O36&lt;4,1,M36+O36&gt;4,3,M36+O36=4,2)</f>
        <v>3</v>
      </c>
      <c r="R36" s="33">
        <f>_xlfn.IFS(P36+Q36&lt;4,1,P36+Q36&gt;4,3,P36+Q36=4,2)</f>
        <v>3</v>
      </c>
      <c r="S36" s="3">
        <v>0</v>
      </c>
      <c r="T36" s="3">
        <v>0</v>
      </c>
      <c r="U36" s="52">
        <f>S36/1000/C36</f>
        <v>0</v>
      </c>
      <c r="V36" s="47">
        <f>T36/100/C36</f>
        <v>0</v>
      </c>
      <c r="W36" s="3">
        <v>3</v>
      </c>
      <c r="X36" s="3">
        <v>3</v>
      </c>
      <c r="Y36" s="3">
        <f>_xlfn.IFS(W36+X36&lt;4,1,W36+X36&gt;4,3,W36+X36=4,2)</f>
        <v>3</v>
      </c>
      <c r="Z36" s="3">
        <v>3</v>
      </c>
      <c r="AA36" s="35">
        <f>_xlfn.IFS(Y36+Z36&lt;4,1,Y36+Z36&gt;4,3,Y36+Z36=4,2)</f>
        <v>3</v>
      </c>
      <c r="AB36" s="3" t="str">
        <f>_xlfn.IFS(AND(R36=1,AA36=1),"а",AND(R36=1,AA36=2),"б",AND(R36=1,AA36=3),"в",AND(R36=2,AA36=1),"г",AND(R36=2,AA36=2),"и",AND(R36=2,AA36=3),"е",AND(R36=3,AA36=1),"д",AND(R36=3,AA36=2),"ж",AND(R36=3,AA36=3),"з")</f>
        <v>з</v>
      </c>
      <c r="AC36" s="3">
        <f>_xlfn.IFS(R36=3,3,R36=2,IF(AA36=3,3,2),R36=1,_xlfn.IFS(AA36=3,3,AA36=2,2,AA36=1,1))</f>
        <v>3</v>
      </c>
      <c r="AD36" s="3">
        <f>_xlfn.IFS(ABS(R36-AA36)=0,3,ABS(R36-AA36)=1,2,ABS(R36-AA36)=2,1)</f>
        <v>3</v>
      </c>
      <c r="AE36" s="3" t="str">
        <f>_xlfn.IFS(R36-AA36&lt;0,"интенсификация использования, размещение объектов",R36-AA36=0,"пропорциональное развитие инфраструктуры и объектов",R36-AA36&gt;0,"улучшение связей, развитие инфраструктуры")</f>
        <v>пропорциональное развитие инфраструктуры и объектов</v>
      </c>
      <c r="AF36" s="3">
        <f>_xlfn.IFS(R36=1,1,AA36=1,1,OR(AND(R36=2,AA36&gt;1),AND(AA36=2,R36&gt;1)),2,AND(R36=3,AA36=3),3)</f>
        <v>3</v>
      </c>
    </row>
    <row r="37" spans="1:32" x14ac:dyDescent="0.2">
      <c r="A37" s="1">
        <v>36</v>
      </c>
      <c r="B37" s="4">
        <v>130</v>
      </c>
      <c r="C37" s="2">
        <v>15.692</v>
      </c>
      <c r="D37" s="3">
        <v>3</v>
      </c>
      <c r="E37" s="2">
        <v>38.925800000000002</v>
      </c>
      <c r="F37" s="3">
        <v>3</v>
      </c>
      <c r="G37" s="2">
        <v>205.6027</v>
      </c>
      <c r="H37" s="3">
        <v>3</v>
      </c>
      <c r="I37" s="3">
        <f>_xlfn.IFS(D37+F37&lt;4,1,D37+F37&gt;4,3,D37+F37=4,2)</f>
        <v>3</v>
      </c>
      <c r="J37" s="3">
        <f>_xlfn.IFS(H37+I37&lt;4,1,H37+I37&gt;4,3,H37+I37=4,2)</f>
        <v>3</v>
      </c>
      <c r="K37" s="3">
        <v>1</v>
      </c>
      <c r="L37" s="3">
        <v>2</v>
      </c>
      <c r="M37" s="3">
        <v>1</v>
      </c>
      <c r="N37" s="3">
        <v>2</v>
      </c>
      <c r="O37" s="3">
        <v>2</v>
      </c>
      <c r="P37" s="3">
        <f>_xlfn.IFS(J37+L37&lt;4,1,J37+L37&gt;4,3,J37+L37=4,2)</f>
        <v>3</v>
      </c>
      <c r="Q37" s="3">
        <f>_xlfn.IFS(M37+O37&lt;4,1,M37+O37&gt;4,3,M37+O37=4,2)</f>
        <v>1</v>
      </c>
      <c r="R37" s="33">
        <f>_xlfn.IFS(P37+Q37&lt;4,1,P37+Q37&gt;4,3,P37+Q37=4,2)</f>
        <v>2</v>
      </c>
      <c r="S37" s="3">
        <v>200740.91800000001</v>
      </c>
      <c r="T37" s="3">
        <v>61144</v>
      </c>
      <c r="U37" s="52">
        <f>S37/1000/C37</f>
        <v>12.792564236553657</v>
      </c>
      <c r="V37" s="47">
        <f>T37/100/C37</f>
        <v>38.965077746622484</v>
      </c>
      <c r="W37" s="3">
        <v>1</v>
      </c>
      <c r="X37" s="3">
        <v>1</v>
      </c>
      <c r="Y37" s="3">
        <f>_xlfn.IFS(W37+X37&lt;4,1,W37+X37&gt;4,3,W37+X37=4,2)</f>
        <v>1</v>
      </c>
      <c r="Z37" s="3">
        <v>3</v>
      </c>
      <c r="AA37" s="35">
        <f>_xlfn.IFS(Y37+Z37&lt;4,1,Y37+Z37&gt;4,3,Y37+Z37=4,2)</f>
        <v>2</v>
      </c>
      <c r="AB37" s="3" t="str">
        <f>_xlfn.IFS(AND(R37=1,AA37=1),"а",AND(R37=1,AA37=2),"б",AND(R37=1,AA37=3),"в",AND(R37=2,AA37=1),"г",AND(R37=2,AA37=2),"и",AND(R37=2,AA37=3),"е",AND(R37=3,AA37=1),"д",AND(R37=3,AA37=2),"ж",AND(R37=3,AA37=3),"з")</f>
        <v>и</v>
      </c>
      <c r="AC37" s="3">
        <f>_xlfn.IFS(R37=3,3,R37=2,IF(AA37=3,3,2),R37=1,_xlfn.IFS(AA37=3,3,AA37=2,2,AA37=1,1))</f>
        <v>2</v>
      </c>
      <c r="AD37" s="3">
        <f>_xlfn.IFS(ABS(R37-AA37)=0,3,ABS(R37-AA37)=1,2,ABS(R37-AA37)=2,1)</f>
        <v>3</v>
      </c>
      <c r="AE37" s="3" t="str">
        <f>_xlfn.IFS(R37-AA37&lt;0,"интенсификация использования, размещение объектов",R37-AA37=0,"пропорциональное развитие инфраструктуры и объектов",R37-AA37&gt;0,"улучшение связей, развитие инфраструктуры")</f>
        <v>пропорциональное развитие инфраструктуры и объектов</v>
      </c>
      <c r="AF37" s="3">
        <f>_xlfn.IFS(R37=1,1,AA37=1,1,OR(AND(R37=2,AA37&gt;1),AND(AA37=2,R37&gt;1)),2,AND(R37=3,AA37=3),3)</f>
        <v>2</v>
      </c>
    </row>
    <row r="38" spans="1:32" x14ac:dyDescent="0.2">
      <c r="A38" s="1">
        <v>37</v>
      </c>
      <c r="B38" s="4">
        <v>120</v>
      </c>
      <c r="C38" s="2">
        <v>4.8106999999999998</v>
      </c>
      <c r="D38" s="3">
        <v>3</v>
      </c>
      <c r="E38" s="2">
        <v>28.933499999999999</v>
      </c>
      <c r="F38" s="3">
        <v>3</v>
      </c>
      <c r="G38" s="2">
        <v>42.552300000000002</v>
      </c>
      <c r="H38" s="3">
        <v>2</v>
      </c>
      <c r="I38" s="3">
        <f>_xlfn.IFS(D38+F38&lt;4,1,D38+F38&gt;4,3,D38+F38=4,2)</f>
        <v>3</v>
      </c>
      <c r="J38" s="3">
        <f>_xlfn.IFS(H38+I38&lt;4,1,H38+I38&gt;4,3,H38+I38=4,2)</f>
        <v>3</v>
      </c>
      <c r="K38" s="3">
        <v>7</v>
      </c>
      <c r="L38" s="3">
        <v>1</v>
      </c>
      <c r="M38" s="3">
        <v>1</v>
      </c>
      <c r="N38" s="3">
        <v>3</v>
      </c>
      <c r="O38" s="3">
        <v>2</v>
      </c>
      <c r="P38" s="3">
        <f>_xlfn.IFS(J38+L38&lt;4,1,J38+L38&gt;4,3,J38+L38=4,2)</f>
        <v>2</v>
      </c>
      <c r="Q38" s="3">
        <f>_xlfn.IFS(M38+O38&lt;4,1,M38+O38&gt;4,3,M38+O38=4,2)</f>
        <v>1</v>
      </c>
      <c r="R38" s="33">
        <f>_xlfn.IFS(P38+Q38&lt;4,1,P38+Q38&gt;4,3,P38+Q38=4,2)</f>
        <v>1</v>
      </c>
      <c r="S38" s="3">
        <v>75829.562000000005</v>
      </c>
      <c r="T38" s="3">
        <v>15417</v>
      </c>
      <c r="U38" s="52">
        <f>S38/1000/C38</f>
        <v>15.762687758538261</v>
      </c>
      <c r="V38" s="47">
        <f>T38/100/C38</f>
        <v>32.047311202111956</v>
      </c>
      <c r="W38" s="3">
        <v>1</v>
      </c>
      <c r="X38" s="3">
        <v>1</v>
      </c>
      <c r="Y38" s="3">
        <f>_xlfn.IFS(W38+X38&lt;4,1,W38+X38&gt;4,3,W38+X38=4,2)</f>
        <v>1</v>
      </c>
      <c r="Z38" s="3">
        <v>1</v>
      </c>
      <c r="AA38" s="35">
        <f>_xlfn.IFS(Y38+Z38&lt;4,1,Y38+Z38&gt;4,3,Y38+Z38=4,2)</f>
        <v>1</v>
      </c>
      <c r="AB38" s="3" t="str">
        <f>_xlfn.IFS(AND(R38=1,AA38=1),"а",AND(R38=1,AA38=2),"б",AND(R38=1,AA38=3),"в",AND(R38=2,AA38=1),"г",AND(R38=2,AA38=2),"и",AND(R38=2,AA38=3),"е",AND(R38=3,AA38=1),"д",AND(R38=3,AA38=2),"ж",AND(R38=3,AA38=3),"з")</f>
        <v>а</v>
      </c>
      <c r="AC38" s="3">
        <f>_xlfn.IFS(R38=3,3,R38=2,IF(AA38=3,3,2),R38=1,_xlfn.IFS(AA38=3,3,AA38=2,2,AA38=1,1))</f>
        <v>1</v>
      </c>
      <c r="AD38" s="3">
        <f>_xlfn.IFS(ABS(R38-AA38)=0,3,ABS(R38-AA38)=1,2,ABS(R38-AA38)=2,1)</f>
        <v>3</v>
      </c>
      <c r="AE38" s="3" t="str">
        <f>_xlfn.IFS(R38-AA38&lt;0,"интенсификация использования, размещение объектов",R38-AA38=0,"пропорциональное развитие инфраструктуры и объектов",R38-AA38&gt;0,"улучшение связей, развитие инфраструктуры")</f>
        <v>пропорциональное развитие инфраструктуры и объектов</v>
      </c>
      <c r="AF38" s="3">
        <f>_xlfn.IFS(R38=1,1,AA38=1,1,OR(AND(R38=2,AA38&gt;1),AND(AA38=2,R38&gt;1)),2,AND(R38=3,AA38=3),3)</f>
        <v>1</v>
      </c>
    </row>
    <row r="39" spans="1:32" x14ac:dyDescent="0.2">
      <c r="A39" s="1">
        <v>38</v>
      </c>
      <c r="B39" s="4">
        <v>130</v>
      </c>
      <c r="C39" s="2">
        <v>4.4950999999999999</v>
      </c>
      <c r="D39" s="3">
        <v>2</v>
      </c>
      <c r="E39" s="2">
        <v>37.5199</v>
      </c>
      <c r="F39" s="3">
        <v>3</v>
      </c>
      <c r="G39" s="2">
        <v>205.6027</v>
      </c>
      <c r="H39" s="3">
        <v>3</v>
      </c>
      <c r="I39" s="3">
        <f>_xlfn.IFS(D39+F39&lt;4,1,D39+F39&gt;4,3,D39+F39=4,2)</f>
        <v>3</v>
      </c>
      <c r="J39" s="3">
        <f>_xlfn.IFS(H39+I39&lt;4,1,H39+I39&gt;4,3,H39+I39=4,2)</f>
        <v>3</v>
      </c>
      <c r="K39" s="3">
        <v>1</v>
      </c>
      <c r="L39" s="3">
        <v>2</v>
      </c>
      <c r="M39" s="3">
        <v>2</v>
      </c>
      <c r="N39" s="3">
        <v>2</v>
      </c>
      <c r="O39" s="3">
        <v>2</v>
      </c>
      <c r="P39" s="3">
        <f>_xlfn.IFS(J39+L39&lt;4,1,J39+L39&gt;4,3,J39+L39=4,2)</f>
        <v>3</v>
      </c>
      <c r="Q39" s="3">
        <f>_xlfn.IFS(M39+O39&lt;4,1,M39+O39&gt;4,3,M39+O39=4,2)</f>
        <v>2</v>
      </c>
      <c r="R39" s="33">
        <f>_xlfn.IFS(P39+Q39&lt;4,1,P39+Q39&gt;4,3,P39+Q39=4,2)</f>
        <v>3</v>
      </c>
      <c r="S39" s="3">
        <v>44768</v>
      </c>
      <c r="T39" s="3">
        <v>17549</v>
      </c>
      <c r="U39" s="52">
        <f>S39/1000/C39</f>
        <v>9.959289003581679</v>
      </c>
      <c r="V39" s="47">
        <f>T39/100/C39</f>
        <v>39.040288313941851</v>
      </c>
      <c r="W39" s="3">
        <v>2</v>
      </c>
      <c r="X39" s="3">
        <v>1</v>
      </c>
      <c r="Y39" s="3">
        <f>_xlfn.IFS(W39+X39&lt;4,1,W39+X39&gt;4,3,W39+X39=4,2)</f>
        <v>1</v>
      </c>
      <c r="Z39" s="3">
        <v>1</v>
      </c>
      <c r="AA39" s="35">
        <f>_xlfn.IFS(Y39+Z39&lt;4,1,Y39+Z39&gt;4,3,Y39+Z39=4,2)</f>
        <v>1</v>
      </c>
      <c r="AB39" s="3" t="str">
        <f>_xlfn.IFS(AND(R39=1,AA39=1),"а",AND(R39=1,AA39=2),"б",AND(R39=1,AA39=3),"в",AND(R39=2,AA39=1),"г",AND(R39=2,AA39=2),"и",AND(R39=2,AA39=3),"е",AND(R39=3,AA39=1),"д",AND(R39=3,AA39=2),"ж",AND(R39=3,AA39=3),"з")</f>
        <v>д</v>
      </c>
      <c r="AC39" s="3">
        <f>_xlfn.IFS(R39=3,3,R39=2,IF(AA39=3,3,2),R39=1,_xlfn.IFS(AA39=3,3,AA39=2,2,AA39=1,1))</f>
        <v>3</v>
      </c>
      <c r="AD39" s="3">
        <f>_xlfn.IFS(ABS(R39-AA39)=0,3,ABS(R39-AA39)=1,2,ABS(R39-AA39)=2,1)</f>
        <v>1</v>
      </c>
      <c r="AE39" s="3" t="str">
        <f>_xlfn.IFS(R39-AA39&lt;0,"интенсификация использования, размещение объектов",R39-AA39=0,"пропорциональное развитие инфраструктуры и объектов",R39-AA39&gt;0,"улучшение связей, развитие инфраструктуры")</f>
        <v>улучшение связей, развитие инфраструктуры</v>
      </c>
      <c r="AF39" s="3">
        <f>_xlfn.IFS(R39=1,1,AA39=1,1,OR(AND(R39=2,AA39&gt;1),AND(AA39=2,R39&gt;1)),2,AND(R39=3,AA39=3),3)</f>
        <v>1</v>
      </c>
    </row>
    <row r="40" spans="1:32" x14ac:dyDescent="0.2">
      <c r="A40" s="1">
        <v>39</v>
      </c>
      <c r="B40" s="4">
        <v>120</v>
      </c>
      <c r="C40" s="2">
        <v>6.6634000000000002</v>
      </c>
      <c r="D40" s="3">
        <v>3</v>
      </c>
      <c r="E40" s="2">
        <v>38.925800000000002</v>
      </c>
      <c r="F40" s="3">
        <v>3</v>
      </c>
      <c r="G40" s="2">
        <v>205.6027</v>
      </c>
      <c r="H40" s="3">
        <v>3</v>
      </c>
      <c r="I40" s="3">
        <f>_xlfn.IFS(D40+F40&lt;4,1,D40+F40&gt;4,3,D40+F40=4,2)</f>
        <v>3</v>
      </c>
      <c r="J40" s="3">
        <f>_xlfn.IFS(H40+I40&lt;4,1,H40+I40&gt;4,3,H40+I40=4,2)</f>
        <v>3</v>
      </c>
      <c r="K40" s="3">
        <v>0</v>
      </c>
      <c r="L40" s="3">
        <v>3</v>
      </c>
      <c r="M40" s="3">
        <v>2</v>
      </c>
      <c r="N40" s="3">
        <v>2</v>
      </c>
      <c r="O40" s="3">
        <v>2</v>
      </c>
      <c r="P40" s="3">
        <f>_xlfn.IFS(J40+L40&lt;4,1,J40+L40&gt;4,3,J40+L40=4,2)</f>
        <v>3</v>
      </c>
      <c r="Q40" s="3">
        <f>_xlfn.IFS(M40+O40&lt;4,1,M40+O40&gt;4,3,M40+O40=4,2)</f>
        <v>2</v>
      </c>
      <c r="R40" s="33">
        <f>_xlfn.IFS(P40+Q40&lt;4,1,P40+Q40&gt;4,3,P40+Q40=4,2)</f>
        <v>3</v>
      </c>
      <c r="S40" s="3">
        <v>33834.915999999997</v>
      </c>
      <c r="T40" s="3">
        <v>11287</v>
      </c>
      <c r="U40" s="52">
        <f>S40/1000/C40</f>
        <v>5.077725485487889</v>
      </c>
      <c r="V40" s="47">
        <f>T40/100/C40</f>
        <v>16.938800012005881</v>
      </c>
      <c r="W40" s="3">
        <v>2</v>
      </c>
      <c r="X40" s="3">
        <v>2</v>
      </c>
      <c r="Y40" s="3">
        <f>_xlfn.IFS(W40+X40&lt;4,1,W40+X40&gt;4,3,W40+X40=4,2)</f>
        <v>2</v>
      </c>
      <c r="Z40" s="3">
        <v>2</v>
      </c>
      <c r="AA40" s="35">
        <f>_xlfn.IFS(Y40+Z40&lt;4,1,Y40+Z40&gt;4,3,Y40+Z40=4,2)</f>
        <v>2</v>
      </c>
      <c r="AB40" s="3" t="str">
        <f>_xlfn.IFS(AND(R40=1,AA40=1),"а",AND(R40=1,AA40=2),"б",AND(R40=1,AA40=3),"в",AND(R40=2,AA40=1),"г",AND(R40=2,AA40=2),"и",AND(R40=2,AA40=3),"е",AND(R40=3,AA40=1),"д",AND(R40=3,AA40=2),"ж",AND(R40=3,AA40=3),"з")</f>
        <v>ж</v>
      </c>
      <c r="AC40" s="3">
        <f>_xlfn.IFS(R40=3,3,R40=2,IF(AA40=3,3,2),R40=1,_xlfn.IFS(AA40=3,3,AA40=2,2,AA40=1,1))</f>
        <v>3</v>
      </c>
      <c r="AD40" s="3">
        <f>_xlfn.IFS(ABS(R40-AA40)=0,3,ABS(R40-AA40)=1,2,ABS(R40-AA40)=2,1)</f>
        <v>2</v>
      </c>
      <c r="AE40" s="3" t="str">
        <f>_xlfn.IFS(R40-AA40&lt;0,"интенсификация использования, размещение объектов",R40-AA40=0,"пропорциональное развитие инфраструктуры и объектов",R40-AA40&gt;0,"улучшение связей, развитие инфраструктуры")</f>
        <v>улучшение связей, развитие инфраструктуры</v>
      </c>
      <c r="AF40" s="3">
        <f>_xlfn.IFS(R40=1,1,AA40=1,1,OR(AND(R40=2,AA40&gt;1),AND(AA40=2,R40&gt;1)),2,AND(R40=3,AA40=3),3)</f>
        <v>2</v>
      </c>
    </row>
    <row r="41" spans="1:32" x14ac:dyDescent="0.2">
      <c r="A41" s="1">
        <v>40</v>
      </c>
      <c r="B41" s="4">
        <v>120</v>
      </c>
      <c r="C41" s="2">
        <v>5.8380999999999998</v>
      </c>
      <c r="D41" s="3">
        <v>3</v>
      </c>
      <c r="E41" s="2">
        <v>38.925800000000002</v>
      </c>
      <c r="F41" s="3">
        <v>3</v>
      </c>
      <c r="G41" s="2">
        <v>205.6027</v>
      </c>
      <c r="H41" s="3">
        <v>3</v>
      </c>
      <c r="I41" s="3">
        <f>_xlfn.IFS(D41+F41&lt;4,1,D41+F41&gt;4,3,D41+F41=4,2)</f>
        <v>3</v>
      </c>
      <c r="J41" s="3">
        <f>_xlfn.IFS(H41+I41&lt;4,1,H41+I41&gt;4,3,H41+I41=4,2)</f>
        <v>3</v>
      </c>
      <c r="K41" s="3">
        <v>2</v>
      </c>
      <c r="L41" s="3">
        <v>2</v>
      </c>
      <c r="M41" s="3">
        <v>2</v>
      </c>
      <c r="N41" s="3">
        <v>3</v>
      </c>
      <c r="O41" s="3">
        <v>2</v>
      </c>
      <c r="P41" s="3">
        <f>_xlfn.IFS(J41+L41&lt;4,1,J41+L41&gt;4,3,J41+L41=4,2)</f>
        <v>3</v>
      </c>
      <c r="Q41" s="3">
        <f>_xlfn.IFS(M41+O41&lt;4,1,M41+O41&gt;4,3,M41+O41=4,2)</f>
        <v>2</v>
      </c>
      <c r="R41" s="33">
        <f>_xlfn.IFS(P41+Q41&lt;4,1,P41+Q41&gt;4,3,P41+Q41=4,2)</f>
        <v>3</v>
      </c>
      <c r="S41" s="3">
        <v>66207.054999999993</v>
      </c>
      <c r="T41" s="3">
        <v>10097</v>
      </c>
      <c r="U41" s="52">
        <f>S41/1000/C41</f>
        <v>11.340514037101112</v>
      </c>
      <c r="V41" s="47">
        <f>T41/100/C41</f>
        <v>17.295010362960554</v>
      </c>
      <c r="W41" s="3">
        <v>2</v>
      </c>
      <c r="X41" s="3">
        <v>2</v>
      </c>
      <c r="Y41" s="3">
        <f>_xlfn.IFS(W41+X41&lt;4,1,W41+X41&gt;4,3,W41+X41=4,2)</f>
        <v>2</v>
      </c>
      <c r="Z41" s="3">
        <v>2</v>
      </c>
      <c r="AA41" s="35">
        <f>_xlfn.IFS(Y41+Z41&lt;4,1,Y41+Z41&gt;4,3,Y41+Z41=4,2)</f>
        <v>2</v>
      </c>
      <c r="AB41" s="3" t="str">
        <f>_xlfn.IFS(AND(R41=1,AA41=1),"а",AND(R41=1,AA41=2),"б",AND(R41=1,AA41=3),"в",AND(R41=2,AA41=1),"г",AND(R41=2,AA41=2),"и",AND(R41=2,AA41=3),"е",AND(R41=3,AA41=1),"д",AND(R41=3,AA41=2),"ж",AND(R41=3,AA41=3),"з")</f>
        <v>ж</v>
      </c>
      <c r="AC41" s="3">
        <f>_xlfn.IFS(R41=3,3,R41=2,IF(AA41=3,3,2),R41=1,_xlfn.IFS(AA41=3,3,AA41=2,2,AA41=1,1))</f>
        <v>3</v>
      </c>
      <c r="AD41" s="3">
        <f>_xlfn.IFS(ABS(R41-AA41)=0,3,ABS(R41-AA41)=1,2,ABS(R41-AA41)=2,1)</f>
        <v>2</v>
      </c>
      <c r="AE41" s="3" t="str">
        <f>_xlfn.IFS(R41-AA41&lt;0,"интенсификация использования, размещение объектов",R41-AA41=0,"пропорциональное развитие инфраструктуры и объектов",R41-AA41&gt;0,"улучшение связей, развитие инфраструктуры")</f>
        <v>улучшение связей, развитие инфраструктуры</v>
      </c>
      <c r="AF41" s="3">
        <f>_xlfn.IFS(R41=1,1,AA41=1,1,OR(AND(R41=2,AA41&gt;1),AND(AA41=2,R41&gt;1)),2,AND(R41=3,AA41=3),3)</f>
        <v>2</v>
      </c>
    </row>
    <row r="42" spans="1:32" x14ac:dyDescent="0.2">
      <c r="A42" s="1">
        <v>41</v>
      </c>
      <c r="B42" s="4">
        <v>120</v>
      </c>
      <c r="C42" s="2">
        <v>8.4191000000000003</v>
      </c>
      <c r="D42" s="3">
        <v>3</v>
      </c>
      <c r="E42" s="2">
        <v>38.925800000000002</v>
      </c>
      <c r="F42" s="3">
        <v>3</v>
      </c>
      <c r="G42" s="2">
        <v>205.6027</v>
      </c>
      <c r="H42" s="3">
        <v>3</v>
      </c>
      <c r="I42" s="3">
        <f>_xlfn.IFS(D42+F42&lt;4,1,D42+F42&gt;4,3,D42+F42=4,2)</f>
        <v>3</v>
      </c>
      <c r="J42" s="3">
        <f>_xlfn.IFS(H42+I42&lt;4,1,H42+I42&gt;4,3,H42+I42=4,2)</f>
        <v>3</v>
      </c>
      <c r="K42" s="3">
        <v>3</v>
      </c>
      <c r="L42" s="3">
        <v>2</v>
      </c>
      <c r="M42" s="3">
        <v>1</v>
      </c>
      <c r="N42" s="3">
        <v>3</v>
      </c>
      <c r="O42" s="3">
        <v>2</v>
      </c>
      <c r="P42" s="3">
        <f>_xlfn.IFS(J42+L42&lt;4,1,J42+L42&gt;4,3,J42+L42=4,2)</f>
        <v>3</v>
      </c>
      <c r="Q42" s="3">
        <f>_xlfn.IFS(M42+O42&lt;4,1,M42+O42&gt;4,3,M42+O42=4,2)</f>
        <v>1</v>
      </c>
      <c r="R42" s="33">
        <f>_xlfn.IFS(P42+Q42&lt;4,1,P42+Q42&gt;4,3,P42+Q42=4,2)</f>
        <v>2</v>
      </c>
      <c r="S42" s="3">
        <v>254766.45499999999</v>
      </c>
      <c r="T42" s="3">
        <v>21310</v>
      </c>
      <c r="U42" s="52">
        <f>S42/1000/C42</f>
        <v>30.260533192383981</v>
      </c>
      <c r="V42" s="47">
        <f>T42/100/C42</f>
        <v>25.311494102695061</v>
      </c>
      <c r="W42" s="3">
        <v>1</v>
      </c>
      <c r="X42" s="3">
        <v>2</v>
      </c>
      <c r="Y42" s="3">
        <f>_xlfn.IFS(W42+X42&lt;4,1,W42+X42&gt;4,3,W42+X42=4,2)</f>
        <v>1</v>
      </c>
      <c r="Z42" s="3">
        <v>2</v>
      </c>
      <c r="AA42" s="35">
        <f>_xlfn.IFS(Y42+Z42&lt;4,1,Y42+Z42&gt;4,3,Y42+Z42=4,2)</f>
        <v>1</v>
      </c>
      <c r="AB42" s="3" t="str">
        <f>_xlfn.IFS(AND(R42=1,AA42=1),"а",AND(R42=1,AA42=2),"б",AND(R42=1,AA42=3),"в",AND(R42=2,AA42=1),"г",AND(R42=2,AA42=2),"и",AND(R42=2,AA42=3),"е",AND(R42=3,AA42=1),"д",AND(R42=3,AA42=2),"ж",AND(R42=3,AA42=3),"з")</f>
        <v>г</v>
      </c>
      <c r="AC42" s="3">
        <f>_xlfn.IFS(R42=3,3,R42=2,IF(AA42=3,3,2),R42=1,_xlfn.IFS(AA42=3,3,AA42=2,2,AA42=1,1))</f>
        <v>2</v>
      </c>
      <c r="AD42" s="3">
        <f>_xlfn.IFS(ABS(R42-AA42)=0,3,ABS(R42-AA42)=1,2,ABS(R42-AA42)=2,1)</f>
        <v>2</v>
      </c>
      <c r="AE42" s="3" t="str">
        <f>_xlfn.IFS(R42-AA42&lt;0,"интенсификация использования, размещение объектов",R42-AA42=0,"пропорциональное развитие инфраструктуры и объектов",R42-AA42&gt;0,"улучшение связей, развитие инфраструктуры")</f>
        <v>улучшение связей, развитие инфраструктуры</v>
      </c>
      <c r="AF42" s="3">
        <f>_xlfn.IFS(R42=1,1,AA42=1,1,OR(AND(R42=2,AA42&gt;1),AND(AA42=2,R42&gt;1)),2,AND(R42=3,AA42=3),3)</f>
        <v>1</v>
      </c>
    </row>
    <row r="43" spans="1:32" x14ac:dyDescent="0.2">
      <c r="A43" s="1">
        <v>42</v>
      </c>
      <c r="B43" s="4">
        <v>200</v>
      </c>
      <c r="C43" s="2">
        <v>6.4588999999999999</v>
      </c>
      <c r="D43" s="3">
        <v>3</v>
      </c>
      <c r="E43" s="2">
        <v>22.837499999999999</v>
      </c>
      <c r="F43" s="3">
        <v>3</v>
      </c>
      <c r="G43" s="2">
        <v>48.268599999999999</v>
      </c>
      <c r="H43" s="3">
        <v>3</v>
      </c>
      <c r="I43" s="3">
        <f>_xlfn.IFS(D43+F43&lt;4,1,D43+F43&gt;4,3,D43+F43=4,2)</f>
        <v>3</v>
      </c>
      <c r="J43" s="3">
        <f>_xlfn.IFS(H43+I43&lt;4,1,H43+I43&gt;4,3,H43+I43=4,2)</f>
        <v>3</v>
      </c>
      <c r="K43" s="3">
        <v>1</v>
      </c>
      <c r="L43" s="3">
        <v>2</v>
      </c>
      <c r="M43" s="3">
        <v>2</v>
      </c>
      <c r="N43" s="3">
        <v>3</v>
      </c>
      <c r="O43" s="3">
        <v>2</v>
      </c>
      <c r="P43" s="3">
        <f>_xlfn.IFS(J43+L43&lt;4,1,J43+L43&gt;4,3,J43+L43=4,2)</f>
        <v>3</v>
      </c>
      <c r="Q43" s="3">
        <f>_xlfn.IFS(M43+O43&lt;4,1,M43+O43&gt;4,3,M43+O43=4,2)</f>
        <v>2</v>
      </c>
      <c r="R43" s="33">
        <f>_xlfn.IFS(P43+Q43&lt;4,1,P43+Q43&gt;4,3,P43+Q43=4,2)</f>
        <v>3</v>
      </c>
      <c r="S43" s="3">
        <v>64234</v>
      </c>
      <c r="T43" s="3">
        <v>11281</v>
      </c>
      <c r="U43" s="52">
        <f>S43/1000/C43</f>
        <v>9.9450370806174426</v>
      </c>
      <c r="V43" s="47">
        <f>T43/100/C43</f>
        <v>17.46582235365155</v>
      </c>
      <c r="W43" s="3">
        <v>2</v>
      </c>
      <c r="X43" s="3">
        <v>2</v>
      </c>
      <c r="Y43" s="3">
        <f>_xlfn.IFS(W43+X43&lt;4,1,W43+X43&gt;4,3,W43+X43=4,2)</f>
        <v>2</v>
      </c>
      <c r="Z43" s="3">
        <v>3</v>
      </c>
      <c r="AA43" s="35">
        <f>_xlfn.IFS(Y43+Z43&lt;4,1,Y43+Z43&gt;4,3,Y43+Z43=4,2)</f>
        <v>3</v>
      </c>
      <c r="AB43" s="3" t="str">
        <f>_xlfn.IFS(AND(R43=1,AA43=1),"а",AND(R43=1,AA43=2),"б",AND(R43=1,AA43=3),"в",AND(R43=2,AA43=1),"г",AND(R43=2,AA43=2),"и",AND(R43=2,AA43=3),"е",AND(R43=3,AA43=1),"д",AND(R43=3,AA43=2),"ж",AND(R43=3,AA43=3),"з")</f>
        <v>з</v>
      </c>
      <c r="AC43" s="3">
        <f>_xlfn.IFS(R43=3,3,R43=2,IF(AA43=3,3,2),R43=1,_xlfn.IFS(AA43=3,3,AA43=2,2,AA43=1,1))</f>
        <v>3</v>
      </c>
      <c r="AD43" s="3">
        <f>_xlfn.IFS(ABS(R43-AA43)=0,3,ABS(R43-AA43)=1,2,ABS(R43-AA43)=2,1)</f>
        <v>3</v>
      </c>
      <c r="AE43" s="3" t="str">
        <f>_xlfn.IFS(R43-AA43&lt;0,"интенсификация использования, размещение объектов",R43-AA43=0,"пропорциональное развитие инфраструктуры и объектов",R43-AA43&gt;0,"улучшение связей, развитие инфраструктуры")</f>
        <v>пропорциональное развитие инфраструктуры и объектов</v>
      </c>
      <c r="AF43" s="3">
        <f>_xlfn.IFS(R43=1,1,AA43=1,1,OR(AND(R43=2,AA43&gt;1),AND(AA43=2,R43&gt;1)),2,AND(R43=3,AA43=3),3)</f>
        <v>3</v>
      </c>
    </row>
    <row r="44" spans="1:32" x14ac:dyDescent="0.2">
      <c r="A44" s="1">
        <v>43</v>
      </c>
      <c r="B44" s="4">
        <v>200</v>
      </c>
      <c r="C44" s="2">
        <v>5.7752999999999997</v>
      </c>
      <c r="D44" s="3">
        <v>3</v>
      </c>
      <c r="E44" s="2">
        <v>5.7752999999999997</v>
      </c>
      <c r="F44" s="3">
        <v>1</v>
      </c>
      <c r="G44" s="2">
        <v>205.6027</v>
      </c>
      <c r="H44" s="3">
        <v>3</v>
      </c>
      <c r="I44" s="3">
        <f>_xlfn.IFS(D44+F44&lt;4,1,D44+F44&gt;4,3,D44+F44=4,2)</f>
        <v>2</v>
      </c>
      <c r="J44" s="3">
        <f>_xlfn.IFS(H44+I44&lt;4,1,H44+I44&gt;4,3,H44+I44=4,2)</f>
        <v>3</v>
      </c>
      <c r="K44" s="3">
        <v>6</v>
      </c>
      <c r="L44" s="3">
        <v>1</v>
      </c>
      <c r="M44" s="3">
        <v>3</v>
      </c>
      <c r="N44" s="3">
        <v>7</v>
      </c>
      <c r="O44" s="3">
        <v>1</v>
      </c>
      <c r="P44" s="3">
        <f>_xlfn.IFS(J44+L44&lt;4,1,J44+L44&gt;4,3,J44+L44=4,2)</f>
        <v>2</v>
      </c>
      <c r="Q44" s="3">
        <f>_xlfn.IFS(M44+O44&lt;4,1,M44+O44&gt;4,3,M44+O44=4,2)</f>
        <v>2</v>
      </c>
      <c r="R44" s="33">
        <f>_xlfn.IFS(P44+Q44&lt;4,1,P44+Q44&gt;4,3,P44+Q44=4,2)</f>
        <v>2</v>
      </c>
      <c r="S44" s="3">
        <v>70845</v>
      </c>
      <c r="T44" s="3">
        <v>12739</v>
      </c>
      <c r="U44" s="52">
        <f>S44/1000/C44</f>
        <v>12.266895226222015</v>
      </c>
      <c r="V44" s="47">
        <f>T44/100/C44</f>
        <v>22.057728602843145</v>
      </c>
      <c r="W44" s="3">
        <v>1</v>
      </c>
      <c r="X44" s="3">
        <v>2</v>
      </c>
      <c r="Y44" s="3">
        <f>_xlfn.IFS(W44+X44&lt;4,1,W44+X44&gt;4,3,W44+X44=4,2)</f>
        <v>1</v>
      </c>
      <c r="Z44" s="3">
        <v>2</v>
      </c>
      <c r="AA44" s="35">
        <f>_xlfn.IFS(Y44+Z44&lt;4,1,Y44+Z44&gt;4,3,Y44+Z44=4,2)</f>
        <v>1</v>
      </c>
      <c r="AB44" s="3" t="str">
        <f>_xlfn.IFS(AND(R44=1,AA44=1),"а",AND(R44=1,AA44=2),"б",AND(R44=1,AA44=3),"в",AND(R44=2,AA44=1),"г",AND(R44=2,AA44=2),"и",AND(R44=2,AA44=3),"е",AND(R44=3,AA44=1),"д",AND(R44=3,AA44=2),"ж",AND(R44=3,AA44=3),"з")</f>
        <v>г</v>
      </c>
      <c r="AC44" s="3">
        <f>_xlfn.IFS(R44=3,3,R44=2,IF(AA44=3,3,2),R44=1,_xlfn.IFS(AA44=3,3,AA44=2,2,AA44=1,1))</f>
        <v>2</v>
      </c>
      <c r="AD44" s="3">
        <f>_xlfn.IFS(ABS(R44-AA44)=0,3,ABS(R44-AA44)=1,2,ABS(R44-AA44)=2,1)</f>
        <v>2</v>
      </c>
      <c r="AE44" s="3" t="str">
        <f>_xlfn.IFS(R44-AA44&lt;0,"интенсификация использования, размещение объектов",R44-AA44=0,"пропорциональное развитие инфраструктуры и объектов",R44-AA44&gt;0,"улучшение связей, развитие инфраструктуры")</f>
        <v>улучшение связей, развитие инфраструктуры</v>
      </c>
      <c r="AF44" s="3">
        <f>_xlfn.IFS(R44=1,1,AA44=1,1,OR(AND(R44=2,AA44&gt;1),AND(AA44=2,R44&gt;1)),2,AND(R44=3,AA44=3),3)</f>
        <v>1</v>
      </c>
    </row>
    <row r="45" spans="1:32" x14ac:dyDescent="0.2">
      <c r="A45" s="1">
        <v>44</v>
      </c>
      <c r="B45" s="4">
        <v>300</v>
      </c>
      <c r="C45" s="2">
        <v>2.7101000000000002</v>
      </c>
      <c r="D45" s="3">
        <v>2</v>
      </c>
      <c r="E45" s="2">
        <v>76.512200000000007</v>
      </c>
      <c r="F45" s="3">
        <v>3</v>
      </c>
      <c r="G45" s="2">
        <v>205.6027</v>
      </c>
      <c r="H45" s="3">
        <v>3</v>
      </c>
      <c r="I45" s="3">
        <f>_xlfn.IFS(D45+F45&lt;4,1,D45+F45&gt;4,3,D45+F45=4,2)</f>
        <v>3</v>
      </c>
      <c r="J45" s="3">
        <f>_xlfn.IFS(H45+I45&lt;4,1,H45+I45&gt;4,3,H45+I45=4,2)</f>
        <v>3</v>
      </c>
      <c r="K45" s="3">
        <v>0</v>
      </c>
      <c r="L45" s="3">
        <v>3</v>
      </c>
      <c r="M45" s="3">
        <v>3</v>
      </c>
      <c r="N45" s="3">
        <v>3</v>
      </c>
      <c r="O45" s="3">
        <v>2</v>
      </c>
      <c r="P45" s="3">
        <f>_xlfn.IFS(J45+L45&lt;4,1,J45+L45&gt;4,3,J45+L45=4,2)</f>
        <v>3</v>
      </c>
      <c r="Q45" s="3">
        <f>_xlfn.IFS(M45+O45&lt;4,1,M45+O45&gt;4,3,M45+O45=4,2)</f>
        <v>3</v>
      </c>
      <c r="R45" s="33">
        <f>_xlfn.IFS(P45+Q45&lt;4,1,P45+Q45&gt;4,3,P45+Q45=4,2)</f>
        <v>3</v>
      </c>
      <c r="S45" s="3">
        <v>16978</v>
      </c>
      <c r="T45" s="3">
        <v>16978</v>
      </c>
      <c r="U45" s="52">
        <f>S45/1000/C45</f>
        <v>6.2647134792074093</v>
      </c>
      <c r="V45" s="47">
        <f>T45/100/C45</f>
        <v>62.647134792074091</v>
      </c>
      <c r="W45" s="3">
        <v>2</v>
      </c>
      <c r="X45" s="3">
        <v>1</v>
      </c>
      <c r="Y45" s="3">
        <f>_xlfn.IFS(W45+X45&lt;4,1,W45+X45&gt;4,3,W45+X45=4,2)</f>
        <v>1</v>
      </c>
      <c r="Z45" s="3">
        <v>3</v>
      </c>
      <c r="AA45" s="35">
        <f>_xlfn.IFS(Y45+Z45&lt;4,1,Y45+Z45&gt;4,3,Y45+Z45=4,2)</f>
        <v>2</v>
      </c>
      <c r="AB45" s="3" t="str">
        <f>_xlfn.IFS(AND(R45=1,AA45=1),"а",AND(R45=1,AA45=2),"б",AND(R45=1,AA45=3),"в",AND(R45=2,AA45=1),"г",AND(R45=2,AA45=2),"и",AND(R45=2,AA45=3),"е",AND(R45=3,AA45=1),"д",AND(R45=3,AA45=2),"ж",AND(R45=3,AA45=3),"з")</f>
        <v>ж</v>
      </c>
      <c r="AC45" s="3">
        <f>_xlfn.IFS(R45=3,3,R45=2,IF(AA45=3,3,2),R45=1,_xlfn.IFS(AA45=3,3,AA45=2,2,AA45=1,1))</f>
        <v>3</v>
      </c>
      <c r="AD45" s="3">
        <f>_xlfn.IFS(ABS(R45-AA45)=0,3,ABS(R45-AA45)=1,2,ABS(R45-AA45)=2,1)</f>
        <v>2</v>
      </c>
      <c r="AE45" s="3" t="str">
        <f>_xlfn.IFS(R45-AA45&lt;0,"интенсификация использования, размещение объектов",R45-AA45=0,"пропорциональное развитие инфраструктуры и объектов",R45-AA45&gt;0,"улучшение связей, развитие инфраструктуры")</f>
        <v>улучшение связей, развитие инфраструктуры</v>
      </c>
      <c r="AF45" s="3">
        <f>_xlfn.IFS(R45=1,1,AA45=1,1,OR(AND(R45=2,AA45&gt;1),AND(AA45=2,R45&gt;1)),2,AND(R45=3,AA45=3),3)</f>
        <v>2</v>
      </c>
    </row>
    <row r="46" spans="1:32" x14ac:dyDescent="0.2">
      <c r="A46" s="1">
        <v>45</v>
      </c>
      <c r="B46" s="4">
        <v>300</v>
      </c>
      <c r="C46" s="2">
        <v>3.9140999999999999</v>
      </c>
      <c r="D46" s="3">
        <v>2</v>
      </c>
      <c r="E46" s="2">
        <v>76.512200000000007</v>
      </c>
      <c r="F46" s="3">
        <v>3</v>
      </c>
      <c r="G46" s="2">
        <v>205.6027</v>
      </c>
      <c r="H46" s="3">
        <v>3</v>
      </c>
      <c r="I46" s="3">
        <f>_xlfn.IFS(D46+F46&lt;4,1,D46+F46&gt;4,3,D46+F46=4,2)</f>
        <v>3</v>
      </c>
      <c r="J46" s="3">
        <f>_xlfn.IFS(H46+I46&lt;4,1,H46+I46&gt;4,3,H46+I46=4,2)</f>
        <v>3</v>
      </c>
      <c r="K46" s="3">
        <v>0</v>
      </c>
      <c r="L46" s="3">
        <v>3</v>
      </c>
      <c r="M46" s="3">
        <v>3</v>
      </c>
      <c r="N46" s="3">
        <v>4</v>
      </c>
      <c r="O46" s="3">
        <v>2</v>
      </c>
      <c r="P46" s="3">
        <f>_xlfn.IFS(J46+L46&lt;4,1,J46+L46&gt;4,3,J46+L46=4,2)</f>
        <v>3</v>
      </c>
      <c r="Q46" s="3">
        <f>_xlfn.IFS(M46+O46&lt;4,1,M46+O46&gt;4,3,M46+O46=4,2)</f>
        <v>3</v>
      </c>
      <c r="R46" s="33">
        <f>_xlfn.IFS(P46+Q46&lt;4,1,P46+Q46&gt;4,3,P46+Q46=4,2)</f>
        <v>3</v>
      </c>
      <c r="S46" s="3">
        <v>19957</v>
      </c>
      <c r="T46" s="3">
        <v>19957</v>
      </c>
      <c r="U46" s="52">
        <f>S46/1000/C46</f>
        <v>5.0987455609207739</v>
      </c>
      <c r="V46" s="47">
        <f>T46/100/C46</f>
        <v>50.987455609207736</v>
      </c>
      <c r="W46" s="3">
        <v>2</v>
      </c>
      <c r="X46" s="3">
        <v>1</v>
      </c>
      <c r="Y46" s="3">
        <f>_xlfn.IFS(W46+X46&lt;4,1,W46+X46&gt;4,3,W46+X46=4,2)</f>
        <v>1</v>
      </c>
      <c r="Z46" s="3">
        <v>3</v>
      </c>
      <c r="AA46" s="35">
        <f>_xlfn.IFS(Y46+Z46&lt;4,1,Y46+Z46&gt;4,3,Y46+Z46=4,2)</f>
        <v>2</v>
      </c>
      <c r="AB46" s="3" t="str">
        <f>_xlfn.IFS(AND(R46=1,AA46=1),"а",AND(R46=1,AA46=2),"б",AND(R46=1,AA46=3),"в",AND(R46=2,AA46=1),"г",AND(R46=2,AA46=2),"и",AND(R46=2,AA46=3),"е",AND(R46=3,AA46=1),"д",AND(R46=3,AA46=2),"ж",AND(R46=3,AA46=3),"з")</f>
        <v>ж</v>
      </c>
      <c r="AC46" s="3">
        <f>_xlfn.IFS(R46=3,3,R46=2,IF(AA46=3,3,2),R46=1,_xlfn.IFS(AA46=3,3,AA46=2,2,AA46=1,1))</f>
        <v>3</v>
      </c>
      <c r="AD46" s="3">
        <f>_xlfn.IFS(ABS(R46-AA46)=0,3,ABS(R46-AA46)=1,2,ABS(R46-AA46)=2,1)</f>
        <v>2</v>
      </c>
      <c r="AE46" s="3" t="str">
        <f>_xlfn.IFS(R46-AA46&lt;0,"интенсификация использования, размещение объектов",R46-AA46=0,"пропорциональное развитие инфраструктуры и объектов",R46-AA46&gt;0,"улучшение связей, развитие инфраструктуры")</f>
        <v>улучшение связей, развитие инфраструктуры</v>
      </c>
      <c r="AF46" s="3">
        <f>_xlfn.IFS(R46=1,1,AA46=1,1,OR(AND(R46=2,AA46&gt;1),AND(AA46=2,R46&gt;1)),2,AND(R46=3,AA46=3),3)</f>
        <v>2</v>
      </c>
    </row>
    <row r="47" spans="1:32" x14ac:dyDescent="0.2">
      <c r="A47" s="1">
        <v>46</v>
      </c>
      <c r="B47" s="4">
        <v>300</v>
      </c>
      <c r="C47" s="2">
        <v>1.6565000000000001</v>
      </c>
      <c r="D47" s="3">
        <v>1</v>
      </c>
      <c r="E47" s="2">
        <v>2.7244000000000002</v>
      </c>
      <c r="F47" s="3">
        <v>1</v>
      </c>
      <c r="G47" s="2">
        <v>205.6027</v>
      </c>
      <c r="H47" s="3">
        <v>3</v>
      </c>
      <c r="I47" s="3">
        <f>_xlfn.IFS(D47+F47&lt;4,1,D47+F47&gt;4,3,D47+F47=4,2)</f>
        <v>1</v>
      </c>
      <c r="J47" s="3">
        <f>_xlfn.IFS(H47+I47&lt;4,1,H47+I47&gt;4,3,H47+I47=4,2)</f>
        <v>2</v>
      </c>
      <c r="K47" s="3">
        <v>0</v>
      </c>
      <c r="L47" s="3">
        <v>3</v>
      </c>
      <c r="M47" s="3">
        <v>3</v>
      </c>
      <c r="N47" s="3">
        <v>0</v>
      </c>
      <c r="O47" s="3">
        <v>3</v>
      </c>
      <c r="P47" s="3">
        <f>_xlfn.IFS(J47+L47&lt;4,1,J47+L47&gt;4,3,J47+L47=4,2)</f>
        <v>3</v>
      </c>
      <c r="Q47" s="3">
        <f>_xlfn.IFS(M47+O47&lt;4,1,M47+O47&gt;4,3,M47+O47=4,2)</f>
        <v>3</v>
      </c>
      <c r="R47" s="33">
        <f>_xlfn.IFS(P47+Q47&lt;4,1,P47+Q47&gt;4,3,P47+Q47=4,2)</f>
        <v>3</v>
      </c>
      <c r="S47" s="3">
        <v>9619</v>
      </c>
      <c r="T47" s="3">
        <v>8437</v>
      </c>
      <c r="U47" s="52">
        <f>S47/1000/C47</f>
        <v>5.8068216118321763</v>
      </c>
      <c r="V47" s="47">
        <f>T47/100/C47</f>
        <v>50.932689405372777</v>
      </c>
      <c r="W47" s="3">
        <v>2</v>
      </c>
      <c r="X47" s="3">
        <v>1</v>
      </c>
      <c r="Y47" s="3">
        <f>_xlfn.IFS(W47+X47&lt;4,1,W47+X47&gt;4,3,W47+X47=4,2)</f>
        <v>1</v>
      </c>
      <c r="Z47" s="3">
        <v>3</v>
      </c>
      <c r="AA47" s="35">
        <f>_xlfn.IFS(Y47+Z47&lt;4,1,Y47+Z47&gt;4,3,Y47+Z47=4,2)</f>
        <v>2</v>
      </c>
      <c r="AB47" s="3" t="str">
        <f>_xlfn.IFS(AND(R47=1,AA47=1),"а",AND(R47=1,AA47=2),"б",AND(R47=1,AA47=3),"в",AND(R47=2,AA47=1),"г",AND(R47=2,AA47=2),"и",AND(R47=2,AA47=3),"е",AND(R47=3,AA47=1),"д",AND(R47=3,AA47=2),"ж",AND(R47=3,AA47=3),"з")</f>
        <v>ж</v>
      </c>
      <c r="AC47" s="3">
        <f>_xlfn.IFS(R47=3,3,R47=2,IF(AA47=3,3,2),R47=1,_xlfn.IFS(AA47=3,3,AA47=2,2,AA47=1,1))</f>
        <v>3</v>
      </c>
      <c r="AD47" s="3">
        <f>_xlfn.IFS(ABS(R47-AA47)=0,3,ABS(R47-AA47)=1,2,ABS(R47-AA47)=2,1)</f>
        <v>2</v>
      </c>
      <c r="AE47" s="3" t="str">
        <f>_xlfn.IFS(R47-AA47&lt;0,"интенсификация использования, размещение объектов",R47-AA47=0,"пропорциональное развитие инфраструктуры и объектов",R47-AA47&gt;0,"улучшение связей, развитие инфраструктуры")</f>
        <v>улучшение связей, развитие инфраструктуры</v>
      </c>
      <c r="AF47" s="3">
        <f>_xlfn.IFS(R47=1,1,AA47=1,1,OR(AND(R47=2,AA47&gt;1),AND(AA47=2,R47&gt;1)),2,AND(R47=3,AA47=3),3)</f>
        <v>2</v>
      </c>
    </row>
    <row r="48" spans="1:32" x14ac:dyDescent="0.2">
      <c r="A48" s="1">
        <v>47</v>
      </c>
      <c r="B48" s="4">
        <v>200</v>
      </c>
      <c r="C48" s="2">
        <v>4.8274999999999997</v>
      </c>
      <c r="D48" s="3">
        <v>3</v>
      </c>
      <c r="E48" s="2">
        <v>13.3772</v>
      </c>
      <c r="F48" s="3">
        <v>2</v>
      </c>
      <c r="G48" s="2">
        <v>13.3772</v>
      </c>
      <c r="H48" s="3">
        <v>1</v>
      </c>
      <c r="I48" s="3">
        <f>_xlfn.IFS(D48+F48&lt;4,1,D48+F48&gt;4,3,D48+F48=4,2)</f>
        <v>3</v>
      </c>
      <c r="J48" s="3">
        <f>_xlfn.IFS(H48+I48&lt;4,1,H48+I48&gt;4,3,H48+I48=4,2)</f>
        <v>2</v>
      </c>
      <c r="K48" s="3">
        <v>2</v>
      </c>
      <c r="L48" s="3">
        <v>2</v>
      </c>
      <c r="M48" s="3">
        <v>1</v>
      </c>
      <c r="N48" s="3">
        <v>6</v>
      </c>
      <c r="O48" s="3">
        <v>2</v>
      </c>
      <c r="P48" s="3">
        <f>_xlfn.IFS(J48+L48&lt;4,1,J48+L48&gt;4,3,J48+L48=4,2)</f>
        <v>2</v>
      </c>
      <c r="Q48" s="3">
        <f>_xlfn.IFS(M48+O48&lt;4,1,M48+O48&gt;4,3,M48+O48=4,2)</f>
        <v>1</v>
      </c>
      <c r="R48" s="33">
        <f>_xlfn.IFS(P48+Q48&lt;4,1,P48+Q48&gt;4,3,P48+Q48=4,2)</f>
        <v>1</v>
      </c>
      <c r="S48" s="3">
        <v>56110</v>
      </c>
      <c r="T48" s="3">
        <v>8401</v>
      </c>
      <c r="U48" s="52">
        <f>S48/1000/C48</f>
        <v>11.622993267736925</v>
      </c>
      <c r="V48" s="47">
        <f>T48/100/C48</f>
        <v>17.402382185396171</v>
      </c>
      <c r="W48" s="3">
        <v>2</v>
      </c>
      <c r="X48" s="3">
        <v>2</v>
      </c>
      <c r="Y48" s="3">
        <f>_xlfn.IFS(W48+X48&lt;4,1,W48+X48&gt;4,3,W48+X48=4,2)</f>
        <v>2</v>
      </c>
      <c r="Z48" s="3">
        <v>2</v>
      </c>
      <c r="AA48" s="35">
        <f>_xlfn.IFS(Y48+Z48&lt;4,1,Y48+Z48&gt;4,3,Y48+Z48=4,2)</f>
        <v>2</v>
      </c>
      <c r="AB48" s="3" t="str">
        <f>_xlfn.IFS(AND(R48=1,AA48=1),"а",AND(R48=1,AA48=2),"б",AND(R48=1,AA48=3),"в",AND(R48=2,AA48=1),"г",AND(R48=2,AA48=2),"и",AND(R48=2,AA48=3),"е",AND(R48=3,AA48=1),"д",AND(R48=3,AA48=2),"ж",AND(R48=3,AA48=3),"з")</f>
        <v>б</v>
      </c>
      <c r="AC48" s="3">
        <f>_xlfn.IFS(R48=3,3,R48=2,IF(AA48=3,3,2),R48=1,_xlfn.IFS(AA48=3,3,AA48=2,2,AA48=1,1))</f>
        <v>2</v>
      </c>
      <c r="AD48" s="3">
        <f>_xlfn.IFS(ABS(R48-AA48)=0,3,ABS(R48-AA48)=1,2,ABS(R48-AA48)=2,1)</f>
        <v>2</v>
      </c>
      <c r="AE48" s="3" t="str">
        <f>_xlfn.IFS(R48-AA48&lt;0,"интенсификация использования, размещение объектов",R48-AA48=0,"пропорциональное развитие инфраструктуры и объектов",R48-AA48&gt;0,"улучшение связей, развитие инфраструктуры")</f>
        <v>интенсификация использования, размещение объектов</v>
      </c>
      <c r="AF48" s="3">
        <f>_xlfn.IFS(R48=1,1,AA48=1,1,OR(AND(R48=2,AA48&gt;1),AND(AA48=2,R48&gt;1)),2,AND(R48=3,AA48=3),3)</f>
        <v>1</v>
      </c>
    </row>
    <row r="49" spans="1:32" x14ac:dyDescent="0.2">
      <c r="A49" s="1">
        <v>48</v>
      </c>
      <c r="B49" s="4">
        <v>200</v>
      </c>
      <c r="C49" s="2">
        <v>4.0115999999999996</v>
      </c>
      <c r="D49" s="3">
        <v>2</v>
      </c>
      <c r="E49" s="2">
        <v>13.3772</v>
      </c>
      <c r="F49" s="3">
        <v>2</v>
      </c>
      <c r="G49" s="2">
        <v>13.3772</v>
      </c>
      <c r="H49" s="3">
        <v>1</v>
      </c>
      <c r="I49" s="3">
        <f>_xlfn.IFS(D49+F49&lt;4,1,D49+F49&gt;4,3,D49+F49=4,2)</f>
        <v>2</v>
      </c>
      <c r="J49" s="3">
        <f>_xlfn.IFS(H49+I49&lt;4,1,H49+I49&gt;4,3,H49+I49=4,2)</f>
        <v>1</v>
      </c>
      <c r="K49" s="3">
        <v>2</v>
      </c>
      <c r="L49" s="3">
        <v>2</v>
      </c>
      <c r="M49" s="3">
        <v>1</v>
      </c>
      <c r="N49" s="3">
        <v>6</v>
      </c>
      <c r="O49" s="3">
        <v>2</v>
      </c>
      <c r="P49" s="3">
        <f>_xlfn.IFS(J49+L49&lt;4,1,J49+L49&gt;4,3,J49+L49=4,2)</f>
        <v>1</v>
      </c>
      <c r="Q49" s="3">
        <f>_xlfn.IFS(M49+O49&lt;4,1,M49+O49&gt;4,3,M49+O49=4,2)</f>
        <v>1</v>
      </c>
      <c r="R49" s="33">
        <f>_xlfn.IFS(P49+Q49&lt;4,1,P49+Q49&gt;4,3,P49+Q49=4,2)</f>
        <v>1</v>
      </c>
      <c r="S49" s="3">
        <v>36602</v>
      </c>
      <c r="T49" s="3">
        <v>8704</v>
      </c>
      <c r="U49" s="52">
        <f>S49/1000/C49</f>
        <v>9.1240402831787808</v>
      </c>
      <c r="V49" s="47">
        <f>T49/100/C49</f>
        <v>21.697078472429958</v>
      </c>
      <c r="W49" s="3">
        <v>2</v>
      </c>
      <c r="X49" s="3">
        <v>2</v>
      </c>
      <c r="Y49" s="3">
        <f>_xlfn.IFS(W49+X49&lt;4,1,W49+X49&gt;4,3,W49+X49=4,2)</f>
        <v>2</v>
      </c>
      <c r="Z49" s="3">
        <v>2</v>
      </c>
      <c r="AA49" s="35">
        <f>_xlfn.IFS(Y49+Z49&lt;4,1,Y49+Z49&gt;4,3,Y49+Z49=4,2)</f>
        <v>2</v>
      </c>
      <c r="AB49" s="3" t="str">
        <f>_xlfn.IFS(AND(R49=1,AA49=1),"а",AND(R49=1,AA49=2),"б",AND(R49=1,AA49=3),"в",AND(R49=2,AA49=1),"г",AND(R49=2,AA49=2),"и",AND(R49=2,AA49=3),"е",AND(R49=3,AA49=1),"д",AND(R49=3,AA49=2),"ж",AND(R49=3,AA49=3),"з")</f>
        <v>б</v>
      </c>
      <c r="AC49" s="3">
        <f>_xlfn.IFS(R49=3,3,R49=2,IF(AA49=3,3,2),R49=1,_xlfn.IFS(AA49=3,3,AA49=2,2,AA49=1,1))</f>
        <v>2</v>
      </c>
      <c r="AD49" s="3">
        <f>_xlfn.IFS(ABS(R49-AA49)=0,3,ABS(R49-AA49)=1,2,ABS(R49-AA49)=2,1)</f>
        <v>2</v>
      </c>
      <c r="AE49" s="3" t="str">
        <f>_xlfn.IFS(R49-AA49&lt;0,"интенсификация использования, размещение объектов",R49-AA49=0,"пропорциональное развитие инфраструктуры и объектов",R49-AA49&gt;0,"улучшение связей, развитие инфраструктуры")</f>
        <v>интенсификация использования, размещение объектов</v>
      </c>
      <c r="AF49" s="3">
        <f>_xlfn.IFS(R49=1,1,AA49=1,1,OR(AND(R49=2,AA49&gt;1),AND(AA49=2,R49&gt;1)),2,AND(R49=3,AA49=3),3)</f>
        <v>1</v>
      </c>
    </row>
    <row r="50" spans="1:32" x14ac:dyDescent="0.2">
      <c r="A50" s="1">
        <v>49</v>
      </c>
      <c r="B50" s="4">
        <v>200</v>
      </c>
      <c r="C50" s="2">
        <v>3.7324000000000002</v>
      </c>
      <c r="D50" s="3">
        <v>2</v>
      </c>
      <c r="E50" s="2">
        <v>11.9544</v>
      </c>
      <c r="F50" s="3">
        <v>2</v>
      </c>
      <c r="G50" s="2">
        <v>19.758900000000001</v>
      </c>
      <c r="H50" s="3">
        <v>2</v>
      </c>
      <c r="I50" s="3">
        <f>_xlfn.IFS(D50+F50&lt;4,1,D50+F50&gt;4,3,D50+F50=4,2)</f>
        <v>2</v>
      </c>
      <c r="J50" s="3">
        <f>_xlfn.IFS(H50+I50&lt;4,1,H50+I50&gt;4,3,H50+I50=4,2)</f>
        <v>2</v>
      </c>
      <c r="K50" s="3">
        <v>2</v>
      </c>
      <c r="L50" s="3">
        <v>2</v>
      </c>
      <c r="M50" s="3">
        <v>2</v>
      </c>
      <c r="N50" s="3">
        <v>7</v>
      </c>
      <c r="O50" s="3">
        <v>1</v>
      </c>
      <c r="P50" s="3">
        <f>_xlfn.IFS(J50+L50&lt;4,1,J50+L50&gt;4,3,J50+L50=4,2)</f>
        <v>2</v>
      </c>
      <c r="Q50" s="3">
        <f>_xlfn.IFS(M50+O50&lt;4,1,M50+O50&gt;4,3,M50+O50=4,2)</f>
        <v>1</v>
      </c>
      <c r="R50" s="33">
        <f>_xlfn.IFS(P50+Q50&lt;4,1,P50+Q50&gt;4,3,P50+Q50=4,2)</f>
        <v>1</v>
      </c>
      <c r="S50" s="3">
        <v>58164</v>
      </c>
      <c r="T50" s="3">
        <v>5777</v>
      </c>
      <c r="U50" s="52">
        <f>S50/1000/C50</f>
        <v>15.583538741828313</v>
      </c>
      <c r="V50" s="47">
        <f>T50/100/C50</f>
        <v>15.477976637016397</v>
      </c>
      <c r="W50" s="3">
        <v>1</v>
      </c>
      <c r="X50" s="3">
        <v>2</v>
      </c>
      <c r="Y50" s="3">
        <f>_xlfn.IFS(W50+X50&lt;4,1,W50+X50&gt;4,3,W50+X50=4,2)</f>
        <v>1</v>
      </c>
      <c r="Z50" s="3">
        <v>2</v>
      </c>
      <c r="AA50" s="35">
        <f>_xlfn.IFS(Y50+Z50&lt;4,1,Y50+Z50&gt;4,3,Y50+Z50=4,2)</f>
        <v>1</v>
      </c>
      <c r="AB50" s="3" t="str">
        <f>_xlfn.IFS(AND(R50=1,AA50=1),"а",AND(R50=1,AA50=2),"б",AND(R50=1,AA50=3),"в",AND(R50=2,AA50=1),"г",AND(R50=2,AA50=2),"и",AND(R50=2,AA50=3),"е",AND(R50=3,AA50=1),"д",AND(R50=3,AA50=2),"ж",AND(R50=3,AA50=3),"з")</f>
        <v>а</v>
      </c>
      <c r="AC50" s="3">
        <f>_xlfn.IFS(R50=3,3,R50=2,IF(AA50=3,3,2),R50=1,_xlfn.IFS(AA50=3,3,AA50=2,2,AA50=1,1))</f>
        <v>1</v>
      </c>
      <c r="AD50" s="3">
        <f>_xlfn.IFS(ABS(R50-AA50)=0,3,ABS(R50-AA50)=1,2,ABS(R50-AA50)=2,1)</f>
        <v>3</v>
      </c>
      <c r="AE50" s="3" t="str">
        <f>_xlfn.IFS(R50-AA50&lt;0,"интенсификация использования, размещение объектов",R50-AA50=0,"пропорциональное развитие инфраструктуры и объектов",R50-AA50&gt;0,"улучшение связей, развитие инфраструктуры")</f>
        <v>пропорциональное развитие инфраструктуры и объектов</v>
      </c>
      <c r="AF50" s="3">
        <f>_xlfn.IFS(R50=1,1,AA50=1,1,OR(AND(R50=2,AA50&gt;1),AND(AA50=2,R50&gt;1)),2,AND(R50=3,AA50=3),3)</f>
        <v>1</v>
      </c>
    </row>
    <row r="51" spans="1:32" x14ac:dyDescent="0.2">
      <c r="A51" s="1">
        <v>50</v>
      </c>
      <c r="B51" s="4">
        <v>120</v>
      </c>
      <c r="C51" s="2">
        <v>4.0419999999999998</v>
      </c>
      <c r="D51" s="3">
        <v>2</v>
      </c>
      <c r="E51" s="2">
        <v>11.9544</v>
      </c>
      <c r="F51" s="3">
        <v>2</v>
      </c>
      <c r="G51" s="2">
        <v>19.758900000000001</v>
      </c>
      <c r="H51" s="3">
        <v>2</v>
      </c>
      <c r="I51" s="3">
        <f>_xlfn.IFS(D51+F51&lt;4,1,D51+F51&gt;4,3,D51+F51=4,2)</f>
        <v>2</v>
      </c>
      <c r="J51" s="3">
        <f>_xlfn.IFS(H51+I51&lt;4,1,H51+I51&gt;4,3,H51+I51=4,2)</f>
        <v>2</v>
      </c>
      <c r="K51" s="3">
        <v>3</v>
      </c>
      <c r="L51" s="3">
        <v>2</v>
      </c>
      <c r="M51" s="3">
        <v>2</v>
      </c>
      <c r="N51" s="3">
        <v>8</v>
      </c>
      <c r="O51" s="3">
        <v>1</v>
      </c>
      <c r="P51" s="3">
        <f>_xlfn.IFS(J51+L51&lt;4,1,J51+L51&gt;4,3,J51+L51=4,2)</f>
        <v>2</v>
      </c>
      <c r="Q51" s="3">
        <f>_xlfn.IFS(M51+O51&lt;4,1,M51+O51&gt;4,3,M51+O51=4,2)</f>
        <v>1</v>
      </c>
      <c r="R51" s="33">
        <f>_xlfn.IFS(P51+Q51&lt;4,1,P51+Q51&gt;4,3,P51+Q51=4,2)</f>
        <v>1</v>
      </c>
      <c r="S51" s="3">
        <v>46600</v>
      </c>
      <c r="T51" s="3">
        <v>9193</v>
      </c>
      <c r="U51" s="52">
        <f>S51/1000/C51</f>
        <v>11.528946066303812</v>
      </c>
      <c r="V51" s="47">
        <f>T51/100/C51</f>
        <v>22.743691241959429</v>
      </c>
      <c r="W51" s="3">
        <v>2</v>
      </c>
      <c r="X51" s="3">
        <v>2</v>
      </c>
      <c r="Y51" s="3">
        <f>_xlfn.IFS(W51+X51&lt;4,1,W51+X51&gt;4,3,W51+X51=4,2)</f>
        <v>2</v>
      </c>
      <c r="Z51" s="3">
        <v>2</v>
      </c>
      <c r="AA51" s="35">
        <f>_xlfn.IFS(Y51+Z51&lt;4,1,Y51+Z51&gt;4,3,Y51+Z51=4,2)</f>
        <v>2</v>
      </c>
      <c r="AB51" s="3" t="str">
        <f>_xlfn.IFS(AND(R51=1,AA51=1),"а",AND(R51=1,AA51=2),"б",AND(R51=1,AA51=3),"в",AND(R51=2,AA51=1),"г",AND(R51=2,AA51=2),"и",AND(R51=2,AA51=3),"е",AND(R51=3,AA51=1),"д",AND(R51=3,AA51=2),"ж",AND(R51=3,AA51=3),"з")</f>
        <v>б</v>
      </c>
      <c r="AC51" s="3">
        <f>_xlfn.IFS(R51=3,3,R51=2,IF(AA51=3,3,2),R51=1,_xlfn.IFS(AA51=3,3,AA51=2,2,AA51=1,1))</f>
        <v>2</v>
      </c>
      <c r="AD51" s="3">
        <f>_xlfn.IFS(ABS(R51-AA51)=0,3,ABS(R51-AA51)=1,2,ABS(R51-AA51)=2,1)</f>
        <v>2</v>
      </c>
      <c r="AE51" s="3" t="str">
        <f>_xlfn.IFS(R51-AA51&lt;0,"интенсификация использования, размещение объектов",R51-AA51=0,"пропорциональное развитие инфраструктуры и объектов",R51-AA51&gt;0,"улучшение связей, развитие инфраструктуры")</f>
        <v>интенсификация использования, размещение объектов</v>
      </c>
      <c r="AF51" s="3">
        <f>_xlfn.IFS(R51=1,1,AA51=1,1,OR(AND(R51=2,AA51&gt;1),AND(AA51=2,R51&gt;1)),2,AND(R51=3,AA51=3),3)</f>
        <v>1</v>
      </c>
    </row>
    <row r="52" spans="1:32" x14ac:dyDescent="0.2">
      <c r="A52" s="1">
        <v>51</v>
      </c>
      <c r="B52" s="4">
        <v>120</v>
      </c>
      <c r="C52" s="2">
        <v>3.2353999999999998</v>
      </c>
      <c r="D52" s="3">
        <v>2</v>
      </c>
      <c r="E52" s="2">
        <v>28.933499999999999</v>
      </c>
      <c r="F52" s="3">
        <v>3</v>
      </c>
      <c r="G52" s="2">
        <v>42.552300000000002</v>
      </c>
      <c r="H52" s="3">
        <v>2</v>
      </c>
      <c r="I52" s="3">
        <f>_xlfn.IFS(D52+F52&lt;4,1,D52+F52&gt;4,3,D52+F52=4,2)</f>
        <v>3</v>
      </c>
      <c r="J52" s="3">
        <f>_xlfn.IFS(H52+I52&lt;4,1,H52+I52&gt;4,3,H52+I52=4,2)</f>
        <v>3</v>
      </c>
      <c r="K52" s="3">
        <v>7</v>
      </c>
      <c r="L52" s="3">
        <v>1</v>
      </c>
      <c r="M52" s="3">
        <v>1</v>
      </c>
      <c r="N52" s="3">
        <v>3</v>
      </c>
      <c r="O52" s="3">
        <v>2</v>
      </c>
      <c r="P52" s="3">
        <f>_xlfn.IFS(J52+L52&lt;4,1,J52+L52&gt;4,3,J52+L52=4,2)</f>
        <v>2</v>
      </c>
      <c r="Q52" s="3">
        <f>_xlfn.IFS(M52+O52&lt;4,1,M52+O52&gt;4,3,M52+O52=4,2)</f>
        <v>1</v>
      </c>
      <c r="R52" s="33">
        <f>_xlfn.IFS(P52+Q52&lt;4,1,P52+Q52&gt;4,3,P52+Q52=4,2)</f>
        <v>1</v>
      </c>
      <c r="S52" s="3">
        <v>55438.156000000003</v>
      </c>
      <c r="T52" s="3">
        <v>8138</v>
      </c>
      <c r="U52" s="52">
        <f>S52/1000/C52</f>
        <v>17.134869258824256</v>
      </c>
      <c r="V52" s="47">
        <f>T52/100/C52</f>
        <v>25.152994992891141</v>
      </c>
      <c r="W52" s="3">
        <v>1</v>
      </c>
      <c r="X52" s="3">
        <v>2</v>
      </c>
      <c r="Y52" s="3">
        <f>_xlfn.IFS(W52+X52&lt;4,1,W52+X52&gt;4,3,W52+X52=4,2)</f>
        <v>1</v>
      </c>
      <c r="Z52" s="3">
        <v>2</v>
      </c>
      <c r="AA52" s="35">
        <f>_xlfn.IFS(Y52+Z52&lt;4,1,Y52+Z52&gt;4,3,Y52+Z52=4,2)</f>
        <v>1</v>
      </c>
      <c r="AB52" s="3" t="str">
        <f>_xlfn.IFS(AND(R52=1,AA52=1),"а",AND(R52=1,AA52=2),"б",AND(R52=1,AA52=3),"в",AND(R52=2,AA52=1),"г",AND(R52=2,AA52=2),"и",AND(R52=2,AA52=3),"е",AND(R52=3,AA52=1),"д",AND(R52=3,AA52=2),"ж",AND(R52=3,AA52=3),"з")</f>
        <v>а</v>
      </c>
      <c r="AC52" s="3">
        <f>_xlfn.IFS(R52=3,3,R52=2,IF(AA52=3,3,2),R52=1,_xlfn.IFS(AA52=3,3,AA52=2,2,AA52=1,1))</f>
        <v>1</v>
      </c>
      <c r="AD52" s="3">
        <f>_xlfn.IFS(ABS(R52-AA52)=0,3,ABS(R52-AA52)=1,2,ABS(R52-AA52)=2,1)</f>
        <v>3</v>
      </c>
      <c r="AE52" s="3" t="str">
        <f>_xlfn.IFS(R52-AA52&lt;0,"интенсификация использования, размещение объектов",R52-AA52=0,"пропорциональное развитие инфраструктуры и объектов",R52-AA52&gt;0,"улучшение связей, развитие инфраструктуры")</f>
        <v>пропорциональное развитие инфраструктуры и объектов</v>
      </c>
      <c r="AF52" s="3">
        <f>_xlfn.IFS(R52=1,1,AA52=1,1,OR(AND(R52=2,AA52&gt;1),AND(AA52=2,R52&gt;1)),2,AND(R52=3,AA52=3),3)</f>
        <v>1</v>
      </c>
    </row>
    <row r="53" spans="1:32" x14ac:dyDescent="0.2">
      <c r="A53" s="1">
        <v>52</v>
      </c>
      <c r="B53" s="4">
        <v>120</v>
      </c>
      <c r="C53" s="2">
        <v>4.5380000000000003</v>
      </c>
      <c r="D53" s="3">
        <v>3</v>
      </c>
      <c r="E53" s="2">
        <v>13.3772</v>
      </c>
      <c r="F53" s="3">
        <v>2</v>
      </c>
      <c r="G53" s="2">
        <v>13.3772</v>
      </c>
      <c r="H53" s="3">
        <v>1</v>
      </c>
      <c r="I53" s="3">
        <f>_xlfn.IFS(D53+F53&lt;4,1,D53+F53&gt;4,3,D53+F53=4,2)</f>
        <v>3</v>
      </c>
      <c r="J53" s="3">
        <f>_xlfn.IFS(H53+I53&lt;4,1,H53+I53&gt;4,3,H53+I53=4,2)</f>
        <v>2</v>
      </c>
      <c r="K53" s="3">
        <v>8</v>
      </c>
      <c r="L53" s="3">
        <v>1</v>
      </c>
      <c r="M53" s="3">
        <v>1</v>
      </c>
      <c r="N53" s="3">
        <v>4</v>
      </c>
      <c r="O53" s="3">
        <v>2</v>
      </c>
      <c r="P53" s="3">
        <f>_xlfn.IFS(J53+L53&lt;4,1,J53+L53&gt;4,3,J53+L53=4,2)</f>
        <v>1</v>
      </c>
      <c r="Q53" s="3">
        <f>_xlfn.IFS(M53+O53&lt;4,1,M53+O53&gt;4,3,M53+O53=4,2)</f>
        <v>1</v>
      </c>
      <c r="R53" s="33">
        <f>_xlfn.IFS(P53+Q53&lt;4,1,P53+Q53&gt;4,3,P53+Q53=4,2)</f>
        <v>1</v>
      </c>
      <c r="S53" s="3">
        <v>42877</v>
      </c>
      <c r="T53" s="3">
        <v>11528</v>
      </c>
      <c r="U53" s="52">
        <f>S53/1000/C53</f>
        <v>9.4484354341119428</v>
      </c>
      <c r="V53" s="47">
        <f>T53/100/C53</f>
        <v>25.403261348611721</v>
      </c>
      <c r="W53" s="3">
        <v>2</v>
      </c>
      <c r="X53" s="3">
        <v>2</v>
      </c>
      <c r="Y53" s="3">
        <f>_xlfn.IFS(W53+X53&lt;4,1,W53+X53&gt;4,3,W53+X53=4,2)</f>
        <v>2</v>
      </c>
      <c r="Z53" s="3">
        <v>2</v>
      </c>
      <c r="AA53" s="35">
        <f>_xlfn.IFS(Y53+Z53&lt;4,1,Y53+Z53&gt;4,3,Y53+Z53=4,2)</f>
        <v>2</v>
      </c>
      <c r="AB53" s="3" t="str">
        <f>_xlfn.IFS(AND(R53=1,AA53=1),"а",AND(R53=1,AA53=2),"б",AND(R53=1,AA53=3),"в",AND(R53=2,AA53=1),"г",AND(R53=2,AA53=2),"и",AND(R53=2,AA53=3),"е",AND(R53=3,AA53=1),"д",AND(R53=3,AA53=2),"ж",AND(R53=3,AA53=3),"з")</f>
        <v>б</v>
      </c>
      <c r="AC53" s="3">
        <f>_xlfn.IFS(R53=3,3,R53=2,IF(AA53=3,3,2),R53=1,_xlfn.IFS(AA53=3,3,AA53=2,2,AA53=1,1))</f>
        <v>2</v>
      </c>
      <c r="AD53" s="3">
        <f>_xlfn.IFS(ABS(R53-AA53)=0,3,ABS(R53-AA53)=1,2,ABS(R53-AA53)=2,1)</f>
        <v>2</v>
      </c>
      <c r="AE53" s="3" t="str">
        <f>_xlfn.IFS(R53-AA53&lt;0,"интенсификация использования, размещение объектов",R53-AA53=0,"пропорциональное развитие инфраструктуры и объектов",R53-AA53&gt;0,"улучшение связей, развитие инфраструктуры")</f>
        <v>интенсификация использования, размещение объектов</v>
      </c>
      <c r="AF53" s="3">
        <f>_xlfn.IFS(R53=1,1,AA53=1,1,OR(AND(R53=2,AA53&gt;1),AND(AA53=2,R53&gt;1)),2,AND(R53=3,AA53=3),3)</f>
        <v>1</v>
      </c>
    </row>
    <row r="54" spans="1:32" x14ac:dyDescent="0.2">
      <c r="A54" s="1">
        <v>53</v>
      </c>
      <c r="B54" s="4">
        <v>120</v>
      </c>
      <c r="C54" s="2">
        <v>3.2585999999999999</v>
      </c>
      <c r="D54" s="3">
        <v>2</v>
      </c>
      <c r="E54" s="2">
        <v>28.933499999999999</v>
      </c>
      <c r="F54" s="3">
        <v>3</v>
      </c>
      <c r="G54" s="2">
        <v>42.552300000000002</v>
      </c>
      <c r="H54" s="3">
        <v>2</v>
      </c>
      <c r="I54" s="3">
        <f>_xlfn.IFS(D54+F54&lt;4,1,D54+F54&gt;4,3,D54+F54=4,2)</f>
        <v>3</v>
      </c>
      <c r="J54" s="3">
        <f>_xlfn.IFS(H54+I54&lt;4,1,H54+I54&gt;4,3,H54+I54=4,2)</f>
        <v>3</v>
      </c>
      <c r="K54" s="3">
        <v>0</v>
      </c>
      <c r="L54" s="3">
        <v>3</v>
      </c>
      <c r="M54" s="3">
        <v>1</v>
      </c>
      <c r="N54" s="3">
        <v>3</v>
      </c>
      <c r="O54" s="3">
        <v>2</v>
      </c>
      <c r="P54" s="3">
        <f>_xlfn.IFS(J54+L54&lt;4,1,J54+L54&gt;4,3,J54+L54=4,2)</f>
        <v>3</v>
      </c>
      <c r="Q54" s="3">
        <f>_xlfn.IFS(M54+O54&lt;4,1,M54+O54&gt;4,3,M54+O54=4,2)</f>
        <v>1</v>
      </c>
      <c r="R54" s="33">
        <f>_xlfn.IFS(P54+Q54&lt;4,1,P54+Q54&gt;4,3,P54+Q54=4,2)</f>
        <v>2</v>
      </c>
      <c r="S54" s="3">
        <v>142278.98800000001</v>
      </c>
      <c r="T54" s="3">
        <v>11385</v>
      </c>
      <c r="U54" s="52">
        <f>S54/1000/C54</f>
        <v>43.662612164733318</v>
      </c>
      <c r="V54" s="47">
        <f>T54/100/C54</f>
        <v>34.938317068679801</v>
      </c>
      <c r="W54" s="3">
        <v>1</v>
      </c>
      <c r="X54" s="3">
        <v>1</v>
      </c>
      <c r="Y54" s="3">
        <f>_xlfn.IFS(W54+X54&lt;4,1,W54+X54&gt;4,3,W54+X54=4,2)</f>
        <v>1</v>
      </c>
      <c r="Z54" s="3">
        <v>2</v>
      </c>
      <c r="AA54" s="35">
        <f>_xlfn.IFS(Y54+Z54&lt;4,1,Y54+Z54&gt;4,3,Y54+Z54=4,2)</f>
        <v>1</v>
      </c>
      <c r="AB54" s="3" t="str">
        <f>_xlfn.IFS(AND(R54=1,AA54=1),"а",AND(R54=1,AA54=2),"б",AND(R54=1,AA54=3),"в",AND(R54=2,AA54=1),"г",AND(R54=2,AA54=2),"и",AND(R54=2,AA54=3),"е",AND(R54=3,AA54=1),"д",AND(R54=3,AA54=2),"ж",AND(R54=3,AA54=3),"з")</f>
        <v>г</v>
      </c>
      <c r="AC54" s="3">
        <f>_xlfn.IFS(R54=3,3,R54=2,IF(AA54=3,3,2),R54=1,_xlfn.IFS(AA54=3,3,AA54=2,2,AA54=1,1))</f>
        <v>2</v>
      </c>
      <c r="AD54" s="3">
        <f>_xlfn.IFS(ABS(R54-AA54)=0,3,ABS(R54-AA54)=1,2,ABS(R54-AA54)=2,1)</f>
        <v>2</v>
      </c>
      <c r="AE54" s="3" t="str">
        <f>_xlfn.IFS(R54-AA54&lt;0,"интенсификация использования, размещение объектов",R54-AA54=0,"пропорциональное развитие инфраструктуры и объектов",R54-AA54&gt;0,"улучшение связей, развитие инфраструктуры")</f>
        <v>улучшение связей, развитие инфраструктуры</v>
      </c>
      <c r="AF54" s="3">
        <f>_xlfn.IFS(R54=1,1,AA54=1,1,OR(AND(R54=2,AA54&gt;1),AND(AA54=2,R54&gt;1)),2,AND(R54=3,AA54=3),3)</f>
        <v>1</v>
      </c>
    </row>
    <row r="55" spans="1:32" x14ac:dyDescent="0.2">
      <c r="A55" s="1">
        <v>54</v>
      </c>
      <c r="B55" s="4">
        <v>120</v>
      </c>
      <c r="C55" s="2">
        <v>4.3533999999999997</v>
      </c>
      <c r="D55" s="3">
        <v>2</v>
      </c>
      <c r="E55" s="2">
        <v>28.933499999999999</v>
      </c>
      <c r="F55" s="3">
        <v>3</v>
      </c>
      <c r="G55" s="2">
        <v>42.552300000000002</v>
      </c>
      <c r="H55" s="3">
        <v>2</v>
      </c>
      <c r="I55" s="3">
        <f>_xlfn.IFS(D55+F55&lt;4,1,D55+F55&gt;4,3,D55+F55=4,2)</f>
        <v>3</v>
      </c>
      <c r="J55" s="3">
        <f>_xlfn.IFS(H55+I55&lt;4,1,H55+I55&gt;4,3,H55+I55=4,2)</f>
        <v>3</v>
      </c>
      <c r="K55" s="3">
        <v>1</v>
      </c>
      <c r="L55" s="3">
        <v>2</v>
      </c>
      <c r="M55" s="3">
        <v>1</v>
      </c>
      <c r="N55" s="3">
        <v>4</v>
      </c>
      <c r="O55" s="3">
        <v>2</v>
      </c>
      <c r="P55" s="3">
        <f>_xlfn.IFS(J55+L55&lt;4,1,J55+L55&gt;4,3,J55+L55=4,2)</f>
        <v>3</v>
      </c>
      <c r="Q55" s="3">
        <f>_xlfn.IFS(M55+O55&lt;4,1,M55+O55&gt;4,3,M55+O55=4,2)</f>
        <v>1</v>
      </c>
      <c r="R55" s="33">
        <f>_xlfn.IFS(P55+Q55&lt;4,1,P55+Q55&gt;4,3,P55+Q55=4,2)</f>
        <v>2</v>
      </c>
      <c r="S55" s="3">
        <v>35328.915000000001</v>
      </c>
      <c r="T55" s="3">
        <v>8755</v>
      </c>
      <c r="U55" s="52">
        <f>S55/1000/C55</f>
        <v>8.1152467037258251</v>
      </c>
      <c r="V55" s="47">
        <f>T55/100/C55</f>
        <v>20.110718059447787</v>
      </c>
      <c r="W55" s="3">
        <v>2</v>
      </c>
      <c r="X55" s="3">
        <v>2</v>
      </c>
      <c r="Y55" s="3">
        <f>_xlfn.IFS(W55+X55&lt;4,1,W55+X55&gt;4,3,W55+X55=4,2)</f>
        <v>2</v>
      </c>
      <c r="Z55" s="3">
        <v>3</v>
      </c>
      <c r="AA55" s="35">
        <f>_xlfn.IFS(Y55+Z55&lt;4,1,Y55+Z55&gt;4,3,Y55+Z55=4,2)</f>
        <v>3</v>
      </c>
      <c r="AB55" s="3" t="str">
        <f>_xlfn.IFS(AND(R55=1,AA55=1),"а",AND(R55=1,AA55=2),"б",AND(R55=1,AA55=3),"в",AND(R55=2,AA55=1),"г",AND(R55=2,AA55=2),"и",AND(R55=2,AA55=3),"е",AND(R55=3,AA55=1),"д",AND(R55=3,AA55=2),"ж",AND(R55=3,AA55=3),"з")</f>
        <v>е</v>
      </c>
      <c r="AC55" s="3">
        <f>_xlfn.IFS(R55=3,3,R55=2,IF(AA55=3,3,2),R55=1,_xlfn.IFS(AA55=3,3,AA55=2,2,AA55=1,1))</f>
        <v>3</v>
      </c>
      <c r="AD55" s="3">
        <f>_xlfn.IFS(ABS(R55-AA55)=0,3,ABS(R55-AA55)=1,2,ABS(R55-AA55)=2,1)</f>
        <v>2</v>
      </c>
      <c r="AE55" s="3" t="str">
        <f>_xlfn.IFS(R55-AA55&lt;0,"интенсификация использования, размещение объектов",R55-AA55=0,"пропорциональное развитие инфраструктуры и объектов",R55-AA55&gt;0,"улучшение связей, развитие инфраструктуры")</f>
        <v>интенсификация использования, размещение объектов</v>
      </c>
      <c r="AF55" s="3">
        <f>_xlfn.IFS(R55=1,1,AA55=1,1,OR(AND(R55=2,AA55&gt;1),AND(AA55=2,R55&gt;1)),2,AND(R55=3,AA55=3),3)</f>
        <v>2</v>
      </c>
    </row>
    <row r="56" spans="1:32" x14ac:dyDescent="0.2">
      <c r="A56" s="1">
        <v>55</v>
      </c>
      <c r="B56" s="4">
        <v>200</v>
      </c>
      <c r="C56" s="2">
        <v>4.1943000000000001</v>
      </c>
      <c r="D56" s="3">
        <v>2</v>
      </c>
      <c r="E56" s="2">
        <v>28.933499999999999</v>
      </c>
      <c r="F56" s="3">
        <v>3</v>
      </c>
      <c r="G56" s="2">
        <v>42.552300000000002</v>
      </c>
      <c r="H56" s="3">
        <v>2</v>
      </c>
      <c r="I56" s="3">
        <f>_xlfn.IFS(D56+F56&lt;4,1,D56+F56&gt;4,3,D56+F56=4,2)</f>
        <v>3</v>
      </c>
      <c r="J56" s="3">
        <f>_xlfn.IFS(H56+I56&lt;4,1,H56+I56&gt;4,3,H56+I56=4,2)</f>
        <v>3</v>
      </c>
      <c r="K56" s="3">
        <v>2</v>
      </c>
      <c r="L56" s="3">
        <v>2</v>
      </c>
      <c r="M56" s="3">
        <v>2</v>
      </c>
      <c r="N56" s="3">
        <v>3</v>
      </c>
      <c r="O56" s="3">
        <v>2</v>
      </c>
      <c r="P56" s="3">
        <f>_xlfn.IFS(J56+L56&lt;4,1,J56+L56&gt;4,3,J56+L56=4,2)</f>
        <v>3</v>
      </c>
      <c r="Q56" s="3">
        <f>_xlfn.IFS(M56+O56&lt;4,1,M56+O56&gt;4,3,M56+O56=4,2)</f>
        <v>2</v>
      </c>
      <c r="R56" s="33">
        <f>_xlfn.IFS(P56+Q56&lt;4,1,P56+Q56&gt;4,3,P56+Q56=4,2)</f>
        <v>3</v>
      </c>
      <c r="S56" s="3">
        <v>93989.2</v>
      </c>
      <c r="T56" s="3">
        <v>9219</v>
      </c>
      <c r="U56" s="52">
        <f>S56/1000/C56</f>
        <v>22.408792885582812</v>
      </c>
      <c r="V56" s="47">
        <f>T56/100/C56</f>
        <v>21.979829768972174</v>
      </c>
      <c r="W56" s="3">
        <v>1</v>
      </c>
      <c r="X56" s="3">
        <v>2</v>
      </c>
      <c r="Y56" s="3">
        <f>_xlfn.IFS(W56+X56&lt;4,1,W56+X56&gt;4,3,W56+X56=4,2)</f>
        <v>1</v>
      </c>
      <c r="Z56" s="3">
        <v>2</v>
      </c>
      <c r="AA56" s="35">
        <f>_xlfn.IFS(Y56+Z56&lt;4,1,Y56+Z56&gt;4,3,Y56+Z56=4,2)</f>
        <v>1</v>
      </c>
      <c r="AB56" s="3" t="str">
        <f>_xlfn.IFS(AND(R56=1,AA56=1),"а",AND(R56=1,AA56=2),"б",AND(R56=1,AA56=3),"в",AND(R56=2,AA56=1),"г",AND(R56=2,AA56=2),"и",AND(R56=2,AA56=3),"е",AND(R56=3,AA56=1),"д",AND(R56=3,AA56=2),"ж",AND(R56=3,AA56=3),"з")</f>
        <v>д</v>
      </c>
      <c r="AC56" s="3">
        <f>_xlfn.IFS(R56=3,3,R56=2,IF(AA56=3,3,2),R56=1,_xlfn.IFS(AA56=3,3,AA56=2,2,AA56=1,1))</f>
        <v>3</v>
      </c>
      <c r="AD56" s="3">
        <f>_xlfn.IFS(ABS(R56-AA56)=0,3,ABS(R56-AA56)=1,2,ABS(R56-AA56)=2,1)</f>
        <v>1</v>
      </c>
      <c r="AE56" s="3" t="str">
        <f>_xlfn.IFS(R56-AA56&lt;0,"интенсификация использования, размещение объектов",R56-AA56=0,"пропорциональное развитие инфраструктуры и объектов",R56-AA56&gt;0,"улучшение связей, развитие инфраструктуры")</f>
        <v>улучшение связей, развитие инфраструктуры</v>
      </c>
      <c r="AF56" s="3">
        <f>_xlfn.IFS(R56=1,1,AA56=1,1,OR(AND(R56=2,AA56&gt;1),AND(AA56=2,R56&gt;1)),2,AND(R56=3,AA56=3),3)</f>
        <v>1</v>
      </c>
    </row>
    <row r="57" spans="1:32" x14ac:dyDescent="0.2">
      <c r="A57" s="1">
        <v>56</v>
      </c>
      <c r="B57" s="4">
        <v>200</v>
      </c>
      <c r="C57" s="2">
        <v>2.4714999999999998</v>
      </c>
      <c r="D57" s="3">
        <v>2</v>
      </c>
      <c r="E57" s="2">
        <v>28.933499999999999</v>
      </c>
      <c r="F57" s="3">
        <v>3</v>
      </c>
      <c r="G57" s="2">
        <v>42.552300000000002</v>
      </c>
      <c r="H57" s="3">
        <v>2</v>
      </c>
      <c r="I57" s="3">
        <f>_xlfn.IFS(D57+F57&lt;4,1,D57+F57&gt;4,3,D57+F57=4,2)</f>
        <v>3</v>
      </c>
      <c r="J57" s="3">
        <f>_xlfn.IFS(H57+I57&lt;4,1,H57+I57&gt;4,3,H57+I57=4,2)</f>
        <v>3</v>
      </c>
      <c r="K57" s="3">
        <v>2</v>
      </c>
      <c r="L57" s="3">
        <v>2</v>
      </c>
      <c r="M57" s="3">
        <v>2</v>
      </c>
      <c r="N57" s="3">
        <v>4</v>
      </c>
      <c r="O57" s="3">
        <v>2</v>
      </c>
      <c r="P57" s="3">
        <f>_xlfn.IFS(J57+L57&lt;4,1,J57+L57&gt;4,3,J57+L57=4,2)</f>
        <v>3</v>
      </c>
      <c r="Q57" s="3">
        <f>_xlfn.IFS(M57+O57&lt;4,1,M57+O57&gt;4,3,M57+O57=4,2)</f>
        <v>2</v>
      </c>
      <c r="R57" s="33">
        <f>_xlfn.IFS(P57+Q57&lt;4,1,P57+Q57&gt;4,3,P57+Q57=4,2)</f>
        <v>3</v>
      </c>
      <c r="S57" s="3">
        <v>10751.659</v>
      </c>
      <c r="T57" s="3">
        <v>3590</v>
      </c>
      <c r="U57" s="52">
        <f>S57/1000/C57</f>
        <v>4.3502565243779081</v>
      </c>
      <c r="V57" s="47">
        <f>T57/100/C57</f>
        <v>14.525591745903299</v>
      </c>
      <c r="W57" s="3">
        <v>3</v>
      </c>
      <c r="X57" s="3">
        <v>3</v>
      </c>
      <c r="Y57" s="3">
        <f>_xlfn.IFS(W57+X57&lt;4,1,W57+X57&gt;4,3,W57+X57=4,2)</f>
        <v>3</v>
      </c>
      <c r="Z57" s="3">
        <v>1</v>
      </c>
      <c r="AA57" s="35">
        <f>_xlfn.IFS(Y57+Z57&lt;4,1,Y57+Z57&gt;4,3,Y57+Z57=4,2)</f>
        <v>2</v>
      </c>
      <c r="AB57" s="3" t="str">
        <f>_xlfn.IFS(AND(R57=1,AA57=1),"а",AND(R57=1,AA57=2),"б",AND(R57=1,AA57=3),"в",AND(R57=2,AA57=1),"г",AND(R57=2,AA57=2),"и",AND(R57=2,AA57=3),"е",AND(R57=3,AA57=1),"д",AND(R57=3,AA57=2),"ж",AND(R57=3,AA57=3),"з")</f>
        <v>ж</v>
      </c>
      <c r="AC57" s="3">
        <f>_xlfn.IFS(R57=3,3,R57=2,IF(AA57=3,3,2),R57=1,_xlfn.IFS(AA57=3,3,AA57=2,2,AA57=1,1))</f>
        <v>3</v>
      </c>
      <c r="AD57" s="3">
        <f>_xlfn.IFS(ABS(R57-AA57)=0,3,ABS(R57-AA57)=1,2,ABS(R57-AA57)=2,1)</f>
        <v>2</v>
      </c>
      <c r="AE57" s="3" t="str">
        <f>_xlfn.IFS(R57-AA57&lt;0,"интенсификация использования, размещение объектов",R57-AA57=0,"пропорциональное развитие инфраструктуры и объектов",R57-AA57&gt;0,"улучшение связей, развитие инфраструктуры")</f>
        <v>улучшение связей, развитие инфраструктуры</v>
      </c>
      <c r="AF57" s="3">
        <f>_xlfn.IFS(R57=1,1,AA57=1,1,OR(AND(R57=2,AA57&gt;1),AND(AA57=2,R57&gt;1)),2,AND(R57=3,AA57=3),3)</f>
        <v>2</v>
      </c>
    </row>
    <row r="58" spans="1:32" x14ac:dyDescent="0.2">
      <c r="A58" s="1">
        <v>57</v>
      </c>
      <c r="B58" s="4">
        <v>120</v>
      </c>
      <c r="C58" s="2">
        <v>4.2112999999999996</v>
      </c>
      <c r="D58" s="3">
        <v>2</v>
      </c>
      <c r="E58" s="2">
        <v>13.8331</v>
      </c>
      <c r="F58" s="3">
        <v>2</v>
      </c>
      <c r="G58" s="2">
        <v>13.8331</v>
      </c>
      <c r="H58" s="3">
        <v>1</v>
      </c>
      <c r="I58" s="3">
        <f>_xlfn.IFS(D58+F58&lt;4,1,D58+F58&gt;4,3,D58+F58=4,2)</f>
        <v>2</v>
      </c>
      <c r="J58" s="3">
        <f>_xlfn.IFS(H58+I58&lt;4,1,H58+I58&gt;4,3,H58+I58=4,2)</f>
        <v>1</v>
      </c>
      <c r="K58" s="3">
        <v>25</v>
      </c>
      <c r="L58" s="3">
        <v>1</v>
      </c>
      <c r="M58" s="3">
        <v>2</v>
      </c>
      <c r="N58" s="3">
        <v>7</v>
      </c>
      <c r="O58" s="3">
        <v>1</v>
      </c>
      <c r="P58" s="3">
        <f>_xlfn.IFS(J58+L58&lt;4,1,J58+L58&gt;4,3,J58+L58=4,2)</f>
        <v>1</v>
      </c>
      <c r="Q58" s="3">
        <f>_xlfn.IFS(M58+O58&lt;4,1,M58+O58&gt;4,3,M58+O58=4,2)</f>
        <v>1</v>
      </c>
      <c r="R58" s="33">
        <f>_xlfn.IFS(P58+Q58&lt;4,1,P58+Q58&gt;4,3,P58+Q58=4,2)</f>
        <v>1</v>
      </c>
      <c r="S58" s="3">
        <v>53574</v>
      </c>
      <c r="T58" s="3">
        <v>8253</v>
      </c>
      <c r="U58" s="52">
        <f>S58/1000/C58</f>
        <v>12.721487426685348</v>
      </c>
      <c r="V58" s="47">
        <f>T58/100/C58</f>
        <v>19.597274000902335</v>
      </c>
      <c r="W58" s="3">
        <v>1</v>
      </c>
      <c r="X58" s="3">
        <v>2</v>
      </c>
      <c r="Y58" s="3">
        <f>_xlfn.IFS(W58+X58&lt;4,1,W58+X58&gt;4,3,W58+X58=4,2)</f>
        <v>1</v>
      </c>
      <c r="Z58" s="3">
        <v>2</v>
      </c>
      <c r="AA58" s="35">
        <f>_xlfn.IFS(Y58+Z58&lt;4,1,Y58+Z58&gt;4,3,Y58+Z58=4,2)</f>
        <v>1</v>
      </c>
      <c r="AB58" s="3" t="str">
        <f>_xlfn.IFS(AND(R58=1,AA58=1),"а",AND(R58=1,AA58=2),"б",AND(R58=1,AA58=3),"в",AND(R58=2,AA58=1),"г",AND(R58=2,AA58=2),"и",AND(R58=2,AA58=3),"е",AND(R58=3,AA58=1),"д",AND(R58=3,AA58=2),"ж",AND(R58=3,AA58=3),"з")</f>
        <v>а</v>
      </c>
      <c r="AC58" s="3">
        <f>_xlfn.IFS(R58=3,3,R58=2,IF(AA58=3,3,2),R58=1,_xlfn.IFS(AA58=3,3,AA58=2,2,AA58=1,1))</f>
        <v>1</v>
      </c>
      <c r="AD58" s="3">
        <f>_xlfn.IFS(ABS(R58-AA58)=0,3,ABS(R58-AA58)=1,2,ABS(R58-AA58)=2,1)</f>
        <v>3</v>
      </c>
      <c r="AE58" s="3" t="str">
        <f>_xlfn.IFS(R58-AA58&lt;0,"интенсификация использования, размещение объектов",R58-AA58=0,"пропорциональное развитие инфраструктуры и объектов",R58-AA58&gt;0,"улучшение связей, развитие инфраструктуры")</f>
        <v>пропорциональное развитие инфраструктуры и объектов</v>
      </c>
      <c r="AF58" s="3">
        <f>_xlfn.IFS(R58=1,1,AA58=1,1,OR(AND(R58=2,AA58&gt;1),AND(AA58=2,R58&gt;1)),2,AND(R58=3,AA58=3),3)</f>
        <v>1</v>
      </c>
    </row>
    <row r="59" spans="1:32" x14ac:dyDescent="0.2">
      <c r="A59" s="1">
        <v>58</v>
      </c>
      <c r="B59" s="4">
        <v>120</v>
      </c>
      <c r="C59" s="2">
        <v>6.1430999999999996</v>
      </c>
      <c r="D59" s="3">
        <v>3</v>
      </c>
      <c r="E59" s="2">
        <v>22.837499999999999</v>
      </c>
      <c r="F59" s="3">
        <v>3</v>
      </c>
      <c r="G59" s="2">
        <v>48.268599999999999</v>
      </c>
      <c r="H59" s="3">
        <v>3</v>
      </c>
      <c r="I59" s="3">
        <f>_xlfn.IFS(D59+F59&lt;4,1,D59+F59&gt;4,3,D59+F59=4,2)</f>
        <v>3</v>
      </c>
      <c r="J59" s="3">
        <f>_xlfn.IFS(H59+I59&lt;4,1,H59+I59&gt;4,3,H59+I59=4,2)</f>
        <v>3</v>
      </c>
      <c r="K59" s="3">
        <v>3</v>
      </c>
      <c r="L59" s="3">
        <v>2</v>
      </c>
      <c r="M59" s="3">
        <v>1</v>
      </c>
      <c r="N59" s="3">
        <v>4</v>
      </c>
      <c r="O59" s="3">
        <v>2</v>
      </c>
      <c r="P59" s="3">
        <f>_xlfn.IFS(J59+L59&lt;4,1,J59+L59&gt;4,3,J59+L59=4,2)</f>
        <v>3</v>
      </c>
      <c r="Q59" s="3">
        <f>_xlfn.IFS(M59+O59&lt;4,1,M59+O59&gt;4,3,M59+O59=4,2)</f>
        <v>1</v>
      </c>
      <c r="R59" s="33">
        <f>_xlfn.IFS(P59+Q59&lt;4,1,P59+Q59&gt;4,3,P59+Q59=4,2)</f>
        <v>2</v>
      </c>
      <c r="S59" s="3">
        <v>80652</v>
      </c>
      <c r="T59" s="3">
        <v>13510</v>
      </c>
      <c r="U59" s="52">
        <f>S59/1000/C59</f>
        <v>13.128876300239295</v>
      </c>
      <c r="V59" s="47">
        <f>T59/100/C59</f>
        <v>21.992153798570754</v>
      </c>
      <c r="W59" s="3">
        <v>1</v>
      </c>
      <c r="X59" s="3">
        <v>2</v>
      </c>
      <c r="Y59" s="3">
        <f>_xlfn.IFS(W59+X59&lt;4,1,W59+X59&gt;4,3,W59+X59=4,2)</f>
        <v>1</v>
      </c>
      <c r="Z59" s="3">
        <v>2</v>
      </c>
      <c r="AA59" s="35">
        <f>_xlfn.IFS(Y59+Z59&lt;4,1,Y59+Z59&gt;4,3,Y59+Z59=4,2)</f>
        <v>1</v>
      </c>
      <c r="AB59" s="3" t="str">
        <f>_xlfn.IFS(AND(R59=1,AA59=1),"а",AND(R59=1,AA59=2),"б",AND(R59=1,AA59=3),"в",AND(R59=2,AA59=1),"г",AND(R59=2,AA59=2),"и",AND(R59=2,AA59=3),"е",AND(R59=3,AA59=1),"д",AND(R59=3,AA59=2),"ж",AND(R59=3,AA59=3),"з")</f>
        <v>г</v>
      </c>
      <c r="AC59" s="3">
        <f>_xlfn.IFS(R59=3,3,R59=2,IF(AA59=3,3,2),R59=1,_xlfn.IFS(AA59=3,3,AA59=2,2,AA59=1,1))</f>
        <v>2</v>
      </c>
      <c r="AD59" s="3">
        <f>_xlfn.IFS(ABS(R59-AA59)=0,3,ABS(R59-AA59)=1,2,ABS(R59-AA59)=2,1)</f>
        <v>2</v>
      </c>
      <c r="AE59" s="3" t="str">
        <f>_xlfn.IFS(R59-AA59&lt;0,"интенсификация использования, размещение объектов",R59-AA59=0,"пропорциональное развитие инфраструктуры и объектов",R59-AA59&gt;0,"улучшение связей, развитие инфраструктуры")</f>
        <v>улучшение связей, развитие инфраструктуры</v>
      </c>
      <c r="AF59" s="3">
        <f>_xlfn.IFS(R59=1,1,AA59=1,1,OR(AND(R59=2,AA59&gt;1),AND(AA59=2,R59&gt;1)),2,AND(R59=3,AA59=3),3)</f>
        <v>1</v>
      </c>
    </row>
    <row r="60" spans="1:32" x14ac:dyDescent="0.2">
      <c r="A60" s="1">
        <v>59</v>
      </c>
      <c r="B60" s="4">
        <v>100</v>
      </c>
      <c r="C60" s="2">
        <v>6.5423999999999998</v>
      </c>
      <c r="D60" s="3">
        <v>3</v>
      </c>
      <c r="E60" s="2">
        <v>13.8331</v>
      </c>
      <c r="F60" s="3">
        <v>2</v>
      </c>
      <c r="G60" s="2">
        <v>13.8331</v>
      </c>
      <c r="H60" s="3">
        <v>1</v>
      </c>
      <c r="I60" s="3">
        <f>_xlfn.IFS(D60+F60&lt;4,1,D60+F60&gt;4,3,D60+F60=4,2)</f>
        <v>3</v>
      </c>
      <c r="J60" s="3">
        <f>_xlfn.IFS(H60+I60&lt;4,1,H60+I60&gt;4,3,H60+I60=4,2)</f>
        <v>2</v>
      </c>
      <c r="K60" s="3">
        <v>30</v>
      </c>
      <c r="L60" s="3">
        <v>1</v>
      </c>
      <c r="M60" s="3">
        <v>1</v>
      </c>
      <c r="N60" s="3">
        <v>6</v>
      </c>
      <c r="O60" s="3">
        <v>2</v>
      </c>
      <c r="P60" s="3">
        <f>_xlfn.IFS(J60+L60&lt;4,1,J60+L60&gt;4,3,J60+L60=4,2)</f>
        <v>1</v>
      </c>
      <c r="Q60" s="3">
        <f>_xlfn.IFS(M60+O60&lt;4,1,M60+O60&gt;4,3,M60+O60=4,2)</f>
        <v>1</v>
      </c>
      <c r="R60" s="33">
        <f>_xlfn.IFS(P60+Q60&lt;4,1,P60+Q60&gt;4,3,P60+Q60=4,2)</f>
        <v>1</v>
      </c>
      <c r="S60" s="3">
        <v>413959</v>
      </c>
      <c r="T60" s="3">
        <v>19136</v>
      </c>
      <c r="U60" s="52">
        <f>S60/1000/C60</f>
        <v>63.273263634140378</v>
      </c>
      <c r="V60" s="47">
        <f>T60/100/C60</f>
        <v>29.249205184641724</v>
      </c>
      <c r="W60" s="3">
        <v>1</v>
      </c>
      <c r="X60" s="3">
        <v>2</v>
      </c>
      <c r="Y60" s="3">
        <f>_xlfn.IFS(W60+X60&lt;4,1,W60+X60&gt;4,3,W60+X60=4,2)</f>
        <v>1</v>
      </c>
      <c r="Z60" s="3">
        <v>1</v>
      </c>
      <c r="AA60" s="35">
        <f>_xlfn.IFS(Y60+Z60&lt;4,1,Y60+Z60&gt;4,3,Y60+Z60=4,2)</f>
        <v>1</v>
      </c>
      <c r="AB60" s="3" t="str">
        <f>_xlfn.IFS(AND(R60=1,AA60=1),"а",AND(R60=1,AA60=2),"б",AND(R60=1,AA60=3),"в",AND(R60=2,AA60=1),"г",AND(R60=2,AA60=2),"и",AND(R60=2,AA60=3),"е",AND(R60=3,AA60=1),"д",AND(R60=3,AA60=2),"ж",AND(R60=3,AA60=3),"з")</f>
        <v>а</v>
      </c>
      <c r="AC60" s="3">
        <f>_xlfn.IFS(R60=3,3,R60=2,IF(AA60=3,3,2),R60=1,_xlfn.IFS(AA60=3,3,AA60=2,2,AA60=1,1))</f>
        <v>1</v>
      </c>
      <c r="AD60" s="3">
        <f>_xlfn.IFS(ABS(R60-AA60)=0,3,ABS(R60-AA60)=1,2,ABS(R60-AA60)=2,1)</f>
        <v>3</v>
      </c>
      <c r="AE60" s="3" t="str">
        <f>_xlfn.IFS(R60-AA60&lt;0,"интенсификация использования, размещение объектов",R60-AA60=0,"пропорциональное развитие инфраструктуры и объектов",R60-AA60&gt;0,"улучшение связей, развитие инфраструктуры")</f>
        <v>пропорциональное развитие инфраструктуры и объектов</v>
      </c>
      <c r="AF60" s="3">
        <f>_xlfn.IFS(R60=1,1,AA60=1,1,OR(AND(R60=2,AA60&gt;1),AND(AA60=2,R60&gt;1)),2,AND(R60=3,AA60=3),3)</f>
        <v>1</v>
      </c>
    </row>
    <row r="61" spans="1:32" x14ac:dyDescent="0.2">
      <c r="A61" s="1">
        <v>60</v>
      </c>
      <c r="B61" s="4">
        <v>100</v>
      </c>
      <c r="C61" s="2">
        <v>2.6621999999999999</v>
      </c>
      <c r="D61" s="3">
        <v>2</v>
      </c>
      <c r="E61" s="2">
        <v>13.617900000000001</v>
      </c>
      <c r="F61" s="3">
        <v>2</v>
      </c>
      <c r="G61" s="2">
        <v>42.552300000000002</v>
      </c>
      <c r="H61" s="3">
        <v>2</v>
      </c>
      <c r="I61" s="3">
        <f>_xlfn.IFS(D61+F61&lt;4,1,D61+F61&gt;4,3,D61+F61=4,2)</f>
        <v>2</v>
      </c>
      <c r="J61" s="3">
        <f>_xlfn.IFS(H61+I61&lt;4,1,H61+I61&gt;4,3,H61+I61=4,2)</f>
        <v>2</v>
      </c>
      <c r="K61" s="3">
        <v>0</v>
      </c>
      <c r="L61" s="3">
        <v>3</v>
      </c>
      <c r="M61" s="3">
        <v>1</v>
      </c>
      <c r="N61" s="3">
        <v>4</v>
      </c>
      <c r="O61" s="3">
        <v>2</v>
      </c>
      <c r="P61" s="3">
        <f>_xlfn.IFS(J61+L61&lt;4,1,J61+L61&gt;4,3,J61+L61=4,2)</f>
        <v>3</v>
      </c>
      <c r="Q61" s="3">
        <f>_xlfn.IFS(M61+O61&lt;4,1,M61+O61&gt;4,3,M61+O61=4,2)</f>
        <v>1</v>
      </c>
      <c r="R61" s="33">
        <f>_xlfn.IFS(P61+Q61&lt;4,1,P61+Q61&gt;4,3,P61+Q61=4,2)</f>
        <v>2</v>
      </c>
      <c r="S61" s="3">
        <v>25110.435000000001</v>
      </c>
      <c r="T61" s="3">
        <v>4076</v>
      </c>
      <c r="U61" s="52">
        <f>S61/1000/C61</f>
        <v>9.4322120802343932</v>
      </c>
      <c r="V61" s="47">
        <f>T61/100/C61</f>
        <v>15.310645330929306</v>
      </c>
      <c r="W61" s="3">
        <v>2</v>
      </c>
      <c r="X61" s="3">
        <v>2</v>
      </c>
      <c r="Y61" s="3">
        <f>_xlfn.IFS(W61+X61&lt;4,1,W61+X61&gt;4,3,W61+X61=4,2)</f>
        <v>2</v>
      </c>
      <c r="Z61" s="3">
        <v>1</v>
      </c>
      <c r="AA61" s="35">
        <f>_xlfn.IFS(Y61+Z61&lt;4,1,Y61+Z61&gt;4,3,Y61+Z61=4,2)</f>
        <v>1</v>
      </c>
      <c r="AB61" s="3" t="str">
        <f>_xlfn.IFS(AND(R61=1,AA61=1),"а",AND(R61=1,AA61=2),"б",AND(R61=1,AA61=3),"в",AND(R61=2,AA61=1),"г",AND(R61=2,AA61=2),"и",AND(R61=2,AA61=3),"е",AND(R61=3,AA61=1),"д",AND(R61=3,AA61=2),"ж",AND(R61=3,AA61=3),"з")</f>
        <v>г</v>
      </c>
      <c r="AC61" s="3">
        <f>_xlfn.IFS(R61=3,3,R61=2,IF(AA61=3,3,2),R61=1,_xlfn.IFS(AA61=3,3,AA61=2,2,AA61=1,1))</f>
        <v>2</v>
      </c>
      <c r="AD61" s="3">
        <f>_xlfn.IFS(ABS(R61-AA61)=0,3,ABS(R61-AA61)=1,2,ABS(R61-AA61)=2,1)</f>
        <v>2</v>
      </c>
      <c r="AE61" s="3" t="str">
        <f>_xlfn.IFS(R61-AA61&lt;0,"интенсификация использования, размещение объектов",R61-AA61=0,"пропорциональное развитие инфраструктуры и объектов",R61-AA61&gt;0,"улучшение связей, развитие инфраструктуры")</f>
        <v>улучшение связей, развитие инфраструктуры</v>
      </c>
      <c r="AF61" s="3">
        <f>_xlfn.IFS(R61=1,1,AA61=1,1,OR(AND(R61=2,AA61&gt;1),AND(AA61=2,R61&gt;1)),2,AND(R61=3,AA61=3),3)</f>
        <v>1</v>
      </c>
    </row>
    <row r="62" spans="1:32" x14ac:dyDescent="0.2">
      <c r="A62" s="1">
        <v>61</v>
      </c>
      <c r="B62" s="4">
        <v>200</v>
      </c>
      <c r="C62" s="2">
        <v>4.5420999999999996</v>
      </c>
      <c r="D62" s="3">
        <v>3</v>
      </c>
      <c r="E62" s="2">
        <v>16.9724</v>
      </c>
      <c r="F62" s="3">
        <v>3</v>
      </c>
      <c r="G62" s="2">
        <v>16.9724</v>
      </c>
      <c r="H62" s="3">
        <v>2</v>
      </c>
      <c r="I62" s="3">
        <f>_xlfn.IFS(D62+F62&lt;4,1,D62+F62&gt;4,3,D62+F62=4,2)</f>
        <v>3</v>
      </c>
      <c r="J62" s="3">
        <f>_xlfn.IFS(H62+I62&lt;4,1,H62+I62&gt;4,3,H62+I62=4,2)</f>
        <v>3</v>
      </c>
      <c r="K62" s="3">
        <v>7</v>
      </c>
      <c r="L62" s="3">
        <v>1</v>
      </c>
      <c r="M62" s="3">
        <v>2</v>
      </c>
      <c r="N62" s="3">
        <v>10</v>
      </c>
      <c r="O62" s="3">
        <v>1</v>
      </c>
      <c r="P62" s="3">
        <f>_xlfn.IFS(J62+L62&lt;4,1,J62+L62&gt;4,3,J62+L62=4,2)</f>
        <v>2</v>
      </c>
      <c r="Q62" s="3">
        <f>_xlfn.IFS(M62+O62&lt;4,1,M62+O62&gt;4,3,M62+O62=4,2)</f>
        <v>1</v>
      </c>
      <c r="R62" s="33">
        <f>_xlfn.IFS(P62+Q62&lt;4,1,P62+Q62&gt;4,3,P62+Q62=4,2)</f>
        <v>1</v>
      </c>
      <c r="S62" s="3">
        <v>50013</v>
      </c>
      <c r="T62" s="3">
        <v>10328</v>
      </c>
      <c r="U62" s="52">
        <f>S62/1000/C62</f>
        <v>11.010986107747518</v>
      </c>
      <c r="V62" s="47">
        <f>T62/100/C62</f>
        <v>22.738380925122744</v>
      </c>
      <c r="W62" s="3">
        <v>2</v>
      </c>
      <c r="X62" s="3">
        <v>2</v>
      </c>
      <c r="Y62" s="3">
        <f>_xlfn.IFS(W62+X62&lt;4,1,W62+X62&gt;4,3,W62+X62=4,2)</f>
        <v>2</v>
      </c>
      <c r="Z62" s="3">
        <v>2</v>
      </c>
      <c r="AA62" s="35">
        <f>_xlfn.IFS(Y62+Z62&lt;4,1,Y62+Z62&gt;4,3,Y62+Z62=4,2)</f>
        <v>2</v>
      </c>
      <c r="AB62" s="3" t="str">
        <f>_xlfn.IFS(AND(R62=1,AA62=1),"а",AND(R62=1,AA62=2),"б",AND(R62=1,AA62=3),"в",AND(R62=2,AA62=1),"г",AND(R62=2,AA62=2),"и",AND(R62=2,AA62=3),"е",AND(R62=3,AA62=1),"д",AND(R62=3,AA62=2),"ж",AND(R62=3,AA62=3),"з")</f>
        <v>б</v>
      </c>
      <c r="AC62" s="3">
        <f>_xlfn.IFS(R62=3,3,R62=2,IF(AA62=3,3,2),R62=1,_xlfn.IFS(AA62=3,3,AA62=2,2,AA62=1,1))</f>
        <v>2</v>
      </c>
      <c r="AD62" s="3">
        <f>_xlfn.IFS(ABS(R62-AA62)=0,3,ABS(R62-AA62)=1,2,ABS(R62-AA62)=2,1)</f>
        <v>2</v>
      </c>
      <c r="AE62" s="3" t="str">
        <f>_xlfn.IFS(R62-AA62&lt;0,"интенсификация использования, размещение объектов",R62-AA62=0,"пропорциональное развитие инфраструктуры и объектов",R62-AA62&gt;0,"улучшение связей, развитие инфраструктуры")</f>
        <v>интенсификация использования, размещение объектов</v>
      </c>
      <c r="AF62" s="3">
        <f>_xlfn.IFS(R62=1,1,AA62=1,1,OR(AND(R62=2,AA62&gt;1),AND(AA62=2,R62&gt;1)),2,AND(R62=3,AA62=3),3)</f>
        <v>1</v>
      </c>
    </row>
    <row r="63" spans="1:32" x14ac:dyDescent="0.2">
      <c r="A63" s="1">
        <v>62</v>
      </c>
      <c r="B63" s="4">
        <v>200</v>
      </c>
      <c r="C63" s="2">
        <v>4.7239000000000004</v>
      </c>
      <c r="D63" s="3">
        <v>3</v>
      </c>
      <c r="E63" s="2">
        <v>16.9724</v>
      </c>
      <c r="F63" s="3">
        <v>3</v>
      </c>
      <c r="G63" s="2">
        <v>16.9724</v>
      </c>
      <c r="H63" s="3">
        <v>2</v>
      </c>
      <c r="I63" s="3">
        <f>_xlfn.IFS(D63+F63&lt;4,1,D63+F63&gt;4,3,D63+F63=4,2)</f>
        <v>3</v>
      </c>
      <c r="J63" s="3">
        <f>_xlfn.IFS(H63+I63&lt;4,1,H63+I63&gt;4,3,H63+I63=4,2)</f>
        <v>3</v>
      </c>
      <c r="K63" s="3">
        <v>5</v>
      </c>
      <c r="L63" s="3">
        <v>2</v>
      </c>
      <c r="M63" s="3">
        <v>2</v>
      </c>
      <c r="N63" s="3">
        <v>8</v>
      </c>
      <c r="O63" s="3">
        <v>1</v>
      </c>
      <c r="P63" s="3">
        <f>_xlfn.IFS(J63+L63&lt;4,1,J63+L63&gt;4,3,J63+L63=4,2)</f>
        <v>3</v>
      </c>
      <c r="Q63" s="3">
        <f>_xlfn.IFS(M63+O63&lt;4,1,M63+O63&gt;4,3,M63+O63=4,2)</f>
        <v>1</v>
      </c>
      <c r="R63" s="33">
        <f>_xlfn.IFS(P63+Q63&lt;4,1,P63+Q63&gt;4,3,P63+Q63=4,2)</f>
        <v>2</v>
      </c>
      <c r="S63" s="3">
        <v>62224</v>
      </c>
      <c r="T63" s="3">
        <v>9940</v>
      </c>
      <c r="U63" s="52">
        <f>S63/1000/C63</f>
        <v>13.172167065348544</v>
      </c>
      <c r="V63" s="47">
        <f>T63/100/C63</f>
        <v>21.041935688731769</v>
      </c>
      <c r="W63" s="3">
        <v>1</v>
      </c>
      <c r="X63" s="3">
        <v>2</v>
      </c>
      <c r="Y63" s="3">
        <f>_xlfn.IFS(W63+X63&lt;4,1,W63+X63&gt;4,3,W63+X63=4,2)</f>
        <v>1</v>
      </c>
      <c r="Z63" s="3">
        <v>3</v>
      </c>
      <c r="AA63" s="35">
        <f>_xlfn.IFS(Y63+Z63&lt;4,1,Y63+Z63&gt;4,3,Y63+Z63=4,2)</f>
        <v>2</v>
      </c>
      <c r="AB63" s="3" t="str">
        <f>_xlfn.IFS(AND(R63=1,AA63=1),"а",AND(R63=1,AA63=2),"б",AND(R63=1,AA63=3),"в",AND(R63=2,AA63=1),"г",AND(R63=2,AA63=2),"и",AND(R63=2,AA63=3),"е",AND(R63=3,AA63=1),"д",AND(R63=3,AA63=2),"ж",AND(R63=3,AA63=3),"з")</f>
        <v>и</v>
      </c>
      <c r="AC63" s="3">
        <f>_xlfn.IFS(R63=3,3,R63=2,IF(AA63=3,3,2),R63=1,_xlfn.IFS(AA63=3,3,AA63=2,2,AA63=1,1))</f>
        <v>2</v>
      </c>
      <c r="AD63" s="3">
        <f>_xlfn.IFS(ABS(R63-AA63)=0,3,ABS(R63-AA63)=1,2,ABS(R63-AA63)=2,1)</f>
        <v>3</v>
      </c>
      <c r="AE63" s="3" t="str">
        <f>_xlfn.IFS(R63-AA63&lt;0,"интенсификация использования, размещение объектов",R63-AA63=0,"пропорциональное развитие инфраструктуры и объектов",R63-AA63&gt;0,"улучшение связей, развитие инфраструктуры")</f>
        <v>пропорциональное развитие инфраструктуры и объектов</v>
      </c>
      <c r="AF63" s="3">
        <f>_xlfn.IFS(R63=1,1,AA63=1,1,OR(AND(R63=2,AA63&gt;1),AND(AA63=2,R63&gt;1)),2,AND(R63=3,AA63=3),3)</f>
        <v>2</v>
      </c>
    </row>
    <row r="64" spans="1:32" x14ac:dyDescent="0.2">
      <c r="A64" s="1">
        <v>63</v>
      </c>
      <c r="B64" s="4">
        <v>100</v>
      </c>
      <c r="C64" s="2">
        <v>0.8458</v>
      </c>
      <c r="D64" s="3">
        <v>1</v>
      </c>
      <c r="E64" s="2">
        <v>16.9724</v>
      </c>
      <c r="F64" s="3">
        <v>3</v>
      </c>
      <c r="G64" s="2">
        <v>16.9724</v>
      </c>
      <c r="H64" s="3">
        <v>2</v>
      </c>
      <c r="I64" s="3">
        <f>_xlfn.IFS(D64+F64&lt;4,1,D64+F64&gt;4,3,D64+F64=4,2)</f>
        <v>2</v>
      </c>
      <c r="J64" s="3">
        <f>_xlfn.IFS(H64+I64&lt;4,1,H64+I64&gt;4,3,H64+I64=4,2)</f>
        <v>2</v>
      </c>
      <c r="K64" s="3">
        <v>3</v>
      </c>
      <c r="L64" s="3">
        <v>2</v>
      </c>
      <c r="M64" s="3">
        <v>3</v>
      </c>
      <c r="N64" s="3">
        <v>7</v>
      </c>
      <c r="O64" s="3">
        <v>1</v>
      </c>
      <c r="P64" s="3">
        <f>_xlfn.IFS(J64+L64&lt;4,1,J64+L64&gt;4,3,J64+L64=4,2)</f>
        <v>2</v>
      </c>
      <c r="Q64" s="3">
        <f>_xlfn.IFS(M64+O64&lt;4,1,M64+O64&gt;4,3,M64+O64=4,2)</f>
        <v>2</v>
      </c>
      <c r="R64" s="33">
        <f>_xlfn.IFS(P64+Q64&lt;4,1,P64+Q64&gt;4,3,P64+Q64=4,2)</f>
        <v>2</v>
      </c>
      <c r="S64" s="3">
        <v>3268</v>
      </c>
      <c r="T64" s="3">
        <v>1818</v>
      </c>
      <c r="U64" s="52">
        <f>S64/1000/C64</f>
        <v>3.8637975880822886</v>
      </c>
      <c r="V64" s="47">
        <f>T64/100/C64</f>
        <v>21.494443130763774</v>
      </c>
      <c r="W64" s="3">
        <v>3</v>
      </c>
      <c r="X64" s="3">
        <v>2</v>
      </c>
      <c r="Y64" s="3">
        <f>_xlfn.IFS(W64+X64&lt;4,1,W64+X64&gt;4,3,W64+X64=4,2)</f>
        <v>3</v>
      </c>
      <c r="Z64" s="3">
        <v>1</v>
      </c>
      <c r="AA64" s="35">
        <f>_xlfn.IFS(Y64+Z64&lt;4,1,Y64+Z64&gt;4,3,Y64+Z64=4,2)</f>
        <v>2</v>
      </c>
      <c r="AB64" s="3" t="str">
        <f>_xlfn.IFS(AND(R64=1,AA64=1),"а",AND(R64=1,AA64=2),"б",AND(R64=1,AA64=3),"в",AND(R64=2,AA64=1),"г",AND(R64=2,AA64=2),"и",AND(R64=2,AA64=3),"е",AND(R64=3,AA64=1),"д",AND(R64=3,AA64=2),"ж",AND(R64=3,AA64=3),"з")</f>
        <v>и</v>
      </c>
      <c r="AC64" s="3">
        <f>_xlfn.IFS(R64=3,3,R64=2,IF(AA64=3,3,2),R64=1,_xlfn.IFS(AA64=3,3,AA64=2,2,AA64=1,1))</f>
        <v>2</v>
      </c>
      <c r="AD64" s="3">
        <f>_xlfn.IFS(ABS(R64-AA64)=0,3,ABS(R64-AA64)=1,2,ABS(R64-AA64)=2,1)</f>
        <v>3</v>
      </c>
      <c r="AE64" s="3" t="str">
        <f>_xlfn.IFS(R64-AA64&lt;0,"интенсификация использования, размещение объектов",R64-AA64=0,"пропорциональное развитие инфраструктуры и объектов",R64-AA64&gt;0,"улучшение связей, развитие инфраструктуры")</f>
        <v>пропорциональное развитие инфраструктуры и объектов</v>
      </c>
      <c r="AF64" s="3">
        <f>_xlfn.IFS(R64=1,1,AA64=1,1,OR(AND(R64=2,AA64&gt;1),AND(AA64=2,R64&gt;1)),2,AND(R64=3,AA64=3),3)</f>
        <v>2</v>
      </c>
    </row>
    <row r="65" spans="1:32" x14ac:dyDescent="0.2">
      <c r="A65" s="1">
        <v>64</v>
      </c>
      <c r="B65" s="4">
        <v>200</v>
      </c>
      <c r="C65" s="2">
        <v>4.0692000000000004</v>
      </c>
      <c r="D65" s="3">
        <v>2</v>
      </c>
      <c r="E65" s="2">
        <v>13.617900000000001</v>
      </c>
      <c r="F65" s="3">
        <v>2</v>
      </c>
      <c r="G65" s="2">
        <v>42.552300000000002</v>
      </c>
      <c r="H65" s="3">
        <v>2</v>
      </c>
      <c r="I65" s="3">
        <f>_xlfn.IFS(D65+F65&lt;4,1,D65+F65&gt;4,3,D65+F65=4,2)</f>
        <v>2</v>
      </c>
      <c r="J65" s="3">
        <f>_xlfn.IFS(H65+I65&lt;4,1,H65+I65&gt;4,3,H65+I65=4,2)</f>
        <v>2</v>
      </c>
      <c r="K65" s="3">
        <v>2</v>
      </c>
      <c r="L65" s="3">
        <v>2</v>
      </c>
      <c r="M65" s="3">
        <v>1</v>
      </c>
      <c r="N65" s="3">
        <v>4</v>
      </c>
      <c r="O65" s="3">
        <v>2</v>
      </c>
      <c r="P65" s="3">
        <f>_xlfn.IFS(J65+L65&lt;4,1,J65+L65&gt;4,3,J65+L65=4,2)</f>
        <v>2</v>
      </c>
      <c r="Q65" s="3">
        <f>_xlfn.IFS(M65+O65&lt;4,1,M65+O65&gt;4,3,M65+O65=4,2)</f>
        <v>1</v>
      </c>
      <c r="R65" s="33">
        <f>_xlfn.IFS(P65+Q65&lt;4,1,P65+Q65&gt;4,3,P65+Q65=4,2)</f>
        <v>1</v>
      </c>
      <c r="S65" s="3">
        <v>22686.895</v>
      </c>
      <c r="T65" s="3">
        <v>2916</v>
      </c>
      <c r="U65" s="52">
        <f>S65/1000/C65</f>
        <v>5.575271552147842</v>
      </c>
      <c r="V65" s="47">
        <f>T65/100/C65</f>
        <v>7.1660277204364489</v>
      </c>
      <c r="W65" s="3">
        <v>2</v>
      </c>
      <c r="X65" s="3">
        <v>3</v>
      </c>
      <c r="Y65" s="3">
        <f>_xlfn.IFS(W65+X65&lt;4,1,W65+X65&gt;4,3,W65+X65=4,2)</f>
        <v>3</v>
      </c>
      <c r="Z65" s="3">
        <v>2</v>
      </c>
      <c r="AA65" s="35">
        <f>_xlfn.IFS(Y65+Z65&lt;4,1,Y65+Z65&gt;4,3,Y65+Z65=4,2)</f>
        <v>3</v>
      </c>
      <c r="AB65" s="3" t="str">
        <f>_xlfn.IFS(AND(R65=1,AA65=1),"а",AND(R65=1,AA65=2),"б",AND(R65=1,AA65=3),"в",AND(R65=2,AA65=1),"г",AND(R65=2,AA65=2),"и",AND(R65=2,AA65=3),"е",AND(R65=3,AA65=1),"д",AND(R65=3,AA65=2),"ж",AND(R65=3,AA65=3),"з")</f>
        <v>в</v>
      </c>
      <c r="AC65" s="3">
        <f>_xlfn.IFS(R65=3,3,R65=2,IF(AA65=3,3,2),R65=1,_xlfn.IFS(AA65=3,3,AA65=2,2,AA65=1,1))</f>
        <v>3</v>
      </c>
      <c r="AD65" s="3">
        <f>_xlfn.IFS(ABS(R65-AA65)=0,3,ABS(R65-AA65)=1,2,ABS(R65-AA65)=2,1)</f>
        <v>1</v>
      </c>
      <c r="AE65" s="3" t="str">
        <f>_xlfn.IFS(R65-AA65&lt;0,"интенсификация использования, размещение объектов",R65-AA65=0,"пропорциональное развитие инфраструктуры и объектов",R65-AA65&gt;0,"улучшение связей, развитие инфраструктуры")</f>
        <v>интенсификация использования, размещение объектов</v>
      </c>
      <c r="AF65" s="3">
        <f>_xlfn.IFS(R65=1,1,AA65=1,1,OR(AND(R65=2,AA65&gt;1),AND(AA65=2,R65&gt;1)),2,AND(R65=3,AA65=3),3)</f>
        <v>1</v>
      </c>
    </row>
    <row r="66" spans="1:32" x14ac:dyDescent="0.2">
      <c r="A66" s="1">
        <v>65</v>
      </c>
      <c r="B66" s="4">
        <v>120</v>
      </c>
      <c r="C66" s="2">
        <v>4.5000999999999998</v>
      </c>
      <c r="D66" s="3">
        <v>2</v>
      </c>
      <c r="E66" s="2">
        <v>13.617900000000001</v>
      </c>
      <c r="F66" s="3">
        <v>2</v>
      </c>
      <c r="G66" s="2">
        <v>42.552300000000002</v>
      </c>
      <c r="H66" s="3">
        <v>2</v>
      </c>
      <c r="I66" s="3">
        <f>_xlfn.IFS(D66+F66&lt;4,1,D66+F66&gt;4,3,D66+F66=4,2)</f>
        <v>2</v>
      </c>
      <c r="J66" s="3">
        <f>_xlfn.IFS(H66+I66&lt;4,1,H66+I66&gt;4,3,H66+I66=4,2)</f>
        <v>2</v>
      </c>
      <c r="K66" s="3">
        <v>8</v>
      </c>
      <c r="L66" s="3">
        <v>1</v>
      </c>
      <c r="M66" s="3">
        <v>1</v>
      </c>
      <c r="N66" s="3">
        <v>4</v>
      </c>
      <c r="O66" s="3">
        <v>2</v>
      </c>
      <c r="P66" s="3">
        <f>_xlfn.IFS(J66+L66&lt;4,1,J66+L66&gt;4,3,J66+L66=4,2)</f>
        <v>1</v>
      </c>
      <c r="Q66" s="3">
        <f>_xlfn.IFS(M66+O66&lt;4,1,M66+O66&gt;4,3,M66+O66=4,2)</f>
        <v>1</v>
      </c>
      <c r="R66" s="33">
        <f>_xlfn.IFS(P66+Q66&lt;4,1,P66+Q66&gt;4,3,P66+Q66=4,2)</f>
        <v>1</v>
      </c>
      <c r="S66" s="3">
        <v>55343</v>
      </c>
      <c r="T66" s="3">
        <v>9410</v>
      </c>
      <c r="U66" s="52">
        <f>S66/1000/C66</f>
        <v>12.298171151752184</v>
      </c>
      <c r="V66" s="47">
        <f>T66/100/C66</f>
        <v>20.910646430079332</v>
      </c>
      <c r="W66" s="3">
        <v>1</v>
      </c>
      <c r="X66" s="3">
        <v>2</v>
      </c>
      <c r="Y66" s="3">
        <f>_xlfn.IFS(W66+X66&lt;4,1,W66+X66&gt;4,3,W66+X66=4,2)</f>
        <v>1</v>
      </c>
      <c r="Z66" s="3">
        <v>1</v>
      </c>
      <c r="AA66" s="35">
        <f>_xlfn.IFS(Y66+Z66&lt;4,1,Y66+Z66&gt;4,3,Y66+Z66=4,2)</f>
        <v>1</v>
      </c>
      <c r="AB66" s="3" t="str">
        <f>_xlfn.IFS(AND(R66=1,AA66=1),"а",AND(R66=1,AA66=2),"б",AND(R66=1,AA66=3),"в",AND(R66=2,AA66=1),"г",AND(R66=2,AA66=2),"и",AND(R66=2,AA66=3),"е",AND(R66=3,AA66=1),"д",AND(R66=3,AA66=2),"ж",AND(R66=3,AA66=3),"з")</f>
        <v>а</v>
      </c>
      <c r="AC66" s="3">
        <f>_xlfn.IFS(R66=3,3,R66=2,IF(AA66=3,3,2),R66=1,_xlfn.IFS(AA66=3,3,AA66=2,2,AA66=1,1))</f>
        <v>1</v>
      </c>
      <c r="AD66" s="3">
        <f>_xlfn.IFS(ABS(R66-AA66)=0,3,ABS(R66-AA66)=1,2,ABS(R66-AA66)=2,1)</f>
        <v>3</v>
      </c>
      <c r="AE66" s="3" t="str">
        <f>_xlfn.IFS(R66-AA66&lt;0,"интенсификация использования, размещение объектов",R66-AA66=0,"пропорциональное развитие инфраструктуры и объектов",R66-AA66&gt;0,"улучшение связей, развитие инфраструктуры")</f>
        <v>пропорциональное развитие инфраструктуры и объектов</v>
      </c>
      <c r="AF66" s="3">
        <f>_xlfn.IFS(R66=1,1,AA66=1,1,OR(AND(R66=2,AA66&gt;1),AND(AA66=2,R66&gt;1)),2,AND(R66=3,AA66=3),3)</f>
        <v>1</v>
      </c>
    </row>
    <row r="67" spans="1:32" x14ac:dyDescent="0.2">
      <c r="A67" s="1">
        <v>66</v>
      </c>
      <c r="B67" s="4">
        <v>200</v>
      </c>
      <c r="C67" s="2">
        <v>2.2254</v>
      </c>
      <c r="D67" s="3">
        <v>2</v>
      </c>
      <c r="E67" s="2">
        <v>12.555</v>
      </c>
      <c r="F67" s="3">
        <v>2</v>
      </c>
      <c r="G67" s="2">
        <v>18.6022</v>
      </c>
      <c r="H67" s="3">
        <v>2</v>
      </c>
      <c r="I67" s="3">
        <f>_xlfn.IFS(D67+F67&lt;4,1,D67+F67&gt;4,3,D67+F67=4,2)</f>
        <v>2</v>
      </c>
      <c r="J67" s="3">
        <f>_xlfn.IFS(H67+I67&lt;4,1,H67+I67&gt;4,3,H67+I67=4,2)</f>
        <v>2</v>
      </c>
      <c r="K67" s="3">
        <v>2</v>
      </c>
      <c r="L67" s="3">
        <v>2</v>
      </c>
      <c r="M67" s="3">
        <v>1</v>
      </c>
      <c r="N67" s="3">
        <v>3</v>
      </c>
      <c r="O67" s="3">
        <v>2</v>
      </c>
      <c r="P67" s="3">
        <f>_xlfn.IFS(J67+L67&lt;4,1,J67+L67&gt;4,3,J67+L67=4,2)</f>
        <v>2</v>
      </c>
      <c r="Q67" s="3">
        <f>_xlfn.IFS(M67+O67&lt;4,1,M67+O67&gt;4,3,M67+O67=4,2)</f>
        <v>1</v>
      </c>
      <c r="R67" s="33">
        <f>_xlfn.IFS(P67+Q67&lt;4,1,P67+Q67&gt;4,3,P67+Q67=4,2)</f>
        <v>1</v>
      </c>
      <c r="S67" s="3">
        <v>25114.931</v>
      </c>
      <c r="T67" s="3">
        <v>4353</v>
      </c>
      <c r="U67" s="52">
        <f>S67/1000/C67</f>
        <v>11.285580569785209</v>
      </c>
      <c r="V67" s="47">
        <f>T67/100/C67</f>
        <v>19.560528444324618</v>
      </c>
      <c r="W67" s="3">
        <v>2</v>
      </c>
      <c r="X67" s="3">
        <v>2</v>
      </c>
      <c r="Y67" s="3">
        <f>_xlfn.IFS(W67+X67&lt;4,1,W67+X67&gt;4,3,W67+X67=4,2)</f>
        <v>2</v>
      </c>
      <c r="Z67" s="3">
        <v>1</v>
      </c>
      <c r="AA67" s="35">
        <f>_xlfn.IFS(Y67+Z67&lt;4,1,Y67+Z67&gt;4,3,Y67+Z67=4,2)</f>
        <v>1</v>
      </c>
      <c r="AB67" s="3" t="str">
        <f>_xlfn.IFS(AND(R67=1,AA67=1),"а",AND(R67=1,AA67=2),"б",AND(R67=1,AA67=3),"в",AND(R67=2,AA67=1),"г",AND(R67=2,AA67=2),"и",AND(R67=2,AA67=3),"е",AND(R67=3,AA67=1),"д",AND(R67=3,AA67=2),"ж",AND(R67=3,AA67=3),"з")</f>
        <v>а</v>
      </c>
      <c r="AC67" s="3">
        <f>_xlfn.IFS(R67=3,3,R67=2,IF(AA67=3,3,2),R67=1,_xlfn.IFS(AA67=3,3,AA67=2,2,AA67=1,1))</f>
        <v>1</v>
      </c>
      <c r="AD67" s="3">
        <f>_xlfn.IFS(ABS(R67-AA67)=0,3,ABS(R67-AA67)=1,2,ABS(R67-AA67)=2,1)</f>
        <v>3</v>
      </c>
      <c r="AE67" s="3" t="str">
        <f>_xlfn.IFS(R67-AA67&lt;0,"интенсификация использования, размещение объектов",R67-AA67=0,"пропорциональное развитие инфраструктуры и объектов",R67-AA67&gt;0,"улучшение связей, развитие инфраструктуры")</f>
        <v>пропорциональное развитие инфраструктуры и объектов</v>
      </c>
      <c r="AF67" s="3">
        <f>_xlfn.IFS(R67=1,1,AA67=1,1,OR(AND(R67=2,AA67&gt;1),AND(AA67=2,R67&gt;1)),2,AND(R67=3,AA67=3),3)</f>
        <v>1</v>
      </c>
    </row>
    <row r="68" spans="1:32" x14ac:dyDescent="0.2">
      <c r="A68" s="1">
        <v>67</v>
      </c>
      <c r="B68" s="4">
        <v>120</v>
      </c>
      <c r="C68" s="2">
        <v>2.3862999999999999</v>
      </c>
      <c r="D68" s="3">
        <v>2</v>
      </c>
      <c r="E68" s="2">
        <v>13.617900000000001</v>
      </c>
      <c r="F68" s="3">
        <v>2</v>
      </c>
      <c r="G68" s="2">
        <v>42.552300000000002</v>
      </c>
      <c r="H68" s="3">
        <v>2</v>
      </c>
      <c r="I68" s="3">
        <f>_xlfn.IFS(D68+F68&lt;4,1,D68+F68&gt;4,3,D68+F68=4,2)</f>
        <v>2</v>
      </c>
      <c r="J68" s="3">
        <f>_xlfn.IFS(H68+I68&lt;4,1,H68+I68&gt;4,3,H68+I68=4,2)</f>
        <v>2</v>
      </c>
      <c r="K68" s="3">
        <v>7</v>
      </c>
      <c r="L68" s="3">
        <v>1</v>
      </c>
      <c r="M68" s="3">
        <v>1</v>
      </c>
      <c r="N68" s="3">
        <v>4</v>
      </c>
      <c r="O68" s="3">
        <v>2</v>
      </c>
      <c r="P68" s="3">
        <f>_xlfn.IFS(J68+L68&lt;4,1,J68+L68&gt;4,3,J68+L68=4,2)</f>
        <v>1</v>
      </c>
      <c r="Q68" s="3">
        <f>_xlfn.IFS(M68+O68&lt;4,1,M68+O68&gt;4,3,M68+O68=4,2)</f>
        <v>1</v>
      </c>
      <c r="R68" s="33">
        <f>_xlfn.IFS(P68+Q68&lt;4,1,P68+Q68&gt;4,3,P68+Q68=4,2)</f>
        <v>1</v>
      </c>
      <c r="S68" s="3">
        <v>33722.961000000003</v>
      </c>
      <c r="T68" s="3">
        <v>6562</v>
      </c>
      <c r="U68" s="52">
        <f>S68/1000/C68</f>
        <v>14.131903365042119</v>
      </c>
      <c r="V68" s="47">
        <f>T68/100/C68</f>
        <v>27.498638058919671</v>
      </c>
      <c r="W68" s="3">
        <v>1</v>
      </c>
      <c r="X68" s="3">
        <v>2</v>
      </c>
      <c r="Y68" s="3">
        <f>_xlfn.IFS(W68+X68&lt;4,1,W68+X68&gt;4,3,W68+X68=4,2)</f>
        <v>1</v>
      </c>
      <c r="Z68" s="3">
        <v>1</v>
      </c>
      <c r="AA68" s="35">
        <f>_xlfn.IFS(Y68+Z68&lt;4,1,Y68+Z68&gt;4,3,Y68+Z68=4,2)</f>
        <v>1</v>
      </c>
      <c r="AB68" s="3" t="str">
        <f>_xlfn.IFS(AND(R68=1,AA68=1),"а",AND(R68=1,AA68=2),"б",AND(R68=1,AA68=3),"в",AND(R68=2,AA68=1),"г",AND(R68=2,AA68=2),"и",AND(R68=2,AA68=3),"е",AND(R68=3,AA68=1),"д",AND(R68=3,AA68=2),"ж",AND(R68=3,AA68=3),"з")</f>
        <v>а</v>
      </c>
      <c r="AC68" s="3">
        <f>_xlfn.IFS(R68=3,3,R68=2,IF(AA68=3,3,2),R68=1,_xlfn.IFS(AA68=3,3,AA68=2,2,AA68=1,1))</f>
        <v>1</v>
      </c>
      <c r="AD68" s="3">
        <f>_xlfn.IFS(ABS(R68-AA68)=0,3,ABS(R68-AA68)=1,2,ABS(R68-AA68)=2,1)</f>
        <v>3</v>
      </c>
      <c r="AE68" s="3" t="str">
        <f>_xlfn.IFS(R68-AA68&lt;0,"интенсификация использования, размещение объектов",R68-AA68=0,"пропорциональное развитие инфраструктуры и объектов",R68-AA68&gt;0,"улучшение связей, развитие инфраструктуры")</f>
        <v>пропорциональное развитие инфраструктуры и объектов</v>
      </c>
      <c r="AF68" s="3">
        <f>_xlfn.IFS(R68=1,1,AA68=1,1,OR(AND(R68=2,AA68&gt;1),AND(AA68=2,R68&gt;1)),2,AND(R68=3,AA68=3),3)</f>
        <v>1</v>
      </c>
    </row>
    <row r="69" spans="1:32" x14ac:dyDescent="0.2">
      <c r="A69" s="1">
        <v>68</v>
      </c>
      <c r="B69" s="4">
        <v>100</v>
      </c>
      <c r="C69" s="2">
        <v>1.9661999999999999</v>
      </c>
      <c r="D69" s="3">
        <v>1</v>
      </c>
      <c r="E69" s="2">
        <v>20.608599999999999</v>
      </c>
      <c r="F69" s="3">
        <v>3</v>
      </c>
      <c r="G69" s="2">
        <v>20.608599999999999</v>
      </c>
      <c r="H69" s="3">
        <v>2</v>
      </c>
      <c r="I69" s="3">
        <f>_xlfn.IFS(D69+F69&lt;4,1,D69+F69&gt;4,3,D69+F69=4,2)</f>
        <v>2</v>
      </c>
      <c r="J69" s="3">
        <f>_xlfn.IFS(H69+I69&lt;4,1,H69+I69&gt;4,3,H69+I69=4,2)</f>
        <v>2</v>
      </c>
      <c r="K69" s="3">
        <v>2</v>
      </c>
      <c r="L69" s="3">
        <v>2</v>
      </c>
      <c r="M69" s="3">
        <v>1</v>
      </c>
      <c r="N69" s="3">
        <v>4</v>
      </c>
      <c r="O69" s="3">
        <v>2</v>
      </c>
      <c r="P69" s="3">
        <f>_xlfn.IFS(J69+L69&lt;4,1,J69+L69&gt;4,3,J69+L69=4,2)</f>
        <v>2</v>
      </c>
      <c r="Q69" s="3">
        <f>_xlfn.IFS(M69+O69&lt;4,1,M69+O69&gt;4,3,M69+O69=4,2)</f>
        <v>1</v>
      </c>
      <c r="R69" s="33">
        <f>_xlfn.IFS(P69+Q69&lt;4,1,P69+Q69&gt;4,3,P69+Q69=4,2)</f>
        <v>1</v>
      </c>
      <c r="S69" s="3">
        <v>10082</v>
      </c>
      <c r="T69" s="3">
        <v>3580</v>
      </c>
      <c r="U69" s="52">
        <f>S69/1000/C69</f>
        <v>5.1276574102329375</v>
      </c>
      <c r="V69" s="47">
        <f>T69/100/C69</f>
        <v>18.207710304139965</v>
      </c>
      <c r="W69" s="3">
        <v>2</v>
      </c>
      <c r="X69" s="3">
        <v>2</v>
      </c>
      <c r="Y69" s="3">
        <f>_xlfn.IFS(W69+X69&lt;4,1,W69+X69&gt;4,3,W69+X69=4,2)</f>
        <v>2</v>
      </c>
      <c r="Z69" s="3">
        <v>1</v>
      </c>
      <c r="AA69" s="35">
        <f>_xlfn.IFS(Y69+Z69&lt;4,1,Y69+Z69&gt;4,3,Y69+Z69=4,2)</f>
        <v>1</v>
      </c>
      <c r="AB69" s="3" t="str">
        <f>_xlfn.IFS(AND(R69=1,AA69=1),"а",AND(R69=1,AA69=2),"б",AND(R69=1,AA69=3),"в",AND(R69=2,AA69=1),"г",AND(R69=2,AA69=2),"и",AND(R69=2,AA69=3),"е",AND(R69=3,AA69=1),"д",AND(R69=3,AA69=2),"ж",AND(R69=3,AA69=3),"з")</f>
        <v>а</v>
      </c>
      <c r="AC69" s="3">
        <f>_xlfn.IFS(R69=3,3,R69=2,IF(AA69=3,3,2),R69=1,_xlfn.IFS(AA69=3,3,AA69=2,2,AA69=1,1))</f>
        <v>1</v>
      </c>
      <c r="AD69" s="3">
        <f>_xlfn.IFS(ABS(R69-AA69)=0,3,ABS(R69-AA69)=1,2,ABS(R69-AA69)=2,1)</f>
        <v>3</v>
      </c>
      <c r="AE69" s="3" t="str">
        <f>_xlfn.IFS(R69-AA69&lt;0,"интенсификация использования, размещение объектов",R69-AA69=0,"пропорциональное развитие инфраструктуры и объектов",R69-AA69&gt;0,"улучшение связей, развитие инфраструктуры")</f>
        <v>пропорциональное развитие инфраструктуры и объектов</v>
      </c>
      <c r="AF69" s="3">
        <f>_xlfn.IFS(R69=1,1,AA69=1,1,OR(AND(R69=2,AA69&gt;1),AND(AA69=2,R69&gt;1)),2,AND(R69=3,AA69=3),3)</f>
        <v>1</v>
      </c>
    </row>
    <row r="70" spans="1:32" x14ac:dyDescent="0.2">
      <c r="A70" s="1">
        <v>69</v>
      </c>
      <c r="B70" s="4">
        <v>130</v>
      </c>
      <c r="C70" s="2">
        <v>2.9417</v>
      </c>
      <c r="D70" s="3">
        <v>2</v>
      </c>
      <c r="E70" s="2">
        <v>20.608599999999999</v>
      </c>
      <c r="F70" s="3">
        <v>3</v>
      </c>
      <c r="G70" s="2">
        <v>20.608599999999999</v>
      </c>
      <c r="H70" s="3">
        <v>2</v>
      </c>
      <c r="I70" s="3">
        <f>_xlfn.IFS(D70+F70&lt;4,1,D70+F70&gt;4,3,D70+F70=4,2)</f>
        <v>3</v>
      </c>
      <c r="J70" s="3">
        <f>_xlfn.IFS(H70+I70&lt;4,1,H70+I70&gt;4,3,H70+I70=4,2)</f>
        <v>3</v>
      </c>
      <c r="K70" s="3">
        <v>2</v>
      </c>
      <c r="L70" s="3">
        <v>2</v>
      </c>
      <c r="M70" s="3">
        <v>1</v>
      </c>
      <c r="N70" s="3">
        <v>3</v>
      </c>
      <c r="O70" s="3">
        <v>2</v>
      </c>
      <c r="P70" s="3">
        <f>_xlfn.IFS(J70+L70&lt;4,1,J70+L70&gt;4,3,J70+L70=4,2)</f>
        <v>3</v>
      </c>
      <c r="Q70" s="3">
        <f>_xlfn.IFS(M70+O70&lt;4,1,M70+O70&gt;4,3,M70+O70=4,2)</f>
        <v>1</v>
      </c>
      <c r="R70" s="33">
        <f>_xlfn.IFS(P70+Q70&lt;4,1,P70+Q70&gt;4,3,P70+Q70=4,2)</f>
        <v>2</v>
      </c>
      <c r="S70" s="3">
        <v>2990</v>
      </c>
      <c r="T70" s="3">
        <v>1999</v>
      </c>
      <c r="U70" s="52">
        <f>S70/1000/C70</f>
        <v>1.0164190774042221</v>
      </c>
      <c r="V70" s="47">
        <f>T70/100/C70</f>
        <v>6.7953904205051492</v>
      </c>
      <c r="W70" s="3">
        <v>3</v>
      </c>
      <c r="X70" s="3">
        <v>3</v>
      </c>
      <c r="Y70" s="3">
        <f>_xlfn.IFS(W70+X70&lt;4,1,W70+X70&gt;4,3,W70+X70=4,2)</f>
        <v>3</v>
      </c>
      <c r="Z70" s="3">
        <v>3</v>
      </c>
      <c r="AA70" s="35">
        <f>_xlfn.IFS(Y70+Z70&lt;4,1,Y70+Z70&gt;4,3,Y70+Z70=4,2)</f>
        <v>3</v>
      </c>
      <c r="AB70" s="3" t="str">
        <f>_xlfn.IFS(AND(R70=1,AA70=1),"а",AND(R70=1,AA70=2),"б",AND(R70=1,AA70=3),"в",AND(R70=2,AA70=1),"г",AND(R70=2,AA70=2),"и",AND(R70=2,AA70=3),"е",AND(R70=3,AA70=1),"д",AND(R70=3,AA70=2),"ж",AND(R70=3,AA70=3),"з")</f>
        <v>е</v>
      </c>
      <c r="AC70" s="3">
        <f>_xlfn.IFS(R70=3,3,R70=2,IF(AA70=3,3,2),R70=1,_xlfn.IFS(AA70=3,3,AA70=2,2,AA70=1,1))</f>
        <v>3</v>
      </c>
      <c r="AD70" s="3">
        <f>_xlfn.IFS(ABS(R70-AA70)=0,3,ABS(R70-AA70)=1,2,ABS(R70-AA70)=2,1)</f>
        <v>2</v>
      </c>
      <c r="AE70" s="3" t="str">
        <f>_xlfn.IFS(R70-AA70&lt;0,"интенсификация использования, размещение объектов",R70-AA70=0,"пропорциональное развитие инфраструктуры и объектов",R70-AA70&gt;0,"улучшение связей, развитие инфраструктуры")</f>
        <v>интенсификация использования, размещение объектов</v>
      </c>
      <c r="AF70" s="3">
        <f>_xlfn.IFS(R70=1,1,AA70=1,1,OR(AND(R70=2,AA70&gt;1),AND(AA70=2,R70&gt;1)),2,AND(R70=3,AA70=3),3)</f>
        <v>2</v>
      </c>
    </row>
    <row r="71" spans="1:32" x14ac:dyDescent="0.2">
      <c r="A71" s="1">
        <v>70</v>
      </c>
      <c r="B71" s="4">
        <v>400</v>
      </c>
      <c r="C71" s="2">
        <v>3.1179000000000001</v>
      </c>
      <c r="D71" s="3">
        <v>2</v>
      </c>
      <c r="E71" s="2">
        <v>20.608599999999999</v>
      </c>
      <c r="F71" s="3">
        <v>3</v>
      </c>
      <c r="G71" s="2">
        <v>20.608599999999999</v>
      </c>
      <c r="H71" s="3">
        <v>2</v>
      </c>
      <c r="I71" s="3">
        <f>_xlfn.IFS(D71+F71&lt;4,1,D71+F71&gt;4,3,D71+F71=4,2)</f>
        <v>3</v>
      </c>
      <c r="J71" s="3">
        <f>_xlfn.IFS(H71+I71&lt;4,1,H71+I71&gt;4,3,H71+I71=4,2)</f>
        <v>3</v>
      </c>
      <c r="K71" s="3">
        <v>26</v>
      </c>
      <c r="L71" s="3">
        <v>1</v>
      </c>
      <c r="M71" s="3">
        <v>1</v>
      </c>
      <c r="N71" s="3">
        <v>4</v>
      </c>
      <c r="O71" s="3">
        <v>2</v>
      </c>
      <c r="P71" s="3">
        <f>_xlfn.IFS(J71+L71&lt;4,1,J71+L71&gt;4,3,J71+L71=4,2)</f>
        <v>2</v>
      </c>
      <c r="Q71" s="3">
        <f>_xlfn.IFS(M71+O71&lt;4,1,M71+O71&gt;4,3,M71+O71=4,2)</f>
        <v>1</v>
      </c>
      <c r="R71" s="33">
        <f>_xlfn.IFS(P71+Q71&lt;4,1,P71+Q71&gt;4,3,P71+Q71=4,2)</f>
        <v>1</v>
      </c>
      <c r="S71" s="3">
        <v>0</v>
      </c>
      <c r="T71" s="3">
        <v>0</v>
      </c>
      <c r="U71" s="52">
        <f>S71/1000/C71</f>
        <v>0</v>
      </c>
      <c r="V71" s="47">
        <f>T71/100/C71</f>
        <v>0</v>
      </c>
      <c r="W71" s="3">
        <v>3</v>
      </c>
      <c r="X71" s="3">
        <v>3</v>
      </c>
      <c r="Y71" s="3">
        <f>_xlfn.IFS(W71+X71&lt;4,1,W71+X71&gt;4,3,W71+X71=4,2)</f>
        <v>3</v>
      </c>
      <c r="Z71" s="3">
        <v>3</v>
      </c>
      <c r="AA71" s="35">
        <f>_xlfn.IFS(Y71+Z71&lt;4,1,Y71+Z71&gt;4,3,Y71+Z71=4,2)</f>
        <v>3</v>
      </c>
      <c r="AB71" s="3" t="str">
        <f>_xlfn.IFS(AND(R71=1,AA71=1),"а",AND(R71=1,AA71=2),"б",AND(R71=1,AA71=3),"в",AND(R71=2,AA71=1),"г",AND(R71=2,AA71=2),"и",AND(R71=2,AA71=3),"е",AND(R71=3,AA71=1),"д",AND(R71=3,AA71=2),"ж",AND(R71=3,AA71=3),"з")</f>
        <v>в</v>
      </c>
      <c r="AC71" s="3">
        <f>_xlfn.IFS(R71=3,3,R71=2,IF(AA71=3,3,2),R71=1,_xlfn.IFS(AA71=3,3,AA71=2,2,AA71=1,1))</f>
        <v>3</v>
      </c>
      <c r="AD71" s="3">
        <f>_xlfn.IFS(ABS(R71-AA71)=0,3,ABS(R71-AA71)=1,2,ABS(R71-AA71)=2,1)</f>
        <v>1</v>
      </c>
      <c r="AE71" s="3" t="str">
        <f>_xlfn.IFS(R71-AA71&lt;0,"интенсификация использования, размещение объектов",R71-AA71=0,"пропорциональное развитие инфраструктуры и объектов",R71-AA71&gt;0,"улучшение связей, развитие инфраструктуры")</f>
        <v>интенсификация использования, размещение объектов</v>
      </c>
      <c r="AF71" s="3">
        <f>_xlfn.IFS(R71=1,1,AA71=1,1,OR(AND(R71=2,AA71&gt;1),AND(AA71=2,R71&gt;1)),2,AND(R71=3,AA71=3),3)</f>
        <v>1</v>
      </c>
    </row>
    <row r="72" spans="1:32" x14ac:dyDescent="0.2">
      <c r="A72" s="1">
        <v>71</v>
      </c>
      <c r="B72" s="4">
        <v>200</v>
      </c>
      <c r="C72" s="2">
        <v>4.2055999999999996</v>
      </c>
      <c r="D72" s="3">
        <v>2</v>
      </c>
      <c r="E72" s="2">
        <v>10.457100000000001</v>
      </c>
      <c r="F72" s="3">
        <v>2</v>
      </c>
      <c r="G72" s="2">
        <v>48.268599999999999</v>
      </c>
      <c r="H72" s="3">
        <v>3</v>
      </c>
      <c r="I72" s="3">
        <f>_xlfn.IFS(D72+F72&lt;4,1,D72+F72&gt;4,3,D72+F72=4,2)</f>
        <v>2</v>
      </c>
      <c r="J72" s="3">
        <f>_xlfn.IFS(H72+I72&lt;4,1,H72+I72&gt;4,3,H72+I72=4,2)</f>
        <v>3</v>
      </c>
      <c r="K72" s="3">
        <v>2</v>
      </c>
      <c r="L72" s="3">
        <v>2</v>
      </c>
      <c r="M72" s="3">
        <v>2</v>
      </c>
      <c r="N72" s="3">
        <v>5</v>
      </c>
      <c r="O72" s="3">
        <v>2</v>
      </c>
      <c r="P72" s="3">
        <f>_xlfn.IFS(J72+L72&lt;4,1,J72+L72&gt;4,3,J72+L72=4,2)</f>
        <v>3</v>
      </c>
      <c r="Q72" s="3">
        <f>_xlfn.IFS(M72+O72&lt;4,1,M72+O72&gt;4,3,M72+O72=4,2)</f>
        <v>2</v>
      </c>
      <c r="R72" s="33">
        <f>_xlfn.IFS(P72+Q72&lt;4,1,P72+Q72&gt;4,3,P72+Q72=4,2)</f>
        <v>3</v>
      </c>
      <c r="S72" s="3">
        <v>32596</v>
      </c>
      <c r="T72" s="3">
        <v>8982</v>
      </c>
      <c r="U72" s="52">
        <f>S72/1000/C72</f>
        <v>7.7506182233212861</v>
      </c>
      <c r="V72" s="47">
        <f>T72/100/C72</f>
        <v>21.357237968423057</v>
      </c>
      <c r="W72" s="3">
        <v>2</v>
      </c>
      <c r="X72" s="3">
        <v>2</v>
      </c>
      <c r="Y72" s="3">
        <f>_xlfn.IFS(W72+X72&lt;4,1,W72+X72&gt;4,3,W72+X72=4,2)</f>
        <v>2</v>
      </c>
      <c r="Z72" s="3">
        <v>3</v>
      </c>
      <c r="AA72" s="35">
        <f>_xlfn.IFS(Y72+Z72&lt;4,1,Y72+Z72&gt;4,3,Y72+Z72=4,2)</f>
        <v>3</v>
      </c>
      <c r="AB72" s="3" t="str">
        <f>_xlfn.IFS(AND(R72=1,AA72=1),"а",AND(R72=1,AA72=2),"б",AND(R72=1,AA72=3),"в",AND(R72=2,AA72=1),"г",AND(R72=2,AA72=2),"и",AND(R72=2,AA72=3),"е",AND(R72=3,AA72=1),"д",AND(R72=3,AA72=2),"ж",AND(R72=3,AA72=3),"з")</f>
        <v>з</v>
      </c>
      <c r="AC72" s="3">
        <f>_xlfn.IFS(R72=3,3,R72=2,IF(AA72=3,3,2),R72=1,_xlfn.IFS(AA72=3,3,AA72=2,2,AA72=1,1))</f>
        <v>3</v>
      </c>
      <c r="AD72" s="3">
        <f>_xlfn.IFS(ABS(R72-AA72)=0,3,ABS(R72-AA72)=1,2,ABS(R72-AA72)=2,1)</f>
        <v>3</v>
      </c>
      <c r="AE72" s="3" t="str">
        <f>_xlfn.IFS(R72-AA72&lt;0,"интенсификация использования, размещение объектов",R72-AA72=0,"пропорциональное развитие инфраструктуры и объектов",R72-AA72&gt;0,"улучшение связей, развитие инфраструктуры")</f>
        <v>пропорциональное развитие инфраструктуры и объектов</v>
      </c>
      <c r="AF72" s="3">
        <f>_xlfn.IFS(R72=1,1,AA72=1,1,OR(AND(R72=2,AA72&gt;1),AND(AA72=2,R72&gt;1)),2,AND(R72=3,AA72=3),3)</f>
        <v>3</v>
      </c>
    </row>
    <row r="73" spans="1:32" x14ac:dyDescent="0.2">
      <c r="A73" s="1">
        <v>72</v>
      </c>
      <c r="B73" s="4">
        <v>100</v>
      </c>
      <c r="C73" s="2">
        <v>1.5627</v>
      </c>
      <c r="D73" s="3">
        <v>1</v>
      </c>
      <c r="E73" s="2">
        <v>10.457100000000001</v>
      </c>
      <c r="F73" s="3">
        <v>2</v>
      </c>
      <c r="G73" s="2">
        <v>48.268599999999999</v>
      </c>
      <c r="H73" s="3">
        <v>3</v>
      </c>
      <c r="I73" s="3">
        <f>_xlfn.IFS(D73+F73&lt;4,1,D73+F73&gt;4,3,D73+F73=4,2)</f>
        <v>1</v>
      </c>
      <c r="J73" s="3">
        <f>_xlfn.IFS(H73+I73&lt;4,1,H73+I73&gt;4,3,H73+I73=4,2)</f>
        <v>2</v>
      </c>
      <c r="K73" s="3">
        <v>2</v>
      </c>
      <c r="L73" s="3">
        <v>2</v>
      </c>
      <c r="M73" s="3">
        <v>2</v>
      </c>
      <c r="N73" s="3">
        <v>3</v>
      </c>
      <c r="O73" s="3">
        <v>2</v>
      </c>
      <c r="P73" s="3">
        <f>_xlfn.IFS(J73+L73&lt;4,1,J73+L73&gt;4,3,J73+L73=4,2)</f>
        <v>2</v>
      </c>
      <c r="Q73" s="3">
        <f>_xlfn.IFS(M73+O73&lt;4,1,M73+O73&gt;4,3,M73+O73=4,2)</f>
        <v>2</v>
      </c>
      <c r="R73" s="33">
        <f>_xlfn.IFS(P73+Q73&lt;4,1,P73+Q73&gt;4,3,P73+Q73=4,2)</f>
        <v>2</v>
      </c>
      <c r="S73" s="3">
        <v>66373</v>
      </c>
      <c r="T73" s="3">
        <v>7049</v>
      </c>
      <c r="U73" s="52">
        <f>S73/1000/C73</f>
        <v>42.473283419722279</v>
      </c>
      <c r="V73" s="47">
        <f>T73/100/C73</f>
        <v>45.10782619824662</v>
      </c>
      <c r="W73" s="3">
        <v>1</v>
      </c>
      <c r="X73" s="3">
        <v>1</v>
      </c>
      <c r="Y73" s="3">
        <f>_xlfn.IFS(W73+X73&lt;4,1,W73+X73&gt;4,3,W73+X73=4,2)</f>
        <v>1</v>
      </c>
      <c r="Z73" s="3">
        <v>1</v>
      </c>
      <c r="AA73" s="35">
        <f>_xlfn.IFS(Y73+Z73&lt;4,1,Y73+Z73&gt;4,3,Y73+Z73=4,2)</f>
        <v>1</v>
      </c>
      <c r="AB73" s="3" t="str">
        <f>_xlfn.IFS(AND(R73=1,AA73=1),"а",AND(R73=1,AA73=2),"б",AND(R73=1,AA73=3),"в",AND(R73=2,AA73=1),"г",AND(R73=2,AA73=2),"и",AND(R73=2,AA73=3),"е",AND(R73=3,AA73=1),"д",AND(R73=3,AA73=2),"ж",AND(R73=3,AA73=3),"з")</f>
        <v>г</v>
      </c>
      <c r="AC73" s="3">
        <f>_xlfn.IFS(R73=3,3,R73=2,IF(AA73=3,3,2),R73=1,_xlfn.IFS(AA73=3,3,AA73=2,2,AA73=1,1))</f>
        <v>2</v>
      </c>
      <c r="AD73" s="3">
        <f>_xlfn.IFS(ABS(R73-AA73)=0,3,ABS(R73-AA73)=1,2,ABS(R73-AA73)=2,1)</f>
        <v>2</v>
      </c>
      <c r="AE73" s="3" t="str">
        <f>_xlfn.IFS(R73-AA73&lt;0,"интенсификация использования, размещение объектов",R73-AA73=0,"пропорциональное развитие инфраструктуры и объектов",R73-AA73&gt;0,"улучшение связей, развитие инфраструктуры")</f>
        <v>улучшение связей, развитие инфраструктуры</v>
      </c>
      <c r="AF73" s="3">
        <f>_xlfn.IFS(R73=1,1,AA73=1,1,OR(AND(R73=2,AA73&gt;1),AND(AA73=2,R73&gt;1)),2,AND(R73=3,AA73=3),3)</f>
        <v>1</v>
      </c>
    </row>
    <row r="74" spans="1:32" x14ac:dyDescent="0.2">
      <c r="A74" s="1">
        <v>73</v>
      </c>
      <c r="B74" s="4">
        <v>120</v>
      </c>
      <c r="C74" s="2">
        <v>5.8821000000000003</v>
      </c>
      <c r="D74" s="3">
        <v>3</v>
      </c>
      <c r="E74" s="2">
        <v>20.608599999999999</v>
      </c>
      <c r="F74" s="3">
        <v>3</v>
      </c>
      <c r="G74" s="2">
        <v>20.608599999999999</v>
      </c>
      <c r="H74" s="3">
        <v>2</v>
      </c>
      <c r="I74" s="3">
        <f>_xlfn.IFS(D74+F74&lt;4,1,D74+F74&gt;4,3,D74+F74=4,2)</f>
        <v>3</v>
      </c>
      <c r="J74" s="3">
        <f>_xlfn.IFS(H74+I74&lt;4,1,H74+I74&gt;4,3,H74+I74=4,2)</f>
        <v>3</v>
      </c>
      <c r="K74" s="3">
        <v>31</v>
      </c>
      <c r="L74" s="3">
        <v>1</v>
      </c>
      <c r="M74" s="3">
        <v>1</v>
      </c>
      <c r="N74" s="3">
        <v>6</v>
      </c>
      <c r="O74" s="3">
        <v>2</v>
      </c>
      <c r="P74" s="3">
        <f>_xlfn.IFS(J74+L74&lt;4,1,J74+L74&gt;4,3,J74+L74=4,2)</f>
        <v>2</v>
      </c>
      <c r="Q74" s="3">
        <f>_xlfn.IFS(M74+O74&lt;4,1,M74+O74&gt;4,3,M74+O74=4,2)</f>
        <v>1</v>
      </c>
      <c r="R74" s="33">
        <f>_xlfn.IFS(P74+Q74&lt;4,1,P74+Q74&gt;4,3,P74+Q74=4,2)</f>
        <v>1</v>
      </c>
      <c r="S74" s="3">
        <v>65883</v>
      </c>
      <c r="T74" s="3">
        <v>12508</v>
      </c>
      <c r="U74" s="52">
        <f>S74/1000/C74</f>
        <v>11.200591625439893</v>
      </c>
      <c r="V74" s="47">
        <f>T74/100/C74</f>
        <v>21.264514374118086</v>
      </c>
      <c r="W74" s="3">
        <v>2</v>
      </c>
      <c r="X74" s="3">
        <v>2</v>
      </c>
      <c r="Y74" s="3">
        <f>_xlfn.IFS(W74+X74&lt;4,1,W74+X74&gt;4,3,W74+X74=4,2)</f>
        <v>2</v>
      </c>
      <c r="Z74" s="3">
        <v>1</v>
      </c>
      <c r="AA74" s="35">
        <f>_xlfn.IFS(Y74+Z74&lt;4,1,Y74+Z74&gt;4,3,Y74+Z74=4,2)</f>
        <v>1</v>
      </c>
      <c r="AB74" s="3" t="str">
        <f>_xlfn.IFS(AND(R74=1,AA74=1),"а",AND(R74=1,AA74=2),"б",AND(R74=1,AA74=3),"в",AND(R74=2,AA74=1),"г",AND(R74=2,AA74=2),"и",AND(R74=2,AA74=3),"е",AND(R74=3,AA74=1),"д",AND(R74=3,AA74=2),"ж",AND(R74=3,AA74=3),"з")</f>
        <v>а</v>
      </c>
      <c r="AC74" s="3">
        <f>_xlfn.IFS(R74=3,3,R74=2,IF(AA74=3,3,2),R74=1,_xlfn.IFS(AA74=3,3,AA74=2,2,AA74=1,1))</f>
        <v>1</v>
      </c>
      <c r="AD74" s="3">
        <f>_xlfn.IFS(ABS(R74-AA74)=0,3,ABS(R74-AA74)=1,2,ABS(R74-AA74)=2,1)</f>
        <v>3</v>
      </c>
      <c r="AE74" s="3" t="str">
        <f>_xlfn.IFS(R74-AA74&lt;0,"интенсификация использования, размещение объектов",R74-AA74=0,"пропорциональное развитие инфраструктуры и объектов",R74-AA74&gt;0,"улучшение связей, развитие инфраструктуры")</f>
        <v>пропорциональное развитие инфраструктуры и объектов</v>
      </c>
      <c r="AF74" s="3">
        <f>_xlfn.IFS(R74=1,1,AA74=1,1,OR(AND(R74=2,AA74&gt;1),AND(AA74=2,R74&gt;1)),2,AND(R74=3,AA74=3),3)</f>
        <v>1</v>
      </c>
    </row>
    <row r="75" spans="1:32" x14ac:dyDescent="0.2">
      <c r="A75" s="1">
        <v>74</v>
      </c>
      <c r="B75" s="4">
        <v>100</v>
      </c>
      <c r="C75" s="2">
        <v>0.30530000000000002</v>
      </c>
      <c r="D75" s="3">
        <v>1</v>
      </c>
      <c r="E75" s="2">
        <v>20.608599999999999</v>
      </c>
      <c r="F75" s="3">
        <v>3</v>
      </c>
      <c r="G75" s="2">
        <v>20.608599999999999</v>
      </c>
      <c r="H75" s="3">
        <v>2</v>
      </c>
      <c r="I75" s="3">
        <f>_xlfn.IFS(D75+F75&lt;4,1,D75+F75&gt;4,3,D75+F75=4,2)</f>
        <v>2</v>
      </c>
      <c r="J75" s="3">
        <f>_xlfn.IFS(H75+I75&lt;4,1,H75+I75&gt;4,3,H75+I75=4,2)</f>
        <v>2</v>
      </c>
      <c r="K75" s="3">
        <v>26</v>
      </c>
      <c r="L75" s="3">
        <v>1</v>
      </c>
      <c r="M75" s="3">
        <v>1</v>
      </c>
      <c r="N75" s="3">
        <v>4</v>
      </c>
      <c r="O75" s="3">
        <v>2</v>
      </c>
      <c r="P75" s="3">
        <f>_xlfn.IFS(J75+L75&lt;4,1,J75+L75&gt;4,3,J75+L75=4,2)</f>
        <v>1</v>
      </c>
      <c r="Q75" s="3">
        <f>_xlfn.IFS(M75+O75&lt;4,1,M75+O75&gt;4,3,M75+O75=4,2)</f>
        <v>1</v>
      </c>
      <c r="R75" s="33">
        <f>_xlfn.IFS(P75+Q75&lt;4,1,P75+Q75&gt;4,3,P75+Q75=4,2)</f>
        <v>1</v>
      </c>
      <c r="S75" s="3">
        <v>222</v>
      </c>
      <c r="T75" s="3">
        <v>222</v>
      </c>
      <c r="U75" s="52">
        <f>S75/1000/C75</f>
        <v>0.72715361939076317</v>
      </c>
      <c r="V75" s="47">
        <f>T75/100/C75</f>
        <v>7.2715361939076324</v>
      </c>
      <c r="W75" s="3">
        <v>3</v>
      </c>
      <c r="X75" s="3">
        <v>3</v>
      </c>
      <c r="Y75" s="3">
        <f>_xlfn.IFS(W75+X75&lt;4,1,W75+X75&gt;4,3,W75+X75=4,2)</f>
        <v>3</v>
      </c>
      <c r="Z75" s="3">
        <v>1</v>
      </c>
      <c r="AA75" s="35">
        <f>_xlfn.IFS(Y75+Z75&lt;4,1,Y75+Z75&gt;4,3,Y75+Z75=4,2)</f>
        <v>2</v>
      </c>
      <c r="AB75" s="3" t="str">
        <f>_xlfn.IFS(AND(R75=1,AA75=1),"а",AND(R75=1,AA75=2),"б",AND(R75=1,AA75=3),"в",AND(R75=2,AA75=1),"г",AND(R75=2,AA75=2),"и",AND(R75=2,AA75=3),"е",AND(R75=3,AA75=1),"д",AND(R75=3,AA75=2),"ж",AND(R75=3,AA75=3),"з")</f>
        <v>б</v>
      </c>
      <c r="AC75" s="3">
        <f>_xlfn.IFS(R75=3,3,R75=2,IF(AA75=3,3,2),R75=1,_xlfn.IFS(AA75=3,3,AA75=2,2,AA75=1,1))</f>
        <v>2</v>
      </c>
      <c r="AD75" s="3">
        <f>_xlfn.IFS(ABS(R75-AA75)=0,3,ABS(R75-AA75)=1,2,ABS(R75-AA75)=2,1)</f>
        <v>2</v>
      </c>
      <c r="AE75" s="3" t="str">
        <f>_xlfn.IFS(R75-AA75&lt;0,"интенсификация использования, размещение объектов",R75-AA75=0,"пропорциональное развитие инфраструктуры и объектов",R75-AA75&gt;0,"улучшение связей, развитие инфраструктуры")</f>
        <v>интенсификация использования, размещение объектов</v>
      </c>
      <c r="AF75" s="3">
        <f>_xlfn.IFS(R75=1,1,AA75=1,1,OR(AND(R75=2,AA75&gt;1),AND(AA75=2,R75&gt;1)),2,AND(R75=3,AA75=3),3)</f>
        <v>1</v>
      </c>
    </row>
    <row r="76" spans="1:32" x14ac:dyDescent="0.2">
      <c r="A76" s="1">
        <v>75</v>
      </c>
      <c r="B76" s="4">
        <v>200</v>
      </c>
      <c r="C76" s="2">
        <v>7.5876000000000001</v>
      </c>
      <c r="D76" s="3">
        <v>3</v>
      </c>
      <c r="E76" s="2">
        <v>14.974</v>
      </c>
      <c r="F76" s="3">
        <v>2</v>
      </c>
      <c r="G76" s="2">
        <v>48.268599999999999</v>
      </c>
      <c r="H76" s="3">
        <v>3</v>
      </c>
      <c r="I76" s="3">
        <f>_xlfn.IFS(D76+F76&lt;4,1,D76+F76&gt;4,3,D76+F76=4,2)</f>
        <v>3</v>
      </c>
      <c r="J76" s="3">
        <f>_xlfn.IFS(H76+I76&lt;4,1,H76+I76&gt;4,3,H76+I76=4,2)</f>
        <v>3</v>
      </c>
      <c r="K76" s="3">
        <v>8</v>
      </c>
      <c r="L76" s="3">
        <v>1</v>
      </c>
      <c r="M76" s="3">
        <v>3</v>
      </c>
      <c r="N76" s="3">
        <v>9</v>
      </c>
      <c r="O76" s="3">
        <v>1</v>
      </c>
      <c r="P76" s="3">
        <f>_xlfn.IFS(J76+L76&lt;4,1,J76+L76&gt;4,3,J76+L76=4,2)</f>
        <v>2</v>
      </c>
      <c r="Q76" s="3">
        <f>_xlfn.IFS(M76+O76&lt;4,1,M76+O76&gt;4,3,M76+O76=4,2)</f>
        <v>2</v>
      </c>
      <c r="R76" s="33">
        <f>_xlfn.IFS(P76+Q76&lt;4,1,P76+Q76&gt;4,3,P76+Q76=4,2)</f>
        <v>2</v>
      </c>
      <c r="S76" s="3">
        <v>67105</v>
      </c>
      <c r="T76" s="3">
        <v>10275</v>
      </c>
      <c r="U76" s="52">
        <f>S76/1000/C76</f>
        <v>8.844035004480995</v>
      </c>
      <c r="V76" s="47">
        <f>T76/100/C76</f>
        <v>13.54183140914123</v>
      </c>
      <c r="W76" s="3">
        <v>2</v>
      </c>
      <c r="X76" s="3">
        <v>3</v>
      </c>
      <c r="Y76" s="3">
        <f>_xlfn.IFS(W76+X76&lt;4,1,W76+X76&gt;4,3,W76+X76=4,2)</f>
        <v>3</v>
      </c>
      <c r="Z76" s="3">
        <v>3</v>
      </c>
      <c r="AA76" s="35">
        <f>_xlfn.IFS(Y76+Z76&lt;4,1,Y76+Z76&gt;4,3,Y76+Z76=4,2)</f>
        <v>3</v>
      </c>
      <c r="AB76" s="3" t="str">
        <f>_xlfn.IFS(AND(R76=1,AA76=1),"а",AND(R76=1,AA76=2),"б",AND(R76=1,AA76=3),"в",AND(R76=2,AA76=1),"г",AND(R76=2,AA76=2),"и",AND(R76=2,AA76=3),"е",AND(R76=3,AA76=1),"д",AND(R76=3,AA76=2),"ж",AND(R76=3,AA76=3),"з")</f>
        <v>е</v>
      </c>
      <c r="AC76" s="3">
        <f>_xlfn.IFS(R76=3,3,R76=2,IF(AA76=3,3,2),R76=1,_xlfn.IFS(AA76=3,3,AA76=2,2,AA76=1,1))</f>
        <v>3</v>
      </c>
      <c r="AD76" s="3">
        <f>_xlfn.IFS(ABS(R76-AA76)=0,3,ABS(R76-AA76)=1,2,ABS(R76-AA76)=2,1)</f>
        <v>2</v>
      </c>
      <c r="AE76" s="3" t="str">
        <f>_xlfn.IFS(R76-AA76&lt;0,"интенсификация использования, размещение объектов",R76-AA76=0,"пропорциональное развитие инфраструктуры и объектов",R76-AA76&gt;0,"улучшение связей, развитие инфраструктуры")</f>
        <v>интенсификация использования, размещение объектов</v>
      </c>
      <c r="AF76" s="3">
        <f>_xlfn.IFS(R76=1,1,AA76=1,1,OR(AND(R76=2,AA76&gt;1),AND(AA76=2,R76&gt;1)),2,AND(R76=3,AA76=3),3)</f>
        <v>2</v>
      </c>
    </row>
    <row r="77" spans="1:32" x14ac:dyDescent="0.2">
      <c r="A77" s="1">
        <v>76</v>
      </c>
      <c r="B77" s="4">
        <v>400</v>
      </c>
      <c r="C77" s="2">
        <v>0.48870000000000002</v>
      </c>
      <c r="D77" s="3">
        <v>1</v>
      </c>
      <c r="E77" s="2">
        <v>14.974</v>
      </c>
      <c r="F77" s="3">
        <v>2</v>
      </c>
      <c r="G77" s="2">
        <v>48.268599999999999</v>
      </c>
      <c r="H77" s="3">
        <v>3</v>
      </c>
      <c r="I77" s="3">
        <f>_xlfn.IFS(D77+F77&lt;4,1,D77+F77&gt;4,3,D77+F77=4,2)</f>
        <v>1</v>
      </c>
      <c r="J77" s="3">
        <f>_xlfn.IFS(H77+I77&lt;4,1,H77+I77&gt;4,3,H77+I77=4,2)</f>
        <v>2</v>
      </c>
      <c r="K77" s="3">
        <v>8</v>
      </c>
      <c r="L77" s="3">
        <v>1</v>
      </c>
      <c r="M77" s="3">
        <v>3</v>
      </c>
      <c r="N77" s="3">
        <v>7</v>
      </c>
      <c r="O77" s="3">
        <v>1</v>
      </c>
      <c r="P77" s="3">
        <f>_xlfn.IFS(J77+L77&lt;4,1,J77+L77&gt;4,3,J77+L77=4,2)</f>
        <v>1</v>
      </c>
      <c r="Q77" s="3">
        <f>_xlfn.IFS(M77+O77&lt;4,1,M77+O77&gt;4,3,M77+O77=4,2)</f>
        <v>2</v>
      </c>
      <c r="R77" s="33">
        <f>_xlfn.IFS(P77+Q77&lt;4,1,P77+Q77&gt;4,3,P77+Q77=4,2)</f>
        <v>1</v>
      </c>
      <c r="S77" s="3">
        <v>0</v>
      </c>
      <c r="T77" s="3">
        <v>0</v>
      </c>
      <c r="U77" s="52">
        <f>S77/1000/C77</f>
        <v>0</v>
      </c>
      <c r="V77" s="47">
        <f>T77/100/C77</f>
        <v>0</v>
      </c>
      <c r="W77" s="3">
        <v>3</v>
      </c>
      <c r="X77" s="3">
        <v>3</v>
      </c>
      <c r="Y77" s="3">
        <f>_xlfn.IFS(W77+X77&lt;4,1,W77+X77&gt;4,3,W77+X77=4,2)</f>
        <v>3</v>
      </c>
      <c r="Z77" s="3">
        <v>3</v>
      </c>
      <c r="AA77" s="35">
        <f>_xlfn.IFS(Y77+Z77&lt;4,1,Y77+Z77&gt;4,3,Y77+Z77=4,2)</f>
        <v>3</v>
      </c>
      <c r="AB77" s="3" t="str">
        <f>_xlfn.IFS(AND(R77=1,AA77=1),"а",AND(R77=1,AA77=2),"б",AND(R77=1,AA77=3),"в",AND(R77=2,AA77=1),"г",AND(R77=2,AA77=2),"и",AND(R77=2,AA77=3),"е",AND(R77=3,AA77=1),"д",AND(R77=3,AA77=2),"ж",AND(R77=3,AA77=3),"з")</f>
        <v>в</v>
      </c>
      <c r="AC77" s="3">
        <f>_xlfn.IFS(R77=3,3,R77=2,IF(AA77=3,3,2),R77=1,_xlfn.IFS(AA77=3,3,AA77=2,2,AA77=1,1))</f>
        <v>3</v>
      </c>
      <c r="AD77" s="3">
        <f>_xlfn.IFS(ABS(R77-AA77)=0,3,ABS(R77-AA77)=1,2,ABS(R77-AA77)=2,1)</f>
        <v>1</v>
      </c>
      <c r="AE77" s="3" t="str">
        <f>_xlfn.IFS(R77-AA77&lt;0,"интенсификация использования, размещение объектов",R77-AA77=0,"пропорциональное развитие инфраструктуры и объектов",R77-AA77&gt;0,"улучшение связей, развитие инфраструктуры")</f>
        <v>интенсификация использования, размещение объектов</v>
      </c>
      <c r="AF77" s="3">
        <f>_xlfn.IFS(R77=1,1,AA77=1,1,OR(AND(R77=2,AA77&gt;1),AND(AA77=2,R77&gt;1)),2,AND(R77=3,AA77=3),3)</f>
        <v>1</v>
      </c>
    </row>
    <row r="78" spans="1:32" x14ac:dyDescent="0.2">
      <c r="A78" s="1">
        <v>77</v>
      </c>
      <c r="B78" s="4">
        <v>200</v>
      </c>
      <c r="C78" s="2">
        <v>3.6760000000000002</v>
      </c>
      <c r="D78" s="3">
        <v>2</v>
      </c>
      <c r="E78" s="2">
        <v>14.974</v>
      </c>
      <c r="F78" s="3">
        <v>2</v>
      </c>
      <c r="G78" s="2">
        <v>48.268599999999999</v>
      </c>
      <c r="H78" s="3">
        <v>3</v>
      </c>
      <c r="I78" s="3">
        <f>_xlfn.IFS(D78+F78&lt;4,1,D78+F78&gt;4,3,D78+F78=4,2)</f>
        <v>2</v>
      </c>
      <c r="J78" s="3">
        <f>_xlfn.IFS(H78+I78&lt;4,1,H78+I78&gt;4,3,H78+I78=4,2)</f>
        <v>3</v>
      </c>
      <c r="K78" s="3">
        <v>1</v>
      </c>
      <c r="L78" s="3">
        <v>2</v>
      </c>
      <c r="M78" s="3">
        <v>3</v>
      </c>
      <c r="N78" s="3">
        <v>3</v>
      </c>
      <c r="O78" s="3">
        <v>2</v>
      </c>
      <c r="P78" s="3">
        <f>_xlfn.IFS(J78+L78&lt;4,1,J78+L78&gt;4,3,J78+L78=4,2)</f>
        <v>3</v>
      </c>
      <c r="Q78" s="3">
        <f>_xlfn.IFS(M78+O78&lt;4,1,M78+O78&gt;4,3,M78+O78=4,2)</f>
        <v>3</v>
      </c>
      <c r="R78" s="33">
        <f>_xlfn.IFS(P78+Q78&lt;4,1,P78+Q78&gt;4,3,P78+Q78=4,2)</f>
        <v>3</v>
      </c>
      <c r="S78" s="3">
        <v>34701</v>
      </c>
      <c r="T78" s="3">
        <v>8135</v>
      </c>
      <c r="U78" s="52">
        <f>S78/1000/C78</f>
        <v>9.439880304678999</v>
      </c>
      <c r="V78" s="47">
        <f>T78/100/C78</f>
        <v>22.130032644178453</v>
      </c>
      <c r="W78" s="3">
        <v>2</v>
      </c>
      <c r="X78" s="3">
        <v>2</v>
      </c>
      <c r="Y78" s="3">
        <f>_xlfn.IFS(W78+X78&lt;4,1,W78+X78&gt;4,3,W78+X78=4,2)</f>
        <v>2</v>
      </c>
      <c r="Z78" s="3">
        <v>3</v>
      </c>
      <c r="AA78" s="35">
        <f>_xlfn.IFS(Y78+Z78&lt;4,1,Y78+Z78&gt;4,3,Y78+Z78=4,2)</f>
        <v>3</v>
      </c>
      <c r="AB78" s="3" t="str">
        <f>_xlfn.IFS(AND(R78=1,AA78=1),"а",AND(R78=1,AA78=2),"б",AND(R78=1,AA78=3),"в",AND(R78=2,AA78=1),"г",AND(R78=2,AA78=2),"и",AND(R78=2,AA78=3),"е",AND(R78=3,AA78=1),"д",AND(R78=3,AA78=2),"ж",AND(R78=3,AA78=3),"з")</f>
        <v>з</v>
      </c>
      <c r="AC78" s="3">
        <f>_xlfn.IFS(R78=3,3,R78=2,IF(AA78=3,3,2),R78=1,_xlfn.IFS(AA78=3,3,AA78=2,2,AA78=1,1))</f>
        <v>3</v>
      </c>
      <c r="AD78" s="3">
        <f>_xlfn.IFS(ABS(R78-AA78)=0,3,ABS(R78-AA78)=1,2,ABS(R78-AA78)=2,1)</f>
        <v>3</v>
      </c>
      <c r="AE78" s="3" t="str">
        <f>_xlfn.IFS(R78-AA78&lt;0,"интенсификация использования, размещение объектов",R78-AA78=0,"пропорциональное развитие инфраструктуры и объектов",R78-AA78&gt;0,"улучшение связей, развитие инфраструктуры")</f>
        <v>пропорциональное развитие инфраструктуры и объектов</v>
      </c>
      <c r="AF78" s="3">
        <f>_xlfn.IFS(R78=1,1,AA78=1,1,OR(AND(R78=2,AA78&gt;1),AND(AA78=2,R78&gt;1)),2,AND(R78=3,AA78=3),3)</f>
        <v>3</v>
      </c>
    </row>
    <row r="79" spans="1:32" x14ac:dyDescent="0.2">
      <c r="A79" s="1">
        <v>78</v>
      </c>
      <c r="B79" s="4">
        <v>120</v>
      </c>
      <c r="C79" s="2">
        <v>5.0494000000000003</v>
      </c>
      <c r="D79" s="3">
        <v>3</v>
      </c>
      <c r="E79" s="2">
        <v>5.0494000000000003</v>
      </c>
      <c r="F79" s="3">
        <v>1</v>
      </c>
      <c r="G79" s="2">
        <v>205.6027</v>
      </c>
      <c r="H79" s="3">
        <v>3</v>
      </c>
      <c r="I79" s="3">
        <f>_xlfn.IFS(D79+F79&lt;4,1,D79+F79&gt;4,3,D79+F79=4,2)</f>
        <v>2</v>
      </c>
      <c r="J79" s="3">
        <f>_xlfn.IFS(H79+I79&lt;4,1,H79+I79&gt;4,3,H79+I79=4,2)</f>
        <v>3</v>
      </c>
      <c r="K79" s="3">
        <v>6</v>
      </c>
      <c r="L79" s="3">
        <v>1</v>
      </c>
      <c r="M79" s="3">
        <v>3</v>
      </c>
      <c r="N79" s="3">
        <v>4</v>
      </c>
      <c r="O79" s="3">
        <v>2</v>
      </c>
      <c r="P79" s="3">
        <f>_xlfn.IFS(J79+L79&lt;4,1,J79+L79&gt;4,3,J79+L79=4,2)</f>
        <v>2</v>
      </c>
      <c r="Q79" s="3">
        <f>_xlfn.IFS(M79+O79&lt;4,1,M79+O79&gt;4,3,M79+O79=4,2)</f>
        <v>3</v>
      </c>
      <c r="R79" s="33">
        <f>_xlfn.IFS(P79+Q79&lt;4,1,P79+Q79&gt;4,3,P79+Q79=4,2)</f>
        <v>3</v>
      </c>
      <c r="S79" s="3">
        <v>81375</v>
      </c>
      <c r="T79" s="3">
        <v>15938</v>
      </c>
      <c r="U79" s="52">
        <f>S79/1000/C79</f>
        <v>16.11577613181764</v>
      </c>
      <c r="V79" s="47">
        <f>T79/100/C79</f>
        <v>31.564146235196258</v>
      </c>
      <c r="W79" s="3">
        <v>1</v>
      </c>
      <c r="X79" s="3">
        <v>1</v>
      </c>
      <c r="Y79" s="3">
        <f>_xlfn.IFS(W79+X79&lt;4,1,W79+X79&gt;4,3,W79+X79=4,2)</f>
        <v>1</v>
      </c>
      <c r="Z79" s="3">
        <v>2</v>
      </c>
      <c r="AA79" s="35">
        <f>_xlfn.IFS(Y79+Z79&lt;4,1,Y79+Z79&gt;4,3,Y79+Z79=4,2)</f>
        <v>1</v>
      </c>
      <c r="AB79" s="3" t="str">
        <f>_xlfn.IFS(AND(R79=1,AA79=1),"а",AND(R79=1,AA79=2),"б",AND(R79=1,AA79=3),"в",AND(R79=2,AA79=1),"г",AND(R79=2,AA79=2),"и",AND(R79=2,AA79=3),"е",AND(R79=3,AA79=1),"д",AND(R79=3,AA79=2),"ж",AND(R79=3,AA79=3),"з")</f>
        <v>д</v>
      </c>
      <c r="AC79" s="3">
        <f>_xlfn.IFS(R79=3,3,R79=2,IF(AA79=3,3,2),R79=1,_xlfn.IFS(AA79=3,3,AA79=2,2,AA79=1,1))</f>
        <v>3</v>
      </c>
      <c r="AD79" s="3">
        <f>_xlfn.IFS(ABS(R79-AA79)=0,3,ABS(R79-AA79)=1,2,ABS(R79-AA79)=2,1)</f>
        <v>1</v>
      </c>
      <c r="AE79" s="3" t="str">
        <f>_xlfn.IFS(R79-AA79&lt;0,"интенсификация использования, размещение объектов",R79-AA79=0,"пропорциональное развитие инфраструктуры и объектов",R79-AA79&gt;0,"улучшение связей, развитие инфраструктуры")</f>
        <v>улучшение связей, развитие инфраструктуры</v>
      </c>
      <c r="AF79" s="3">
        <f>_xlfn.IFS(R79=1,1,AA79=1,1,OR(AND(R79=2,AA79&gt;1),AND(AA79=2,R79&gt;1)),2,AND(R79=3,AA79=3),3)</f>
        <v>1</v>
      </c>
    </row>
    <row r="80" spans="1:32" x14ac:dyDescent="0.2">
      <c r="A80" s="1">
        <v>79</v>
      </c>
      <c r="B80" s="4">
        <v>120</v>
      </c>
      <c r="C80" s="2">
        <v>2.5726</v>
      </c>
      <c r="D80" s="3">
        <v>2</v>
      </c>
      <c r="E80" s="2">
        <v>7.8045</v>
      </c>
      <c r="F80" s="3">
        <v>2</v>
      </c>
      <c r="G80" s="2">
        <v>19.758900000000001</v>
      </c>
      <c r="H80" s="3">
        <v>2</v>
      </c>
      <c r="I80" s="3">
        <f>_xlfn.IFS(D80+F80&lt;4,1,D80+F80&gt;4,3,D80+F80=4,2)</f>
        <v>2</v>
      </c>
      <c r="J80" s="3">
        <f>_xlfn.IFS(H80+I80&lt;4,1,H80+I80&gt;4,3,H80+I80=4,2)</f>
        <v>2</v>
      </c>
      <c r="K80" s="3">
        <v>6</v>
      </c>
      <c r="L80" s="3">
        <v>1</v>
      </c>
      <c r="M80" s="3">
        <v>3</v>
      </c>
      <c r="N80" s="3">
        <v>8</v>
      </c>
      <c r="O80" s="3">
        <v>1</v>
      </c>
      <c r="P80" s="3">
        <f>_xlfn.IFS(J80+L80&lt;4,1,J80+L80&gt;4,3,J80+L80=4,2)</f>
        <v>1</v>
      </c>
      <c r="Q80" s="3">
        <f>_xlfn.IFS(M80+O80&lt;4,1,M80+O80&gt;4,3,M80+O80=4,2)</f>
        <v>2</v>
      </c>
      <c r="R80" s="33">
        <f>_xlfn.IFS(P80+Q80&lt;4,1,P80+Q80&gt;4,3,P80+Q80=4,2)</f>
        <v>1</v>
      </c>
      <c r="S80" s="3">
        <v>15387</v>
      </c>
      <c r="T80" s="3">
        <v>7017</v>
      </c>
      <c r="U80" s="52">
        <f>S80/1000/C80</f>
        <v>5.9811086060794532</v>
      </c>
      <c r="V80" s="47">
        <f>T80/100/C80</f>
        <v>27.275907642074166</v>
      </c>
      <c r="W80" s="3">
        <v>2</v>
      </c>
      <c r="X80" s="3">
        <v>2</v>
      </c>
      <c r="Y80" s="3">
        <f>_xlfn.IFS(W80+X80&lt;4,1,W80+X80&gt;4,3,W80+X80=4,2)</f>
        <v>2</v>
      </c>
      <c r="Z80" s="3">
        <v>1</v>
      </c>
      <c r="AA80" s="35">
        <f>_xlfn.IFS(Y80+Z80&lt;4,1,Y80+Z80&gt;4,3,Y80+Z80=4,2)</f>
        <v>1</v>
      </c>
      <c r="AB80" s="3" t="str">
        <f>_xlfn.IFS(AND(R80=1,AA80=1),"а",AND(R80=1,AA80=2),"б",AND(R80=1,AA80=3),"в",AND(R80=2,AA80=1),"г",AND(R80=2,AA80=2),"и",AND(R80=2,AA80=3),"е",AND(R80=3,AA80=1),"д",AND(R80=3,AA80=2),"ж",AND(R80=3,AA80=3),"з")</f>
        <v>а</v>
      </c>
      <c r="AC80" s="3">
        <f>_xlfn.IFS(R80=3,3,R80=2,IF(AA80=3,3,2),R80=1,_xlfn.IFS(AA80=3,3,AA80=2,2,AA80=1,1))</f>
        <v>1</v>
      </c>
      <c r="AD80" s="3">
        <f>_xlfn.IFS(ABS(R80-AA80)=0,3,ABS(R80-AA80)=1,2,ABS(R80-AA80)=2,1)</f>
        <v>3</v>
      </c>
      <c r="AE80" s="3" t="str">
        <f>_xlfn.IFS(R80-AA80&lt;0,"интенсификация использования, размещение объектов",R80-AA80=0,"пропорциональное развитие инфраструктуры и объектов",R80-AA80&gt;0,"улучшение связей, развитие инфраструктуры")</f>
        <v>пропорциональное развитие инфраструктуры и объектов</v>
      </c>
      <c r="AF80" s="3">
        <f>_xlfn.IFS(R80=1,1,AA80=1,1,OR(AND(R80=2,AA80&gt;1),AND(AA80=2,R80&gt;1)),2,AND(R80=3,AA80=3),3)</f>
        <v>1</v>
      </c>
    </row>
    <row r="81" spans="1:32" x14ac:dyDescent="0.2">
      <c r="A81" s="1">
        <v>80</v>
      </c>
      <c r="B81" s="4">
        <v>400</v>
      </c>
      <c r="C81" s="2">
        <v>1.9841</v>
      </c>
      <c r="D81" s="3">
        <v>1</v>
      </c>
      <c r="E81" s="2">
        <v>10.457100000000001</v>
      </c>
      <c r="F81" s="3">
        <v>2</v>
      </c>
      <c r="G81" s="2">
        <v>48.268599999999999</v>
      </c>
      <c r="H81" s="3">
        <v>3</v>
      </c>
      <c r="I81" s="3">
        <f>_xlfn.IFS(D81+F81&lt;4,1,D81+F81&gt;4,3,D81+F81=4,2)</f>
        <v>1</v>
      </c>
      <c r="J81" s="3">
        <f>_xlfn.IFS(H81+I81&lt;4,1,H81+I81&gt;4,3,H81+I81=4,2)</f>
        <v>2</v>
      </c>
      <c r="K81" s="3">
        <v>2</v>
      </c>
      <c r="L81" s="3">
        <v>2</v>
      </c>
      <c r="M81" s="3">
        <v>2</v>
      </c>
      <c r="N81" s="3">
        <v>7</v>
      </c>
      <c r="O81" s="3">
        <v>1</v>
      </c>
      <c r="P81" s="3">
        <f>_xlfn.IFS(J81+L81&lt;4,1,J81+L81&gt;4,3,J81+L81=4,2)</f>
        <v>2</v>
      </c>
      <c r="Q81" s="3">
        <f>_xlfn.IFS(M81+O81&lt;4,1,M81+O81&gt;4,3,M81+O81=4,2)</f>
        <v>1</v>
      </c>
      <c r="R81" s="33">
        <f>_xlfn.IFS(P81+Q81&lt;4,1,P81+Q81&gt;4,3,P81+Q81=4,2)</f>
        <v>1</v>
      </c>
      <c r="S81" s="3">
        <v>0</v>
      </c>
      <c r="T81" s="3">
        <v>0</v>
      </c>
      <c r="U81" s="52">
        <f>S81/1000/C81</f>
        <v>0</v>
      </c>
      <c r="V81" s="47">
        <f>T81/100/C81</f>
        <v>0</v>
      </c>
      <c r="W81" s="3">
        <v>3</v>
      </c>
      <c r="X81" s="3">
        <v>3</v>
      </c>
      <c r="Y81" s="3">
        <f>_xlfn.IFS(W81+X81&lt;4,1,W81+X81&gt;4,3,W81+X81=4,2)</f>
        <v>3</v>
      </c>
      <c r="Z81" s="3">
        <v>1</v>
      </c>
      <c r="AA81" s="35">
        <f>_xlfn.IFS(Y81+Z81&lt;4,1,Y81+Z81&gt;4,3,Y81+Z81=4,2)</f>
        <v>2</v>
      </c>
      <c r="AB81" s="3" t="str">
        <f>_xlfn.IFS(AND(R81=1,AA81=1),"а",AND(R81=1,AA81=2),"б",AND(R81=1,AA81=3),"в",AND(R81=2,AA81=1),"г",AND(R81=2,AA81=2),"и",AND(R81=2,AA81=3),"е",AND(R81=3,AA81=1),"д",AND(R81=3,AA81=2),"ж",AND(R81=3,AA81=3),"з")</f>
        <v>б</v>
      </c>
      <c r="AC81" s="3">
        <f>_xlfn.IFS(R81=3,3,R81=2,IF(AA81=3,3,2),R81=1,_xlfn.IFS(AA81=3,3,AA81=2,2,AA81=1,1))</f>
        <v>2</v>
      </c>
      <c r="AD81" s="3">
        <f>_xlfn.IFS(ABS(R81-AA81)=0,3,ABS(R81-AA81)=1,2,ABS(R81-AA81)=2,1)</f>
        <v>2</v>
      </c>
      <c r="AE81" s="3" t="str">
        <f>_xlfn.IFS(R81-AA81&lt;0,"интенсификация использования, размещение объектов",R81-AA81=0,"пропорциональное развитие инфраструктуры и объектов",R81-AA81&gt;0,"улучшение связей, развитие инфраструктуры")</f>
        <v>интенсификация использования, размещение объектов</v>
      </c>
      <c r="AF81" s="3">
        <f>_xlfn.IFS(R81=1,1,AA81=1,1,OR(AND(R81=2,AA81&gt;1),AND(AA81=2,R81&gt;1)),2,AND(R81=3,AA81=3),3)</f>
        <v>1</v>
      </c>
    </row>
    <row r="82" spans="1:32" x14ac:dyDescent="0.2">
      <c r="A82" s="1">
        <v>81</v>
      </c>
      <c r="B82" s="4">
        <v>200</v>
      </c>
      <c r="C82" s="2">
        <v>2.4508999999999999</v>
      </c>
      <c r="D82" s="3">
        <v>2</v>
      </c>
      <c r="E82" s="2">
        <v>7.8045</v>
      </c>
      <c r="F82" s="3">
        <v>2</v>
      </c>
      <c r="G82" s="2">
        <v>19.758900000000001</v>
      </c>
      <c r="H82" s="3">
        <v>2</v>
      </c>
      <c r="I82" s="3">
        <f>_xlfn.IFS(D82+F82&lt;4,1,D82+F82&gt;4,3,D82+F82=4,2)</f>
        <v>2</v>
      </c>
      <c r="J82" s="3">
        <f>_xlfn.IFS(H82+I82&lt;4,1,H82+I82&gt;4,3,H82+I82=4,2)</f>
        <v>2</v>
      </c>
      <c r="K82" s="3">
        <v>3</v>
      </c>
      <c r="L82" s="3">
        <v>2</v>
      </c>
      <c r="M82" s="3">
        <v>3</v>
      </c>
      <c r="N82" s="3">
        <v>7</v>
      </c>
      <c r="O82" s="3">
        <v>1</v>
      </c>
      <c r="P82" s="3">
        <f>_xlfn.IFS(J82+L82&lt;4,1,J82+L82&gt;4,3,J82+L82=4,2)</f>
        <v>2</v>
      </c>
      <c r="Q82" s="3">
        <f>_xlfn.IFS(M82+O82&lt;4,1,M82+O82&gt;4,3,M82+O82=4,2)</f>
        <v>2</v>
      </c>
      <c r="R82" s="33">
        <f>_xlfn.IFS(P82+Q82&lt;4,1,P82+Q82&gt;4,3,P82+Q82=4,2)</f>
        <v>2</v>
      </c>
      <c r="S82" s="3">
        <v>16110</v>
      </c>
      <c r="T82" s="3">
        <v>4656</v>
      </c>
      <c r="U82" s="52">
        <f>S82/1000/C82</f>
        <v>6.5730955975355991</v>
      </c>
      <c r="V82" s="47">
        <f>T82/100/C82</f>
        <v>18.997103104981846</v>
      </c>
      <c r="W82" s="3">
        <v>2</v>
      </c>
      <c r="X82" s="3">
        <v>2</v>
      </c>
      <c r="Y82" s="3">
        <f>_xlfn.IFS(W82+X82&lt;4,1,W82+X82&gt;4,3,W82+X82=4,2)</f>
        <v>2</v>
      </c>
      <c r="Z82" s="3">
        <v>3</v>
      </c>
      <c r="AA82" s="35">
        <f>_xlfn.IFS(Y82+Z82&lt;4,1,Y82+Z82&gt;4,3,Y82+Z82=4,2)</f>
        <v>3</v>
      </c>
      <c r="AB82" s="3" t="str">
        <f>_xlfn.IFS(AND(R82=1,AA82=1),"а",AND(R82=1,AA82=2),"б",AND(R82=1,AA82=3),"в",AND(R82=2,AA82=1),"г",AND(R82=2,AA82=2),"и",AND(R82=2,AA82=3),"е",AND(R82=3,AA82=1),"д",AND(R82=3,AA82=2),"ж",AND(R82=3,AA82=3),"з")</f>
        <v>е</v>
      </c>
      <c r="AC82" s="3">
        <f>_xlfn.IFS(R82=3,3,R82=2,IF(AA82=3,3,2),R82=1,_xlfn.IFS(AA82=3,3,AA82=2,2,AA82=1,1))</f>
        <v>3</v>
      </c>
      <c r="AD82" s="3">
        <f>_xlfn.IFS(ABS(R82-AA82)=0,3,ABS(R82-AA82)=1,2,ABS(R82-AA82)=2,1)</f>
        <v>2</v>
      </c>
      <c r="AE82" s="3" t="str">
        <f>_xlfn.IFS(R82-AA82&lt;0,"интенсификация использования, размещение объектов",R82-AA82=0,"пропорциональное развитие инфраструктуры и объектов",R82-AA82&gt;0,"улучшение связей, развитие инфраструктуры")</f>
        <v>интенсификация использования, размещение объектов</v>
      </c>
      <c r="AF82" s="3">
        <f>_xlfn.IFS(R82=1,1,AA82=1,1,OR(AND(R82=2,AA82&gt;1),AND(AA82=2,R82&gt;1)),2,AND(R82=3,AA82=3),3)</f>
        <v>2</v>
      </c>
    </row>
    <row r="83" spans="1:32" x14ac:dyDescent="0.2">
      <c r="A83" s="1">
        <v>82</v>
      </c>
      <c r="B83" s="4">
        <v>200</v>
      </c>
      <c r="C83" s="2">
        <v>2.7808999999999999</v>
      </c>
      <c r="D83" s="3">
        <v>2</v>
      </c>
      <c r="E83" s="2">
        <v>7.8045</v>
      </c>
      <c r="F83" s="3">
        <v>2</v>
      </c>
      <c r="G83" s="2">
        <v>19.758900000000001</v>
      </c>
      <c r="H83" s="3">
        <v>2</v>
      </c>
      <c r="I83" s="3">
        <f>_xlfn.IFS(D83+F83&lt;4,1,D83+F83&gt;4,3,D83+F83=4,2)</f>
        <v>2</v>
      </c>
      <c r="J83" s="3">
        <f>_xlfn.IFS(H83+I83&lt;4,1,H83+I83&gt;4,3,H83+I83=4,2)</f>
        <v>2</v>
      </c>
      <c r="K83" s="3">
        <v>6</v>
      </c>
      <c r="L83" s="3">
        <v>1</v>
      </c>
      <c r="M83" s="3">
        <v>3</v>
      </c>
      <c r="N83" s="3">
        <v>6</v>
      </c>
      <c r="O83" s="3">
        <v>2</v>
      </c>
      <c r="P83" s="3">
        <f>_xlfn.IFS(J83+L83&lt;4,1,J83+L83&gt;4,3,J83+L83=4,2)</f>
        <v>1</v>
      </c>
      <c r="Q83" s="3">
        <f>_xlfn.IFS(M83+O83&lt;4,1,M83+O83&gt;4,3,M83+O83=4,2)</f>
        <v>3</v>
      </c>
      <c r="R83" s="33">
        <f>_xlfn.IFS(P83+Q83&lt;4,1,P83+Q83&gt;4,3,P83+Q83=4,2)</f>
        <v>2</v>
      </c>
      <c r="S83" s="3">
        <v>17097</v>
      </c>
      <c r="T83" s="3">
        <v>3608</v>
      </c>
      <c r="U83" s="52">
        <f>S83/1000/C83</f>
        <v>6.1480096371678243</v>
      </c>
      <c r="V83" s="47">
        <f>T83/100/C83</f>
        <v>12.974216980114351</v>
      </c>
      <c r="W83" s="3">
        <v>2</v>
      </c>
      <c r="X83" s="3">
        <v>3</v>
      </c>
      <c r="Y83" s="3">
        <f>_xlfn.IFS(W83+X83&lt;4,1,W83+X83&gt;4,3,W83+X83=4,2)</f>
        <v>3</v>
      </c>
      <c r="Z83" s="3">
        <v>1</v>
      </c>
      <c r="AA83" s="35">
        <f>_xlfn.IFS(Y83+Z83&lt;4,1,Y83+Z83&gt;4,3,Y83+Z83=4,2)</f>
        <v>2</v>
      </c>
      <c r="AB83" s="3" t="str">
        <f>_xlfn.IFS(AND(R83=1,AA83=1),"а",AND(R83=1,AA83=2),"б",AND(R83=1,AA83=3),"в",AND(R83=2,AA83=1),"г",AND(R83=2,AA83=2),"и",AND(R83=2,AA83=3),"е",AND(R83=3,AA83=1),"д",AND(R83=3,AA83=2),"ж",AND(R83=3,AA83=3),"з")</f>
        <v>и</v>
      </c>
      <c r="AC83" s="3">
        <f>_xlfn.IFS(R83=3,3,R83=2,IF(AA83=3,3,2),R83=1,_xlfn.IFS(AA83=3,3,AA83=2,2,AA83=1,1))</f>
        <v>2</v>
      </c>
      <c r="AD83" s="3">
        <f>_xlfn.IFS(ABS(R83-AA83)=0,3,ABS(R83-AA83)=1,2,ABS(R83-AA83)=2,1)</f>
        <v>3</v>
      </c>
      <c r="AE83" s="3" t="str">
        <f>_xlfn.IFS(R83-AA83&lt;0,"интенсификация использования, размещение объектов",R83-AA83=0,"пропорциональное развитие инфраструктуры и объектов",R83-AA83&gt;0,"улучшение связей, развитие инфраструктуры")</f>
        <v>пропорциональное развитие инфраструктуры и объектов</v>
      </c>
      <c r="AF83" s="3">
        <f>_xlfn.IFS(R83=1,1,AA83=1,1,OR(AND(R83=2,AA83&gt;1),AND(AA83=2,R83&gt;1)),2,AND(R83=3,AA83=3),3)</f>
        <v>2</v>
      </c>
    </row>
    <row r="84" spans="1:32" x14ac:dyDescent="0.2">
      <c r="A84" s="1">
        <v>83</v>
      </c>
      <c r="B84" s="4">
        <v>200</v>
      </c>
      <c r="C84" s="2">
        <v>6.9805999999999999</v>
      </c>
      <c r="D84" s="3">
        <v>3</v>
      </c>
      <c r="E84" s="2">
        <v>7.2938000000000001</v>
      </c>
      <c r="F84" s="3">
        <v>1</v>
      </c>
      <c r="G84" s="2">
        <v>205.6027</v>
      </c>
      <c r="H84" s="3">
        <v>3</v>
      </c>
      <c r="I84" s="3">
        <f>_xlfn.IFS(D84+F84&lt;4,1,D84+F84&gt;4,3,D84+F84=4,2)</f>
        <v>2</v>
      </c>
      <c r="J84" s="3">
        <f>_xlfn.IFS(H84+I84&lt;4,1,H84+I84&gt;4,3,H84+I84=4,2)</f>
        <v>3</v>
      </c>
      <c r="K84" s="3">
        <v>4</v>
      </c>
      <c r="L84" s="3">
        <v>2</v>
      </c>
      <c r="M84" s="3">
        <v>3</v>
      </c>
      <c r="N84" s="3">
        <v>7</v>
      </c>
      <c r="O84" s="3">
        <v>1</v>
      </c>
      <c r="P84" s="3">
        <f>_xlfn.IFS(J84+L84&lt;4,1,J84+L84&gt;4,3,J84+L84=4,2)</f>
        <v>3</v>
      </c>
      <c r="Q84" s="3">
        <f>_xlfn.IFS(M84+O84&lt;4,1,M84+O84&gt;4,3,M84+O84=4,2)</f>
        <v>2</v>
      </c>
      <c r="R84" s="33">
        <f>_xlfn.IFS(P84+Q84&lt;4,1,P84+Q84&gt;4,3,P84+Q84=4,2)</f>
        <v>3</v>
      </c>
      <c r="S84" s="3">
        <v>98947</v>
      </c>
      <c r="T84" s="3">
        <v>17159</v>
      </c>
      <c r="U84" s="52">
        <f>S84/1000/C84</f>
        <v>14.174569521244592</v>
      </c>
      <c r="V84" s="47">
        <f>T84/100/C84</f>
        <v>24.580981577514827</v>
      </c>
      <c r="W84" s="3">
        <v>1</v>
      </c>
      <c r="X84" s="3">
        <v>2</v>
      </c>
      <c r="Y84" s="3">
        <f>_xlfn.IFS(W84+X84&lt;4,1,W84+X84&gt;4,3,W84+X84=4,2)</f>
        <v>1</v>
      </c>
      <c r="Z84" s="3">
        <v>2</v>
      </c>
      <c r="AA84" s="35">
        <f>_xlfn.IFS(Y84+Z84&lt;4,1,Y84+Z84&gt;4,3,Y84+Z84=4,2)</f>
        <v>1</v>
      </c>
      <c r="AB84" s="3" t="str">
        <f>_xlfn.IFS(AND(R84=1,AA84=1),"а",AND(R84=1,AA84=2),"б",AND(R84=1,AA84=3),"в",AND(R84=2,AA84=1),"г",AND(R84=2,AA84=2),"и",AND(R84=2,AA84=3),"е",AND(R84=3,AA84=1),"д",AND(R84=3,AA84=2),"ж",AND(R84=3,AA84=3),"з")</f>
        <v>д</v>
      </c>
      <c r="AC84" s="3">
        <f>_xlfn.IFS(R84=3,3,R84=2,IF(AA84=3,3,2),R84=1,_xlfn.IFS(AA84=3,3,AA84=2,2,AA84=1,1))</f>
        <v>3</v>
      </c>
      <c r="AD84" s="3">
        <f>_xlfn.IFS(ABS(R84-AA84)=0,3,ABS(R84-AA84)=1,2,ABS(R84-AA84)=2,1)</f>
        <v>1</v>
      </c>
      <c r="AE84" s="3" t="str">
        <f>_xlfn.IFS(R84-AA84&lt;0,"интенсификация использования, размещение объектов",R84-AA84=0,"пропорциональное развитие инфраструктуры и объектов",R84-AA84&gt;0,"улучшение связей, развитие инфраструктуры")</f>
        <v>улучшение связей, развитие инфраструктуры</v>
      </c>
      <c r="AF84" s="3">
        <f>_xlfn.IFS(R84=1,1,AA84=1,1,OR(AND(R84=2,AA84&gt;1),AND(AA84=2,R84&gt;1)),2,AND(R84=3,AA84=3),3)</f>
        <v>1</v>
      </c>
    </row>
    <row r="85" spans="1:32" x14ac:dyDescent="0.2">
      <c r="A85" s="1">
        <v>84</v>
      </c>
      <c r="B85" s="4">
        <v>400</v>
      </c>
      <c r="C85" s="2">
        <v>0.31309999999999999</v>
      </c>
      <c r="D85" s="3">
        <v>1</v>
      </c>
      <c r="E85" s="2">
        <v>7.2938000000000001</v>
      </c>
      <c r="F85" s="3">
        <v>1</v>
      </c>
      <c r="G85" s="2">
        <v>205.6027</v>
      </c>
      <c r="H85" s="3">
        <v>3</v>
      </c>
      <c r="I85" s="3">
        <f>_xlfn.IFS(D85+F85&lt;4,1,D85+F85&gt;4,3,D85+F85=4,2)</f>
        <v>1</v>
      </c>
      <c r="J85" s="3">
        <f>_xlfn.IFS(H85+I85&lt;4,1,H85+I85&gt;4,3,H85+I85=4,2)</f>
        <v>2</v>
      </c>
      <c r="K85" s="3">
        <v>4</v>
      </c>
      <c r="L85" s="3">
        <v>2</v>
      </c>
      <c r="M85" s="3">
        <v>3</v>
      </c>
      <c r="N85" s="3">
        <v>7</v>
      </c>
      <c r="O85" s="3">
        <v>1</v>
      </c>
      <c r="P85" s="3">
        <f>_xlfn.IFS(J85+L85&lt;4,1,J85+L85&gt;4,3,J85+L85=4,2)</f>
        <v>2</v>
      </c>
      <c r="Q85" s="3">
        <f>_xlfn.IFS(M85+O85&lt;4,1,M85+O85&gt;4,3,M85+O85=4,2)</f>
        <v>2</v>
      </c>
      <c r="R85" s="33">
        <f>_xlfn.IFS(P85+Q85&lt;4,1,P85+Q85&gt;4,3,P85+Q85=4,2)</f>
        <v>2</v>
      </c>
      <c r="S85" s="3">
        <v>0</v>
      </c>
      <c r="T85" s="3">
        <v>0</v>
      </c>
      <c r="U85" s="52">
        <f>S85/1000/C85</f>
        <v>0</v>
      </c>
      <c r="V85" s="47">
        <f>T85/100/C85</f>
        <v>0</v>
      </c>
      <c r="W85" s="3">
        <v>3</v>
      </c>
      <c r="X85" s="3">
        <v>3</v>
      </c>
      <c r="Y85" s="3">
        <f>_xlfn.IFS(W85+X85&lt;4,1,W85+X85&gt;4,3,W85+X85=4,2)</f>
        <v>3</v>
      </c>
      <c r="Z85" s="3">
        <v>2</v>
      </c>
      <c r="AA85" s="35">
        <f>_xlfn.IFS(Y85+Z85&lt;4,1,Y85+Z85&gt;4,3,Y85+Z85=4,2)</f>
        <v>3</v>
      </c>
      <c r="AB85" s="3" t="str">
        <f>_xlfn.IFS(AND(R85=1,AA85=1),"а",AND(R85=1,AA85=2),"б",AND(R85=1,AA85=3),"в",AND(R85=2,AA85=1),"г",AND(R85=2,AA85=2),"и",AND(R85=2,AA85=3),"е",AND(R85=3,AA85=1),"д",AND(R85=3,AA85=2),"ж",AND(R85=3,AA85=3),"з")</f>
        <v>е</v>
      </c>
      <c r="AC85" s="3">
        <f>_xlfn.IFS(R85=3,3,R85=2,IF(AA85=3,3,2),R85=1,_xlfn.IFS(AA85=3,3,AA85=2,2,AA85=1,1))</f>
        <v>3</v>
      </c>
      <c r="AD85" s="3">
        <f>_xlfn.IFS(ABS(R85-AA85)=0,3,ABS(R85-AA85)=1,2,ABS(R85-AA85)=2,1)</f>
        <v>2</v>
      </c>
      <c r="AE85" s="3" t="str">
        <f>_xlfn.IFS(R85-AA85&lt;0,"интенсификация использования, размещение объектов",R85-AA85=0,"пропорциональное развитие инфраструктуры и объектов",R85-AA85&gt;0,"улучшение связей, развитие инфраструктуры")</f>
        <v>интенсификация использования, размещение объектов</v>
      </c>
      <c r="AF85" s="3">
        <f>_xlfn.IFS(R85=1,1,AA85=1,1,OR(AND(R85=2,AA85&gt;1),AND(AA85=2,R85&gt;1)),2,AND(R85=3,AA85=3),3)</f>
        <v>2</v>
      </c>
    </row>
    <row r="86" spans="1:32" x14ac:dyDescent="0.2">
      <c r="A86" s="1">
        <v>85</v>
      </c>
      <c r="B86" s="4">
        <v>100</v>
      </c>
      <c r="C86" s="2">
        <v>2.7046999999999999</v>
      </c>
      <c r="D86" s="3">
        <v>2</v>
      </c>
      <c r="E86" s="2">
        <v>10.457100000000001</v>
      </c>
      <c r="F86" s="3">
        <v>2</v>
      </c>
      <c r="G86" s="2">
        <v>48.268599999999999</v>
      </c>
      <c r="H86" s="3">
        <v>3</v>
      </c>
      <c r="I86" s="3">
        <f>_xlfn.IFS(D86+F86&lt;4,1,D86+F86&gt;4,3,D86+F86=4,2)</f>
        <v>2</v>
      </c>
      <c r="J86" s="3">
        <f>_xlfn.IFS(H86+I86&lt;4,1,H86+I86&gt;4,3,H86+I86=4,2)</f>
        <v>3</v>
      </c>
      <c r="K86" s="3">
        <v>2</v>
      </c>
      <c r="L86" s="3">
        <v>2</v>
      </c>
      <c r="M86" s="3">
        <v>1</v>
      </c>
      <c r="N86" s="3">
        <v>5</v>
      </c>
      <c r="O86" s="3">
        <v>2</v>
      </c>
      <c r="P86" s="3">
        <f>_xlfn.IFS(J86+L86&lt;4,1,J86+L86&gt;4,3,J86+L86=4,2)</f>
        <v>3</v>
      </c>
      <c r="Q86" s="3">
        <f>_xlfn.IFS(M86+O86&lt;4,1,M86+O86&gt;4,3,M86+O86=4,2)</f>
        <v>1</v>
      </c>
      <c r="R86" s="33">
        <f>_xlfn.IFS(P86+Q86&lt;4,1,P86+Q86&gt;4,3,P86+Q86=4,2)</f>
        <v>2</v>
      </c>
      <c r="S86" s="3">
        <v>43924</v>
      </c>
      <c r="T86" s="3">
        <v>8380</v>
      </c>
      <c r="U86" s="52">
        <f>S86/1000/C86</f>
        <v>16.239878729618813</v>
      </c>
      <c r="V86" s="47">
        <f>T86/100/C86</f>
        <v>30.983103486523458</v>
      </c>
      <c r="W86" s="3">
        <v>1</v>
      </c>
      <c r="X86" s="3">
        <v>1</v>
      </c>
      <c r="Y86" s="3">
        <f>_xlfn.IFS(W86+X86&lt;4,1,W86+X86&gt;4,3,W86+X86=4,2)</f>
        <v>1</v>
      </c>
      <c r="Z86" s="3">
        <v>3</v>
      </c>
      <c r="AA86" s="35">
        <f>_xlfn.IFS(Y86+Z86&lt;4,1,Y86+Z86&gt;4,3,Y86+Z86=4,2)</f>
        <v>2</v>
      </c>
      <c r="AB86" s="3" t="str">
        <f>_xlfn.IFS(AND(R86=1,AA86=1),"а",AND(R86=1,AA86=2),"б",AND(R86=1,AA86=3),"в",AND(R86=2,AA86=1),"г",AND(R86=2,AA86=2),"и",AND(R86=2,AA86=3),"е",AND(R86=3,AA86=1),"д",AND(R86=3,AA86=2),"ж",AND(R86=3,AA86=3),"з")</f>
        <v>и</v>
      </c>
      <c r="AC86" s="3">
        <f>_xlfn.IFS(R86=3,3,R86=2,IF(AA86=3,3,2),R86=1,_xlfn.IFS(AA86=3,3,AA86=2,2,AA86=1,1))</f>
        <v>2</v>
      </c>
      <c r="AD86" s="3">
        <f>_xlfn.IFS(ABS(R86-AA86)=0,3,ABS(R86-AA86)=1,2,ABS(R86-AA86)=2,1)</f>
        <v>3</v>
      </c>
      <c r="AE86" s="3" t="str">
        <f>_xlfn.IFS(R86-AA86&lt;0,"интенсификация использования, размещение объектов",R86-AA86=0,"пропорциональное развитие инфраструктуры и объектов",R86-AA86&gt;0,"улучшение связей, развитие инфраструктуры")</f>
        <v>пропорциональное развитие инфраструктуры и объектов</v>
      </c>
      <c r="AF86" s="3">
        <f>_xlfn.IFS(R86=1,1,AA86=1,1,OR(AND(R86=2,AA86&gt;1),AND(AA86=2,R86&gt;1)),2,AND(R86=3,AA86=3),3)</f>
        <v>2</v>
      </c>
    </row>
    <row r="87" spans="1:32" x14ac:dyDescent="0.2">
      <c r="A87" s="1">
        <v>86</v>
      </c>
      <c r="B87" s="4">
        <v>200</v>
      </c>
      <c r="C87" s="2">
        <v>4.18</v>
      </c>
      <c r="D87" s="3">
        <v>2</v>
      </c>
      <c r="E87" s="2">
        <v>11.9544</v>
      </c>
      <c r="F87" s="3">
        <v>2</v>
      </c>
      <c r="G87" s="2">
        <v>19.758900000000001</v>
      </c>
      <c r="H87" s="3">
        <v>2</v>
      </c>
      <c r="I87" s="3">
        <f>_xlfn.IFS(D87+F87&lt;4,1,D87+F87&gt;4,3,D87+F87=4,2)</f>
        <v>2</v>
      </c>
      <c r="J87" s="3">
        <f>_xlfn.IFS(H87+I87&lt;4,1,H87+I87&gt;4,3,H87+I87=4,2)</f>
        <v>2</v>
      </c>
      <c r="K87" s="3">
        <v>3</v>
      </c>
      <c r="L87" s="3">
        <v>2</v>
      </c>
      <c r="M87" s="3">
        <v>2</v>
      </c>
      <c r="N87" s="3">
        <v>7</v>
      </c>
      <c r="O87" s="3">
        <v>1</v>
      </c>
      <c r="P87" s="3">
        <f>_xlfn.IFS(J87+L87&lt;4,1,J87+L87&gt;4,3,J87+L87=4,2)</f>
        <v>2</v>
      </c>
      <c r="Q87" s="3">
        <f>_xlfn.IFS(M87+O87&lt;4,1,M87+O87&gt;4,3,M87+O87=4,2)</f>
        <v>1</v>
      </c>
      <c r="R87" s="33">
        <f>_xlfn.IFS(P87+Q87&lt;4,1,P87+Q87&gt;4,3,P87+Q87=4,2)</f>
        <v>1</v>
      </c>
      <c r="S87" s="3">
        <v>31026</v>
      </c>
      <c r="T87" s="3">
        <v>6671</v>
      </c>
      <c r="U87" s="52">
        <f>S87/1000/C87</f>
        <v>7.4224880382775122</v>
      </c>
      <c r="V87" s="47">
        <f>T87/100/C87</f>
        <v>15.959330143540669</v>
      </c>
      <c r="W87" s="3">
        <v>2</v>
      </c>
      <c r="X87" s="3">
        <v>2</v>
      </c>
      <c r="Y87" s="3">
        <f>_xlfn.IFS(W87+X87&lt;4,1,W87+X87&gt;4,3,W87+X87=4,2)</f>
        <v>2</v>
      </c>
      <c r="Z87" s="3">
        <v>2</v>
      </c>
      <c r="AA87" s="35">
        <f>_xlfn.IFS(Y87+Z87&lt;4,1,Y87+Z87&gt;4,3,Y87+Z87=4,2)</f>
        <v>2</v>
      </c>
      <c r="AB87" s="3" t="str">
        <f>_xlfn.IFS(AND(R87=1,AA87=1),"а",AND(R87=1,AA87=2),"б",AND(R87=1,AA87=3),"в",AND(R87=2,AA87=1),"г",AND(R87=2,AA87=2),"и",AND(R87=2,AA87=3),"е",AND(R87=3,AA87=1),"д",AND(R87=3,AA87=2),"ж",AND(R87=3,AA87=3),"з")</f>
        <v>б</v>
      </c>
      <c r="AC87" s="3">
        <f>_xlfn.IFS(R87=3,3,R87=2,IF(AA87=3,3,2),R87=1,_xlfn.IFS(AA87=3,3,AA87=2,2,AA87=1,1))</f>
        <v>2</v>
      </c>
      <c r="AD87" s="3">
        <f>_xlfn.IFS(ABS(R87-AA87)=0,3,ABS(R87-AA87)=1,2,ABS(R87-AA87)=2,1)</f>
        <v>2</v>
      </c>
      <c r="AE87" s="3" t="str">
        <f>_xlfn.IFS(R87-AA87&lt;0,"интенсификация использования, размещение объектов",R87-AA87=0,"пропорциональное развитие инфраструктуры и объектов",R87-AA87&gt;0,"улучшение связей, развитие инфраструктуры")</f>
        <v>интенсификация использования, размещение объектов</v>
      </c>
      <c r="AF87" s="3">
        <f>_xlfn.IFS(R87=1,1,AA87=1,1,OR(AND(R87=2,AA87&gt;1),AND(AA87=2,R87&gt;1)),2,AND(R87=3,AA87=3),3)</f>
        <v>1</v>
      </c>
    </row>
    <row r="88" spans="1:32" x14ac:dyDescent="0.2">
      <c r="A88" s="1">
        <v>87</v>
      </c>
      <c r="B88" s="4">
        <v>130</v>
      </c>
      <c r="C88" s="2">
        <v>1.0203</v>
      </c>
      <c r="D88" s="3">
        <v>1</v>
      </c>
      <c r="E88" s="2">
        <v>37.5199</v>
      </c>
      <c r="F88" s="3">
        <v>3</v>
      </c>
      <c r="G88" s="2">
        <v>205.6027</v>
      </c>
      <c r="H88" s="3">
        <v>3</v>
      </c>
      <c r="I88" s="3">
        <f>_xlfn.IFS(D88+F88&lt;4,1,D88+F88&gt;4,3,D88+F88=4,2)</f>
        <v>2</v>
      </c>
      <c r="J88" s="3">
        <f>_xlfn.IFS(H88+I88&lt;4,1,H88+I88&gt;4,3,H88+I88=4,2)</f>
        <v>3</v>
      </c>
      <c r="K88" s="3">
        <v>0</v>
      </c>
      <c r="L88" s="3">
        <v>3</v>
      </c>
      <c r="M88" s="3">
        <v>3</v>
      </c>
      <c r="N88" s="3">
        <v>0</v>
      </c>
      <c r="O88" s="3">
        <v>3</v>
      </c>
      <c r="P88" s="3">
        <f>_xlfn.IFS(J88+L88&lt;4,1,J88+L88&gt;4,3,J88+L88=4,2)</f>
        <v>3</v>
      </c>
      <c r="Q88" s="3">
        <f>_xlfn.IFS(M88+O88&lt;4,1,M88+O88&gt;4,3,M88+O88=4,2)</f>
        <v>3</v>
      </c>
      <c r="R88" s="33">
        <f>_xlfn.IFS(P88+Q88&lt;4,1,P88+Q88&gt;4,3,P88+Q88=4,2)</f>
        <v>3</v>
      </c>
      <c r="S88" s="3">
        <v>9659</v>
      </c>
      <c r="T88" s="3">
        <v>3087</v>
      </c>
      <c r="U88" s="52">
        <f>S88/1000/C88</f>
        <v>9.4668234832892288</v>
      </c>
      <c r="V88" s="47">
        <f>T88/100/C88</f>
        <v>30.255807115554251</v>
      </c>
      <c r="W88" s="3">
        <v>2</v>
      </c>
      <c r="X88" s="3">
        <v>1</v>
      </c>
      <c r="Y88" s="3">
        <f>_xlfn.IFS(W88+X88&lt;4,1,W88+X88&gt;4,3,W88+X88=4,2)</f>
        <v>1</v>
      </c>
      <c r="Z88" s="3">
        <v>2</v>
      </c>
      <c r="AA88" s="35">
        <f>_xlfn.IFS(Y88+Z88&lt;4,1,Y88+Z88&gt;4,3,Y88+Z88=4,2)</f>
        <v>1</v>
      </c>
      <c r="AB88" s="3" t="str">
        <f>_xlfn.IFS(AND(R88=1,AA88=1),"а",AND(R88=1,AA88=2),"б",AND(R88=1,AA88=3),"в",AND(R88=2,AA88=1),"г",AND(R88=2,AA88=2),"и",AND(R88=2,AA88=3),"е",AND(R88=3,AA88=1),"д",AND(R88=3,AA88=2),"ж",AND(R88=3,AA88=3),"з")</f>
        <v>д</v>
      </c>
      <c r="AC88" s="3">
        <f>_xlfn.IFS(R88=3,3,R88=2,IF(AA88=3,3,2),R88=1,_xlfn.IFS(AA88=3,3,AA88=2,2,AA88=1,1))</f>
        <v>3</v>
      </c>
      <c r="AD88" s="3">
        <f>_xlfn.IFS(ABS(R88-AA88)=0,3,ABS(R88-AA88)=1,2,ABS(R88-AA88)=2,1)</f>
        <v>1</v>
      </c>
      <c r="AE88" s="3" t="str">
        <f>_xlfn.IFS(R88-AA88&lt;0,"интенсификация использования, размещение объектов",R88-AA88=0,"пропорциональное развитие инфраструктуры и объектов",R88-AA88&gt;0,"улучшение связей, развитие инфраструктуры")</f>
        <v>улучшение связей, развитие инфраструктуры</v>
      </c>
      <c r="AF88" s="3">
        <f>_xlfn.IFS(R88=1,1,AA88=1,1,OR(AND(R88=2,AA88&gt;1),AND(AA88=2,R88&gt;1)),2,AND(R88=3,AA88=3),3)</f>
        <v>1</v>
      </c>
    </row>
    <row r="89" spans="1:32" x14ac:dyDescent="0.2">
      <c r="A89" s="1">
        <v>88</v>
      </c>
      <c r="B89" s="4">
        <v>300</v>
      </c>
      <c r="C89" s="2">
        <v>1.0678000000000001</v>
      </c>
      <c r="D89" s="3">
        <v>1</v>
      </c>
      <c r="E89" s="2">
        <v>2.7244000000000002</v>
      </c>
      <c r="F89" s="3">
        <v>1</v>
      </c>
      <c r="G89" s="2">
        <v>205.6027</v>
      </c>
      <c r="H89" s="3">
        <v>3</v>
      </c>
      <c r="I89" s="3">
        <f>_xlfn.IFS(D89+F89&lt;4,1,D89+F89&gt;4,3,D89+F89=4,2)</f>
        <v>1</v>
      </c>
      <c r="J89" s="3">
        <f>_xlfn.IFS(H89+I89&lt;4,1,H89+I89&gt;4,3,H89+I89=4,2)</f>
        <v>2</v>
      </c>
      <c r="K89" s="3">
        <v>1</v>
      </c>
      <c r="L89" s="3">
        <v>2</v>
      </c>
      <c r="M89" s="3">
        <v>3</v>
      </c>
      <c r="N89" s="3">
        <v>0</v>
      </c>
      <c r="O89" s="3">
        <v>3</v>
      </c>
      <c r="P89" s="3">
        <f>_xlfn.IFS(J89+L89&lt;4,1,J89+L89&gt;4,3,J89+L89=4,2)</f>
        <v>2</v>
      </c>
      <c r="Q89" s="3">
        <f>_xlfn.IFS(M89+O89&lt;4,1,M89+O89&gt;4,3,M89+O89=4,2)</f>
        <v>3</v>
      </c>
      <c r="R89" s="33">
        <f>_xlfn.IFS(P89+Q89&lt;4,1,P89+Q89&gt;4,3,P89+Q89=4,2)</f>
        <v>3</v>
      </c>
      <c r="S89" s="3">
        <v>1969</v>
      </c>
      <c r="T89" s="3">
        <v>1937</v>
      </c>
      <c r="U89" s="52">
        <f>S89/1000/C89</f>
        <v>1.8439782730848473</v>
      </c>
      <c r="V89" s="47">
        <f>T89/100/C89</f>
        <v>18.140101142536054</v>
      </c>
      <c r="W89" s="3">
        <v>3</v>
      </c>
      <c r="X89" s="3">
        <v>2</v>
      </c>
      <c r="Y89" s="3">
        <f>_xlfn.IFS(W89+X89&lt;4,1,W89+X89&gt;4,3,W89+X89=4,2)</f>
        <v>3</v>
      </c>
      <c r="Z89" s="3">
        <v>2</v>
      </c>
      <c r="AA89" s="35">
        <f>_xlfn.IFS(Y89+Z89&lt;4,1,Y89+Z89&gt;4,3,Y89+Z89=4,2)</f>
        <v>3</v>
      </c>
      <c r="AB89" s="3" t="str">
        <f>_xlfn.IFS(AND(R89=1,AA89=1),"а",AND(R89=1,AA89=2),"б",AND(R89=1,AA89=3),"в",AND(R89=2,AA89=1),"г",AND(R89=2,AA89=2),"и",AND(R89=2,AA89=3),"е",AND(R89=3,AA89=1),"д",AND(R89=3,AA89=2),"ж",AND(R89=3,AA89=3),"з")</f>
        <v>з</v>
      </c>
      <c r="AC89" s="3">
        <f>_xlfn.IFS(R89=3,3,R89=2,IF(AA89=3,3,2),R89=1,_xlfn.IFS(AA89=3,3,AA89=2,2,AA89=1,1))</f>
        <v>3</v>
      </c>
      <c r="AD89" s="3">
        <f>_xlfn.IFS(ABS(R89-AA89)=0,3,ABS(R89-AA89)=1,2,ABS(R89-AA89)=2,1)</f>
        <v>3</v>
      </c>
      <c r="AE89" s="3" t="str">
        <f>_xlfn.IFS(R89-AA89&lt;0,"интенсификация использования, размещение объектов",R89-AA89=0,"пропорциональное развитие инфраструктуры и объектов",R89-AA89&gt;0,"улучшение связей, развитие инфраструктуры")</f>
        <v>пропорциональное развитие инфраструктуры и объектов</v>
      </c>
      <c r="AF89" s="3">
        <f>_xlfn.IFS(R89=1,1,AA89=1,1,OR(AND(R89=2,AA89&gt;1),AND(AA89=2,R89&gt;1)),2,AND(R89=3,AA89=3),3)</f>
        <v>3</v>
      </c>
    </row>
    <row r="90" spans="1:32" x14ac:dyDescent="0.2">
      <c r="A90" s="1">
        <v>89</v>
      </c>
      <c r="B90" s="4">
        <v>300</v>
      </c>
      <c r="C90" s="2">
        <v>2.3130999999999999</v>
      </c>
      <c r="D90" s="3">
        <v>2</v>
      </c>
      <c r="E90" s="2">
        <v>38.925800000000002</v>
      </c>
      <c r="F90" s="3">
        <v>3</v>
      </c>
      <c r="G90" s="2">
        <v>205.6027</v>
      </c>
      <c r="H90" s="3">
        <v>3</v>
      </c>
      <c r="I90" s="3">
        <f>_xlfn.IFS(D90+F90&lt;4,1,D90+F90&gt;4,3,D90+F90=4,2)</f>
        <v>3</v>
      </c>
      <c r="J90" s="3">
        <f>_xlfn.IFS(H90+I90&lt;4,1,H90+I90&gt;4,3,H90+I90=4,2)</f>
        <v>3</v>
      </c>
      <c r="K90" s="3">
        <v>0</v>
      </c>
      <c r="L90" s="3">
        <v>3</v>
      </c>
      <c r="M90" s="3">
        <v>3</v>
      </c>
      <c r="N90" s="3">
        <v>0</v>
      </c>
      <c r="O90" s="3">
        <v>3</v>
      </c>
      <c r="P90" s="3">
        <f>_xlfn.IFS(J90+L90&lt;4,1,J90+L90&gt;4,3,J90+L90=4,2)</f>
        <v>3</v>
      </c>
      <c r="Q90" s="3">
        <f>_xlfn.IFS(M90+O90&lt;4,1,M90+O90&gt;4,3,M90+O90=4,2)</f>
        <v>3</v>
      </c>
      <c r="R90" s="33">
        <f>_xlfn.IFS(P90+Q90&lt;4,1,P90+Q90&gt;4,3,P90+Q90=4,2)</f>
        <v>3</v>
      </c>
      <c r="S90" s="3">
        <v>21197.251</v>
      </c>
      <c r="T90" s="3">
        <v>8976</v>
      </c>
      <c r="U90" s="52">
        <f>S90/1000/C90</f>
        <v>9.1640011240326835</v>
      </c>
      <c r="V90" s="47">
        <f>T90/100/C90</f>
        <v>38.805066793480613</v>
      </c>
      <c r="W90" s="3">
        <v>2</v>
      </c>
      <c r="X90" s="3">
        <v>1</v>
      </c>
      <c r="Y90" s="3">
        <f>_xlfn.IFS(W90+X90&lt;4,1,W90+X90&gt;4,3,W90+X90=4,2)</f>
        <v>1</v>
      </c>
      <c r="Z90" s="3">
        <v>3</v>
      </c>
      <c r="AA90" s="35">
        <f>_xlfn.IFS(Y90+Z90&lt;4,1,Y90+Z90&gt;4,3,Y90+Z90=4,2)</f>
        <v>2</v>
      </c>
      <c r="AB90" s="3" t="str">
        <f>_xlfn.IFS(AND(R90=1,AA90=1),"а",AND(R90=1,AA90=2),"б",AND(R90=1,AA90=3),"в",AND(R90=2,AA90=1),"г",AND(R90=2,AA90=2),"и",AND(R90=2,AA90=3),"е",AND(R90=3,AA90=1),"д",AND(R90=3,AA90=2),"ж",AND(R90=3,AA90=3),"з")</f>
        <v>ж</v>
      </c>
      <c r="AC90" s="3">
        <f>_xlfn.IFS(R90=3,3,R90=2,IF(AA90=3,3,2),R90=1,_xlfn.IFS(AA90=3,3,AA90=2,2,AA90=1,1))</f>
        <v>3</v>
      </c>
      <c r="AD90" s="3">
        <f>_xlfn.IFS(ABS(R90-AA90)=0,3,ABS(R90-AA90)=1,2,ABS(R90-AA90)=2,1)</f>
        <v>2</v>
      </c>
      <c r="AE90" s="3" t="str">
        <f>_xlfn.IFS(R90-AA90&lt;0,"интенсификация использования, размещение объектов",R90-AA90=0,"пропорциональное развитие инфраструктуры и объектов",R90-AA90&gt;0,"улучшение связей, развитие инфраструктуры")</f>
        <v>улучшение связей, развитие инфраструктуры</v>
      </c>
      <c r="AF90" s="3">
        <f>_xlfn.IFS(R90=1,1,AA90=1,1,OR(AND(R90=2,AA90&gt;1),AND(AA90=2,R90&gt;1)),2,AND(R90=3,AA90=3),3)</f>
        <v>2</v>
      </c>
    </row>
    <row r="91" spans="1:32" x14ac:dyDescent="0.2">
      <c r="A91" s="1">
        <v>90</v>
      </c>
      <c r="B91" s="4">
        <v>120</v>
      </c>
      <c r="C91" s="2">
        <v>3.2216999999999998</v>
      </c>
      <c r="D91" s="3">
        <v>2</v>
      </c>
      <c r="E91" s="2">
        <v>14.974</v>
      </c>
      <c r="F91" s="3">
        <v>2</v>
      </c>
      <c r="G91" s="2">
        <v>48.268599999999999</v>
      </c>
      <c r="H91" s="3">
        <v>3</v>
      </c>
      <c r="I91" s="3">
        <f>_xlfn.IFS(D91+F91&lt;4,1,D91+F91&gt;4,3,D91+F91=4,2)</f>
        <v>2</v>
      </c>
      <c r="J91" s="3">
        <f>_xlfn.IFS(H91+I91&lt;4,1,H91+I91&gt;4,3,H91+I91=4,2)</f>
        <v>3</v>
      </c>
      <c r="K91" s="3">
        <v>6</v>
      </c>
      <c r="L91" s="3">
        <v>1</v>
      </c>
      <c r="M91" s="3">
        <v>3</v>
      </c>
      <c r="N91" s="3">
        <v>4</v>
      </c>
      <c r="O91" s="3">
        <v>2</v>
      </c>
      <c r="P91" s="3">
        <f>_xlfn.IFS(J91+L91&lt;4,1,J91+L91&gt;4,3,J91+L91=4,2)</f>
        <v>2</v>
      </c>
      <c r="Q91" s="3">
        <f>_xlfn.IFS(M91+O91&lt;4,1,M91+O91&gt;4,3,M91+O91=4,2)</f>
        <v>3</v>
      </c>
      <c r="R91" s="33">
        <f>_xlfn.IFS(P91+Q91&lt;4,1,P91+Q91&gt;4,3,P91+Q91=4,2)</f>
        <v>3</v>
      </c>
      <c r="S91" s="3">
        <v>30089</v>
      </c>
      <c r="T91" s="3">
        <v>4955</v>
      </c>
      <c r="U91" s="52">
        <f>S91/1000/C91</f>
        <v>9.339479156966819</v>
      </c>
      <c r="V91" s="47">
        <f>T91/100/C91</f>
        <v>15.380078840363783</v>
      </c>
      <c r="W91" s="3">
        <v>2</v>
      </c>
      <c r="X91" s="3">
        <v>2</v>
      </c>
      <c r="Y91" s="3">
        <f>_xlfn.IFS(W91+X91&lt;4,1,W91+X91&gt;4,3,W91+X91=4,2)</f>
        <v>2</v>
      </c>
      <c r="Z91" s="3">
        <v>3</v>
      </c>
      <c r="AA91" s="35">
        <f>_xlfn.IFS(Y91+Z91&lt;4,1,Y91+Z91&gt;4,3,Y91+Z91=4,2)</f>
        <v>3</v>
      </c>
      <c r="AB91" s="3" t="str">
        <f>_xlfn.IFS(AND(R91=1,AA91=1),"а",AND(R91=1,AA91=2),"б",AND(R91=1,AA91=3),"в",AND(R91=2,AA91=1),"г",AND(R91=2,AA91=2),"и",AND(R91=2,AA91=3),"е",AND(R91=3,AA91=1),"д",AND(R91=3,AA91=2),"ж",AND(R91=3,AA91=3),"з")</f>
        <v>з</v>
      </c>
      <c r="AC91" s="3">
        <f>_xlfn.IFS(R91=3,3,R91=2,IF(AA91=3,3,2),R91=1,_xlfn.IFS(AA91=3,3,AA91=2,2,AA91=1,1))</f>
        <v>3</v>
      </c>
      <c r="AD91" s="3">
        <f>_xlfn.IFS(ABS(R91-AA91)=0,3,ABS(R91-AA91)=1,2,ABS(R91-AA91)=2,1)</f>
        <v>3</v>
      </c>
      <c r="AE91" s="3" t="str">
        <f>_xlfn.IFS(R91-AA91&lt;0,"интенсификация использования, размещение объектов",R91-AA91=0,"пропорциональное развитие инфраструктуры и объектов",R91-AA91&gt;0,"улучшение связей, развитие инфраструктуры")</f>
        <v>пропорциональное развитие инфраструктуры и объектов</v>
      </c>
      <c r="AF91" s="3">
        <f>_xlfn.IFS(R91=1,1,AA91=1,1,OR(AND(R91=2,AA91&gt;1),AND(AA91=2,R91&gt;1)),2,AND(R91=3,AA91=3),3)</f>
        <v>3</v>
      </c>
    </row>
    <row r="92" spans="1:32" x14ac:dyDescent="0.2">
      <c r="A92" s="1">
        <v>91</v>
      </c>
      <c r="B92" s="4">
        <v>400</v>
      </c>
      <c r="C92" s="2">
        <v>3.2519</v>
      </c>
      <c r="D92" s="3">
        <v>2</v>
      </c>
      <c r="E92" s="2">
        <v>9.9819999999999993</v>
      </c>
      <c r="F92" s="3">
        <v>2</v>
      </c>
      <c r="G92" s="2">
        <v>58.477600000000002</v>
      </c>
      <c r="H92" s="3">
        <v>3</v>
      </c>
      <c r="I92" s="3">
        <f>_xlfn.IFS(D92+F92&lt;4,1,D92+F92&gt;4,3,D92+F92=4,2)</f>
        <v>2</v>
      </c>
      <c r="J92" s="3">
        <f>_xlfn.IFS(H92+I92&lt;4,1,H92+I92&gt;4,3,H92+I92=4,2)</f>
        <v>3</v>
      </c>
      <c r="K92" s="3">
        <v>3</v>
      </c>
      <c r="L92" s="3">
        <v>2</v>
      </c>
      <c r="M92" s="3">
        <v>3</v>
      </c>
      <c r="N92" s="3">
        <v>2</v>
      </c>
      <c r="O92" s="3">
        <v>2</v>
      </c>
      <c r="P92" s="3">
        <f>_xlfn.IFS(J92+L92&lt;4,1,J92+L92&gt;4,3,J92+L92=4,2)</f>
        <v>3</v>
      </c>
      <c r="Q92" s="3">
        <f>_xlfn.IFS(M92+O92&lt;4,1,M92+O92&gt;4,3,M92+O92=4,2)</f>
        <v>3</v>
      </c>
      <c r="R92" s="33">
        <f>_xlfn.IFS(P92+Q92&lt;4,1,P92+Q92&gt;4,3,P92+Q92=4,2)</f>
        <v>3</v>
      </c>
      <c r="S92" s="3">
        <v>0</v>
      </c>
      <c r="T92" s="3">
        <v>0</v>
      </c>
      <c r="U92" s="52">
        <f>S92/1000/C92</f>
        <v>0</v>
      </c>
      <c r="V92" s="47">
        <f>T92/100/C92</f>
        <v>0</v>
      </c>
      <c r="W92" s="3">
        <v>3</v>
      </c>
      <c r="X92" s="3">
        <v>3</v>
      </c>
      <c r="Y92" s="3">
        <f>_xlfn.IFS(W92+X92&lt;4,1,W92+X92&gt;4,3,W92+X92=4,2)</f>
        <v>3</v>
      </c>
      <c r="Z92" s="3">
        <v>3</v>
      </c>
      <c r="AA92" s="35">
        <f>_xlfn.IFS(Y92+Z92&lt;4,1,Y92+Z92&gt;4,3,Y92+Z92=4,2)</f>
        <v>3</v>
      </c>
      <c r="AB92" s="3" t="str">
        <f>_xlfn.IFS(AND(R92=1,AA92=1),"а",AND(R92=1,AA92=2),"б",AND(R92=1,AA92=3),"в",AND(R92=2,AA92=1),"г",AND(R92=2,AA92=2),"и",AND(R92=2,AA92=3),"е",AND(R92=3,AA92=1),"д",AND(R92=3,AA92=2),"ж",AND(R92=3,AA92=3),"з")</f>
        <v>з</v>
      </c>
      <c r="AC92" s="3">
        <f>_xlfn.IFS(R92=3,3,R92=2,IF(AA92=3,3,2),R92=1,_xlfn.IFS(AA92=3,3,AA92=2,2,AA92=1,1))</f>
        <v>3</v>
      </c>
      <c r="AD92" s="3">
        <f>_xlfn.IFS(ABS(R92-AA92)=0,3,ABS(R92-AA92)=1,2,ABS(R92-AA92)=2,1)</f>
        <v>3</v>
      </c>
      <c r="AE92" s="3" t="str">
        <f>_xlfn.IFS(R92-AA92&lt;0,"интенсификация использования, размещение объектов",R92-AA92=0,"пропорциональное развитие инфраструктуры и объектов",R92-AA92&gt;0,"улучшение связей, развитие инфраструктуры")</f>
        <v>пропорциональное развитие инфраструктуры и объектов</v>
      </c>
      <c r="AF92" s="3">
        <f>_xlfn.IFS(R92=1,1,AA92=1,1,OR(AND(R92=2,AA92&gt;1),AND(AA92=2,R92&gt;1)),2,AND(R92=3,AA92=3),3)</f>
        <v>3</v>
      </c>
    </row>
    <row r="93" spans="1:32" x14ac:dyDescent="0.2">
      <c r="A93" s="1">
        <v>92</v>
      </c>
      <c r="B93" s="4">
        <v>400</v>
      </c>
      <c r="C93" s="2">
        <v>0.37230000000000002</v>
      </c>
      <c r="D93" s="3">
        <v>1</v>
      </c>
      <c r="E93" s="2">
        <v>28.933499999999999</v>
      </c>
      <c r="F93" s="3">
        <v>3</v>
      </c>
      <c r="G93" s="2">
        <v>42.552300000000002</v>
      </c>
      <c r="H93" s="3">
        <v>2</v>
      </c>
      <c r="I93" s="3">
        <f>_xlfn.IFS(D93+F93&lt;4,1,D93+F93&gt;4,3,D93+F93=4,2)</f>
        <v>2</v>
      </c>
      <c r="J93" s="3">
        <f>_xlfn.IFS(H93+I93&lt;4,1,H93+I93&gt;4,3,H93+I93=4,2)</f>
        <v>2</v>
      </c>
      <c r="K93" s="3">
        <v>7</v>
      </c>
      <c r="L93" s="3">
        <v>1</v>
      </c>
      <c r="M93" s="3">
        <v>1</v>
      </c>
      <c r="N93" s="3">
        <v>2</v>
      </c>
      <c r="O93" s="3">
        <v>2</v>
      </c>
      <c r="P93" s="3">
        <f>_xlfn.IFS(J93+L93&lt;4,1,J93+L93&gt;4,3,J93+L93=4,2)</f>
        <v>1</v>
      </c>
      <c r="Q93" s="3">
        <f>_xlfn.IFS(M93+O93&lt;4,1,M93+O93&gt;4,3,M93+O93=4,2)</f>
        <v>1</v>
      </c>
      <c r="R93" s="33">
        <f>_xlfn.IFS(P93+Q93&lt;4,1,P93+Q93&gt;4,3,P93+Q93=4,2)</f>
        <v>1</v>
      </c>
      <c r="S93" s="3">
        <v>196.35499999999999</v>
      </c>
      <c r="T93" s="3">
        <v>132</v>
      </c>
      <c r="U93" s="52">
        <f>S93/1000/C93</f>
        <v>0.52741069030351861</v>
      </c>
      <c r="V93" s="47">
        <f>T93/100/C93</f>
        <v>3.5455278001611603</v>
      </c>
      <c r="W93" s="3">
        <v>3</v>
      </c>
      <c r="X93" s="3">
        <v>3</v>
      </c>
      <c r="Y93" s="3">
        <f>_xlfn.IFS(W93+X93&lt;4,1,W93+X93&gt;4,3,W93+X93=4,2)</f>
        <v>3</v>
      </c>
      <c r="Z93" s="3">
        <v>3</v>
      </c>
      <c r="AA93" s="35">
        <f>_xlfn.IFS(Y93+Z93&lt;4,1,Y93+Z93&gt;4,3,Y93+Z93=4,2)</f>
        <v>3</v>
      </c>
      <c r="AB93" s="3" t="str">
        <f>_xlfn.IFS(AND(R93=1,AA93=1),"а",AND(R93=1,AA93=2),"б",AND(R93=1,AA93=3),"в",AND(R93=2,AA93=1),"г",AND(R93=2,AA93=2),"и",AND(R93=2,AA93=3),"е",AND(R93=3,AA93=1),"д",AND(R93=3,AA93=2),"ж",AND(R93=3,AA93=3),"з")</f>
        <v>в</v>
      </c>
      <c r="AC93" s="3">
        <f>_xlfn.IFS(R93=3,3,R93=2,IF(AA93=3,3,2),R93=1,_xlfn.IFS(AA93=3,3,AA93=2,2,AA93=1,1))</f>
        <v>3</v>
      </c>
      <c r="AD93" s="3">
        <f>_xlfn.IFS(ABS(R93-AA93)=0,3,ABS(R93-AA93)=1,2,ABS(R93-AA93)=2,1)</f>
        <v>1</v>
      </c>
      <c r="AE93" s="3" t="str">
        <f>_xlfn.IFS(R93-AA93&lt;0,"интенсификация использования, размещение объектов",R93-AA93=0,"пропорциональное развитие инфраструктуры и объектов",R93-AA93&gt;0,"улучшение связей, развитие инфраструктуры")</f>
        <v>интенсификация использования, размещение объектов</v>
      </c>
      <c r="AF93" s="3">
        <f>_xlfn.IFS(R93=1,1,AA93=1,1,OR(AND(R93=2,AA93&gt;1),AND(AA93=2,R93&gt;1)),2,AND(R93=3,AA93=3),3)</f>
        <v>1</v>
      </c>
    </row>
    <row r="94" spans="1:32" x14ac:dyDescent="0.2">
      <c r="A94" s="1">
        <v>93</v>
      </c>
      <c r="B94" s="4">
        <v>100</v>
      </c>
      <c r="C94" s="2">
        <v>1.8677999999999999</v>
      </c>
      <c r="D94" s="3">
        <v>1</v>
      </c>
      <c r="E94" s="2">
        <v>28.933499999999999</v>
      </c>
      <c r="F94" s="3">
        <v>3</v>
      </c>
      <c r="G94" s="2">
        <v>42.552300000000002</v>
      </c>
      <c r="H94" s="3">
        <v>2</v>
      </c>
      <c r="I94" s="3">
        <f>_xlfn.IFS(D94+F94&lt;4,1,D94+F94&gt;4,3,D94+F94=4,2)</f>
        <v>2</v>
      </c>
      <c r="J94" s="3">
        <f>_xlfn.IFS(H94+I94&lt;4,1,H94+I94&gt;4,3,H94+I94=4,2)</f>
        <v>2</v>
      </c>
      <c r="K94" s="3">
        <v>2</v>
      </c>
      <c r="L94" s="3">
        <v>2</v>
      </c>
      <c r="M94" s="3">
        <v>1</v>
      </c>
      <c r="N94" s="3">
        <v>3</v>
      </c>
      <c r="O94" s="3">
        <v>2</v>
      </c>
      <c r="P94" s="3">
        <f>_xlfn.IFS(J94+L94&lt;4,1,J94+L94&gt;4,3,J94+L94=4,2)</f>
        <v>2</v>
      </c>
      <c r="Q94" s="3">
        <f>_xlfn.IFS(M94+O94&lt;4,1,M94+O94&gt;4,3,M94+O94=4,2)</f>
        <v>1</v>
      </c>
      <c r="R94" s="33">
        <f>_xlfn.IFS(P94+Q94&lt;4,1,P94+Q94&gt;4,3,P94+Q94=4,2)</f>
        <v>1</v>
      </c>
      <c r="S94" s="3">
        <v>18798.841</v>
      </c>
      <c r="T94" s="3">
        <v>3918</v>
      </c>
      <c r="U94" s="52">
        <f>S94/1000/C94</f>
        <v>10.064696969696969</v>
      </c>
      <c r="V94" s="47">
        <f>T94/100/C94</f>
        <v>20.97654995181497</v>
      </c>
      <c r="W94" s="3">
        <v>2</v>
      </c>
      <c r="X94" s="3">
        <v>2</v>
      </c>
      <c r="Y94" s="3">
        <f>_xlfn.IFS(W94+X94&lt;4,1,W94+X94&gt;4,3,W94+X94=4,2)</f>
        <v>2</v>
      </c>
      <c r="Z94" s="3">
        <v>3</v>
      </c>
      <c r="AA94" s="35">
        <f>_xlfn.IFS(Y94+Z94&lt;4,1,Y94+Z94&gt;4,3,Y94+Z94=4,2)</f>
        <v>3</v>
      </c>
      <c r="AB94" s="3" t="str">
        <f>_xlfn.IFS(AND(R94=1,AA94=1),"а",AND(R94=1,AA94=2),"б",AND(R94=1,AA94=3),"в",AND(R94=2,AA94=1),"г",AND(R94=2,AA94=2),"и",AND(R94=2,AA94=3),"е",AND(R94=3,AA94=1),"д",AND(R94=3,AA94=2),"ж",AND(R94=3,AA94=3),"з")</f>
        <v>в</v>
      </c>
      <c r="AC94" s="3">
        <f>_xlfn.IFS(R94=3,3,R94=2,IF(AA94=3,3,2),R94=1,_xlfn.IFS(AA94=3,3,AA94=2,2,AA94=1,1))</f>
        <v>3</v>
      </c>
      <c r="AD94" s="3">
        <f>_xlfn.IFS(ABS(R94-AA94)=0,3,ABS(R94-AA94)=1,2,ABS(R94-AA94)=2,1)</f>
        <v>1</v>
      </c>
      <c r="AE94" s="3" t="str">
        <f>_xlfn.IFS(R94-AA94&lt;0,"интенсификация использования, размещение объектов",R94-AA94=0,"пропорциональное развитие инфраструктуры и объектов",R94-AA94&gt;0,"улучшение связей, развитие инфраструктуры")</f>
        <v>интенсификация использования, размещение объектов</v>
      </c>
      <c r="AF94" s="3">
        <f>_xlfn.IFS(R94=1,1,AA94=1,1,OR(AND(R94=2,AA94&gt;1),AND(AA94=2,R94&gt;1)),2,AND(R94=3,AA94=3),3)</f>
        <v>1</v>
      </c>
    </row>
    <row r="95" spans="1:32" x14ac:dyDescent="0.2">
      <c r="A95" s="1">
        <v>94</v>
      </c>
      <c r="B95" s="4">
        <v>400</v>
      </c>
      <c r="C95" s="2">
        <v>1.7647999999999999</v>
      </c>
      <c r="D95" s="3">
        <v>1</v>
      </c>
      <c r="E95" s="2">
        <v>20.608599999999999</v>
      </c>
      <c r="F95" s="3">
        <v>3</v>
      </c>
      <c r="G95" s="2">
        <v>20.608599999999999</v>
      </c>
      <c r="H95" s="3">
        <v>2</v>
      </c>
      <c r="I95" s="3">
        <f>_xlfn.IFS(D95+F95&lt;4,1,D95+F95&gt;4,3,D95+F95=4,2)</f>
        <v>2</v>
      </c>
      <c r="J95" s="3">
        <f>_xlfn.IFS(H95+I95&lt;4,1,H95+I95&gt;4,3,H95+I95=4,2)</f>
        <v>2</v>
      </c>
      <c r="K95" s="3">
        <v>8</v>
      </c>
      <c r="L95" s="3">
        <v>1</v>
      </c>
      <c r="M95" s="3">
        <v>1</v>
      </c>
      <c r="N95" s="3">
        <v>6</v>
      </c>
      <c r="O95" s="3">
        <v>2</v>
      </c>
      <c r="P95" s="3">
        <f>_xlfn.IFS(J95+L95&lt;4,1,J95+L95&gt;4,3,J95+L95=4,2)</f>
        <v>1</v>
      </c>
      <c r="Q95" s="3">
        <f>_xlfn.IFS(M95+O95&lt;4,1,M95+O95&gt;4,3,M95+O95=4,2)</f>
        <v>1</v>
      </c>
      <c r="R95" s="33">
        <f>_xlfn.IFS(P95+Q95&lt;4,1,P95+Q95&gt;4,3,P95+Q95=4,2)</f>
        <v>1</v>
      </c>
      <c r="S95" s="3">
        <v>0</v>
      </c>
      <c r="T95" s="3">
        <v>0</v>
      </c>
      <c r="U95" s="52">
        <f>S95/1000/C95</f>
        <v>0</v>
      </c>
      <c r="V95" s="47">
        <f>T95/100/C95</f>
        <v>0</v>
      </c>
      <c r="W95" s="3">
        <v>3</v>
      </c>
      <c r="X95" s="3">
        <v>3</v>
      </c>
      <c r="Y95" s="3">
        <f>_xlfn.IFS(W95+X95&lt;4,1,W95+X95&gt;4,3,W95+X95=4,2)</f>
        <v>3</v>
      </c>
      <c r="Z95" s="3">
        <v>1</v>
      </c>
      <c r="AA95" s="35">
        <f>_xlfn.IFS(Y95+Z95&lt;4,1,Y95+Z95&gt;4,3,Y95+Z95=4,2)</f>
        <v>2</v>
      </c>
      <c r="AB95" s="3" t="str">
        <f>_xlfn.IFS(AND(R95=1,AA95=1),"а",AND(R95=1,AA95=2),"б",AND(R95=1,AA95=3),"в",AND(R95=2,AA95=1),"г",AND(R95=2,AA95=2),"и",AND(R95=2,AA95=3),"е",AND(R95=3,AA95=1),"д",AND(R95=3,AA95=2),"ж",AND(R95=3,AA95=3),"з")</f>
        <v>б</v>
      </c>
      <c r="AC95" s="3">
        <f>_xlfn.IFS(R95=3,3,R95=2,IF(AA95=3,3,2),R95=1,_xlfn.IFS(AA95=3,3,AA95=2,2,AA95=1,1))</f>
        <v>2</v>
      </c>
      <c r="AD95" s="3">
        <f>_xlfn.IFS(ABS(R95-AA95)=0,3,ABS(R95-AA95)=1,2,ABS(R95-AA95)=2,1)</f>
        <v>2</v>
      </c>
      <c r="AE95" s="3" t="str">
        <f>_xlfn.IFS(R95-AA95&lt;0,"интенсификация использования, размещение объектов",R95-AA95=0,"пропорциональное развитие инфраструктуры и объектов",R95-AA95&gt;0,"улучшение связей, развитие инфраструктуры")</f>
        <v>интенсификация использования, размещение объектов</v>
      </c>
      <c r="AF95" s="3">
        <f>_xlfn.IFS(R95=1,1,AA95=1,1,OR(AND(R95=2,AA95&gt;1),AND(AA95=2,R95&gt;1)),2,AND(R95=3,AA95=3),3)</f>
        <v>1</v>
      </c>
    </row>
    <row r="96" spans="1:32" x14ac:dyDescent="0.2">
      <c r="A96" s="1">
        <v>95</v>
      </c>
      <c r="B96" s="4">
        <v>400</v>
      </c>
      <c r="C96" s="2">
        <v>0.8982</v>
      </c>
      <c r="D96" s="3">
        <v>1</v>
      </c>
      <c r="E96" s="2">
        <v>76.512200000000007</v>
      </c>
      <c r="F96" s="3">
        <v>3</v>
      </c>
      <c r="G96" s="2">
        <v>205.6027</v>
      </c>
      <c r="H96" s="3">
        <v>3</v>
      </c>
      <c r="I96" s="3">
        <f>_xlfn.IFS(D96+F96&lt;4,1,D96+F96&gt;4,3,D96+F96=4,2)</f>
        <v>2</v>
      </c>
      <c r="J96" s="3">
        <f>_xlfn.IFS(H96+I96&lt;4,1,H96+I96&gt;4,3,H96+I96=4,2)</f>
        <v>3</v>
      </c>
      <c r="K96" s="3">
        <v>0</v>
      </c>
      <c r="L96" s="3">
        <v>3</v>
      </c>
      <c r="M96" s="3">
        <v>3</v>
      </c>
      <c r="N96" s="3">
        <v>4</v>
      </c>
      <c r="O96" s="3">
        <v>2</v>
      </c>
      <c r="P96" s="3">
        <f>_xlfn.IFS(J96+L96&lt;4,1,J96+L96&gt;4,3,J96+L96=4,2)</f>
        <v>3</v>
      </c>
      <c r="Q96" s="3">
        <f>_xlfn.IFS(M96+O96&lt;4,1,M96+O96&gt;4,3,M96+O96=4,2)</f>
        <v>3</v>
      </c>
      <c r="R96" s="33">
        <f>_xlfn.IFS(P96+Q96&lt;4,1,P96+Q96&gt;4,3,P96+Q96=4,2)</f>
        <v>3</v>
      </c>
      <c r="S96" s="3">
        <v>0</v>
      </c>
      <c r="T96" s="3">
        <v>0</v>
      </c>
      <c r="U96" s="52">
        <f>S96/1000/C96</f>
        <v>0</v>
      </c>
      <c r="V96" s="47">
        <f>T96/100/C96</f>
        <v>0</v>
      </c>
      <c r="W96" s="3">
        <v>3</v>
      </c>
      <c r="X96" s="3">
        <v>3</v>
      </c>
      <c r="Y96" s="3">
        <f>_xlfn.IFS(W96+X96&lt;4,1,W96+X96&gt;4,3,W96+X96=4,2)</f>
        <v>3</v>
      </c>
      <c r="Z96" s="3">
        <v>2</v>
      </c>
      <c r="AA96" s="35">
        <f>_xlfn.IFS(Y96+Z96&lt;4,1,Y96+Z96&gt;4,3,Y96+Z96=4,2)</f>
        <v>3</v>
      </c>
      <c r="AB96" s="3" t="str">
        <f>_xlfn.IFS(AND(R96=1,AA96=1),"а",AND(R96=1,AA96=2),"б",AND(R96=1,AA96=3),"в",AND(R96=2,AA96=1),"г",AND(R96=2,AA96=2),"и",AND(R96=2,AA96=3),"е",AND(R96=3,AA96=1),"д",AND(R96=3,AA96=2),"ж",AND(R96=3,AA96=3),"з")</f>
        <v>з</v>
      </c>
      <c r="AC96" s="3">
        <f>_xlfn.IFS(R96=3,3,R96=2,IF(AA96=3,3,2),R96=1,_xlfn.IFS(AA96=3,3,AA96=2,2,AA96=1,1))</f>
        <v>3</v>
      </c>
      <c r="AD96" s="3">
        <f>_xlfn.IFS(ABS(R96-AA96)=0,3,ABS(R96-AA96)=1,2,ABS(R96-AA96)=2,1)</f>
        <v>3</v>
      </c>
      <c r="AE96" s="3" t="str">
        <f>_xlfn.IFS(R96-AA96&lt;0,"интенсификация использования, размещение объектов",R96-AA96=0,"пропорциональное развитие инфраструктуры и объектов",R96-AA96&gt;0,"улучшение связей, развитие инфраструктуры")</f>
        <v>пропорциональное развитие инфраструктуры и объектов</v>
      </c>
      <c r="AF96" s="3">
        <f>_xlfn.IFS(R96=1,1,AA96=1,1,OR(AND(R96=2,AA96&gt;1),AND(AA96=2,R96&gt;1)),2,AND(R96=3,AA96=3),3)</f>
        <v>3</v>
      </c>
    </row>
    <row r="97" spans="1:32" x14ac:dyDescent="0.2">
      <c r="A97" s="1">
        <v>96</v>
      </c>
      <c r="B97" s="4">
        <v>100</v>
      </c>
      <c r="C97" s="2">
        <v>1.3168</v>
      </c>
      <c r="D97" s="3">
        <v>1</v>
      </c>
      <c r="E97" s="2">
        <v>76.512200000000007</v>
      </c>
      <c r="F97" s="3">
        <v>3</v>
      </c>
      <c r="G97" s="2">
        <v>205.6027</v>
      </c>
      <c r="H97" s="3">
        <v>3</v>
      </c>
      <c r="I97" s="3">
        <f>_xlfn.IFS(D97+F97&lt;4,1,D97+F97&gt;4,3,D97+F97=4,2)</f>
        <v>2</v>
      </c>
      <c r="J97" s="3">
        <f>_xlfn.IFS(H97+I97&lt;4,1,H97+I97&gt;4,3,H97+I97=4,2)</f>
        <v>3</v>
      </c>
      <c r="K97" s="3">
        <v>0</v>
      </c>
      <c r="L97" s="3">
        <v>3</v>
      </c>
      <c r="M97" s="3">
        <v>3</v>
      </c>
      <c r="N97" s="3">
        <v>3</v>
      </c>
      <c r="O97" s="3">
        <v>2</v>
      </c>
      <c r="P97" s="3">
        <f>_xlfn.IFS(J97+L97&lt;4,1,J97+L97&gt;4,3,J97+L97=4,2)</f>
        <v>3</v>
      </c>
      <c r="Q97" s="3">
        <f>_xlfn.IFS(M97+O97&lt;4,1,M97+O97&gt;4,3,M97+O97=4,2)</f>
        <v>3</v>
      </c>
      <c r="R97" s="33">
        <f>_xlfn.IFS(P97+Q97&lt;4,1,P97+Q97&gt;4,3,P97+Q97=4,2)</f>
        <v>3</v>
      </c>
      <c r="S97" s="3">
        <v>1830</v>
      </c>
      <c r="T97" s="3">
        <v>1830</v>
      </c>
      <c r="U97" s="52">
        <f>S97/1000/C97</f>
        <v>1.3897326852976915</v>
      </c>
      <c r="V97" s="47">
        <f>T97/100/C97</f>
        <v>13.897326852976915</v>
      </c>
      <c r="W97" s="3">
        <v>3</v>
      </c>
      <c r="X97" s="3">
        <v>3</v>
      </c>
      <c r="Y97" s="3">
        <f>_xlfn.IFS(W97+X97&lt;4,1,W97+X97&gt;4,3,W97+X97=4,2)</f>
        <v>3</v>
      </c>
      <c r="Z97" s="3">
        <v>3</v>
      </c>
      <c r="AA97" s="35">
        <f>_xlfn.IFS(Y97+Z97&lt;4,1,Y97+Z97&gt;4,3,Y97+Z97=4,2)</f>
        <v>3</v>
      </c>
      <c r="AB97" s="3" t="str">
        <f>_xlfn.IFS(AND(R97=1,AA97=1),"а",AND(R97=1,AA97=2),"б",AND(R97=1,AA97=3),"в",AND(R97=2,AA97=1),"г",AND(R97=2,AA97=2),"и",AND(R97=2,AA97=3),"е",AND(R97=3,AA97=1),"д",AND(R97=3,AA97=2),"ж",AND(R97=3,AA97=3),"з")</f>
        <v>з</v>
      </c>
      <c r="AC97" s="3">
        <f>_xlfn.IFS(R97=3,3,R97=2,IF(AA97=3,3,2),R97=1,_xlfn.IFS(AA97=3,3,AA97=2,2,AA97=1,1))</f>
        <v>3</v>
      </c>
      <c r="AD97" s="3">
        <f>_xlfn.IFS(ABS(R97-AA97)=0,3,ABS(R97-AA97)=1,2,ABS(R97-AA97)=2,1)</f>
        <v>3</v>
      </c>
      <c r="AE97" s="3" t="str">
        <f>_xlfn.IFS(R97-AA97&lt;0,"интенсификация использования, размещение объектов",R97-AA97=0,"пропорциональное развитие инфраструктуры и объектов",R97-AA97&gt;0,"улучшение связей, развитие инфраструктуры")</f>
        <v>пропорциональное развитие инфраструктуры и объектов</v>
      </c>
      <c r="AF97" s="3">
        <f>_xlfn.IFS(R97=1,1,AA97=1,1,OR(AND(R97=2,AA97&gt;1),AND(AA97=2,R97&gt;1)),2,AND(R97=3,AA97=3),3)</f>
        <v>3</v>
      </c>
    </row>
    <row r="98" spans="1:32" x14ac:dyDescent="0.2">
      <c r="A98" s="1">
        <v>97</v>
      </c>
      <c r="B98" s="4">
        <v>400</v>
      </c>
      <c r="C98" s="2">
        <v>1.7791999999999999</v>
      </c>
      <c r="D98" s="3">
        <v>1</v>
      </c>
      <c r="E98" s="2">
        <v>76.512200000000007</v>
      </c>
      <c r="F98" s="3">
        <v>3</v>
      </c>
      <c r="G98" s="2">
        <v>205.6027</v>
      </c>
      <c r="H98" s="3">
        <v>3</v>
      </c>
      <c r="I98" s="3">
        <f>_xlfn.IFS(D98+F98&lt;4,1,D98+F98&gt;4,3,D98+F98=4,2)</f>
        <v>2</v>
      </c>
      <c r="J98" s="3">
        <f>_xlfn.IFS(H98+I98&lt;4,1,H98+I98&gt;4,3,H98+I98=4,2)</f>
        <v>3</v>
      </c>
      <c r="K98" s="3">
        <v>0</v>
      </c>
      <c r="L98" s="3">
        <v>3</v>
      </c>
      <c r="M98" s="3">
        <v>3</v>
      </c>
      <c r="N98" s="3">
        <v>4</v>
      </c>
      <c r="O98" s="3">
        <v>2</v>
      </c>
      <c r="P98" s="3">
        <f>_xlfn.IFS(J98+L98&lt;4,1,J98+L98&gt;4,3,J98+L98=4,2)</f>
        <v>3</v>
      </c>
      <c r="Q98" s="3">
        <f>_xlfn.IFS(M98+O98&lt;4,1,M98+O98&gt;4,3,M98+O98=4,2)</f>
        <v>3</v>
      </c>
      <c r="R98" s="33">
        <f>_xlfn.IFS(P98+Q98&lt;4,1,P98+Q98&gt;4,3,P98+Q98=4,2)</f>
        <v>3</v>
      </c>
      <c r="S98" s="3">
        <v>0</v>
      </c>
      <c r="T98" s="3">
        <v>0</v>
      </c>
      <c r="U98" s="52">
        <f>S98/1000/C98</f>
        <v>0</v>
      </c>
      <c r="V98" s="47">
        <f>T98/100/C98</f>
        <v>0</v>
      </c>
      <c r="W98" s="3">
        <v>3</v>
      </c>
      <c r="X98" s="3">
        <v>3</v>
      </c>
      <c r="Y98" s="3">
        <f>_xlfn.IFS(W98+X98&lt;4,1,W98+X98&gt;4,3,W98+X98=4,2)</f>
        <v>3</v>
      </c>
      <c r="Z98" s="3">
        <v>3</v>
      </c>
      <c r="AA98" s="35">
        <f>_xlfn.IFS(Y98+Z98&lt;4,1,Y98+Z98&gt;4,3,Y98+Z98=4,2)</f>
        <v>3</v>
      </c>
      <c r="AB98" s="3" t="str">
        <f>_xlfn.IFS(AND(R98=1,AA98=1),"а",AND(R98=1,AA98=2),"б",AND(R98=1,AA98=3),"в",AND(R98=2,AA98=1),"г",AND(R98=2,AA98=2),"и",AND(R98=2,AA98=3),"е",AND(R98=3,AA98=1),"д",AND(R98=3,AA98=2),"ж",AND(R98=3,AA98=3),"з")</f>
        <v>з</v>
      </c>
      <c r="AC98" s="3">
        <f>_xlfn.IFS(R98=3,3,R98=2,IF(AA98=3,3,2),R98=1,_xlfn.IFS(AA98=3,3,AA98=2,2,AA98=1,1))</f>
        <v>3</v>
      </c>
      <c r="AD98" s="3">
        <f>_xlfn.IFS(ABS(R98-AA98)=0,3,ABS(R98-AA98)=1,2,ABS(R98-AA98)=2,1)</f>
        <v>3</v>
      </c>
      <c r="AE98" s="3" t="str">
        <f>_xlfn.IFS(R98-AA98&lt;0,"интенсификация использования, размещение объектов",R98-AA98=0,"пропорциональное развитие инфраструктуры и объектов",R98-AA98&gt;0,"улучшение связей, развитие инфраструктуры")</f>
        <v>пропорциональное развитие инфраструктуры и объектов</v>
      </c>
      <c r="AF98" s="3">
        <f>_xlfn.IFS(R98=1,1,AA98=1,1,OR(AND(R98=2,AA98&gt;1),AND(AA98=2,R98&gt;1)),2,AND(R98=3,AA98=3),3)</f>
        <v>3</v>
      </c>
    </row>
    <row r="99" spans="1:32" x14ac:dyDescent="0.2">
      <c r="A99" s="1">
        <v>98</v>
      </c>
      <c r="B99" s="4">
        <v>400</v>
      </c>
      <c r="C99" s="2">
        <v>5.8639000000000001</v>
      </c>
      <c r="D99" s="3">
        <v>3</v>
      </c>
      <c r="E99" s="2">
        <v>22.837499999999999</v>
      </c>
      <c r="F99" s="3">
        <v>3</v>
      </c>
      <c r="G99" s="2">
        <v>48.268599999999999</v>
      </c>
      <c r="H99" s="3">
        <v>3</v>
      </c>
      <c r="I99" s="3">
        <f>_xlfn.IFS(D99+F99&lt;4,1,D99+F99&gt;4,3,D99+F99=4,2)</f>
        <v>3</v>
      </c>
      <c r="J99" s="3">
        <f>_xlfn.IFS(H99+I99&lt;4,1,H99+I99&gt;4,3,H99+I99=4,2)</f>
        <v>3</v>
      </c>
      <c r="K99" s="3">
        <v>2</v>
      </c>
      <c r="L99" s="3">
        <v>2</v>
      </c>
      <c r="M99" s="3">
        <v>2</v>
      </c>
      <c r="N99" s="3">
        <v>2</v>
      </c>
      <c r="O99" s="3">
        <v>2</v>
      </c>
      <c r="P99" s="3">
        <f>_xlfn.IFS(J99+L99&lt;4,1,J99+L99&gt;4,3,J99+L99=4,2)</f>
        <v>3</v>
      </c>
      <c r="Q99" s="3">
        <f>_xlfn.IFS(M99+O99&lt;4,1,M99+O99&gt;4,3,M99+O99=4,2)</f>
        <v>2</v>
      </c>
      <c r="R99" s="33">
        <f>_xlfn.IFS(P99+Q99&lt;4,1,P99+Q99&gt;4,3,P99+Q99=4,2)</f>
        <v>3</v>
      </c>
      <c r="S99" s="3">
        <v>0</v>
      </c>
      <c r="T99" s="3">
        <v>0</v>
      </c>
      <c r="U99" s="52">
        <f>S99/1000/C99</f>
        <v>0</v>
      </c>
      <c r="V99" s="47">
        <f>T99/100/C99</f>
        <v>0</v>
      </c>
      <c r="W99" s="3">
        <v>3</v>
      </c>
      <c r="X99" s="3">
        <v>3</v>
      </c>
      <c r="Y99" s="3">
        <f>_xlfn.IFS(W99+X99&lt;4,1,W99+X99&gt;4,3,W99+X99=4,2)</f>
        <v>3</v>
      </c>
      <c r="Z99" s="3">
        <v>3</v>
      </c>
      <c r="AA99" s="35">
        <f>_xlfn.IFS(Y99+Z99&lt;4,1,Y99+Z99&gt;4,3,Y99+Z99=4,2)</f>
        <v>3</v>
      </c>
      <c r="AB99" s="3" t="str">
        <f>_xlfn.IFS(AND(R99=1,AA99=1),"а",AND(R99=1,AA99=2),"б",AND(R99=1,AA99=3),"в",AND(R99=2,AA99=1),"г",AND(R99=2,AA99=2),"и",AND(R99=2,AA99=3),"е",AND(R99=3,AA99=1),"д",AND(R99=3,AA99=2),"ж",AND(R99=3,AA99=3),"з")</f>
        <v>з</v>
      </c>
      <c r="AC99" s="3">
        <f>_xlfn.IFS(R99=3,3,R99=2,IF(AA99=3,3,2),R99=1,_xlfn.IFS(AA99=3,3,AA99=2,2,AA99=1,1))</f>
        <v>3</v>
      </c>
      <c r="AD99" s="3">
        <f>_xlfn.IFS(ABS(R99-AA99)=0,3,ABS(R99-AA99)=1,2,ABS(R99-AA99)=2,1)</f>
        <v>3</v>
      </c>
      <c r="AE99" s="3" t="str">
        <f>_xlfn.IFS(R99-AA99&lt;0,"интенсификация использования, размещение объектов",R99-AA99=0,"пропорциональное развитие инфраструктуры и объектов",R99-AA99&gt;0,"улучшение связей, развитие инфраструктуры")</f>
        <v>пропорциональное развитие инфраструктуры и объектов</v>
      </c>
      <c r="AF99" s="3">
        <f>_xlfn.IFS(R99=1,1,AA99=1,1,OR(AND(R99=2,AA99&gt;1),AND(AA99=2,R99&gt;1)),2,AND(R99=3,AA99=3),3)</f>
        <v>3</v>
      </c>
    </row>
    <row r="100" spans="1:32" x14ac:dyDescent="0.2">
      <c r="A100" s="1">
        <v>99</v>
      </c>
      <c r="B100" s="4">
        <v>120</v>
      </c>
      <c r="C100" s="2">
        <v>4.3699000000000003</v>
      </c>
      <c r="D100" s="3">
        <v>2</v>
      </c>
      <c r="E100" s="2">
        <v>12.555</v>
      </c>
      <c r="F100" s="3">
        <v>2</v>
      </c>
      <c r="G100" s="2">
        <v>18.6022</v>
      </c>
      <c r="H100" s="3">
        <v>2</v>
      </c>
      <c r="I100" s="3">
        <f>_xlfn.IFS(D100+F100&lt;4,1,D100+F100&gt;4,3,D100+F100=4,2)</f>
        <v>2</v>
      </c>
      <c r="J100" s="3">
        <f>_xlfn.IFS(H100+I100&lt;4,1,H100+I100&gt;4,3,H100+I100=4,2)</f>
        <v>2</v>
      </c>
      <c r="K100" s="3">
        <v>1</v>
      </c>
      <c r="L100" s="3">
        <v>2</v>
      </c>
      <c r="M100" s="3">
        <v>1</v>
      </c>
      <c r="N100" s="3">
        <v>4</v>
      </c>
      <c r="O100" s="3">
        <v>2</v>
      </c>
      <c r="P100" s="3">
        <f>_xlfn.IFS(J100+L100&lt;4,1,J100+L100&gt;4,3,J100+L100=4,2)</f>
        <v>2</v>
      </c>
      <c r="Q100" s="3">
        <f>_xlfn.IFS(M100+O100&lt;4,1,M100+O100&gt;4,3,M100+O100=4,2)</f>
        <v>1</v>
      </c>
      <c r="R100" s="33">
        <f>_xlfn.IFS(P100+Q100&lt;4,1,P100+Q100&gt;4,3,P100+Q100=4,2)</f>
        <v>1</v>
      </c>
      <c r="S100" s="3">
        <v>65351.873</v>
      </c>
      <c r="T100" s="3">
        <v>9488</v>
      </c>
      <c r="U100" s="52">
        <f>S100/1000/C100</f>
        <v>14.955004233506486</v>
      </c>
      <c r="V100" s="47">
        <f>T100/100/C100</f>
        <v>21.712167326483442</v>
      </c>
      <c r="W100" s="3">
        <v>1</v>
      </c>
      <c r="X100" s="3">
        <v>2</v>
      </c>
      <c r="Y100" s="3">
        <f>_xlfn.IFS(W100+X100&lt;4,1,W100+X100&gt;4,3,W100+X100=4,2)</f>
        <v>1</v>
      </c>
      <c r="Z100" s="3">
        <v>1</v>
      </c>
      <c r="AA100" s="35">
        <f>_xlfn.IFS(Y100+Z100&lt;4,1,Y100+Z100&gt;4,3,Y100+Z100=4,2)</f>
        <v>1</v>
      </c>
      <c r="AB100" s="3" t="str">
        <f>_xlfn.IFS(AND(R100=1,AA100=1),"а",AND(R100=1,AA100=2),"б",AND(R100=1,AA100=3),"в",AND(R100=2,AA100=1),"г",AND(R100=2,AA100=2),"и",AND(R100=2,AA100=3),"е",AND(R100=3,AA100=1),"д",AND(R100=3,AA100=2),"ж",AND(R100=3,AA100=3),"з")</f>
        <v>а</v>
      </c>
      <c r="AC100" s="3">
        <f>_xlfn.IFS(R100=3,3,R100=2,IF(AA100=3,3,2),R100=1,_xlfn.IFS(AA100=3,3,AA100=2,2,AA100=1,1))</f>
        <v>1</v>
      </c>
      <c r="AD100" s="3">
        <f>_xlfn.IFS(ABS(R100-AA100)=0,3,ABS(R100-AA100)=1,2,ABS(R100-AA100)=2,1)</f>
        <v>3</v>
      </c>
      <c r="AE100" s="3" t="str">
        <f>_xlfn.IFS(R100-AA100&lt;0,"интенсификация использования, размещение объектов",R100-AA100=0,"пропорциональное развитие инфраструктуры и объектов",R100-AA100&gt;0,"улучшение связей, развитие инфраструктуры")</f>
        <v>пропорциональное развитие инфраструктуры и объектов</v>
      </c>
      <c r="AF100" s="3">
        <f>_xlfn.IFS(R100=1,1,AA100=1,1,OR(AND(R100=2,AA100&gt;1),AND(AA100=2,R100&gt;1)),2,AND(R100=3,AA100=3),3)</f>
        <v>1</v>
      </c>
    </row>
    <row r="101" spans="1:32" x14ac:dyDescent="0.2">
      <c r="A101" s="1">
        <v>100</v>
      </c>
      <c r="B101" s="4">
        <v>130</v>
      </c>
      <c r="C101" s="2">
        <v>3.0308999999999999</v>
      </c>
      <c r="D101" s="3">
        <v>2</v>
      </c>
      <c r="E101" s="2">
        <v>37.5199</v>
      </c>
      <c r="F101" s="3">
        <v>3</v>
      </c>
      <c r="G101" s="2">
        <v>205.6027</v>
      </c>
      <c r="H101" s="3">
        <v>3</v>
      </c>
      <c r="I101" s="3">
        <f>_xlfn.IFS(D101+F101&lt;4,1,D101+F101&gt;4,3,D101+F101=4,2)</f>
        <v>3</v>
      </c>
      <c r="J101" s="3">
        <f>_xlfn.IFS(H101+I101&lt;4,1,H101+I101&gt;4,3,H101+I101=4,2)</f>
        <v>3</v>
      </c>
      <c r="K101" s="3">
        <v>0</v>
      </c>
      <c r="L101" s="3">
        <v>3</v>
      </c>
      <c r="M101" s="3">
        <v>3</v>
      </c>
      <c r="N101" s="3">
        <v>0</v>
      </c>
      <c r="O101" s="3">
        <v>3</v>
      </c>
      <c r="P101" s="3">
        <f>_xlfn.IFS(J101+L101&lt;4,1,J101+L101&gt;4,3,J101+L101=4,2)</f>
        <v>3</v>
      </c>
      <c r="Q101" s="3">
        <f>_xlfn.IFS(M101+O101&lt;4,1,M101+O101&gt;4,3,M101+O101=4,2)</f>
        <v>3</v>
      </c>
      <c r="R101" s="33">
        <f>_xlfn.IFS(P101+Q101&lt;4,1,P101+Q101&gt;4,3,P101+Q101=4,2)</f>
        <v>3</v>
      </c>
      <c r="S101" s="3">
        <v>25710</v>
      </c>
      <c r="T101" s="3">
        <v>7707</v>
      </c>
      <c r="U101" s="52">
        <f>S101/1000/C101</f>
        <v>8.4826289221023465</v>
      </c>
      <c r="V101" s="47">
        <f>T101/100/C101</f>
        <v>25.428090666138768</v>
      </c>
      <c r="W101" s="3">
        <v>2</v>
      </c>
      <c r="X101" s="3">
        <v>2</v>
      </c>
      <c r="Y101" s="3">
        <f>_xlfn.IFS(W101+X101&lt;4,1,W101+X101&gt;4,3,W101+X101=4,2)</f>
        <v>2</v>
      </c>
      <c r="Z101" s="3">
        <v>3</v>
      </c>
      <c r="AA101" s="35">
        <f>_xlfn.IFS(Y101+Z101&lt;4,1,Y101+Z101&gt;4,3,Y101+Z101=4,2)</f>
        <v>3</v>
      </c>
      <c r="AB101" s="3" t="str">
        <f>_xlfn.IFS(AND(R101=1,AA101=1),"а",AND(R101=1,AA101=2),"б",AND(R101=1,AA101=3),"в",AND(R101=2,AA101=1),"г",AND(R101=2,AA101=2),"и",AND(R101=2,AA101=3),"е",AND(R101=3,AA101=1),"д",AND(R101=3,AA101=2),"ж",AND(R101=3,AA101=3),"з")</f>
        <v>з</v>
      </c>
      <c r="AC101" s="3">
        <f>_xlfn.IFS(R101=3,3,R101=2,IF(AA101=3,3,2),R101=1,_xlfn.IFS(AA101=3,3,AA101=2,2,AA101=1,1))</f>
        <v>3</v>
      </c>
      <c r="AD101" s="3">
        <f>_xlfn.IFS(ABS(R101-AA101)=0,3,ABS(R101-AA101)=1,2,ABS(R101-AA101)=2,1)</f>
        <v>3</v>
      </c>
      <c r="AE101" s="3" t="str">
        <f>_xlfn.IFS(R101-AA101&lt;0,"интенсификация использования, размещение объектов",R101-AA101=0,"пропорциональное развитие инфраструктуры и объектов",R101-AA101&gt;0,"улучшение связей, развитие инфраструктуры")</f>
        <v>пропорциональное развитие инфраструктуры и объектов</v>
      </c>
      <c r="AF101" s="3">
        <f>_xlfn.IFS(R101=1,1,AA101=1,1,OR(AND(R101=2,AA101&gt;1),AND(AA101=2,R101&gt;1)),2,AND(R101=3,AA101=3),3)</f>
        <v>3</v>
      </c>
    </row>
  </sheetData>
  <autoFilter ref="A1:AF101" xr:uid="{00000000-0001-0000-0000-000000000000}">
    <sortState xmlns:xlrd2="http://schemas.microsoft.com/office/spreadsheetml/2017/richdata2" ref="A2:AF101">
      <sortCondition ref="A1:A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2929-E7B8-4411-BE5D-39A362ADE08D}">
  <dimension ref="A1:K33"/>
  <sheetViews>
    <sheetView workbookViewId="0">
      <selection activeCell="D24" sqref="D24"/>
    </sheetView>
  </sheetViews>
  <sheetFormatPr defaultRowHeight="15" x14ac:dyDescent="0.2"/>
  <cols>
    <col min="1" max="1" width="38.7109375" style="5" customWidth="1"/>
    <col min="2" max="2" width="14.85546875" style="5" customWidth="1"/>
    <col min="3" max="3" width="19.28515625" style="5" customWidth="1"/>
    <col min="4" max="4" width="18.7109375" style="5" customWidth="1"/>
    <col min="5" max="5" width="22" style="5" customWidth="1"/>
    <col min="6" max="6" width="9.42578125" style="5" bestFit="1" customWidth="1"/>
    <col min="7" max="7" width="19.5703125" style="5" customWidth="1"/>
    <col min="8" max="10" width="9.42578125" style="5" bestFit="1" customWidth="1"/>
    <col min="11" max="16384" width="9.140625" style="5"/>
  </cols>
  <sheetData>
    <row r="1" spans="1:5" ht="16.5" thickBot="1" x14ac:dyDescent="0.3">
      <c r="A1" s="18" t="s">
        <v>6</v>
      </c>
      <c r="B1" s="21" t="s">
        <v>2</v>
      </c>
      <c r="E1" s="28"/>
    </row>
    <row r="2" spans="1:5" ht="15.75" x14ac:dyDescent="0.25">
      <c r="A2" s="26" t="s">
        <v>12</v>
      </c>
      <c r="B2" s="15">
        <f>COUNT('таблица ячеек'!C2:C101)-4</f>
        <v>96</v>
      </c>
    </row>
    <row r="3" spans="1:5" ht="15.75" x14ac:dyDescent="0.25">
      <c r="A3" s="19" t="s">
        <v>7</v>
      </c>
      <c r="B3" s="16">
        <f>AVERAGE('таблица ячеек'!C2:C101)</f>
        <v>4.5805329999999991</v>
      </c>
    </row>
    <row r="4" spans="1:5" ht="15.75" x14ac:dyDescent="0.25">
      <c r="A4" s="19" t="s">
        <v>8</v>
      </c>
      <c r="B4" s="16">
        <f>_xlfn.STDEV.P('таблица ячеек'!C2:C101)</f>
        <v>6.6327180630576326</v>
      </c>
    </row>
    <row r="5" spans="1:5" ht="15.75" x14ac:dyDescent="0.25">
      <c r="A5" s="19" t="s">
        <v>15</v>
      </c>
      <c r="B5" s="16">
        <f>(B3+3*B4)</f>
        <v>24.478687189172899</v>
      </c>
    </row>
    <row r="6" spans="1:5" ht="15.75" x14ac:dyDescent="0.25">
      <c r="A6" s="19" t="s">
        <v>14</v>
      </c>
      <c r="B6" s="16">
        <f>COUNTIFS('таблица ячеек'!C2:C101,"&gt;="&amp;B5)</f>
        <v>1</v>
      </c>
    </row>
    <row r="7" spans="1:5" ht="15.75" x14ac:dyDescent="0.25">
      <c r="A7" s="19" t="s">
        <v>19</v>
      </c>
      <c r="B7" s="16">
        <f>B2-B6</f>
        <v>95</v>
      </c>
    </row>
    <row r="8" spans="1:5" ht="31.5" x14ac:dyDescent="0.25">
      <c r="A8" s="19" t="s">
        <v>17</v>
      </c>
      <c r="B8" s="16">
        <f>AVERAGEIF('таблица ячеек'!C2:C101,"&lt;="&amp;B5)</f>
        <v>3.9870080808080797</v>
      </c>
    </row>
    <row r="9" spans="1:5" ht="31.5" x14ac:dyDescent="0.25">
      <c r="A9" s="19" t="s">
        <v>18</v>
      </c>
      <c r="B9" s="16">
        <f>_xlfn.STDEV.P('таблица ячеек'!C3:C101)</f>
        <v>6.6641925103005137</v>
      </c>
    </row>
    <row r="10" spans="1:5" ht="15.75" x14ac:dyDescent="0.25">
      <c r="A10" s="19" t="s">
        <v>9</v>
      </c>
      <c r="B10" s="16">
        <f>MIN('таблица ячеек'!C2:C101)</f>
        <v>0.30530000000000002</v>
      </c>
    </row>
    <row r="11" spans="1:5" ht="15.75" x14ac:dyDescent="0.25">
      <c r="A11" s="19" t="s">
        <v>10</v>
      </c>
      <c r="B11" s="16">
        <f>_xlfn.MAXIFS('таблица ячеек'!C2:C101,'таблица ячеек'!C2:C101,"&lt;="&amp;B5)</f>
        <v>18.795400000000001</v>
      </c>
    </row>
    <row r="12" spans="1:5" ht="15.75" x14ac:dyDescent="0.25">
      <c r="A12" s="19" t="s">
        <v>11</v>
      </c>
      <c r="B12" s="16">
        <f>_xlfn.CEILING.MATH(B11-B10)</f>
        <v>19</v>
      </c>
    </row>
    <row r="13" spans="1:5" ht="15.75" x14ac:dyDescent="0.25">
      <c r="A13" s="19" t="s">
        <v>13</v>
      </c>
      <c r="B13" s="16">
        <f>B12/B14</f>
        <v>1.9</v>
      </c>
    </row>
    <row r="14" spans="1:5" ht="16.5" thickBot="1" x14ac:dyDescent="0.3">
      <c r="A14" s="20" t="s">
        <v>16</v>
      </c>
      <c r="B14" s="17">
        <v>10</v>
      </c>
    </row>
    <row r="16" spans="1:5" ht="15.75" thickBot="1" x14ac:dyDescent="0.25">
      <c r="D16" s="6"/>
    </row>
    <row r="17" spans="1:11" ht="30.75" thickBot="1" x14ac:dyDescent="0.25">
      <c r="A17" s="48" t="s">
        <v>3</v>
      </c>
      <c r="B17" s="49"/>
      <c r="C17" s="7" t="s">
        <v>4</v>
      </c>
      <c r="D17" s="8" t="s">
        <v>5</v>
      </c>
      <c r="E17" s="9"/>
      <c r="F17" s="9"/>
      <c r="G17" s="9"/>
      <c r="H17" s="9"/>
      <c r="I17" s="9"/>
      <c r="J17" s="9"/>
      <c r="K17" s="9"/>
    </row>
    <row r="18" spans="1:11" x14ac:dyDescent="0.2">
      <c r="A18" s="14">
        <v>0</v>
      </c>
      <c r="B18" s="12">
        <f t="shared" ref="B18:B27" si="0">A18+B$13</f>
        <v>1.9</v>
      </c>
      <c r="C18" s="10">
        <f>COUNTIFS('таблица ячеек'!C2:C101,"&gt;"&amp;A18,'таблица ячеек'!C2:C101,"&lt;="&amp;B18,'таблица ячеек'!C2:C101,"&gt;="&amp;(B$3-3*B$4),'таблица ячеек'!C2:C101,"&lt;="&amp;(B$3+3*B$4))</f>
        <v>23</v>
      </c>
      <c r="D18" s="10">
        <f>_xlfn.NORM.DIST(B18,B$8,B$9,1)*B$7-_xlfn.NORM.DIST(A18,B$8,B$9,1)*B$7</f>
        <v>9.7135520101518296</v>
      </c>
      <c r="E18" s="9"/>
      <c r="F18" s="9">
        <f>C18</f>
        <v>23</v>
      </c>
      <c r="G18" s="13" t="str">
        <f t="shared" ref="G18:G27" si="1">"от "&amp;ROUND(A18,2)&amp;" до "&amp;ROUND(B18,2)</f>
        <v>от 0 до 1,9</v>
      </c>
      <c r="H18" s="9">
        <f>[1]дома!BN$126*1000</f>
        <v>0</v>
      </c>
      <c r="I18" s="9">
        <v>54</v>
      </c>
      <c r="J18" s="9">
        <v>2</v>
      </c>
      <c r="K18" s="9"/>
    </row>
    <row r="19" spans="1:11" x14ac:dyDescent="0.2">
      <c r="A19" s="14">
        <f>B18</f>
        <v>1.9</v>
      </c>
      <c r="B19" s="12">
        <f t="shared" si="0"/>
        <v>3.8</v>
      </c>
      <c r="C19" s="10">
        <f>COUNTIFS('таблица ячеек'!C2:C101,"&gt;"&amp;A19,'таблица ячеек'!C2:C101,"&lt;="&amp;B19,'таблица ячеек'!C2:C101,"&gt;="&amp;(B$3-3*B$4),'таблица ячеек'!C2:C101,"&lt;="&amp;(B$3+3*B$4))</f>
        <v>31</v>
      </c>
      <c r="D19" s="10">
        <f t="shared" ref="D19:D27" si="2">_xlfn.NORM.DIST(B19,B$8,B$9,1)*B$7-_xlfn.NORM.DIST(A19,B$8,B$9,1)*B$7</f>
        <v>10.614328261120875</v>
      </c>
      <c r="E19" s="9"/>
      <c r="F19" s="9">
        <f t="shared" ref="F19:F23" si="3">C19</f>
        <v>31</v>
      </c>
      <c r="G19" s="13" t="str">
        <f t="shared" si="1"/>
        <v>от 1,9 до 3,8</v>
      </c>
      <c r="H19" s="9">
        <f>[1]дома!BN$126*1000</f>
        <v>0</v>
      </c>
      <c r="I19" s="9">
        <v>54</v>
      </c>
      <c r="J19" s="9">
        <v>4</v>
      </c>
      <c r="K19" s="9"/>
    </row>
    <row r="20" spans="1:11" x14ac:dyDescent="0.2">
      <c r="A20" s="11">
        <f t="shared" ref="A20:A24" si="4">B19</f>
        <v>3.8</v>
      </c>
      <c r="B20" s="12">
        <f t="shared" si="0"/>
        <v>5.6999999999999993</v>
      </c>
      <c r="C20" s="10">
        <f>COUNTIFS('таблица ячеек'!C2:C101,"&gt;"&amp;A20,'таблица ячеек'!C2:C101,"&lt;="&amp;B20,'таблица ячеек'!C2:C101,"&gt;="&amp;(B$3-3*B$4),'таблица ячеек'!C2:C101,"&lt;="&amp;(B$3+3*B$4))</f>
        <v>25</v>
      </c>
      <c r="D20" s="10">
        <f t="shared" si="2"/>
        <v>10.699010903227787</v>
      </c>
      <c r="E20" s="9"/>
      <c r="F20" s="9">
        <f t="shared" si="3"/>
        <v>25</v>
      </c>
      <c r="G20" s="13" t="str">
        <f t="shared" si="1"/>
        <v>от 3,8 до 5,7</v>
      </c>
      <c r="H20" s="9">
        <f>[1]дома!BN$126*1000</f>
        <v>0</v>
      </c>
      <c r="I20" s="9">
        <v>54</v>
      </c>
      <c r="J20" s="9">
        <v>6</v>
      </c>
      <c r="K20" s="9"/>
    </row>
    <row r="21" spans="1:11" x14ac:dyDescent="0.2">
      <c r="A21" s="11">
        <f t="shared" si="4"/>
        <v>5.6999999999999993</v>
      </c>
      <c r="B21" s="12">
        <f t="shared" si="0"/>
        <v>7.6</v>
      </c>
      <c r="C21" s="10">
        <f>COUNTIFS('таблица ячеек'!C2:C101,"&gt;"&amp;A21,'таблица ячеек'!C2:C101,"&lt;="&amp;B21,'таблица ячеек'!C2:C101,"&gt;="&amp;(B$3-3*B$4),'таблица ячеек'!C2:C101,"&lt;="&amp;(B$3+3*B$4))</f>
        <v>13</v>
      </c>
      <c r="D21" s="10">
        <f t="shared" si="2"/>
        <v>9.9479004795054919</v>
      </c>
      <c r="E21" s="9"/>
      <c r="F21" s="9">
        <f t="shared" si="3"/>
        <v>13</v>
      </c>
      <c r="G21" s="13" t="str">
        <f>"от "&amp;ROUND(A21,2)&amp;" до "&amp;ROUND(B21,2)</f>
        <v>от 5,7 до 7,6</v>
      </c>
      <c r="H21" s="9">
        <f>[1]дома!BN$126*1000</f>
        <v>0</v>
      </c>
      <c r="I21" s="9">
        <v>54</v>
      </c>
      <c r="J21" s="9">
        <v>8</v>
      </c>
      <c r="K21" s="9"/>
    </row>
    <row r="22" spans="1:11" x14ac:dyDescent="0.2">
      <c r="A22" s="11">
        <f t="shared" si="4"/>
        <v>7.6</v>
      </c>
      <c r="B22" s="12">
        <f t="shared" si="0"/>
        <v>9.5</v>
      </c>
      <c r="C22" s="10">
        <f>COUNTIFS('таблица ячеек'!C2:C101,"&gt;"&amp;A22,'таблица ячеек'!C2:C101,"&lt;="&amp;B22,'таблица ячеек'!C2:C101,"&gt;="&amp;(B$3-3*B$4),'таблица ячеек'!C2:C101,"&lt;="&amp;(B$3+3*B$4))</f>
        <v>3</v>
      </c>
      <c r="D22" s="10">
        <f t="shared" si="2"/>
        <v>8.532096890198261</v>
      </c>
      <c r="E22" s="9"/>
      <c r="F22" s="9">
        <f t="shared" si="3"/>
        <v>3</v>
      </c>
      <c r="G22" s="13" t="str">
        <f t="shared" si="1"/>
        <v>от 7,6 до 9,5</v>
      </c>
      <c r="H22" s="9">
        <f>[1]дома!BN$126*1000</f>
        <v>0</v>
      </c>
      <c r="I22" s="9">
        <v>54</v>
      </c>
      <c r="J22" s="9">
        <v>10</v>
      </c>
      <c r="K22" s="9"/>
    </row>
    <row r="23" spans="1:11" x14ac:dyDescent="0.2">
      <c r="A23" s="11">
        <f t="shared" si="4"/>
        <v>9.5</v>
      </c>
      <c r="B23" s="12">
        <f t="shared" si="0"/>
        <v>11.4</v>
      </c>
      <c r="C23" s="10">
        <f>COUNTIFS('таблица ячеек'!C2:C101,"&gt;"&amp;A23,'таблица ячеек'!C2:C101,"&lt;="&amp;B23,'таблица ячеек'!C2:C101,"&gt;="&amp;(B$3-3*B$4),'таблица ячеек'!C2:C101,"&lt;="&amp;(B$3+3*B$4))</f>
        <v>0</v>
      </c>
      <c r="D23" s="10">
        <f>_xlfn.NORM.DIST(B23,B$8,B$9,1)*B$7-_xlfn.NORM.DIST(A23,B$8,B$9,1)*B$7</f>
        <v>6.7501958400287947</v>
      </c>
      <c r="E23" s="9"/>
      <c r="F23" s="9">
        <f t="shared" si="3"/>
        <v>0</v>
      </c>
      <c r="G23" s="13" t="str">
        <f t="shared" si="1"/>
        <v>от 9,5 до 11,4</v>
      </c>
      <c r="H23" s="9">
        <f>[1]дома!BN$126*1000</f>
        <v>0</v>
      </c>
      <c r="I23" s="9">
        <v>54</v>
      </c>
      <c r="J23" s="9">
        <v>12</v>
      </c>
      <c r="K23" s="9"/>
    </row>
    <row r="24" spans="1:11" x14ac:dyDescent="0.2">
      <c r="A24" s="11">
        <f t="shared" si="4"/>
        <v>11.4</v>
      </c>
      <c r="B24" s="12">
        <f t="shared" si="0"/>
        <v>13.3</v>
      </c>
      <c r="C24" s="10">
        <f>COUNTIFS('таблица ячеек'!C2:C101,"&gt;"&amp;A24,'таблица ячеек'!C2:C101,"&lt;="&amp;B24,'таблица ячеек'!C2:C101,"&gt;="&amp;(B$3-3*B$4),'таблица ячеек'!C2:C101,"&lt;="&amp;(B$3+3*B$4))</f>
        <v>1</v>
      </c>
      <c r="D24" s="10">
        <f t="shared" si="2"/>
        <v>4.9262081926653991</v>
      </c>
      <c r="E24" s="9"/>
      <c r="F24" s="9">
        <f>C24</f>
        <v>1</v>
      </c>
      <c r="G24" s="13" t="str">
        <f t="shared" si="1"/>
        <v>от 11,4 до 13,3</v>
      </c>
      <c r="H24" s="9">
        <f>[1]дома!BN$126*1000</f>
        <v>0</v>
      </c>
      <c r="I24" s="9">
        <v>54</v>
      </c>
      <c r="J24" s="9">
        <v>14</v>
      </c>
      <c r="K24" s="9"/>
    </row>
    <row r="25" spans="1:11" x14ac:dyDescent="0.2">
      <c r="A25" s="14">
        <f>B24</f>
        <v>13.3</v>
      </c>
      <c r="B25" s="12">
        <f t="shared" si="0"/>
        <v>15.200000000000001</v>
      </c>
      <c r="C25" s="10">
        <f>COUNTIFS('таблица ячеек'!C2:C101,"&gt;"&amp;A25,'таблица ячеек'!C2:C101,"&lt;="&amp;B25,'таблица ячеек'!C2:C101,"&gt;="&amp;(B$3-3*B$4),'таблица ячеек'!C2:C101,"&lt;="&amp;(B$3+3*B$4))</f>
        <v>1</v>
      </c>
      <c r="D25" s="10">
        <f t="shared" si="2"/>
        <v>3.3162276768281203</v>
      </c>
      <c r="E25" s="9"/>
      <c r="F25" s="9">
        <f>C25</f>
        <v>1</v>
      </c>
      <c r="G25" s="13" t="str">
        <f t="shared" si="1"/>
        <v>от 13,3 до 15,2</v>
      </c>
      <c r="H25" s="9"/>
      <c r="I25" s="9"/>
      <c r="J25" s="9"/>
      <c r="K25" s="9"/>
    </row>
    <row r="26" spans="1:11" x14ac:dyDescent="0.2">
      <c r="A26" s="22">
        <f t="shared" ref="A26:A27" si="5">B25</f>
        <v>15.200000000000001</v>
      </c>
      <c r="B26" s="23">
        <f t="shared" si="0"/>
        <v>17.100000000000001</v>
      </c>
      <c r="C26" s="10">
        <f>COUNTIFS('таблица ячеек'!C2:C101,"&gt;"&amp;A26,'таблица ячеек'!C2:C101,"&lt;="&amp;B26,'таблица ячеек'!C2:C101,"&gt;="&amp;(B$3-3*B$4),'таблица ячеек'!C2:C101,"&lt;="&amp;(B$3+3*B$4))</f>
        <v>1</v>
      </c>
      <c r="D26" s="10">
        <f t="shared" si="2"/>
        <v>2.0592560308302836</v>
      </c>
      <c r="E26" s="9"/>
      <c r="F26" s="9">
        <f>C26</f>
        <v>1</v>
      </c>
      <c r="G26" s="13" t="str">
        <f t="shared" si="1"/>
        <v>от 15,2 до 17,1</v>
      </c>
      <c r="H26" s="9"/>
      <c r="I26" s="9"/>
      <c r="J26" s="9"/>
      <c r="K26" s="9"/>
    </row>
    <row r="27" spans="1:11" x14ac:dyDescent="0.2">
      <c r="A27" s="12">
        <f t="shared" si="5"/>
        <v>17.100000000000001</v>
      </c>
      <c r="B27" s="12">
        <f t="shared" si="0"/>
        <v>19</v>
      </c>
      <c r="C27" s="25">
        <f>COUNTIFS('таблица ячеек'!C2:C101,"&gt;"&amp;A27)</f>
        <v>2</v>
      </c>
      <c r="D27" s="10">
        <f t="shared" si="2"/>
        <v>1.1795324002334837</v>
      </c>
      <c r="F27" s="9">
        <f>C27</f>
        <v>2</v>
      </c>
      <c r="G27" s="13" t="str">
        <f t="shared" si="1"/>
        <v>от 17,1 до 19</v>
      </c>
    </row>
    <row r="28" spans="1:11" x14ac:dyDescent="0.2">
      <c r="A28" s="24"/>
      <c r="B28" s="24"/>
    </row>
    <row r="29" spans="1:11" x14ac:dyDescent="0.2">
      <c r="A29" s="24"/>
      <c r="B29" s="24"/>
    </row>
    <row r="30" spans="1:11" x14ac:dyDescent="0.2">
      <c r="A30" s="24"/>
      <c r="B30" s="24"/>
    </row>
    <row r="31" spans="1:11" x14ac:dyDescent="0.2">
      <c r="A31" s="24"/>
      <c r="B31" s="24"/>
    </row>
    <row r="32" spans="1:11" x14ac:dyDescent="0.2">
      <c r="A32" s="24"/>
      <c r="B32" s="24"/>
    </row>
    <row r="33" spans="1:1" x14ac:dyDescent="0.2">
      <c r="A33" s="24"/>
    </row>
  </sheetData>
  <mergeCells count="1"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EDC5-0542-4EB7-9786-A1C78631B157}">
  <dimension ref="A1:AF11"/>
  <sheetViews>
    <sheetView showGridLines="0" zoomScale="120" zoomScaleNormal="120" workbookViewId="0">
      <selection activeCell="Q6" sqref="Q6"/>
    </sheetView>
  </sheetViews>
  <sheetFormatPr defaultColWidth="8.5703125" defaultRowHeight="45" customHeight="1" x14ac:dyDescent="0.25"/>
  <cols>
    <col min="1" max="16384" width="8.5703125" style="36"/>
  </cols>
  <sheetData>
    <row r="1" spans="1:32" ht="4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ht="4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</row>
    <row r="3" spans="1:32" ht="4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50" t="s">
        <v>46</v>
      </c>
      <c r="K3" s="50"/>
      <c r="L3" s="50"/>
      <c r="M3" s="37"/>
      <c r="N3" s="37"/>
      <c r="O3" s="50" t="s">
        <v>45</v>
      </c>
      <c r="P3" s="50"/>
      <c r="Q3" s="50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</row>
    <row r="4" spans="1:32" ht="4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41" t="s">
        <v>42</v>
      </c>
      <c r="K4" s="42" t="s">
        <v>43</v>
      </c>
      <c r="L4" s="43" t="s">
        <v>44</v>
      </c>
      <c r="O4" s="44" t="s">
        <v>42</v>
      </c>
      <c r="P4" s="45" t="s">
        <v>43</v>
      </c>
      <c r="Q4" s="46" t="s">
        <v>44</v>
      </c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</row>
    <row r="5" spans="1:32" ht="4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</row>
    <row r="6" spans="1:32" ht="4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</row>
    <row r="7" spans="1:32" ht="45" customHeight="1" x14ac:dyDescent="0.25">
      <c r="I7" s="37"/>
      <c r="J7" s="50" t="s">
        <v>45</v>
      </c>
      <c r="K7" s="50"/>
      <c r="L7" s="50"/>
      <c r="M7" s="37"/>
    </row>
    <row r="8" spans="1:32" ht="45" customHeight="1" x14ac:dyDescent="0.25">
      <c r="I8" s="37" t="s">
        <v>42</v>
      </c>
      <c r="J8" s="38" t="s">
        <v>42</v>
      </c>
      <c r="K8" s="39" t="s">
        <v>43</v>
      </c>
      <c r="L8" s="40" t="s">
        <v>44</v>
      </c>
      <c r="M8" s="51" t="s">
        <v>46</v>
      </c>
    </row>
    <row r="9" spans="1:32" ht="45" customHeight="1" x14ac:dyDescent="0.25">
      <c r="I9" s="37" t="s">
        <v>43</v>
      </c>
      <c r="J9" s="39" t="s">
        <v>43</v>
      </c>
      <c r="K9" s="40" t="s">
        <v>44</v>
      </c>
      <c r="L9" s="39" t="s">
        <v>43</v>
      </c>
      <c r="M9" s="51"/>
    </row>
    <row r="10" spans="1:32" ht="45" customHeight="1" x14ac:dyDescent="0.25">
      <c r="I10" s="37" t="s">
        <v>44</v>
      </c>
      <c r="J10" s="40" t="s">
        <v>44</v>
      </c>
      <c r="K10" s="39" t="s">
        <v>43</v>
      </c>
      <c r="L10" s="38" t="s">
        <v>42</v>
      </c>
      <c r="M10" s="51"/>
    </row>
    <row r="11" spans="1:32" ht="45" customHeight="1" x14ac:dyDescent="0.25">
      <c r="I11" s="37"/>
      <c r="J11" s="37" t="s">
        <v>44</v>
      </c>
      <c r="K11" s="37" t="s">
        <v>43</v>
      </c>
      <c r="L11" s="37" t="s">
        <v>42</v>
      </c>
      <c r="M11" s="37"/>
    </row>
  </sheetData>
  <mergeCells count="4">
    <mergeCell ref="O3:Q3"/>
    <mergeCell ref="J7:L7"/>
    <mergeCell ref="M8:M10"/>
    <mergeCell ref="J3:L3"/>
  </mergeCells>
  <pageMargins left="0.7" right="0.7" top="0.75" bottom="0.75" header="0.3" footer="0.3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 ячеек</vt:lpstr>
      <vt:lpstr>внутриквартальная сеть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Георгий Поляков</cp:lastModifiedBy>
  <cp:revision>0</cp:revision>
  <dcterms:modified xsi:type="dcterms:W3CDTF">2023-06-04T12:03:27Z</dcterms:modified>
</cp:coreProperties>
</file>