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laravel\finance\readme\"/>
    </mc:Choice>
  </mc:AlternateContent>
  <xr:revisionPtr revIDLastSave="0" documentId="13_ncr:1_{EBE1D988-F1D5-4311-AAB8-9174879A6219}" xr6:coauthVersionLast="47" xr6:coauthVersionMax="47" xr10:uidLastSave="{00000000-0000-0000-0000-000000000000}"/>
  <bookViews>
    <workbookView xWindow="-120" yWindow="330" windowWidth="29040" windowHeight="15990" xr2:uid="{A434DEBB-ABBB-BE42-8740-2D78E85532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" l="1"/>
  <c r="L17" i="1"/>
  <c r="H40" i="1"/>
  <c r="K17" i="1"/>
  <c r="C14" i="1"/>
  <c r="Q18" i="1"/>
  <c r="G9" i="1" l="1"/>
  <c r="G17" i="1"/>
  <c r="H65" i="1" l="1"/>
  <c r="J66" i="1"/>
  <c r="G62" i="1"/>
  <c r="K62" i="1" s="1"/>
  <c r="E62" i="1"/>
  <c r="F62" i="1" s="1"/>
  <c r="G54" i="1"/>
  <c r="B62" i="1" s="1"/>
  <c r="B63" i="1" s="1"/>
  <c r="C63" i="1" s="1"/>
  <c r="J52" i="1"/>
  <c r="G39" i="1"/>
  <c r="K39" i="1" s="1"/>
  <c r="E39" i="1"/>
  <c r="G31" i="1"/>
  <c r="B39" i="1" s="1"/>
  <c r="B40" i="1" s="1"/>
  <c r="C40" i="1" s="1"/>
  <c r="E17" i="1"/>
  <c r="B17" i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D29" i="1" s="1"/>
  <c r="H41" i="1" l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F17" i="1"/>
  <c r="B64" i="1"/>
  <c r="C64" i="1" s="1"/>
  <c r="D63" i="1"/>
  <c r="I63" i="1" s="1"/>
  <c r="L62" i="1"/>
  <c r="F63" i="1"/>
  <c r="H64" i="1"/>
  <c r="D40" i="1"/>
  <c r="B41" i="1"/>
  <c r="C41" i="1" s="1"/>
  <c r="F39" i="1"/>
  <c r="D26" i="1"/>
  <c r="D22" i="1"/>
  <c r="D25" i="1"/>
  <c r="D21" i="1"/>
  <c r="D28" i="1"/>
  <c r="D24" i="1"/>
  <c r="D20" i="1"/>
  <c r="D27" i="1"/>
  <c r="D23" i="1"/>
  <c r="D19" i="1"/>
  <c r="D18" i="1"/>
  <c r="I18" i="1" s="1"/>
  <c r="K18" i="1" l="1"/>
  <c r="L18" i="1" s="1"/>
  <c r="I40" i="1"/>
  <c r="H52" i="1"/>
  <c r="K63" i="1"/>
  <c r="B65" i="1"/>
  <c r="C65" i="1" s="1"/>
  <c r="D64" i="1"/>
  <c r="I64" i="1" s="1"/>
  <c r="K64" i="1" s="1"/>
  <c r="F64" i="1"/>
  <c r="D41" i="1"/>
  <c r="B42" i="1"/>
  <c r="C42" i="1" s="1"/>
  <c r="H18" i="1" l="1"/>
  <c r="F18" i="1" s="1"/>
  <c r="D65" i="1"/>
  <c r="I65" i="1" s="1"/>
  <c r="K65" i="1" s="1"/>
  <c r="F65" i="1"/>
  <c r="L64" i="1"/>
  <c r="L63" i="1"/>
  <c r="D42" i="1"/>
  <c r="B43" i="1"/>
  <c r="C43" i="1" s="1"/>
  <c r="K40" i="1"/>
  <c r="L40" i="1" s="1"/>
  <c r="F40" i="1"/>
  <c r="I41" i="1" s="1"/>
  <c r="L65" i="1" l="1"/>
  <c r="D43" i="1"/>
  <c r="B44" i="1"/>
  <c r="C44" i="1" s="1"/>
  <c r="D44" i="1" l="1"/>
  <c r="B45" i="1"/>
  <c r="C45" i="1" s="1"/>
  <c r="K41" i="1"/>
  <c r="F41" i="1"/>
  <c r="I42" i="1" s="1"/>
  <c r="L41" i="1" l="1"/>
  <c r="D45" i="1"/>
  <c r="B46" i="1"/>
  <c r="C46" i="1" s="1"/>
  <c r="K42" i="1" l="1"/>
  <c r="F42" i="1"/>
  <c r="I43" i="1" s="1"/>
  <c r="D46" i="1"/>
  <c r="B47" i="1"/>
  <c r="C47" i="1" s="1"/>
  <c r="L42" i="1" l="1"/>
  <c r="D47" i="1"/>
  <c r="B48" i="1"/>
  <c r="C48" i="1" s="1"/>
  <c r="K43" i="1" l="1"/>
  <c r="F43" i="1"/>
  <c r="I44" i="1" s="1"/>
  <c r="D48" i="1"/>
  <c r="B49" i="1"/>
  <c r="C49" i="1" s="1"/>
  <c r="L43" i="1" l="1"/>
  <c r="D49" i="1"/>
  <c r="B50" i="1"/>
  <c r="C50" i="1" s="1"/>
  <c r="D50" i="1" l="1"/>
  <c r="B51" i="1"/>
  <c r="C51" i="1" s="1"/>
  <c r="D51" i="1" s="1"/>
  <c r="K44" i="1"/>
  <c r="L44" i="1" s="1"/>
  <c r="F44" i="1"/>
  <c r="I45" i="1" s="1"/>
  <c r="H66" i="1" l="1"/>
  <c r="I66" i="1" l="1"/>
  <c r="K45" i="1"/>
  <c r="L45" i="1" s="1"/>
  <c r="F45" i="1"/>
  <c r="I46" i="1" s="1"/>
  <c r="K66" i="1" l="1"/>
  <c r="L66" i="1"/>
  <c r="K46" i="1"/>
  <c r="L46" i="1" s="1"/>
  <c r="F46" i="1"/>
  <c r="I47" i="1" s="1"/>
  <c r="K47" i="1" l="1"/>
  <c r="L47" i="1" s="1"/>
  <c r="F47" i="1"/>
  <c r="I48" i="1" s="1"/>
  <c r="K48" i="1" l="1"/>
  <c r="L48" i="1" s="1"/>
  <c r="F48" i="1"/>
  <c r="I49" i="1" s="1"/>
  <c r="K49" i="1" l="1"/>
  <c r="L49" i="1" s="1"/>
  <c r="F49" i="1"/>
  <c r="I50" i="1" s="1"/>
  <c r="K50" i="1" l="1"/>
  <c r="L50" i="1" s="1"/>
  <c r="F50" i="1"/>
  <c r="I51" i="1" s="1"/>
  <c r="I52" i="1" s="1"/>
  <c r="K51" i="1" l="1"/>
  <c r="F51" i="1"/>
  <c r="L51" i="1" l="1"/>
  <c r="L52" i="1" s="1"/>
  <c r="K52" i="1"/>
  <c r="I19" i="1" l="1"/>
  <c r="H19" i="1" s="1"/>
  <c r="K19" i="1" l="1"/>
  <c r="L19" i="1" s="1"/>
  <c r="F19" i="1" l="1"/>
  <c r="I20" i="1" l="1"/>
  <c r="H20" i="1" s="1"/>
  <c r="K20" i="1" l="1"/>
  <c r="L20" i="1" s="1"/>
  <c r="F20" i="1"/>
  <c r="I21" i="1" s="1"/>
  <c r="K21" i="1" l="1"/>
  <c r="L21" i="1" s="1"/>
  <c r="H21" i="1"/>
  <c r="F21" i="1" s="1"/>
  <c r="I22" i="1" s="1"/>
  <c r="H22" i="1" s="1"/>
  <c r="F22" i="1" s="1"/>
  <c r="I23" i="1" s="1"/>
  <c r="K22" i="1" l="1"/>
  <c r="L22" i="1" s="1"/>
  <c r="H23" i="1"/>
  <c r="F23" i="1" s="1"/>
  <c r="I24" i="1" s="1"/>
  <c r="K23" i="1"/>
  <c r="L23" i="1" s="1"/>
  <c r="H24" i="1" l="1"/>
  <c r="F24" i="1" s="1"/>
  <c r="I25" i="1" s="1"/>
  <c r="K24" i="1"/>
  <c r="L24" i="1" s="1"/>
  <c r="K25" i="1" l="1"/>
  <c r="L25" i="1" s="1"/>
  <c r="H25" i="1"/>
  <c r="F25" i="1" s="1"/>
  <c r="I26" i="1" s="1"/>
  <c r="K26" i="1" l="1"/>
  <c r="L26" i="1" s="1"/>
  <c r="H26" i="1"/>
  <c r="F26" i="1" s="1"/>
  <c r="I27" i="1" s="1"/>
  <c r="H27" i="1" l="1"/>
  <c r="F27" i="1" s="1"/>
  <c r="I28" i="1" s="1"/>
  <c r="K27" i="1"/>
  <c r="L27" i="1" s="1"/>
  <c r="H28" i="1" l="1"/>
  <c r="F28" i="1" s="1"/>
  <c r="I29" i="1" s="1"/>
  <c r="K28" i="1"/>
  <c r="L28" i="1" s="1"/>
  <c r="K29" i="1" l="1"/>
  <c r="L29" i="1" s="1"/>
  <c r="H29" i="1"/>
  <c r="F29" i="1" s="1"/>
</calcChain>
</file>

<file path=xl/sharedStrings.xml><?xml version="1.0" encoding="utf-8"?>
<sst xmlns="http://schemas.openxmlformats.org/spreadsheetml/2006/main" count="108" uniqueCount="55">
  <si>
    <t>Grupal</t>
  </si>
  <si>
    <t>individual</t>
  </si>
  <si>
    <t>Pyme</t>
  </si>
  <si>
    <t>nomina</t>
  </si>
  <si>
    <t>No. Contrato</t>
  </si>
  <si>
    <t>simple</t>
  </si>
  <si>
    <t>cuenta corriente</t>
  </si>
  <si>
    <t>Forma de pago</t>
  </si>
  <si>
    <t>amortizaciones</t>
  </si>
  <si>
    <t>un solo vencimiento</t>
  </si>
  <si>
    <t>Pagos</t>
  </si>
  <si>
    <t>semanales</t>
  </si>
  <si>
    <t>quincenales</t>
  </si>
  <si>
    <t>menusales</t>
  </si>
  <si>
    <t>trimestrales</t>
  </si>
  <si>
    <t>semestrales</t>
  </si>
  <si>
    <t>anuales</t>
  </si>
  <si>
    <t>pagos iguales</t>
  </si>
  <si>
    <t>amortizaciones iguales</t>
  </si>
  <si>
    <t>a la medida</t>
  </si>
  <si>
    <t>IVA</t>
  </si>
  <si>
    <t>si</t>
  </si>
  <si>
    <t>no</t>
  </si>
  <si>
    <t>Fecha estimada de disposición</t>
  </si>
  <si>
    <t>Individual</t>
  </si>
  <si>
    <t>mensuales</t>
  </si>
  <si>
    <t>Importe del crédito</t>
  </si>
  <si>
    <t>Plazo</t>
  </si>
  <si>
    <t>Tasa de interés anual</t>
  </si>
  <si>
    <t>Periodo</t>
  </si>
  <si>
    <t>Fecha</t>
  </si>
  <si>
    <t>Inicio</t>
  </si>
  <si>
    <t>Fin</t>
  </si>
  <si>
    <t>Disposición</t>
  </si>
  <si>
    <t>Saldo insoluto</t>
  </si>
  <si>
    <t>Amortización</t>
  </si>
  <si>
    <t>Comisión</t>
  </si>
  <si>
    <t>Intereses</t>
  </si>
  <si>
    <t>Moratorios</t>
  </si>
  <si>
    <t>Flujo</t>
  </si>
  <si>
    <t>Días</t>
  </si>
  <si>
    <t>Totales</t>
  </si>
  <si>
    <t>Fecha de pago</t>
  </si>
  <si>
    <t>dias de mora</t>
  </si>
  <si>
    <t>Razón de mora</t>
  </si>
  <si>
    <t>veces</t>
  </si>
  <si>
    <t>Int mora</t>
  </si>
  <si>
    <t>Pago</t>
  </si>
  <si>
    <t>Condonación</t>
  </si>
  <si>
    <t>Intereses devengados</t>
  </si>
  <si>
    <t>esta comisión puede ser anual</t>
  </si>
  <si>
    <t>estos intereses (total) podrían pagarse en el mes 3</t>
  </si>
  <si>
    <t>Menu inicial</t>
  </si>
  <si>
    <t>Monto de pago</t>
  </si>
  <si>
    <t>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</si>
</sst>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;[Red]\-&quot;$&quot;#,##0.00"/>
    <numFmt numFmtId="165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2" borderId="0" xfId="0" applyFont="1" applyFill="1"/>
    <xf numFmtId="0" fontId="0" fillId="2" borderId="0" xfId="0" applyFill="1"/>
    <xf numFmtId="164" fontId="0" fillId="2" borderId="0" xfId="0" applyNumberFormat="1" applyFill="1"/>
    <xf numFmtId="14" fontId="2" fillId="2" borderId="0" xfId="0" applyNumberFormat="1" applyFont="1" applyFill="1"/>
    <xf numFmtId="0" fontId="0" fillId="3" borderId="0" xfId="0" applyFill="1"/>
    <xf numFmtId="9" fontId="0" fillId="3" borderId="0" xfId="0" applyNumberFormat="1" applyFill="1"/>
    <xf numFmtId="165" fontId="0" fillId="3" borderId="0" xfId="1" applyNumberFormat="1" applyFont="1" applyFill="1"/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/>
    </xf>
    <xf numFmtId="43" fontId="0" fillId="3" borderId="0" xfId="1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3" fillId="3" borderId="0" xfId="0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F399-1842-F048-B903-81541A1EAE3E}">
  <dimension ref="A1:S69"/>
  <sheetViews>
    <sheetView tabSelected="1" topLeftCell="A41" zoomScale="90" zoomScaleNormal="90" workbookViewId="0">
      <selection activeCell="K65" sqref="K65"/>
    </sheetView>
  </sheetViews>
  <sheetFormatPr baseColWidth="10" defaultRowHeight="15.75" x14ac:dyDescent="0.25"/>
  <cols>
    <col min="1" max="2" width="15.875" customWidth="1"/>
    <col min="3" max="3" width="21" customWidth="1"/>
    <col min="4" max="4" width="15.875" customWidth="1"/>
    <col min="5" max="5" width="21.5" customWidth="1"/>
    <col min="6" max="6" width="14.125" customWidth="1"/>
    <col min="7" max="7" width="16" customWidth="1"/>
    <col min="10" max="10" width="12.875" bestFit="1" customWidth="1"/>
    <col min="13" max="13" width="12.625" bestFit="1" customWidth="1"/>
  </cols>
  <sheetData>
    <row r="1" spans="1:19" s="5" customFormat="1" x14ac:dyDescent="0.25">
      <c r="A1" s="7" t="s">
        <v>52</v>
      </c>
      <c r="B1" s="7" t="s">
        <v>4</v>
      </c>
      <c r="C1" s="7" t="s">
        <v>7</v>
      </c>
      <c r="D1" s="7" t="s">
        <v>10</v>
      </c>
      <c r="E1" s="7" t="s">
        <v>8</v>
      </c>
      <c r="F1" s="7" t="s">
        <v>20</v>
      </c>
      <c r="G1" s="7" t="s">
        <v>23</v>
      </c>
      <c r="H1" s="7"/>
      <c r="I1" s="7"/>
      <c r="J1" s="7"/>
      <c r="K1" s="7"/>
      <c r="L1" s="7"/>
    </row>
    <row r="2" spans="1:19" x14ac:dyDescent="0.25">
      <c r="A2" s="8" t="s">
        <v>2</v>
      </c>
      <c r="B2" s="8" t="s">
        <v>5</v>
      </c>
      <c r="C2" s="8" t="s">
        <v>9</v>
      </c>
      <c r="D2" s="8" t="s">
        <v>11</v>
      </c>
      <c r="E2" s="8" t="s">
        <v>17</v>
      </c>
      <c r="F2" s="8" t="s">
        <v>21</v>
      </c>
      <c r="G2" s="8"/>
      <c r="H2" s="8"/>
      <c r="I2" s="8"/>
      <c r="J2" s="8"/>
      <c r="K2" s="8"/>
      <c r="L2" s="8"/>
    </row>
    <row r="3" spans="1:19" x14ac:dyDescent="0.25">
      <c r="A3" s="8" t="s">
        <v>0</v>
      </c>
      <c r="B3" s="8" t="s">
        <v>6</v>
      </c>
      <c r="C3" s="8" t="s">
        <v>8</v>
      </c>
      <c r="D3" s="8" t="s">
        <v>12</v>
      </c>
      <c r="E3" s="8" t="s">
        <v>18</v>
      </c>
      <c r="F3" s="8" t="s">
        <v>22</v>
      </c>
      <c r="G3" s="8"/>
      <c r="H3" s="8"/>
      <c r="I3" s="8"/>
      <c r="J3" s="8" t="s">
        <v>44</v>
      </c>
      <c r="K3" s="8">
        <v>2</v>
      </c>
      <c r="L3" s="8" t="s">
        <v>45</v>
      </c>
    </row>
    <row r="4" spans="1:19" x14ac:dyDescent="0.25">
      <c r="A4" s="8" t="s">
        <v>1</v>
      </c>
      <c r="B4" s="8"/>
      <c r="C4" s="8"/>
      <c r="D4" s="8" t="s">
        <v>13</v>
      </c>
      <c r="E4" s="8" t="s">
        <v>19</v>
      </c>
      <c r="F4" s="8"/>
      <c r="G4" s="8"/>
      <c r="H4" s="8"/>
      <c r="I4" s="8"/>
      <c r="J4" s="8"/>
      <c r="K4" s="8"/>
      <c r="L4" s="8"/>
    </row>
    <row r="5" spans="1:19" x14ac:dyDescent="0.25">
      <c r="A5" s="8" t="s">
        <v>3</v>
      </c>
      <c r="B5" s="8"/>
      <c r="C5" s="8"/>
      <c r="D5" s="8" t="s">
        <v>14</v>
      </c>
      <c r="E5" s="8"/>
      <c r="F5" s="8"/>
      <c r="G5" s="8"/>
      <c r="H5" s="8"/>
      <c r="I5" s="8"/>
      <c r="J5" s="8"/>
      <c r="K5" s="8"/>
      <c r="L5" s="8"/>
    </row>
    <row r="6" spans="1:19" x14ac:dyDescent="0.25">
      <c r="A6" s="8"/>
      <c r="B6" s="8"/>
      <c r="C6" s="8"/>
      <c r="D6" s="8" t="s">
        <v>15</v>
      </c>
      <c r="E6" s="8"/>
      <c r="F6" s="8"/>
      <c r="G6" s="8"/>
      <c r="H6" s="8"/>
      <c r="J6" s="8"/>
      <c r="K6" s="8"/>
      <c r="L6" s="8"/>
    </row>
    <row r="7" spans="1:19" x14ac:dyDescent="0.25">
      <c r="A7" s="8"/>
      <c r="B7" s="8"/>
      <c r="C7" s="8"/>
      <c r="D7" s="8" t="s">
        <v>16</v>
      </c>
      <c r="E7" s="8"/>
      <c r="F7" s="8"/>
      <c r="G7" s="8"/>
      <c r="H7" s="8"/>
      <c r="I7" s="8"/>
      <c r="J7" s="8"/>
      <c r="K7" s="8"/>
      <c r="L7" s="8"/>
    </row>
    <row r="9" spans="1:19" s="5" customFormat="1" x14ac:dyDescent="0.25">
      <c r="A9" s="7" t="s">
        <v>24</v>
      </c>
      <c r="B9" s="7" t="s">
        <v>6</v>
      </c>
      <c r="C9" s="7" t="s">
        <v>8</v>
      </c>
      <c r="D9" s="7" t="s">
        <v>25</v>
      </c>
      <c r="E9" s="7" t="s">
        <v>17</v>
      </c>
      <c r="F9" s="7" t="s">
        <v>21</v>
      </c>
      <c r="G9" s="10">
        <f ca="1">TODAY()+4</f>
        <v>45037</v>
      </c>
      <c r="H9" s="7"/>
      <c r="I9" s="7"/>
      <c r="J9" s="7"/>
      <c r="K9" s="7"/>
      <c r="L9" s="7"/>
    </row>
    <row r="10" spans="1:19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9" x14ac:dyDescent="0.25">
      <c r="A11" s="11" t="s">
        <v>26</v>
      </c>
      <c r="B11" s="11"/>
      <c r="C11" s="11">
        <v>50000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9" x14ac:dyDescent="0.25">
      <c r="A12" s="11" t="s">
        <v>27</v>
      </c>
      <c r="B12" s="11"/>
      <c r="C12" s="11">
        <v>12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9" x14ac:dyDescent="0.25">
      <c r="A13" s="11" t="s">
        <v>28</v>
      </c>
      <c r="B13" s="11"/>
      <c r="C13" s="12">
        <v>0.12</v>
      </c>
      <c r="D13" s="2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9" x14ac:dyDescent="0.25">
      <c r="A14" s="11"/>
      <c r="B14" s="11"/>
      <c r="C14" s="9">
        <f>PMT(C13/12,C12,-C11,0,0)</f>
        <v>4442.439433917084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t="s">
        <v>49</v>
      </c>
    </row>
    <row r="15" spans="1:19" x14ac:dyDescent="0.25">
      <c r="A15" s="11" t="s">
        <v>29</v>
      </c>
      <c r="B15" s="11" t="s">
        <v>30</v>
      </c>
      <c r="C15" s="11"/>
      <c r="D15" s="15" t="s">
        <v>40</v>
      </c>
      <c r="E15" s="15" t="s">
        <v>33</v>
      </c>
      <c r="F15" s="15" t="s">
        <v>34</v>
      </c>
      <c r="G15" s="15" t="s">
        <v>36</v>
      </c>
      <c r="H15" s="15" t="s">
        <v>35</v>
      </c>
      <c r="I15" s="15" t="s">
        <v>37</v>
      </c>
      <c r="J15" s="15" t="s">
        <v>38</v>
      </c>
      <c r="K15" s="15" t="s">
        <v>20</v>
      </c>
      <c r="L15" s="15" t="s">
        <v>39</v>
      </c>
      <c r="M15" s="15" t="s">
        <v>42</v>
      </c>
      <c r="N15" s="15" t="s">
        <v>43</v>
      </c>
      <c r="O15" s="15" t="s">
        <v>46</v>
      </c>
      <c r="P15" s="15" t="s">
        <v>48</v>
      </c>
      <c r="Q15" s="15" t="s">
        <v>20</v>
      </c>
      <c r="R15" s="15" t="s">
        <v>47</v>
      </c>
    </row>
    <row r="16" spans="1:19" x14ac:dyDescent="0.25">
      <c r="A16" s="11"/>
      <c r="B16" s="11" t="s">
        <v>31</v>
      </c>
      <c r="C16" s="11" t="s">
        <v>32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1"/>
    </row>
    <row r="17" spans="1:18" x14ac:dyDescent="0.25">
      <c r="A17" s="11">
        <v>0</v>
      </c>
      <c r="B17" s="14">
        <f ca="1">G9</f>
        <v>45037</v>
      </c>
      <c r="C17" s="11"/>
      <c r="D17" s="16"/>
      <c r="E17" s="16">
        <f>-C11</f>
        <v>-50000</v>
      </c>
      <c r="F17" s="16">
        <f>-E17</f>
        <v>50000</v>
      </c>
      <c r="G17" s="16">
        <f>C11*0.01</f>
        <v>500</v>
      </c>
      <c r="H17" s="16"/>
      <c r="I17" s="16"/>
      <c r="J17" s="16"/>
      <c r="K17" s="16">
        <f>(I17+J17+G17)*0.16</f>
        <v>80</v>
      </c>
      <c r="L17" s="16">
        <f>E17+SUM(G17:K17)</f>
        <v>-49420</v>
      </c>
      <c r="M17" s="16"/>
      <c r="N17" s="16"/>
      <c r="O17" s="16"/>
      <c r="P17" s="16"/>
      <c r="Q17" s="16"/>
      <c r="R17" s="15"/>
    </row>
    <row r="18" spans="1:18" x14ac:dyDescent="0.25">
      <c r="A18" s="11">
        <v>1</v>
      </c>
      <c r="B18" s="14">
        <f ca="1">B17</f>
        <v>45037</v>
      </c>
      <c r="C18" s="14">
        <f ca="1">DATE(YEAR(B18),MONTH(B18)+1,DAY(B18))</f>
        <v>45067</v>
      </c>
      <c r="D18" s="16">
        <f ca="1">C18-B18</f>
        <v>30</v>
      </c>
      <c r="E18" s="16"/>
      <c r="F18" s="16">
        <f ca="1">-E17-H18</f>
        <v>46058</v>
      </c>
      <c r="G18" s="16"/>
      <c r="H18" s="17">
        <f ca="1">4522-Q18-O18-K18-I18</f>
        <v>3942</v>
      </c>
      <c r="I18" s="16">
        <f ca="1">F17*C$13/360*D18</f>
        <v>500.00000000000006</v>
      </c>
      <c r="J18" s="16"/>
      <c r="K18" s="16">
        <f ca="1">(I18+J18+G18)*0.16</f>
        <v>80.000000000000014</v>
      </c>
      <c r="L18" s="16">
        <f ca="1">C$14+K18</f>
        <v>4522.439433917084</v>
      </c>
      <c r="M18" s="18"/>
      <c r="N18" s="16"/>
      <c r="O18" s="16"/>
      <c r="P18" s="16"/>
      <c r="Q18" s="16">
        <f>O18*0.16</f>
        <v>0</v>
      </c>
      <c r="R18" s="19"/>
    </row>
    <row r="19" spans="1:18" x14ac:dyDescent="0.25">
      <c r="A19" s="11">
        <v>2</v>
      </c>
      <c r="B19" s="14">
        <f ca="1">C18</f>
        <v>45067</v>
      </c>
      <c r="C19" s="14">
        <f t="shared" ref="C19:C29" ca="1" si="0">DATE(YEAR(B19),MONTH(B19)+1,DAY(B19))</f>
        <v>45098</v>
      </c>
      <c r="D19" s="16">
        <f t="shared" ref="D19:D29" ca="1" si="1">C19-B19</f>
        <v>31</v>
      </c>
      <c r="E19" s="16"/>
      <c r="F19" s="16">
        <f ca="1">F18-H19</f>
        <v>42091.493232749584</v>
      </c>
      <c r="G19" s="16"/>
      <c r="H19" s="16">
        <f ca="1">C$14-I19</f>
        <v>3966.5067672504174</v>
      </c>
      <c r="I19" s="16">
        <f t="shared" ref="I19:I29" ca="1" si="2">F18*C$13/360*D19</f>
        <v>475.93266666666665</v>
      </c>
      <c r="J19" s="16"/>
      <c r="K19" s="16">
        <f t="shared" ref="K19:K29" ca="1" si="3">(I19+J19+G19)*0.16</f>
        <v>76.149226666666664</v>
      </c>
      <c r="L19" s="16">
        <f ca="1">C$14+K19</f>
        <v>4518.5886605837504</v>
      </c>
      <c r="M19" s="16"/>
      <c r="N19" s="16"/>
      <c r="O19" s="16"/>
      <c r="P19" s="16"/>
      <c r="Q19" s="16"/>
      <c r="R19" s="15"/>
    </row>
    <row r="20" spans="1:18" x14ac:dyDescent="0.25">
      <c r="A20" s="11">
        <v>3</v>
      </c>
      <c r="B20" s="14">
        <f t="shared" ref="B20:B29" ca="1" si="4">C19</f>
        <v>45098</v>
      </c>
      <c r="C20" s="14">
        <f t="shared" ca="1" si="0"/>
        <v>45128</v>
      </c>
      <c r="D20" s="16">
        <f t="shared" ca="1" si="1"/>
        <v>30</v>
      </c>
      <c r="E20" s="16"/>
      <c r="F20" s="16">
        <f ca="1">F19-H20</f>
        <v>38069.968731159999</v>
      </c>
      <c r="G20" s="16"/>
      <c r="H20" s="16">
        <f ca="1">C$14-I20</f>
        <v>4021.524501589588</v>
      </c>
      <c r="I20" s="16">
        <f t="shared" ca="1" si="2"/>
        <v>420.91493232749582</v>
      </c>
      <c r="J20" s="16"/>
      <c r="K20" s="16">
        <f t="shared" ca="1" si="3"/>
        <v>67.346389172399327</v>
      </c>
      <c r="L20" s="16">
        <f ca="1">C$14+K20</f>
        <v>4509.7858230894835</v>
      </c>
      <c r="M20" s="16"/>
      <c r="N20" s="16"/>
      <c r="O20" s="16"/>
      <c r="P20" s="16"/>
      <c r="Q20" s="16"/>
      <c r="R20" s="15"/>
    </row>
    <row r="21" spans="1:18" x14ac:dyDescent="0.25">
      <c r="A21" s="11">
        <v>4</v>
      </c>
      <c r="B21" s="14">
        <f t="shared" ca="1" si="4"/>
        <v>45128</v>
      </c>
      <c r="C21" s="14">
        <f t="shared" ca="1" si="0"/>
        <v>45159</v>
      </c>
      <c r="D21" s="16">
        <f t="shared" ca="1" si="1"/>
        <v>31</v>
      </c>
      <c r="E21" s="16"/>
      <c r="F21" s="16">
        <f t="shared" ref="F20:F29" ca="1" si="5">F20-H21</f>
        <v>34020.918974131571</v>
      </c>
      <c r="G21" s="16"/>
      <c r="H21" s="16">
        <f ca="1">C$14-I21</f>
        <v>4049.0497570284306</v>
      </c>
      <c r="I21" s="16">
        <f t="shared" ca="1" si="2"/>
        <v>393.3896768886533</v>
      </c>
      <c r="J21" s="16"/>
      <c r="K21" s="16">
        <f t="shared" ca="1" si="3"/>
        <v>62.942348302184527</v>
      </c>
      <c r="L21" s="16">
        <f ca="1">C$14+K21</f>
        <v>4505.3817822192686</v>
      </c>
      <c r="M21" s="16"/>
      <c r="N21" s="16"/>
      <c r="O21" s="16"/>
      <c r="P21" s="16"/>
      <c r="Q21" s="16"/>
      <c r="R21" s="15"/>
    </row>
    <row r="22" spans="1:18" x14ac:dyDescent="0.25">
      <c r="A22" s="11">
        <v>5</v>
      </c>
      <c r="B22" s="14">
        <f t="shared" ca="1" si="4"/>
        <v>45159</v>
      </c>
      <c r="C22" s="14">
        <f t="shared" ca="1" si="0"/>
        <v>45190</v>
      </c>
      <c r="D22" s="16">
        <f t="shared" ca="1" si="1"/>
        <v>31</v>
      </c>
      <c r="E22" s="16"/>
      <c r="F22" s="16">
        <f t="shared" ca="1" si="5"/>
        <v>29930.029036280514</v>
      </c>
      <c r="G22" s="16"/>
      <c r="H22" s="16">
        <f ca="1">C$14-I22</f>
        <v>4090.8899378510578</v>
      </c>
      <c r="I22" s="16">
        <f t="shared" ca="1" si="2"/>
        <v>351.54949606602622</v>
      </c>
      <c r="J22" s="16"/>
      <c r="K22" s="16">
        <f t="shared" ca="1" si="3"/>
        <v>56.247919370564198</v>
      </c>
      <c r="L22" s="16">
        <f ca="1">C$14+K22</f>
        <v>4498.687353287648</v>
      </c>
      <c r="M22" s="16"/>
      <c r="N22" s="16"/>
      <c r="O22" s="16"/>
      <c r="P22" s="16"/>
      <c r="Q22" s="16"/>
      <c r="R22" s="15"/>
    </row>
    <row r="23" spans="1:18" x14ac:dyDescent="0.25">
      <c r="A23" s="11">
        <v>6</v>
      </c>
      <c r="B23" s="14">
        <f t="shared" ca="1" si="4"/>
        <v>45190</v>
      </c>
      <c r="C23" s="14">
        <f t="shared" ca="1" si="0"/>
        <v>45220</v>
      </c>
      <c r="D23" s="16">
        <f t="shared" ca="1" si="1"/>
        <v>30</v>
      </c>
      <c r="E23" s="16"/>
      <c r="F23" s="16">
        <f t="shared" ca="1" si="5"/>
        <v>25786.889892726234</v>
      </c>
      <c r="G23" s="16"/>
      <c r="H23" s="16">
        <f ca="1">C$14-I23</f>
        <v>4143.1391435542791</v>
      </c>
      <c r="I23" s="16">
        <f t="shared" ca="1" si="2"/>
        <v>299.30029036280513</v>
      </c>
      <c r="J23" s="16"/>
      <c r="K23" s="16">
        <f t="shared" ca="1" si="3"/>
        <v>47.888046458048819</v>
      </c>
      <c r="L23" s="16">
        <f ca="1">C$14+K23</f>
        <v>4490.3274803751328</v>
      </c>
      <c r="M23" s="16"/>
      <c r="N23" s="16"/>
      <c r="O23" s="16"/>
      <c r="P23" s="16"/>
      <c r="Q23" s="16"/>
      <c r="R23" s="15"/>
    </row>
    <row r="24" spans="1:18" x14ac:dyDescent="0.25">
      <c r="A24" s="11">
        <v>7</v>
      </c>
      <c r="B24" s="14">
        <f t="shared" ca="1" si="4"/>
        <v>45220</v>
      </c>
      <c r="C24" s="14">
        <f t="shared" ca="1" si="0"/>
        <v>45251</v>
      </c>
      <c r="D24" s="16">
        <f t="shared" ca="1" si="1"/>
        <v>31</v>
      </c>
      <c r="E24" s="16"/>
      <c r="F24" s="16">
        <f t="shared" ca="1" si="5"/>
        <v>21610.914987700657</v>
      </c>
      <c r="G24" s="16"/>
      <c r="H24" s="16">
        <f ca="1">C$14-I24</f>
        <v>4175.9749050255796</v>
      </c>
      <c r="I24" s="16">
        <f t="shared" ca="1" si="2"/>
        <v>266.46452889150441</v>
      </c>
      <c r="J24" s="16"/>
      <c r="K24" s="16">
        <f t="shared" ca="1" si="3"/>
        <v>42.634324622640705</v>
      </c>
      <c r="L24" s="16">
        <f ca="1">C$14+K24</f>
        <v>4485.0737585397246</v>
      </c>
      <c r="M24" s="16"/>
      <c r="N24" s="16"/>
      <c r="O24" s="16"/>
      <c r="P24" s="16"/>
      <c r="Q24" s="16"/>
      <c r="R24" s="15"/>
    </row>
    <row r="25" spans="1:18" x14ac:dyDescent="0.25">
      <c r="A25" s="11">
        <v>8</v>
      </c>
      <c r="B25" s="14">
        <f t="shared" ca="1" si="4"/>
        <v>45251</v>
      </c>
      <c r="C25" s="14">
        <f t="shared" ca="1" si="0"/>
        <v>45281</v>
      </c>
      <c r="D25" s="16">
        <f t="shared" ca="1" si="1"/>
        <v>30</v>
      </c>
      <c r="E25" s="16"/>
      <c r="F25" s="16">
        <f t="shared" ca="1" si="5"/>
        <v>17384.584703660577</v>
      </c>
      <c r="G25" s="16"/>
      <c r="H25" s="16">
        <f ca="1">C$14-I25</f>
        <v>4226.3302840400775</v>
      </c>
      <c r="I25" s="16">
        <f t="shared" ca="1" si="2"/>
        <v>216.10914987700656</v>
      </c>
      <c r="J25" s="16"/>
      <c r="K25" s="16">
        <f t="shared" ca="1" si="3"/>
        <v>34.577463980321049</v>
      </c>
      <c r="L25" s="16">
        <f ca="1">C$14+K25</f>
        <v>4477.0168978974052</v>
      </c>
      <c r="M25" s="16"/>
      <c r="N25" s="16"/>
      <c r="O25" s="16"/>
      <c r="P25" s="16"/>
      <c r="Q25" s="16"/>
      <c r="R25" s="15"/>
    </row>
    <row r="26" spans="1:18" x14ac:dyDescent="0.25">
      <c r="A26" s="11">
        <v>9</v>
      </c>
      <c r="B26" s="14">
        <f t="shared" ca="1" si="4"/>
        <v>45281</v>
      </c>
      <c r="C26" s="14">
        <f t="shared" ca="1" si="0"/>
        <v>45312</v>
      </c>
      <c r="D26" s="16">
        <f t="shared" ca="1" si="1"/>
        <v>31</v>
      </c>
      <c r="E26" s="16"/>
      <c r="F26" s="16">
        <f t="shared" ca="1" si="5"/>
        <v>13121.785978347987</v>
      </c>
      <c r="G26" s="16"/>
      <c r="H26" s="16">
        <f ca="1">C$14-I26</f>
        <v>4262.7987253125912</v>
      </c>
      <c r="I26" s="16">
        <f t="shared" ca="1" si="2"/>
        <v>179.64070860449263</v>
      </c>
      <c r="J26" s="16"/>
      <c r="K26" s="16">
        <f t="shared" ca="1" si="3"/>
        <v>28.742513376718822</v>
      </c>
      <c r="L26" s="16">
        <f ca="1">C$14+K26</f>
        <v>4471.1819472938032</v>
      </c>
      <c r="M26" s="16"/>
      <c r="N26" s="16"/>
      <c r="O26" s="16"/>
      <c r="P26" s="16"/>
      <c r="Q26" s="16"/>
      <c r="R26" s="15"/>
    </row>
    <row r="27" spans="1:18" x14ac:dyDescent="0.25">
      <c r="A27" s="11">
        <v>10</v>
      </c>
      <c r="B27" s="14">
        <f t="shared" ca="1" si="4"/>
        <v>45312</v>
      </c>
      <c r="C27" s="14">
        <f t="shared" ca="1" si="0"/>
        <v>45343</v>
      </c>
      <c r="D27" s="16">
        <f t="shared" ca="1" si="1"/>
        <v>31</v>
      </c>
      <c r="E27" s="16"/>
      <c r="F27" s="16">
        <f t="shared" ca="1" si="5"/>
        <v>8814.9383328738331</v>
      </c>
      <c r="G27" s="16"/>
      <c r="H27" s="16">
        <f ca="1">C$14-I27</f>
        <v>4306.8476454741549</v>
      </c>
      <c r="I27" s="16">
        <f t="shared" ca="1" si="2"/>
        <v>135.59178844292921</v>
      </c>
      <c r="J27" s="16"/>
      <c r="K27" s="16">
        <f t="shared" ca="1" si="3"/>
        <v>21.694686150868673</v>
      </c>
      <c r="L27" s="16">
        <f ca="1">C$14+K27</f>
        <v>4464.1341200679526</v>
      </c>
      <c r="M27" s="16"/>
      <c r="N27" s="16"/>
      <c r="O27" s="16"/>
      <c r="P27" s="16"/>
      <c r="Q27" s="16"/>
      <c r="R27" s="15"/>
    </row>
    <row r="28" spans="1:18" x14ac:dyDescent="0.25">
      <c r="A28" s="11">
        <v>11</v>
      </c>
      <c r="B28" s="14">
        <f t="shared" ca="1" si="4"/>
        <v>45343</v>
      </c>
      <c r="C28" s="14">
        <f t="shared" ca="1" si="0"/>
        <v>45372</v>
      </c>
      <c r="D28" s="16">
        <f t="shared" ca="1" si="1"/>
        <v>29</v>
      </c>
      <c r="E28" s="16"/>
      <c r="F28" s="16">
        <f t="shared" ca="1" si="5"/>
        <v>4457.7099695078632</v>
      </c>
      <c r="G28" s="16"/>
      <c r="H28" s="16">
        <f ca="1">C$14-I28</f>
        <v>4357.2283633659699</v>
      </c>
      <c r="I28" s="16">
        <f t="shared" ca="1" si="2"/>
        <v>85.211070551113707</v>
      </c>
      <c r="J28" s="16"/>
      <c r="K28" s="16">
        <f t="shared" ca="1" si="3"/>
        <v>13.633771288178194</v>
      </c>
      <c r="L28" s="16">
        <f ca="1">C$14+K28</f>
        <v>4456.0732052052617</v>
      </c>
      <c r="M28" s="16"/>
      <c r="N28" s="16"/>
      <c r="O28" s="16"/>
      <c r="P28" s="16"/>
      <c r="Q28" s="16"/>
      <c r="R28" s="15"/>
    </row>
    <row r="29" spans="1:18" x14ac:dyDescent="0.25">
      <c r="A29" s="11">
        <v>12</v>
      </c>
      <c r="B29" s="14">
        <f t="shared" ca="1" si="4"/>
        <v>45372</v>
      </c>
      <c r="C29" s="14">
        <f t="shared" ca="1" si="0"/>
        <v>45403</v>
      </c>
      <c r="D29" s="16">
        <f t="shared" ca="1" si="1"/>
        <v>31</v>
      </c>
      <c r="E29" s="16"/>
      <c r="F29" s="16">
        <f t="shared" ca="1" si="5"/>
        <v>61.333538609027528</v>
      </c>
      <c r="G29" s="16"/>
      <c r="H29" s="16">
        <f ca="1">C$14-I29</f>
        <v>4396.3764308988357</v>
      </c>
      <c r="I29" s="16">
        <f t="shared" ca="1" si="2"/>
        <v>46.063003018247919</v>
      </c>
      <c r="J29" s="16"/>
      <c r="K29" s="16">
        <f t="shared" ca="1" si="3"/>
        <v>7.3700804829196676</v>
      </c>
      <c r="L29" s="16">
        <f ca="1">C$14+K29</f>
        <v>4449.8095144000035</v>
      </c>
      <c r="M29" s="16"/>
      <c r="N29" s="16"/>
      <c r="O29" s="16"/>
      <c r="P29" s="16"/>
      <c r="Q29" s="16"/>
      <c r="R29" s="15"/>
    </row>
    <row r="30" spans="1:18" x14ac:dyDescent="0.25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8" s="5" customFormat="1" x14ac:dyDescent="0.25">
      <c r="A31" s="5" t="s">
        <v>24</v>
      </c>
      <c r="B31" s="5" t="s">
        <v>6</v>
      </c>
      <c r="C31" s="5" t="s">
        <v>8</v>
      </c>
      <c r="D31" s="5" t="s">
        <v>25</v>
      </c>
      <c r="E31" s="5" t="s">
        <v>18</v>
      </c>
      <c r="F31" s="5" t="s">
        <v>21</v>
      </c>
      <c r="G31" s="6">
        <f ca="1">TODAY()+4</f>
        <v>45037</v>
      </c>
    </row>
    <row r="33" spans="1:17" x14ac:dyDescent="0.25">
      <c r="A33" t="s">
        <v>26</v>
      </c>
      <c r="C33">
        <v>50000</v>
      </c>
    </row>
    <row r="34" spans="1:17" x14ac:dyDescent="0.25">
      <c r="A34" t="s">
        <v>27</v>
      </c>
      <c r="C34">
        <v>12</v>
      </c>
    </row>
    <row r="35" spans="1:17" x14ac:dyDescent="0.25">
      <c r="A35" t="s">
        <v>28</v>
      </c>
      <c r="C35" s="2">
        <v>0.12</v>
      </c>
    </row>
    <row r="37" spans="1:17" x14ac:dyDescent="0.25">
      <c r="A37" t="s">
        <v>29</v>
      </c>
      <c r="B37" t="s">
        <v>30</v>
      </c>
      <c r="D37" t="s">
        <v>40</v>
      </c>
      <c r="E37" t="s">
        <v>33</v>
      </c>
      <c r="F37" t="s">
        <v>34</v>
      </c>
      <c r="G37" t="s">
        <v>36</v>
      </c>
      <c r="H37" t="s">
        <v>35</v>
      </c>
      <c r="I37" t="s">
        <v>37</v>
      </c>
      <c r="J37" t="s">
        <v>38</v>
      </c>
      <c r="K37" t="s">
        <v>20</v>
      </c>
      <c r="L37" t="s">
        <v>39</v>
      </c>
    </row>
    <row r="38" spans="1:17" x14ac:dyDescent="0.25">
      <c r="B38" t="s">
        <v>31</v>
      </c>
      <c r="C38" t="s">
        <v>32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 t="s">
        <v>42</v>
      </c>
      <c r="O38" s="3" t="s">
        <v>53</v>
      </c>
      <c r="P38" s="3" t="s">
        <v>54</v>
      </c>
      <c r="Q38" s="3"/>
    </row>
    <row r="39" spans="1:17" x14ac:dyDescent="0.25">
      <c r="A39">
        <v>0</v>
      </c>
      <c r="B39" s="1">
        <f ca="1">G31</f>
        <v>45037</v>
      </c>
      <c r="D39" s="3"/>
      <c r="E39" s="3">
        <f>-C33</f>
        <v>-50000</v>
      </c>
      <c r="F39" s="3">
        <f>-E39</f>
        <v>50000</v>
      </c>
      <c r="G39" s="3">
        <f>C33*0.01</f>
        <v>500</v>
      </c>
      <c r="H39" s="3"/>
      <c r="I39" s="3"/>
      <c r="J39" s="3"/>
      <c r="K39" s="3">
        <f>(I39+J39+G39)*0.16</f>
        <v>80</v>
      </c>
      <c r="L39" s="3">
        <f>E39+SUM(G39:K39)</f>
        <v>-49420</v>
      </c>
      <c r="M39" s="3"/>
      <c r="N39" s="3"/>
      <c r="O39" s="3"/>
      <c r="P39" s="3"/>
      <c r="Q39" s="3"/>
    </row>
    <row r="40" spans="1:17" x14ac:dyDescent="0.25">
      <c r="A40">
        <v>1</v>
      </c>
      <c r="B40" s="1">
        <f ca="1">B39</f>
        <v>45037</v>
      </c>
      <c r="C40" s="1">
        <f ca="1">DATE(YEAR(B40),MONTH(B40)+1,DAY(B40))</f>
        <v>45067</v>
      </c>
      <c r="D40" s="3">
        <f ca="1">C40-B40</f>
        <v>30</v>
      </c>
      <c r="E40" s="3"/>
      <c r="F40" s="3">
        <f>-E39-H40</f>
        <v>45833.333333333336</v>
      </c>
      <c r="G40" s="3"/>
      <c r="H40" s="3">
        <f>C33/C34</f>
        <v>4166.666666666667</v>
      </c>
      <c r="I40" s="3">
        <f ca="1">F39*C$13/360*D40</f>
        <v>500.00000000000006</v>
      </c>
      <c r="J40" s="3"/>
      <c r="K40" s="3">
        <f ca="1">(I40+J40+G40)*0.16</f>
        <v>80.000000000000014</v>
      </c>
      <c r="L40" s="3">
        <f ca="1">SUM(G40:K40)</f>
        <v>4746.666666666667</v>
      </c>
      <c r="M40" s="3"/>
      <c r="N40" s="3"/>
      <c r="O40" s="3"/>
      <c r="P40" s="3"/>
      <c r="Q40" s="3"/>
    </row>
    <row r="41" spans="1:17" x14ac:dyDescent="0.25">
      <c r="A41">
        <v>2</v>
      </c>
      <c r="B41" s="1">
        <f ca="1">C40</f>
        <v>45067</v>
      </c>
      <c r="C41" s="1">
        <f t="shared" ref="C41:C51" ca="1" si="6">DATE(YEAR(B41),MONTH(B41)+1,DAY(B41))</f>
        <v>45098</v>
      </c>
      <c r="D41" s="3">
        <f t="shared" ref="D41:D51" ca="1" si="7">C41-B41</f>
        <v>31</v>
      </c>
      <c r="E41" s="3"/>
      <c r="F41" s="3">
        <f>F40-H41</f>
        <v>41666.666666666672</v>
      </c>
      <c r="G41" s="3"/>
      <c r="H41" s="3">
        <f>H40</f>
        <v>4166.666666666667</v>
      </c>
      <c r="I41" s="3">
        <f t="shared" ref="I41:I51" ca="1" si="8">F40*C$13/360*D41</f>
        <v>473.61111111111114</v>
      </c>
      <c r="J41" s="3"/>
      <c r="K41" s="3">
        <f t="shared" ref="K41:K51" ca="1" si="9">(I41+J41+G41)*0.16</f>
        <v>75.777777777777786</v>
      </c>
      <c r="L41" s="3">
        <f t="shared" ref="L41:L51" ca="1" si="10">SUM(G41:K41)</f>
        <v>4716.0555555555557</v>
      </c>
      <c r="M41" s="3"/>
      <c r="N41" s="3"/>
      <c r="O41" s="3"/>
      <c r="P41" s="3"/>
      <c r="Q41" s="3"/>
    </row>
    <row r="42" spans="1:17" x14ac:dyDescent="0.25">
      <c r="A42">
        <v>3</v>
      </c>
      <c r="B42" s="1">
        <f t="shared" ref="B42:B51" ca="1" si="11">C41</f>
        <v>45098</v>
      </c>
      <c r="C42" s="1">
        <f t="shared" ca="1" si="6"/>
        <v>45128</v>
      </c>
      <c r="D42" s="3">
        <f t="shared" ca="1" si="7"/>
        <v>30</v>
      </c>
      <c r="E42" s="3"/>
      <c r="F42" s="3">
        <f t="shared" ref="F42:F51" si="12">F41-H42</f>
        <v>37500.000000000007</v>
      </c>
      <c r="G42" s="3"/>
      <c r="H42" s="3">
        <f t="shared" ref="H42:H51" si="13">H41</f>
        <v>4166.666666666667</v>
      </c>
      <c r="I42" s="3">
        <f t="shared" ca="1" si="8"/>
        <v>416.66666666666669</v>
      </c>
      <c r="J42" s="3"/>
      <c r="K42" s="3">
        <f t="shared" ca="1" si="9"/>
        <v>66.666666666666671</v>
      </c>
      <c r="L42" s="3">
        <f t="shared" ca="1" si="10"/>
        <v>4650.0000000000009</v>
      </c>
      <c r="M42" s="3"/>
      <c r="N42" s="3"/>
      <c r="O42" s="3"/>
      <c r="P42" s="3"/>
      <c r="Q42" s="3"/>
    </row>
    <row r="43" spans="1:17" x14ac:dyDescent="0.25">
      <c r="A43">
        <v>4</v>
      </c>
      <c r="B43" s="1">
        <f t="shared" ca="1" si="11"/>
        <v>45128</v>
      </c>
      <c r="C43" s="1">
        <f t="shared" ca="1" si="6"/>
        <v>45159</v>
      </c>
      <c r="D43" s="3">
        <f t="shared" ca="1" si="7"/>
        <v>31</v>
      </c>
      <c r="E43" s="3"/>
      <c r="F43" s="3">
        <f t="shared" si="12"/>
        <v>33333.333333333343</v>
      </c>
      <c r="G43" s="3"/>
      <c r="H43" s="3">
        <f t="shared" si="13"/>
        <v>4166.666666666667</v>
      </c>
      <c r="I43" s="3">
        <f t="shared" ca="1" si="8"/>
        <v>387.50000000000006</v>
      </c>
      <c r="J43" s="3"/>
      <c r="K43" s="3">
        <f t="shared" ca="1" si="9"/>
        <v>62.000000000000007</v>
      </c>
      <c r="L43" s="3">
        <f t="shared" ca="1" si="10"/>
        <v>4616.166666666667</v>
      </c>
      <c r="M43" s="3"/>
      <c r="N43" s="3"/>
      <c r="O43" s="3"/>
      <c r="P43" s="3"/>
      <c r="Q43" s="3"/>
    </row>
    <row r="44" spans="1:17" x14ac:dyDescent="0.25">
      <c r="A44">
        <v>5</v>
      </c>
      <c r="B44" s="1">
        <f t="shared" ca="1" si="11"/>
        <v>45159</v>
      </c>
      <c r="C44" s="1">
        <f t="shared" ca="1" si="6"/>
        <v>45190</v>
      </c>
      <c r="D44" s="3">
        <f t="shared" ca="1" si="7"/>
        <v>31</v>
      </c>
      <c r="E44" s="3"/>
      <c r="F44" s="3">
        <f t="shared" si="12"/>
        <v>29166.666666666675</v>
      </c>
      <c r="G44" s="3"/>
      <c r="H44" s="3">
        <f t="shared" si="13"/>
        <v>4166.666666666667</v>
      </c>
      <c r="I44" s="3">
        <f t="shared" ca="1" si="8"/>
        <v>344.44444444444457</v>
      </c>
      <c r="J44" s="3"/>
      <c r="K44" s="3">
        <f t="shared" ca="1" si="9"/>
        <v>55.111111111111136</v>
      </c>
      <c r="L44" s="3">
        <f ca="1">SUM(G44:K44)</f>
        <v>4566.2222222222226</v>
      </c>
      <c r="M44" s="3"/>
      <c r="N44" s="3"/>
      <c r="O44" s="3"/>
      <c r="P44" s="3"/>
      <c r="Q44" s="3"/>
    </row>
    <row r="45" spans="1:17" x14ac:dyDescent="0.25">
      <c r="A45">
        <v>6</v>
      </c>
      <c r="B45" s="1">
        <f t="shared" ca="1" si="11"/>
        <v>45190</v>
      </c>
      <c r="C45" s="1">
        <f t="shared" ca="1" si="6"/>
        <v>45220</v>
      </c>
      <c r="D45" s="3">
        <f t="shared" ca="1" si="7"/>
        <v>30</v>
      </c>
      <c r="E45" s="3"/>
      <c r="F45" s="3">
        <f t="shared" si="12"/>
        <v>25000.000000000007</v>
      </c>
      <c r="G45" s="3"/>
      <c r="H45" s="3">
        <f t="shared" si="13"/>
        <v>4166.666666666667</v>
      </c>
      <c r="I45" s="3">
        <f t="shared" ca="1" si="8"/>
        <v>291.66666666666674</v>
      </c>
      <c r="J45" s="3"/>
      <c r="K45" s="3">
        <f t="shared" ca="1" si="9"/>
        <v>46.666666666666679</v>
      </c>
      <c r="L45" s="3">
        <f t="shared" ca="1" si="10"/>
        <v>4505.0000000000009</v>
      </c>
      <c r="M45" s="3"/>
      <c r="N45" s="3"/>
      <c r="O45" s="3"/>
      <c r="P45" s="3"/>
      <c r="Q45" s="3"/>
    </row>
    <row r="46" spans="1:17" x14ac:dyDescent="0.25">
      <c r="A46">
        <v>7</v>
      </c>
      <c r="B46" s="1">
        <f t="shared" ca="1" si="11"/>
        <v>45220</v>
      </c>
      <c r="C46" s="1">
        <f t="shared" ca="1" si="6"/>
        <v>45251</v>
      </c>
      <c r="D46" s="3">
        <f t="shared" ca="1" si="7"/>
        <v>31</v>
      </c>
      <c r="E46" s="3"/>
      <c r="F46" s="3">
        <f t="shared" si="12"/>
        <v>20833.333333333339</v>
      </c>
      <c r="G46" s="3"/>
      <c r="H46" s="3">
        <f t="shared" si="13"/>
        <v>4166.666666666667</v>
      </c>
      <c r="I46" s="3">
        <f t="shared" ca="1" si="8"/>
        <v>258.33333333333343</v>
      </c>
      <c r="J46" s="3"/>
      <c r="K46" s="3">
        <f t="shared" ca="1" si="9"/>
        <v>41.33333333333335</v>
      </c>
      <c r="L46" s="3">
        <f t="shared" ca="1" si="10"/>
        <v>4466.333333333333</v>
      </c>
      <c r="M46" s="3"/>
      <c r="N46" s="3"/>
      <c r="O46" s="3"/>
      <c r="P46" s="3"/>
      <c r="Q46" s="3"/>
    </row>
    <row r="47" spans="1:17" x14ac:dyDescent="0.25">
      <c r="A47">
        <v>8</v>
      </c>
      <c r="B47" s="1">
        <f t="shared" ca="1" si="11"/>
        <v>45251</v>
      </c>
      <c r="C47" s="1">
        <f t="shared" ca="1" si="6"/>
        <v>45281</v>
      </c>
      <c r="D47" s="3">
        <f t="shared" ca="1" si="7"/>
        <v>30</v>
      </c>
      <c r="E47" s="3"/>
      <c r="F47" s="3">
        <f t="shared" si="12"/>
        <v>16666.666666666672</v>
      </c>
      <c r="G47" s="3"/>
      <c r="H47" s="3">
        <f t="shared" si="13"/>
        <v>4166.666666666667</v>
      </c>
      <c r="I47" s="3">
        <f t="shared" ca="1" si="8"/>
        <v>208.33333333333337</v>
      </c>
      <c r="J47" s="3"/>
      <c r="K47" s="3">
        <f t="shared" ca="1" si="9"/>
        <v>33.333333333333343</v>
      </c>
      <c r="L47" s="3">
        <f t="shared" ca="1" si="10"/>
        <v>4408.333333333333</v>
      </c>
      <c r="M47" s="3"/>
      <c r="N47" s="3"/>
      <c r="O47" s="3"/>
      <c r="P47" s="3"/>
      <c r="Q47" s="3"/>
    </row>
    <row r="48" spans="1:17" x14ac:dyDescent="0.25">
      <c r="A48">
        <v>9</v>
      </c>
      <c r="B48" s="1">
        <f t="shared" ca="1" si="11"/>
        <v>45281</v>
      </c>
      <c r="C48" s="1">
        <f t="shared" ca="1" si="6"/>
        <v>45312</v>
      </c>
      <c r="D48" s="3">
        <f t="shared" ca="1" si="7"/>
        <v>31</v>
      </c>
      <c r="E48" s="3"/>
      <c r="F48" s="3">
        <f t="shared" si="12"/>
        <v>12500.000000000004</v>
      </c>
      <c r="G48" s="3"/>
      <c r="H48" s="3">
        <f t="shared" si="13"/>
        <v>4166.666666666667</v>
      </c>
      <c r="I48" s="3">
        <f t="shared" ca="1" si="8"/>
        <v>172.22222222222229</v>
      </c>
      <c r="J48" s="3"/>
      <c r="K48" s="3">
        <f t="shared" ca="1" si="9"/>
        <v>27.555555555555568</v>
      </c>
      <c r="L48" s="3">
        <f t="shared" ca="1" si="10"/>
        <v>4366.4444444444453</v>
      </c>
      <c r="M48" s="3"/>
      <c r="N48" s="3"/>
      <c r="O48" s="3"/>
      <c r="P48" s="3"/>
      <c r="Q48" s="3"/>
    </row>
    <row r="49" spans="1:17" x14ac:dyDescent="0.25">
      <c r="A49">
        <v>10</v>
      </c>
      <c r="B49" s="1">
        <f t="shared" ca="1" si="11"/>
        <v>45312</v>
      </c>
      <c r="C49" s="1">
        <f t="shared" ca="1" si="6"/>
        <v>45343</v>
      </c>
      <c r="D49" s="3">
        <f t="shared" ca="1" si="7"/>
        <v>31</v>
      </c>
      <c r="E49" s="3"/>
      <c r="F49" s="3">
        <f t="shared" si="12"/>
        <v>8333.3333333333358</v>
      </c>
      <c r="G49" s="3"/>
      <c r="H49" s="3">
        <f t="shared" si="13"/>
        <v>4166.666666666667</v>
      </c>
      <c r="I49" s="3">
        <f t="shared" ca="1" si="8"/>
        <v>129.16666666666671</v>
      </c>
      <c r="J49" s="3"/>
      <c r="K49" s="3">
        <f t="shared" ca="1" si="9"/>
        <v>20.666666666666675</v>
      </c>
      <c r="L49" s="3">
        <f t="shared" ca="1" si="10"/>
        <v>4316.5000000000009</v>
      </c>
      <c r="M49" s="3"/>
      <c r="N49" s="3"/>
      <c r="O49" s="3"/>
      <c r="P49" s="3"/>
      <c r="Q49" s="3"/>
    </row>
    <row r="50" spans="1:17" x14ac:dyDescent="0.25">
      <c r="A50">
        <v>11</v>
      </c>
      <c r="B50" s="1">
        <f t="shared" ca="1" si="11"/>
        <v>45343</v>
      </c>
      <c r="C50" s="1">
        <f t="shared" ca="1" si="6"/>
        <v>45372</v>
      </c>
      <c r="D50" s="3">
        <f t="shared" ca="1" si="7"/>
        <v>29</v>
      </c>
      <c r="E50" s="3"/>
      <c r="F50" s="3">
        <f t="shared" si="12"/>
        <v>4166.6666666666688</v>
      </c>
      <c r="G50" s="3"/>
      <c r="H50" s="3">
        <f t="shared" si="13"/>
        <v>4166.666666666667</v>
      </c>
      <c r="I50" s="3">
        <f t="shared" ca="1" si="8"/>
        <v>80.555555555555571</v>
      </c>
      <c r="J50" s="3"/>
      <c r="K50" s="3">
        <f t="shared" ca="1" si="9"/>
        <v>12.888888888888891</v>
      </c>
      <c r="L50" s="3">
        <f t="shared" ca="1" si="10"/>
        <v>4260.1111111111113</v>
      </c>
      <c r="M50" s="3"/>
      <c r="N50" s="3"/>
      <c r="O50" s="3"/>
      <c r="P50" s="3"/>
      <c r="Q50" s="3"/>
    </row>
    <row r="51" spans="1:17" x14ac:dyDescent="0.25">
      <c r="A51">
        <v>12</v>
      </c>
      <c r="B51" s="1">
        <f t="shared" ca="1" si="11"/>
        <v>45372</v>
      </c>
      <c r="C51" s="1">
        <f t="shared" ca="1" si="6"/>
        <v>45403</v>
      </c>
      <c r="D51" s="3">
        <f t="shared" ca="1" si="7"/>
        <v>31</v>
      </c>
      <c r="E51" s="3"/>
      <c r="F51" s="3">
        <f t="shared" si="12"/>
        <v>0</v>
      </c>
      <c r="G51" s="3"/>
      <c r="H51" s="3">
        <f t="shared" si="13"/>
        <v>4166.666666666667</v>
      </c>
      <c r="I51" s="3">
        <f t="shared" ca="1" si="8"/>
        <v>43.055555555555571</v>
      </c>
      <c r="J51" s="3"/>
      <c r="K51" s="3">
        <f t="shared" ca="1" si="9"/>
        <v>6.8888888888888919</v>
      </c>
      <c r="L51" s="3">
        <f t="shared" ca="1" si="10"/>
        <v>4216.6111111111113</v>
      </c>
      <c r="M51" s="3"/>
      <c r="N51" s="3"/>
      <c r="O51" s="3"/>
      <c r="P51" s="3"/>
      <c r="Q51" s="3"/>
    </row>
    <row r="52" spans="1:17" x14ac:dyDescent="0.25">
      <c r="A52" t="s">
        <v>41</v>
      </c>
      <c r="H52" s="4">
        <f>SUM(H39:H51)</f>
        <v>49999.999999999993</v>
      </c>
      <c r="I52" s="4">
        <f ca="1">SUM(I39:I51)</f>
        <v>3305.5555555555566</v>
      </c>
      <c r="J52" s="4">
        <f>SUM(J39:J51)</f>
        <v>0</v>
      </c>
      <c r="K52" s="4">
        <f ca="1">SUM(K39:K51)</f>
        <v>608.88888888888903</v>
      </c>
      <c r="L52" s="4">
        <f ca="1">SUM(L40:L51)</f>
        <v>53834.444444444445</v>
      </c>
    </row>
    <row r="54" spans="1:17" s="5" customFormat="1" x14ac:dyDescent="0.25">
      <c r="A54" s="5" t="s">
        <v>24</v>
      </c>
      <c r="B54" s="5" t="s">
        <v>6</v>
      </c>
      <c r="C54" s="5" t="s">
        <v>9</v>
      </c>
      <c r="D54" s="5" t="s">
        <v>25</v>
      </c>
      <c r="E54" s="5" t="s">
        <v>18</v>
      </c>
      <c r="F54" s="5" t="s">
        <v>21</v>
      </c>
      <c r="G54" s="6">
        <f ca="1">TODAY()+4</f>
        <v>45037</v>
      </c>
    </row>
    <row r="56" spans="1:17" x14ac:dyDescent="0.25">
      <c r="A56" t="s">
        <v>26</v>
      </c>
      <c r="C56">
        <v>50000</v>
      </c>
    </row>
    <row r="57" spans="1:17" x14ac:dyDescent="0.25">
      <c r="A57" t="s">
        <v>27</v>
      </c>
      <c r="C57">
        <v>3</v>
      </c>
    </row>
    <row r="58" spans="1:17" x14ac:dyDescent="0.25">
      <c r="A58" t="s">
        <v>28</v>
      </c>
      <c r="C58" s="2">
        <v>0.12</v>
      </c>
    </row>
    <row r="60" spans="1:17" x14ac:dyDescent="0.25">
      <c r="A60" t="s">
        <v>29</v>
      </c>
      <c r="B60" t="s">
        <v>30</v>
      </c>
      <c r="D60" t="s">
        <v>40</v>
      </c>
      <c r="E60" t="s">
        <v>33</v>
      </c>
      <c r="F60" t="s">
        <v>34</v>
      </c>
      <c r="G60" t="s">
        <v>36</v>
      </c>
      <c r="H60" t="s">
        <v>35</v>
      </c>
      <c r="I60" t="s">
        <v>37</v>
      </c>
      <c r="J60" t="s">
        <v>38</v>
      </c>
      <c r="K60" t="s">
        <v>20</v>
      </c>
      <c r="L60" t="s">
        <v>39</v>
      </c>
    </row>
    <row r="61" spans="1:17" x14ac:dyDescent="0.25">
      <c r="B61" t="s">
        <v>31</v>
      </c>
      <c r="C61" t="s">
        <v>32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5">
      <c r="A62">
        <v>0</v>
      </c>
      <c r="B62" s="1">
        <f ca="1">G54</f>
        <v>45037</v>
      </c>
      <c r="D62" s="3"/>
      <c r="E62" s="3">
        <f>-C56</f>
        <v>-50000</v>
      </c>
      <c r="F62" s="3">
        <f>-E62</f>
        <v>50000</v>
      </c>
      <c r="G62" s="3">
        <f>C56*0.01</f>
        <v>500</v>
      </c>
      <c r="H62" s="3"/>
      <c r="I62" s="3"/>
      <c r="J62" s="3"/>
      <c r="K62" s="3">
        <f>(I62+J62+G62)*0.16</f>
        <v>80</v>
      </c>
      <c r="L62" s="3">
        <f>E62+SUM(G62:K62)</f>
        <v>-49420</v>
      </c>
      <c r="M62" s="3"/>
      <c r="N62" s="3"/>
      <c r="O62" s="3"/>
      <c r="P62" s="3"/>
      <c r="Q62" s="3"/>
    </row>
    <row r="63" spans="1:17" x14ac:dyDescent="0.25">
      <c r="A63">
        <v>1</v>
      </c>
      <c r="B63" s="1">
        <f ca="1">B62</f>
        <v>45037</v>
      </c>
      <c r="C63" s="1">
        <f ca="1">DATE(YEAR(B63),MONTH(B63)+1,DAY(B63))</f>
        <v>45067</v>
      </c>
      <c r="D63" s="3">
        <f ca="1">C63-B63</f>
        <v>30</v>
      </c>
      <c r="E63" s="3"/>
      <c r="F63" s="3">
        <f>-E62-H63</f>
        <v>50000</v>
      </c>
      <c r="G63" s="3"/>
      <c r="H63" s="3">
        <v>0</v>
      </c>
      <c r="I63" s="3">
        <f ca="1">F62*C$13/360*D63</f>
        <v>500.00000000000006</v>
      </c>
      <c r="J63" s="3"/>
      <c r="K63" s="3">
        <f ca="1">(I63+J63+G63)*0.16</f>
        <v>80.000000000000014</v>
      </c>
      <c r="L63" s="3">
        <f ca="1">SUM(G63:K63)</f>
        <v>580.00000000000011</v>
      </c>
      <c r="M63" s="3"/>
      <c r="N63" s="3"/>
      <c r="O63" s="3"/>
      <c r="P63" s="3"/>
      <c r="Q63" s="3"/>
    </row>
    <row r="64" spans="1:17" x14ac:dyDescent="0.25">
      <c r="A64">
        <v>2</v>
      </c>
      <c r="B64" s="1">
        <f ca="1">C63</f>
        <v>45067</v>
      </c>
      <c r="C64" s="1">
        <f ca="1">DATE(YEAR(B64),MONTH(B64)+1,DAY(B64))</f>
        <v>45098</v>
      </c>
      <c r="D64" s="3">
        <f ca="1">C64-B64</f>
        <v>31</v>
      </c>
      <c r="E64" s="3"/>
      <c r="F64" s="3">
        <f>F63-H64</f>
        <v>50000</v>
      </c>
      <c r="G64" s="3"/>
      <c r="H64" s="3">
        <f>H63</f>
        <v>0</v>
      </c>
      <c r="I64" s="3">
        <f ca="1">F63*C$13/360*D64</f>
        <v>516.66666666666674</v>
      </c>
      <c r="J64" s="3"/>
      <c r="K64" s="3">
        <f ca="1">(I64+J64+G64)*0.16</f>
        <v>82.666666666666686</v>
      </c>
      <c r="L64" s="3">
        <f ca="1">SUM(G64:K64)</f>
        <v>599.33333333333348</v>
      </c>
      <c r="M64" s="3"/>
      <c r="N64" s="3"/>
      <c r="O64" s="3"/>
      <c r="P64" s="3"/>
      <c r="Q64" s="3"/>
    </row>
    <row r="65" spans="1:17" x14ac:dyDescent="0.25">
      <c r="A65">
        <v>3</v>
      </c>
      <c r="B65" s="1">
        <f ca="1">C64</f>
        <v>45098</v>
      </c>
      <c r="C65" s="1">
        <f ca="1">DATE(YEAR(B65),MONTH(B65)+1,DAY(B65))</f>
        <v>45128</v>
      </c>
      <c r="D65" s="3">
        <f ca="1">C65-B65</f>
        <v>30</v>
      </c>
      <c r="E65" s="3"/>
      <c r="F65" s="3">
        <f>F64-H65</f>
        <v>0</v>
      </c>
      <c r="G65" s="3"/>
      <c r="H65" s="3">
        <f>C56</f>
        <v>50000</v>
      </c>
      <c r="I65" s="3">
        <f ca="1">F64*C$13/360*D65</f>
        <v>500.00000000000006</v>
      </c>
      <c r="J65" s="3"/>
      <c r="K65" s="3">
        <f ca="1">(I65+J65+G65)*0.16</f>
        <v>80.000000000000014</v>
      </c>
      <c r="L65" s="3">
        <f ca="1">SUM(G65:K65)</f>
        <v>50580</v>
      </c>
      <c r="M65" s="3"/>
      <c r="N65" s="3"/>
      <c r="O65" s="3"/>
      <c r="P65" s="3"/>
      <c r="Q65" s="3"/>
    </row>
    <row r="66" spans="1:17" x14ac:dyDescent="0.25">
      <c r="A66" t="s">
        <v>41</v>
      </c>
      <c r="H66" s="4">
        <f>SUM(H62:H65)</f>
        <v>50000</v>
      </c>
      <c r="I66" s="4">
        <f ca="1">SUM(I62:I65)</f>
        <v>1516.6666666666667</v>
      </c>
      <c r="J66" s="4">
        <f>SUM(J62:J65)</f>
        <v>0</v>
      </c>
      <c r="K66" s="4">
        <f ca="1">SUM(K62:K65)</f>
        <v>322.66666666666669</v>
      </c>
      <c r="L66" s="4">
        <f ca="1">SUM(L63:L65)</f>
        <v>51759.333333333336</v>
      </c>
    </row>
    <row r="68" spans="1:17" x14ac:dyDescent="0.25">
      <c r="G68" t="s">
        <v>50</v>
      </c>
    </row>
    <row r="69" spans="1:17" x14ac:dyDescent="0.25">
      <c r="I69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 Munfrost</cp:lastModifiedBy>
  <dcterms:created xsi:type="dcterms:W3CDTF">2020-11-05T16:56:42Z</dcterms:created>
  <dcterms:modified xsi:type="dcterms:W3CDTF">2023-04-17T10:17:22Z</dcterms:modified>
</cp:coreProperties>
</file>