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9.xml" ContentType="application/vnd.openxmlformats-officedocument.drawing+xml"/>
  <Override PartName="/xl/tables/table13.xml" ContentType="application/vnd.openxmlformats-officedocument.spreadsheetml.tab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tables/table14.xml" ContentType="application/vnd.openxmlformats-officedocument.spreadsheetml.tab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08\"/>
    </mc:Choice>
  </mc:AlternateContent>
  <xr:revisionPtr revIDLastSave="0" documentId="13_ncr:1_{024BAAC0-C821-48B1-8ADF-B42B43468F6B}" xr6:coauthVersionLast="47" xr6:coauthVersionMax="47" xr10:uidLastSave="{00000000-0000-0000-0000-000000000000}"/>
  <bookViews>
    <workbookView xWindow="-98" yWindow="-98" windowWidth="16276" windowHeight="10440" xr2:uid="{28317406-96D7-48EA-AEB2-3A33E72E1C08}"/>
  </bookViews>
  <sheets>
    <sheet name="Frequencies discrete" sheetId="1" r:id="rId1"/>
    <sheet name="Frequencies continuous" sheetId="2" r:id="rId2"/>
    <sheet name="Frequencies continuous function" sheetId="3" r:id="rId3"/>
    <sheet name="Frequencies cumulative pivot" sheetId="9" r:id="rId4"/>
    <sheet name="Frequencies cumulative function" sheetId="10" r:id="rId5"/>
    <sheet name="Averages" sheetId="8" r:id="rId6"/>
    <sheet name="Quartiles Percentiles" sheetId="11" r:id="rId7"/>
    <sheet name="Standard deviation" sheetId="13" r:id="rId8"/>
    <sheet name="Rank, large" sheetId="12" r:id="rId9"/>
    <sheet name="Box and Whisker" sheetId="14" r:id="rId10"/>
    <sheet name="Skew types" sheetId="15" r:id="rId11"/>
    <sheet name="Venn Tree" sheetId="16" r:id="rId12"/>
    <sheet name="Probability table" sheetId="17" r:id="rId13"/>
    <sheet name="Prob distributions" sheetId="18" r:id="rId14"/>
    <sheet name="Normal" sheetId="19" r:id="rId15"/>
    <sheet name="z scores" sheetId="20" r:id="rId16"/>
    <sheet name="Confidence" sheetId="21" r:id="rId17"/>
    <sheet name="Chi square" sheetId="22" r:id="rId18"/>
    <sheet name="Trendlines" sheetId="23" r:id="rId19"/>
  </sheets>
  <definedNames>
    <definedName name="_xlchart.v1.0" hidden="1">'Frequencies continuous function'!$A$1</definedName>
    <definedName name="_xlchart.v1.1" hidden="1">'Frequencies continuous function'!$A$2:$A$8</definedName>
    <definedName name="_xlchart.v1.10" hidden="1">'Skew types'!$M$1</definedName>
    <definedName name="_xlchart.v1.11" hidden="1">'Skew types'!$M$2:$M$18</definedName>
    <definedName name="_xlchart.v1.2" hidden="1">'Frequencies continuous function'!$A$1</definedName>
    <definedName name="_xlchart.v1.3" hidden="1">'Frequencies continuous function'!$A$2:$A$8</definedName>
    <definedName name="_xlchart.v1.4" hidden="1">'Box and Whisker'!$A$1</definedName>
    <definedName name="_xlchart.v1.5" hidden="1">'Box and Whisker'!$A$2:$A$101</definedName>
    <definedName name="_xlchart.v1.6" hidden="1">'Skew types'!$G$1</definedName>
    <definedName name="_xlchart.v1.7" hidden="1">'Skew types'!$G$2:$G$18</definedName>
    <definedName name="_xlchart.v1.8" hidden="1">'Skew types'!$A$1</definedName>
    <definedName name="_xlchart.v1.9" hidden="1">'Skew types'!$A$2:$A$18</definedName>
  </definedNames>
  <calcPr calcId="191029"/>
  <pivotCaches>
    <pivotCache cacheId="0" r:id="rId20"/>
    <pivotCache cacheId="1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8" l="1" a="1"/>
  <c r="F20" i="8" s="1"/>
  <c r="C11" i="8" a="1"/>
  <c r="C11" i="8" s="1"/>
  <c r="D2" i="10" a="1"/>
  <c r="D2" i="10" s="1"/>
  <c r="D2" i="3" a="1"/>
  <c r="D2" i="3" s="1"/>
  <c r="B13" i="22"/>
  <c r="C5" i="22"/>
  <c r="B5" i="22"/>
  <c r="D3" i="22"/>
  <c r="D4" i="22"/>
  <c r="D2" i="22"/>
  <c r="E3" i="21"/>
  <c r="E7" i="21"/>
  <c r="E9" i="21"/>
  <c r="E8" i="21"/>
  <c r="E1" i="21"/>
  <c r="D6" i="20"/>
  <c r="D5" i="20"/>
  <c r="B6" i="20"/>
  <c r="B5" i="20"/>
  <c r="M2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1" i="19"/>
  <c r="K2" i="19"/>
  <c r="K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1" i="19"/>
  <c r="D4" i="19"/>
  <c r="D3" i="19"/>
  <c r="D2" i="19"/>
  <c r="D1" i="19"/>
  <c r="A14" i="18"/>
  <c r="A13" i="18"/>
  <c r="A17" i="18"/>
  <c r="A16" i="18"/>
  <c r="A11" i="18"/>
  <c r="A10" i="18"/>
  <c r="A5" i="18"/>
  <c r="A4" i="18"/>
  <c r="A3" i="18"/>
  <c r="A2" i="18"/>
  <c r="A1" i="18"/>
  <c r="A8" i="18"/>
  <c r="A7" i="18"/>
  <c r="I1" i="17"/>
  <c r="I2" i="17"/>
  <c r="P14" i="15"/>
  <c r="J14" i="15"/>
  <c r="D14" i="15"/>
  <c r="C13" i="14"/>
  <c r="E5" i="13" a="1"/>
  <c r="E5" i="13" s="1"/>
  <c r="C2" i="13"/>
  <c r="C1" i="13"/>
  <c r="D5" i="22" l="1"/>
  <c r="B8" i="22" s="1"/>
  <c r="C8" i="22"/>
  <c r="D12" i="12"/>
  <c r="D11" i="12"/>
  <c r="D10" i="12"/>
  <c r="B11" i="12"/>
  <c r="B12" i="12"/>
  <c r="B13" i="12"/>
  <c r="B14" i="12"/>
  <c r="B15" i="12"/>
  <c r="B16" i="12"/>
  <c r="B10" i="12"/>
  <c r="F1" i="12"/>
  <c r="F2" i="12"/>
  <c r="F3" i="12"/>
  <c r="F4" i="12"/>
  <c r="F5" i="12"/>
  <c r="F6" i="12"/>
  <c r="F7" i="12"/>
  <c r="E2" i="12"/>
  <c r="E3" i="12"/>
  <c r="E4" i="12"/>
  <c r="E5" i="12"/>
  <c r="E6" i="12"/>
  <c r="E7" i="12"/>
  <c r="E1" i="12"/>
  <c r="C2" i="12"/>
  <c r="D2" i="12"/>
  <c r="C3" i="12"/>
  <c r="D3" i="12"/>
  <c r="C4" i="12"/>
  <c r="D4" i="12"/>
  <c r="C5" i="12"/>
  <c r="D5" i="12"/>
  <c r="C6" i="12"/>
  <c r="D6" i="12"/>
  <c r="C7" i="12"/>
  <c r="D7" i="12"/>
  <c r="D1" i="12"/>
  <c r="C1" i="12"/>
  <c r="E11" i="11"/>
  <c r="E3" i="11"/>
  <c r="E7" i="11"/>
  <c r="E5" i="11"/>
  <c r="E12" i="8"/>
  <c r="F8" i="8"/>
  <c r="F9" i="8"/>
  <c r="G27" i="8" a="1"/>
  <c r="G27" i="8" s="1"/>
  <c r="E27" i="8" a="1"/>
  <c r="E27" i="8" s="1"/>
  <c r="B21" i="8" a="1"/>
  <c r="B21" i="8" s="1"/>
  <c r="D23" i="8" s="1" a="1"/>
  <c r="D23" i="8" s="1"/>
  <c r="C4" i="8" a="1"/>
  <c r="C4" i="8" s="1"/>
  <c r="C3" i="8"/>
  <c r="C2" i="8"/>
  <c r="C1" i="8"/>
  <c r="D21" i="8" l="1" a="1"/>
  <c r="D21" i="8" s="1"/>
  <c r="D20" i="8"/>
  <c r="C9" i="22"/>
  <c r="B10" i="22"/>
  <c r="C10" i="22"/>
  <c r="B9" i="22"/>
  <c r="D8" i="22"/>
  <c r="E2" i="10"/>
  <c r="G2" i="10" s="1"/>
  <c r="B11" i="22" l="1"/>
  <c r="D9" i="22"/>
  <c r="D10" i="22"/>
  <c r="C11" i="22"/>
  <c r="E3" i="10"/>
  <c r="G3" i="10" s="1"/>
  <c r="F6" i="10"/>
  <c r="F5" i="10"/>
  <c r="F4" i="10"/>
  <c r="F2" i="10"/>
  <c r="F3" i="10"/>
  <c r="D11" i="22" l="1"/>
  <c r="E4" i="10"/>
  <c r="E5" i="10" l="1"/>
  <c r="G4" i="10"/>
  <c r="E6" i="10" l="1"/>
  <c r="G6" i="10" s="1"/>
  <c r="G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<sst xmlns="http://schemas.openxmlformats.org/spreadsheetml/2006/main" count="131" uniqueCount="79">
  <si>
    <t>Pizza</t>
  </si>
  <si>
    <t>Burger</t>
  </si>
  <si>
    <t>Salad</t>
  </si>
  <si>
    <t>Grand Total</t>
  </si>
  <si>
    <t>Length</t>
  </si>
  <si>
    <t>Frequency</t>
  </si>
  <si>
    <t>Bin Upper Limits</t>
  </si>
  <si>
    <t>Percentage</t>
  </si>
  <si>
    <t>Cumulative Frequency</t>
  </si>
  <si>
    <t>Cumulative Percentage</t>
  </si>
  <si>
    <t>Category</t>
  </si>
  <si>
    <t>Categories</t>
  </si>
  <si>
    <t>Weight</t>
  </si>
  <si>
    <t>10-15</t>
  </si>
  <si>
    <t>15-20</t>
  </si>
  <si>
    <t>20-25</t>
  </si>
  <si>
    <t>&gt;25</t>
  </si>
  <si>
    <t>Number</t>
  </si>
  <si>
    <t>Values</t>
  </si>
  <si>
    <t>Sorted values</t>
  </si>
  <si>
    <t>Quartile 1:</t>
  </si>
  <si>
    <t>Quartile 2:</t>
  </si>
  <si>
    <t>Quartile 3:</t>
  </si>
  <si>
    <t>Quartile 2</t>
  </si>
  <si>
    <t>Quartile 1</t>
  </si>
  <si>
    <t>Quartile 3</t>
  </si>
  <si>
    <t>Lower Quartile</t>
  </si>
  <si>
    <t>Middle Quartile</t>
  </si>
  <si>
    <t>Upper Quartile</t>
  </si>
  <si>
    <t>(Median)</t>
  </si>
  <si>
    <t>Percentile 25:</t>
  </si>
  <si>
    <t>Range: 6</t>
  </si>
  <si>
    <t>Interquartile Range: 4</t>
  </si>
  <si>
    <t>Salary</t>
  </si>
  <si>
    <t>Symmetric skew</t>
  </si>
  <si>
    <t>Negative skew</t>
  </si>
  <si>
    <t>Positive skew</t>
  </si>
  <si>
    <t>Mean:</t>
  </si>
  <si>
    <t>Skew:</t>
  </si>
  <si>
    <t>Outcome</t>
  </si>
  <si>
    <t>Probability</t>
  </si>
  <si>
    <t>Prob 3</t>
  </si>
  <si>
    <t>Prob 3 to 5</t>
  </si>
  <si>
    <t>Column1</t>
  </si>
  <si>
    <t>Column2</t>
  </si>
  <si>
    <t>Team A</t>
  </si>
  <si>
    <t>Mean</t>
  </si>
  <si>
    <t>Team B</t>
  </si>
  <si>
    <t>SD</t>
  </si>
  <si>
    <t>Score</t>
  </si>
  <si>
    <t>Sales</t>
  </si>
  <si>
    <t>T confidence</t>
  </si>
  <si>
    <t>Normal confidence</t>
  </si>
  <si>
    <t>StdDev</t>
  </si>
  <si>
    <t>Good</t>
  </si>
  <si>
    <t>Bad</t>
  </si>
  <si>
    <t>Win</t>
  </si>
  <si>
    <t>Draw</t>
  </si>
  <si>
    <t>Lose</t>
  </si>
  <si>
    <t>Observed</t>
  </si>
  <si>
    <t>Expected</t>
  </si>
  <si>
    <t>Total</t>
  </si>
  <si>
    <t>Chi Square Test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</si>
  <si>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</si>
  <si>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</si>
  <si>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</si>
  <si>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</si>
  <si>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</si>
  <si>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</si>
  <si>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</si>
  <si>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</si>
  <si>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</si>
  <si>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</si>
  <si>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</si>
  <si>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</si>
  <si>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</si>
  <si>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y-values</t>
  </si>
  <si>
    <t>x-values</t>
  </si>
  <si>
    <t>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</si>
</sst>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2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5" xfId="0" applyBorder="1"/>
  </cellXfs>
  <cellStyles count="2">
    <cellStyle name="Normal" xfId="0" builtinId="0"/>
    <cellStyle name="Normal 2" xfId="1" xr:uid="{85AD0578-DFF6-44A9-BDCD-DD282602C9E2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wrapText="1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[statistics.xlsx]Frequencies discrete!PivotTable1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'Frequencies discrete'!$D$1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'Frequencies discrete'!$C$2:$C$5</c:f>
              <c:strCache>
                <c:ptCount val="3"/>
                <c:pt idx="0">
                  <c:v>Burger</c:v>
                </c:pt>
                <c:pt idx="1">
                  <c:v>Pizza</c:v>
                </c:pt>
                <c:pt idx="2">
                  <c:v>Salad</c:v>
                </c:pt>
              </c:strCache>
            </c:strRef>
          </c:cat>
          <c:val>
            <c:numRef>
              <c:f>'Frequencies discrete'!$D$2:$D$5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2-4253-889F-7979BDFD1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0661088"/>
        <c:axId val="1960661504"/>
      </c:barChart>
      <c:catAx>
        <c:axId val="196066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661504"/>
        <c:crosses val="autoZero"/>
        <c:auto val="1"/>
        <c:lblAlgn val="ctr"/>
        <c:lblOffset val="100"/>
        <c:noMultiLvlLbl val="0"/>
      </c:catAx>
      <c:valAx>
        <c:axId val="19606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66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'Frequencies discrete'!$C$12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'Frequencies discrete'!$B$13:$B$15</c:f>
              <c:strCache>
                <c:ptCount val="3"/>
                <c:pt idx="0">
                  <c:v>Burger</c:v>
                </c:pt>
                <c:pt idx="1">
                  <c:v>Pizza</c:v>
                </c:pt>
                <c:pt idx="2">
                  <c:v>Salad</c:v>
                </c:pt>
              </c:strCache>
            </c:strRef>
          </c:cat>
          <c:val>
            <c:numRef>
              <c:f>'Frequencies discrete'!$C$13:$C$15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D-47C5-AFFB-C8B161EC1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507376"/>
        <c:axId val="471917568"/>
      </c:barChart>
      <c:catAx>
        <c:axId val="86650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917568"/>
        <c:crosses val="autoZero"/>
        <c:auto val="1"/>
        <c:lblAlgn val="ctr"/>
        <c:lblOffset val="100"/>
        <c:noMultiLvlLbl val="0"/>
      </c:catAx>
      <c:valAx>
        <c:axId val="47191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50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Cumulative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'Frequencies cumulative function'!$G$1</c:f>
              <c:strCache>
                <c:ptCount val="1"/>
                <c:pt idx="0">
                  <c:v>Cumulative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'Frequencies cumulative function'!$C$2:$C$6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&gt;25</c:v>
                </c:pt>
              </c:strCache>
            </c:strRef>
          </c:cat>
          <c:val>
            <c:numRef>
              <c:f>'Frequencies cumulative function'!$G$2:$G$6</c:f>
              <c:numCache>
                <c:formatCode>0.00%</c:formatCode>
                <c:ptCount val="5"/>
                <c:pt idx="0">
                  <c:v>0</c:v>
                </c:pt>
                <c:pt idx="1">
                  <c:v>0.14285714285714285</c:v>
                </c:pt>
                <c:pt idx="2">
                  <c:v>0.7142857142857143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C-4666-BA3E-C1AFE15F4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37712"/>
        <c:axId val="78166000"/>
      </c:lineChart>
      <c:catAx>
        <c:axId val="8123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6000"/>
        <c:crosses val="autoZero"/>
        <c:auto val="1"/>
        <c:lblAlgn val="ctr"/>
        <c:lblOffset val="100"/>
        <c:noMultiLvlLbl val="0"/>
      </c:catAx>
      <c:valAx>
        <c:axId val="78166000"/>
        <c:scaling>
          <c:orientation val="minMax"/>
          <c:max val="1.009999999999999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'Standard deviation'!$D$16:$D$24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'Standard deviation'!$E$16:$E$24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30</c:v>
                </c:pt>
                <c:pt idx="3">
                  <c:v>70</c:v>
                </c:pt>
                <c:pt idx="4">
                  <c:v>85</c:v>
                </c:pt>
                <c:pt idx="5">
                  <c:v>70</c:v>
                </c:pt>
                <c:pt idx="6">
                  <c:v>30</c:v>
                </c:pt>
                <c:pt idx="7">
                  <c:v>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48-42FD-B788-F085DDC7D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128959"/>
        <c:axId val="1023146015"/>
      </c:scatterChart>
      <c:valAx>
        <c:axId val="1023128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3146015"/>
        <c:crosses val="autoZero"/>
        <c:crossBetween val="midCat"/>
      </c:valAx>
      <c:valAx>
        <c:axId val="1023146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2312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</a:t>
            </a:r>
            <a:r>
              <a:rPr lang="en-US" baseline="0"/>
              <a:t> Skew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'Skew types'!$A$21:$A$30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'Skew types'!$B$21:$B$30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B5-4867-B511-2262D1383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721088"/>
        <c:axId val="637719840"/>
      </c:scatterChart>
      <c:valAx>
        <c:axId val="637721088"/>
        <c:scaling>
          <c:orientation val="minMax"/>
          <c:max val="9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637719840"/>
        <c:crosses val="autoZero"/>
        <c:crossBetween val="midCat"/>
      </c:valAx>
      <c:valAx>
        <c:axId val="637719840"/>
        <c:scaling>
          <c:orientation val="minMax"/>
          <c:max val="11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63772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Negative Skew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'Skew types'!$G$21:$G$30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'Skew types'!$H$21:$H$30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8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B-4D80-9419-6EF6123A8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775136"/>
        <c:axId val="1368775968"/>
      </c:scatterChart>
      <c:valAx>
        <c:axId val="1368775136"/>
        <c:scaling>
          <c:orientation val="minMax"/>
          <c:max val="9"/>
        </c:scaling>
        <c:delete val="1"/>
        <c:axPos val="b"/>
        <c:numFmt formatCode="General" sourceLinked="1"/>
        <c:majorTickMark val="none"/>
        <c:minorTickMark val="none"/>
        <c:tickLblPos val="nextTo"/>
        <c:crossAx val="1368775968"/>
        <c:crosses val="autoZero"/>
        <c:crossBetween val="midCat"/>
      </c:valAx>
      <c:valAx>
        <c:axId val="1368775968"/>
        <c:scaling>
          <c:orientation val="minMax"/>
          <c:max val="10.5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36877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Positive Skew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'Skew types'!$M$21:$M$30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'Skew types'!$N$21:$N$30</c:f>
              <c:numCache>
                <c:formatCode>General</c:formatCode>
                <c:ptCount val="10"/>
                <c:pt idx="0">
                  <c:v>1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3E-462E-BF78-5C64D64D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79600"/>
        <c:axId val="175182096"/>
      </c:scatterChart>
      <c:valAx>
        <c:axId val="175179600"/>
        <c:scaling>
          <c:orientation val="minMax"/>
          <c:max val="9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175182096"/>
        <c:crosses val="autoZero"/>
        <c:crossBetween val="midCat"/>
      </c:valAx>
      <c:valAx>
        <c:axId val="175182096"/>
        <c:scaling>
          <c:orientation val="minMax"/>
          <c:max val="10.5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7517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513682775005657E-2"/>
          <c:y val="0.17171296296296296"/>
          <c:w val="0.92424869020458222"/>
          <c:h val="0.7208876494604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Normal!$B$1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Normal!$A$2:$A$110</c:f>
              <c:numCache>
                <c:formatCode>General</c:formatCode>
                <c:ptCount val="109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</c:numCache>
            </c:numRef>
          </c:xVal>
          <c:yVal>
            <c:numRef>
              <c:f>Normal!$B$2:$B$110</c:f>
              <c:numCache>
                <c:formatCode>General</c:formatCode>
                <c:ptCount val="109"/>
                <c:pt idx="0">
                  <c:v>1.0281999999999999E-4</c:v>
                </c:pt>
                <c:pt idx="1">
                  <c:v>1.2812000000000001E-4</c:v>
                </c:pt>
                <c:pt idx="2">
                  <c:v>1.5893999999999999E-4</c:v>
                </c:pt>
                <c:pt idx="3">
                  <c:v>1.963E-4</c:v>
                </c:pt>
                <c:pt idx="4">
                  <c:v>2.4136000000000001E-4</c:v>
                </c:pt>
                <c:pt idx="5">
                  <c:v>2.9545999999999999E-4</c:v>
                </c:pt>
                <c:pt idx="6">
                  <c:v>3.6006999999999999E-4</c:v>
                </c:pt>
                <c:pt idx="7">
                  <c:v>4.3687000000000001E-4</c:v>
                </c:pt>
                <c:pt idx="8">
                  <c:v>5.2769999999999998E-4</c:v>
                </c:pt>
                <c:pt idx="9">
                  <c:v>6.3458000000000004E-4</c:v>
                </c:pt>
                <c:pt idx="10">
                  <c:v>7.5973000000000002E-4</c:v>
                </c:pt>
                <c:pt idx="11">
                  <c:v>9.0552999999999999E-4</c:v>
                </c:pt>
                <c:pt idx="12">
                  <c:v>1.07452E-3</c:v>
                </c:pt>
                <c:pt idx="13">
                  <c:v>1.2694E-3</c:v>
                </c:pt>
                <c:pt idx="14">
                  <c:v>1.4929699999999999E-3</c:v>
                </c:pt>
                <c:pt idx="15">
                  <c:v>1.7481300000000001E-3</c:v>
                </c:pt>
                <c:pt idx="16">
                  <c:v>2.0378100000000001E-3</c:v>
                </c:pt>
                <c:pt idx="17">
                  <c:v>2.3649700000000001E-3</c:v>
                </c:pt>
                <c:pt idx="18">
                  <c:v>2.7324799999999998E-3</c:v>
                </c:pt>
                <c:pt idx="19">
                  <c:v>3.1430999999999998E-3</c:v>
                </c:pt>
                <c:pt idx="20">
                  <c:v>3.5994E-3</c:v>
                </c:pt>
                <c:pt idx="21">
                  <c:v>4.1036500000000004E-3</c:v>
                </c:pt>
                <c:pt idx="22">
                  <c:v>4.6578100000000001E-3</c:v>
                </c:pt>
                <c:pt idx="23">
                  <c:v>5.26334E-3</c:v>
                </c:pt>
                <c:pt idx="24">
                  <c:v>5.9212300000000004E-3</c:v>
                </c:pt>
                <c:pt idx="25">
                  <c:v>6.6318100000000001E-3</c:v>
                </c:pt>
                <c:pt idx="26">
                  <c:v>7.3947199999999996E-3</c:v>
                </c:pt>
                <c:pt idx="27">
                  <c:v>8.2088300000000003E-3</c:v>
                </c:pt>
                <c:pt idx="28">
                  <c:v>9.0721699999999992E-3</c:v>
                </c:pt>
                <c:pt idx="29">
                  <c:v>9.9818300000000006E-3</c:v>
                </c:pt>
                <c:pt idx="30">
                  <c:v>1.0933999999999999E-2</c:v>
                </c:pt>
                <c:pt idx="31">
                  <c:v>1.1923889999999999E-2</c:v>
                </c:pt>
                <c:pt idx="32">
                  <c:v>1.2945740000000001E-2</c:v>
                </c:pt>
                <c:pt idx="33">
                  <c:v>1.399282E-2</c:v>
                </c:pt>
                <c:pt idx="34">
                  <c:v>1.505752E-2</c:v>
                </c:pt>
                <c:pt idx="35">
                  <c:v>1.6131380000000001E-2</c:v>
                </c:pt>
                <c:pt idx="36">
                  <c:v>1.7205189999999999E-2</c:v>
                </c:pt>
                <c:pt idx="37">
                  <c:v>1.82691E-2</c:v>
                </c:pt>
                <c:pt idx="38">
                  <c:v>1.931277E-2</c:v>
                </c:pt>
                <c:pt idx="39">
                  <c:v>2.0325530000000001E-2</c:v>
                </c:pt>
                <c:pt idx="40">
                  <c:v>2.1296530000000001E-2</c:v>
                </c:pt>
                <c:pt idx="41">
                  <c:v>2.2214970000000001E-2</c:v>
                </c:pt>
                <c:pt idx="42">
                  <c:v>2.3070259999999999E-2</c:v>
                </c:pt>
                <c:pt idx="43">
                  <c:v>2.3852229999999999E-2</c:v>
                </c:pt>
                <c:pt idx="44">
                  <c:v>2.4551340000000001E-2</c:v>
                </c:pt>
                <c:pt idx="45">
                  <c:v>2.5158880000000002E-2</c:v>
                </c:pt>
                <c:pt idx="46">
                  <c:v>2.5667120000000002E-2</c:v>
                </c:pt>
                <c:pt idx="47">
                  <c:v>2.6069510000000001E-2</c:v>
                </c:pt>
                <c:pt idx="48">
                  <c:v>2.6360789999999999E-2</c:v>
                </c:pt>
                <c:pt idx="49">
                  <c:v>2.6537120000000001E-2</c:v>
                </c:pt>
                <c:pt idx="50">
                  <c:v>2.6596149999999999E-2</c:v>
                </c:pt>
                <c:pt idx="51">
                  <c:v>2.6537120000000001E-2</c:v>
                </c:pt>
                <c:pt idx="52">
                  <c:v>2.6360789999999999E-2</c:v>
                </c:pt>
                <c:pt idx="53">
                  <c:v>2.6069510000000001E-2</c:v>
                </c:pt>
                <c:pt idx="54">
                  <c:v>2.5667120000000002E-2</c:v>
                </c:pt>
                <c:pt idx="55">
                  <c:v>2.5158880000000002E-2</c:v>
                </c:pt>
                <c:pt idx="56">
                  <c:v>2.4551340000000001E-2</c:v>
                </c:pt>
                <c:pt idx="57">
                  <c:v>2.3852229999999999E-2</c:v>
                </c:pt>
                <c:pt idx="58">
                  <c:v>2.3070259999999999E-2</c:v>
                </c:pt>
                <c:pt idx="59">
                  <c:v>2.2214970000000001E-2</c:v>
                </c:pt>
                <c:pt idx="60">
                  <c:v>2.1296530000000001E-2</c:v>
                </c:pt>
                <c:pt idx="61">
                  <c:v>2.0325530000000001E-2</c:v>
                </c:pt>
                <c:pt idx="62">
                  <c:v>1.931277E-2</c:v>
                </c:pt>
                <c:pt idx="63">
                  <c:v>1.82691E-2</c:v>
                </c:pt>
                <c:pt idx="64">
                  <c:v>1.7205189999999999E-2</c:v>
                </c:pt>
                <c:pt idx="65">
                  <c:v>1.6131380000000001E-2</c:v>
                </c:pt>
                <c:pt idx="66">
                  <c:v>1.505752E-2</c:v>
                </c:pt>
                <c:pt idx="67">
                  <c:v>1.399282E-2</c:v>
                </c:pt>
                <c:pt idx="68">
                  <c:v>1.2945740000000001E-2</c:v>
                </c:pt>
                <c:pt idx="69">
                  <c:v>1.1923889999999999E-2</c:v>
                </c:pt>
                <c:pt idx="70">
                  <c:v>1.0933999999999999E-2</c:v>
                </c:pt>
                <c:pt idx="71">
                  <c:v>9.9818300000000006E-3</c:v>
                </c:pt>
                <c:pt idx="72">
                  <c:v>9.0721699999999992E-3</c:v>
                </c:pt>
                <c:pt idx="73">
                  <c:v>8.2088300000000003E-3</c:v>
                </c:pt>
                <c:pt idx="74">
                  <c:v>7.3947199999999996E-3</c:v>
                </c:pt>
                <c:pt idx="75">
                  <c:v>6.6318100000000001E-3</c:v>
                </c:pt>
                <c:pt idx="76">
                  <c:v>5.9212300000000004E-3</c:v>
                </c:pt>
                <c:pt idx="77">
                  <c:v>5.26334E-3</c:v>
                </c:pt>
                <c:pt idx="78">
                  <c:v>4.6578100000000001E-3</c:v>
                </c:pt>
                <c:pt idx="79">
                  <c:v>4.1036500000000004E-3</c:v>
                </c:pt>
                <c:pt idx="80">
                  <c:v>3.5994E-3</c:v>
                </c:pt>
                <c:pt idx="81">
                  <c:v>3.1430999999999998E-3</c:v>
                </c:pt>
                <c:pt idx="82">
                  <c:v>2.7324799999999998E-3</c:v>
                </c:pt>
                <c:pt idx="83">
                  <c:v>2.3649700000000001E-3</c:v>
                </c:pt>
                <c:pt idx="84">
                  <c:v>2.0378100000000001E-3</c:v>
                </c:pt>
                <c:pt idx="85">
                  <c:v>1.7481300000000001E-3</c:v>
                </c:pt>
                <c:pt idx="86">
                  <c:v>1.4929699999999999E-3</c:v>
                </c:pt>
                <c:pt idx="87">
                  <c:v>1.2694E-3</c:v>
                </c:pt>
                <c:pt idx="88">
                  <c:v>1.07452E-3</c:v>
                </c:pt>
                <c:pt idx="89">
                  <c:v>9.0552999999999999E-4</c:v>
                </c:pt>
                <c:pt idx="90">
                  <c:v>7.5973000000000002E-4</c:v>
                </c:pt>
                <c:pt idx="91">
                  <c:v>6.3458000000000004E-4</c:v>
                </c:pt>
                <c:pt idx="92">
                  <c:v>5.2769999999999998E-4</c:v>
                </c:pt>
                <c:pt idx="93">
                  <c:v>4.3687000000000001E-4</c:v>
                </c:pt>
                <c:pt idx="94">
                  <c:v>3.6006999999999999E-4</c:v>
                </c:pt>
                <c:pt idx="95">
                  <c:v>2.9545999999999999E-4</c:v>
                </c:pt>
                <c:pt idx="96">
                  <c:v>2.4136000000000001E-4</c:v>
                </c:pt>
                <c:pt idx="97">
                  <c:v>1.963E-4</c:v>
                </c:pt>
                <c:pt idx="98">
                  <c:v>1.5893999999999999E-4</c:v>
                </c:pt>
                <c:pt idx="99">
                  <c:v>1.2812000000000001E-4</c:v>
                </c:pt>
                <c:pt idx="100">
                  <c:v>1.0281999999999999E-4</c:v>
                </c:pt>
                <c:pt idx="101">
                  <c:v>8.2148E-5</c:v>
                </c:pt>
                <c:pt idx="102">
                  <c:v>6.5341999999999999E-5</c:v>
                </c:pt>
                <c:pt idx="103">
                  <c:v>5.1743999999999998E-5</c:v>
                </c:pt>
                <c:pt idx="104">
                  <c:v>4.0793000000000001E-5</c:v>
                </c:pt>
                <c:pt idx="105">
                  <c:v>3.2017999999999997E-5</c:v>
                </c:pt>
                <c:pt idx="106">
                  <c:v>2.5018999999999999E-5</c:v>
                </c:pt>
                <c:pt idx="107">
                  <c:v>1.9463E-5</c:v>
                </c:pt>
                <c:pt idx="108">
                  <c:v>1.5074E-5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C2-4457-AD41-8A4E2A160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897791"/>
        <c:axId val="839131775"/>
      </c:scatterChart>
      <c:valAx>
        <c:axId val="66589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31775"/>
        <c:crosses val="autoZero"/>
        <c:crossBetween val="midCat"/>
      </c:valAx>
      <c:valAx>
        <c:axId val="839131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9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Trendline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89956003401493"/>
          <c:y val="0.20607733311686555"/>
          <c:w val="0.78215231492255655"/>
          <c:h val="0.53654030359607108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Trendlines!$C$1</c:f>
              <c:strCache>
                <c:ptCount val="1"/>
                <c:pt idx="0">
                  <c:v>y-values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56004436090316"/>
                  <c:y val="3.51277067108574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Trendlines!$B$2:$B$13</c:f>
              <c:numCache>
                <c:formatCode>General</c:formatCode>
                <c:ptCount val="12"/>
                <c:pt idx="0">
                  <c:v>1729</c:v>
                </c:pt>
                <c:pt idx="1">
                  <c:v>1373</c:v>
                </c:pt>
                <c:pt idx="2">
                  <c:v>1880</c:v>
                </c:pt>
                <c:pt idx="3">
                  <c:v>1217</c:v>
                </c:pt>
                <c:pt idx="4">
                  <c:v>1640</c:v>
                </c:pt>
                <c:pt idx="5">
                  <c:v>1990</c:v>
                </c:pt>
                <c:pt idx="6">
                  <c:v>1402</c:v>
                </c:pt>
                <c:pt idx="7">
                  <c:v>1751</c:v>
                </c:pt>
                <c:pt idx="8">
                  <c:v>1784</c:v>
                </c:pt>
                <c:pt idx="9">
                  <c:v>1271</c:v>
                </c:pt>
                <c:pt idx="10">
                  <c:v>1229</c:v>
                </c:pt>
                <c:pt idx="11">
                  <c:v>1184</c:v>
                </c:pt>
              </c:numCache>
            </c:numRef>
          </c:xVal>
          <c:yVal>
            <c:numRef>
              <c:f>Trendlines!$C$2:$C$13</c:f>
              <c:numCache>
                <c:formatCode>General</c:formatCode>
                <c:ptCount val="12"/>
                <c:pt idx="0">
                  <c:v>4380</c:v>
                </c:pt>
                <c:pt idx="1">
                  <c:v>2260</c:v>
                </c:pt>
                <c:pt idx="2">
                  <c:v>4210</c:v>
                </c:pt>
                <c:pt idx="3">
                  <c:v>2130</c:v>
                </c:pt>
                <c:pt idx="4">
                  <c:v>3768</c:v>
                </c:pt>
                <c:pt idx="5">
                  <c:v>4779</c:v>
                </c:pt>
                <c:pt idx="6">
                  <c:v>2300</c:v>
                </c:pt>
                <c:pt idx="7">
                  <c:v>3800</c:v>
                </c:pt>
                <c:pt idx="8">
                  <c:v>4465</c:v>
                </c:pt>
                <c:pt idx="9">
                  <c:v>1650</c:v>
                </c:pt>
                <c:pt idx="10">
                  <c:v>2335</c:v>
                </c:pt>
                <c:pt idx="11">
                  <c:v>1900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A-4777-8568-0DA0ECFA6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338336"/>
        <c:axId val="902326688"/>
      </c:scatterChart>
      <c:valAx>
        <c:axId val="902338336"/>
        <c:scaling>
          <c:orientation val="minMax"/>
          <c:max val="2100"/>
          <c:min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Trendlines!$B$1</c:f>
              <c:strCache>
                <c:ptCount val="1"/>
                <c:pt idx="0">
                  <c:v>x-values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26688"/>
        <c:crosses val="autoZero"/>
        <c:crossBetween val="midCat"/>
        <c:majorUnit val="100"/>
      </c:valAx>
      <c:valAx>
        <c:axId val="902326688"/>
        <c:scaling>
          <c:orientation val="minMax"/>
          <c:max val="50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Trendlines!$C$1</c:f>
              <c:strCache>
                <c:ptCount val="1"/>
                <c:pt idx="0">
                  <c:v>y-values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383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</a:t>
          </a:r>
        </a:p>
      </cx:txPr>
    </cx:title>
    <cx:plotArea>
      <cx:plotAreaRegion>
        <cx:series layoutId="clusteredColumn" uniqueId="{CE972E2F-ECCA-4A52-B8F3-6ABEA8C0FE5B}">
          <cx:tx>
            <cx:txData>
              <cx:f>_xlchart.v1.0</cx:f>
              <cx:v>Weight</cx:v>
            </cx:txData>
          </cx:tx>
          <cx:dataId val="0"/>
          <cx:layoutPr>
            <cx:binning intervalClosed="r" underflow="15" overflow="2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and Cumulative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and Cumulative Percentage</a:t>
          </a:r>
        </a:p>
      </cx:txPr>
    </cx:title>
    <cx:plotArea>
      <cx:plotAreaRegion>
        <cx:series layoutId="clusteredColumn" uniqueId="{F0089E39-19A5-4207-A09F-6A9D33FE1319}">
          <cx:tx>
            <cx:txData>
              <cx:f>_xlchart.v1.2</cx:f>
              <cx:v>Weight</cx:v>
            </cx:txData>
          </cx:tx>
          <cx:dataId val="0"/>
          <cx:layoutPr>
            <cx:binning intervalClosed="r" underflow="15" overflow="auto">
              <cx:binSize val="5"/>
            </cx:binning>
          </cx:layoutPr>
          <cx:axisId val="1"/>
        </cx:series>
        <cx:series layoutId="paretoLine" ownerIdx="0" uniqueId="{11BC3B80-3458-43C7-85DB-B05CB3CAB73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Chart</a:t>
          </a:r>
        </a:p>
      </cx:txPr>
    </cx:title>
    <cx:plotArea>
      <cx:plotAreaRegion>
        <cx:series layoutId="boxWhisker" uniqueId="{3F99EF35-4853-4759-856C-7EB55A25EE77}">
          <cx:tx>
            <cx:txData>
              <cx:f>_xlchart.v1.4</cx:f>
              <cx:v>Salary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100000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7E0EBECF-5D18-3245-A656-873A3DD172B1}">
          <cx:tx>
            <cx:txData>
              <cx:f>_xlchart.v1.8</cx:f>
              <cx:v>Symmetric skew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2A662B98-E944-4B46-93EF-211ADBD4D836}">
          <cx:tx>
            <cx:txData>
              <cx:f>_xlchart.v1.6</cx:f>
              <cx:v>Negative skew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911CD958-D36C-DF4A-A273-68033142B82C}">
          <cx:tx>
            <cx:txData>
              <cx:f>_xlchart.v1.10</cx:f>
              <cx:v>Positive skew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3_1">
  <dgm:title val=""/>
  <dgm:desc val=""/>
  <dgm:catLst>
    <dgm:cat type="accent3" pri="11100"/>
  </dgm:catLst>
  <dgm:styleLbl name="node0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3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3">
        <a:tint val="4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4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4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3">
        <a:alpha val="90000"/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3">
        <a:alpha val="90000"/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3">
        <a:alpha val="90000"/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3">
        <a:alpha val="40000"/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3">
        <a:alpha val="90000"/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3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3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3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3">
        <a:alpha val="90000"/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3">
        <a:alpha val="90000"/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3">
        <a:alpha val="90000"/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3">
        <a:alpha val="90000"/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2D1190-7799-47E1-AD2C-FE84594F63E8}" type="doc">
      <dgm:prSet loTypeId="urn:microsoft.com/office/officeart/2005/8/layout/venn1" loCatId="relationship" qsTypeId="urn:microsoft.com/office/officeart/2005/8/quickstyle/simple1" qsCatId="simple" csTypeId="urn:microsoft.com/office/officeart/2005/8/colors/accent0_1" csCatId="mainScheme" phldr="1"/>
      <dgm:spPr/>
    </dgm:pt>
    <dgm:pt modelId="{3FF8D526-CABB-4EB8-83BA-6BD713CFC6E5}">
      <dgm:prSet phldrT="[Text]"/>
      <dgm:spPr/>
      <dgm:t>
        <a:bodyPr/>
        <a:lstStyle/>
        <a:p>
          <a:r>
            <a:rPr lang="en-US"/>
            <a:t>Heads 0.8</a:t>
          </a:r>
        </a:p>
      </dgm:t>
    </dgm:pt>
    <dgm:pt modelId="{9D069EC9-7037-44FA-AA3C-A21A27DABA60}" type="parTrans" cxnId="{E197C1C1-C918-467D-9F2B-CC3E3980340E}">
      <dgm:prSet/>
      <dgm:spPr/>
      <dgm:t>
        <a:bodyPr/>
        <a:lstStyle/>
        <a:p>
          <a:endParaRPr lang="en-US"/>
        </a:p>
      </dgm:t>
    </dgm:pt>
    <dgm:pt modelId="{27C61D67-B682-4AD9-ABF2-308B65FBB804}" type="sibTrans" cxnId="{E197C1C1-C918-467D-9F2B-CC3E3980340E}">
      <dgm:prSet/>
      <dgm:spPr/>
      <dgm:t>
        <a:bodyPr/>
        <a:lstStyle/>
        <a:p>
          <a:endParaRPr lang="en-US"/>
        </a:p>
      </dgm:t>
    </dgm:pt>
    <dgm:pt modelId="{57261587-4A58-42FD-9828-6EC0838B7A1D}">
      <dgm:prSet phldrT="[Text]"/>
      <dgm:spPr/>
      <dgm:t>
        <a:bodyPr/>
        <a:lstStyle/>
        <a:p>
          <a:r>
            <a:rPr lang="en-US"/>
            <a:t>Tails 0.2</a:t>
          </a:r>
        </a:p>
      </dgm:t>
    </dgm:pt>
    <dgm:pt modelId="{571CDD33-762D-49A2-87ED-59DE875FD844}" type="sibTrans" cxnId="{89B27244-7BBC-4746-8E97-FD4995BEFCE2}">
      <dgm:prSet/>
      <dgm:spPr/>
      <dgm:t>
        <a:bodyPr/>
        <a:lstStyle/>
        <a:p>
          <a:endParaRPr lang="en-US"/>
        </a:p>
      </dgm:t>
    </dgm:pt>
    <dgm:pt modelId="{2EF98167-A2E6-4706-855D-F4AC19BFD40A}" type="parTrans" cxnId="{89B27244-7BBC-4746-8E97-FD4995BEFCE2}">
      <dgm:prSet/>
      <dgm:spPr/>
      <dgm:t>
        <a:bodyPr/>
        <a:lstStyle/>
        <a:p>
          <a:endParaRPr lang="en-US"/>
        </a:p>
      </dgm:t>
    </dgm:pt>
    <dgm:pt modelId="{79F9BB74-FE6A-486D-9636-C1BCBB216D63}" type="pres">
      <dgm:prSet presAssocID="{922D1190-7799-47E1-AD2C-FE84594F63E8}" presName="compositeShape" presStyleCnt="0">
        <dgm:presLayoutVars>
          <dgm:chMax val="7"/>
          <dgm:dir/>
          <dgm:resizeHandles val="exact"/>
        </dgm:presLayoutVars>
      </dgm:prSet>
      <dgm:spPr/>
    </dgm:pt>
    <dgm:pt modelId="{71E421E5-FCA9-4445-A217-86F4A97624AB}" type="pres">
      <dgm:prSet presAssocID="{3FF8D526-CABB-4EB8-83BA-6BD713CFC6E5}" presName="circ1" presStyleLbl="vennNode1" presStyleIdx="0" presStyleCnt="2" custLinFactNeighborX="-17851" custLinFactNeighborY="215"/>
      <dgm:spPr/>
    </dgm:pt>
    <dgm:pt modelId="{EA5372EA-AAE7-451D-B62C-B2ABA8D2382D}" type="pres">
      <dgm:prSet presAssocID="{3FF8D526-CABB-4EB8-83BA-6BD713CFC6E5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2AC9069D-CD14-4846-8FA0-CD7E8D4D510C}" type="pres">
      <dgm:prSet presAssocID="{57261587-4A58-42FD-9828-6EC0838B7A1D}" presName="circ2" presStyleLbl="vennNode1" presStyleIdx="1" presStyleCnt="2" custLinFactNeighborX="18066" custLinFactNeighborY="-273"/>
      <dgm:spPr/>
    </dgm:pt>
    <dgm:pt modelId="{1CD6D101-D6F1-46CE-8670-C6EA0E9CB425}" type="pres">
      <dgm:prSet presAssocID="{57261587-4A58-42FD-9828-6EC0838B7A1D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F879A804-DED9-42A1-AFDE-3028F45DCE9A}" type="presOf" srcId="{3FF8D526-CABB-4EB8-83BA-6BD713CFC6E5}" destId="{EA5372EA-AAE7-451D-B62C-B2ABA8D2382D}" srcOrd="1" destOrd="0" presId="urn:microsoft.com/office/officeart/2005/8/layout/venn1"/>
    <dgm:cxn modelId="{43E3C429-AD09-47C3-80EB-2FC218547826}" type="presOf" srcId="{922D1190-7799-47E1-AD2C-FE84594F63E8}" destId="{79F9BB74-FE6A-486D-9636-C1BCBB216D63}" srcOrd="0" destOrd="0" presId="urn:microsoft.com/office/officeart/2005/8/layout/venn1"/>
    <dgm:cxn modelId="{89B27244-7BBC-4746-8E97-FD4995BEFCE2}" srcId="{922D1190-7799-47E1-AD2C-FE84594F63E8}" destId="{57261587-4A58-42FD-9828-6EC0838B7A1D}" srcOrd="1" destOrd="0" parTransId="{2EF98167-A2E6-4706-855D-F4AC19BFD40A}" sibTransId="{571CDD33-762D-49A2-87ED-59DE875FD844}"/>
    <dgm:cxn modelId="{5D29C0B5-4DBB-444D-A804-94FE2710E354}" type="presOf" srcId="{57261587-4A58-42FD-9828-6EC0838B7A1D}" destId="{1CD6D101-D6F1-46CE-8670-C6EA0E9CB425}" srcOrd="1" destOrd="0" presId="urn:microsoft.com/office/officeart/2005/8/layout/venn1"/>
    <dgm:cxn modelId="{E197C1C1-C918-467D-9F2B-CC3E3980340E}" srcId="{922D1190-7799-47E1-AD2C-FE84594F63E8}" destId="{3FF8D526-CABB-4EB8-83BA-6BD713CFC6E5}" srcOrd="0" destOrd="0" parTransId="{9D069EC9-7037-44FA-AA3C-A21A27DABA60}" sibTransId="{27C61D67-B682-4AD9-ABF2-308B65FBB804}"/>
    <dgm:cxn modelId="{B7CD87C5-3712-4CC2-84E5-04FCEFA35073}" type="presOf" srcId="{3FF8D526-CABB-4EB8-83BA-6BD713CFC6E5}" destId="{71E421E5-FCA9-4445-A217-86F4A97624AB}" srcOrd="0" destOrd="0" presId="urn:microsoft.com/office/officeart/2005/8/layout/venn1"/>
    <dgm:cxn modelId="{FAA715D8-6D4A-4791-8E43-4F20C92011EE}" type="presOf" srcId="{57261587-4A58-42FD-9828-6EC0838B7A1D}" destId="{2AC9069D-CD14-4846-8FA0-CD7E8D4D510C}" srcOrd="0" destOrd="0" presId="urn:microsoft.com/office/officeart/2005/8/layout/venn1"/>
    <dgm:cxn modelId="{EE18AB01-B2D1-4BF0-BBB3-D6BAAE933769}" type="presParOf" srcId="{79F9BB74-FE6A-486D-9636-C1BCBB216D63}" destId="{71E421E5-FCA9-4445-A217-86F4A97624AB}" srcOrd="0" destOrd="0" presId="urn:microsoft.com/office/officeart/2005/8/layout/venn1"/>
    <dgm:cxn modelId="{7F024651-ECEF-4337-B275-C3481AE445BE}" type="presParOf" srcId="{79F9BB74-FE6A-486D-9636-C1BCBB216D63}" destId="{EA5372EA-AAE7-451D-B62C-B2ABA8D2382D}" srcOrd="1" destOrd="0" presId="urn:microsoft.com/office/officeart/2005/8/layout/venn1"/>
    <dgm:cxn modelId="{EE8E0C23-057C-44C9-9D17-EE1992C08615}" type="presParOf" srcId="{79F9BB74-FE6A-486D-9636-C1BCBB216D63}" destId="{2AC9069D-CD14-4846-8FA0-CD7E8D4D510C}" srcOrd="2" destOrd="0" presId="urn:microsoft.com/office/officeart/2005/8/layout/venn1"/>
    <dgm:cxn modelId="{E49342A0-26E0-430D-AA0D-DC54A16397BA}" type="presParOf" srcId="{79F9BB74-FE6A-486D-9636-C1BCBB216D63}" destId="{1CD6D101-D6F1-46CE-8670-C6EA0E9CB425}" srcOrd="3" destOrd="0" presId="urn:microsoft.com/office/officeart/2005/8/layout/venn1"/>
  </dgm:cxnLst>
  <dgm:bg>
    <a:solidFill>
      <a:schemeClr val="bg1"/>
    </a:solidFill>
  </dgm:bg>
  <dgm:whole>
    <a:ln>
      <a:solidFill>
        <a:schemeClr val="tx1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60A3DF0-E958-4BFB-98A9-017FF4966F14}" type="doc">
      <dgm:prSet loTypeId="urn:microsoft.com/office/officeart/2005/8/layout/hierarchy5" loCatId="hierarchy" qsTypeId="urn:microsoft.com/office/officeart/2005/8/quickstyle/simple1" qsCatId="simple" csTypeId="urn:microsoft.com/office/officeart/2005/8/colors/accent3_1" csCatId="accent3" phldr="1"/>
      <dgm:spPr/>
      <dgm:t>
        <a:bodyPr/>
        <a:lstStyle/>
        <a:p>
          <a:endParaRPr lang="en-US"/>
        </a:p>
      </dgm:t>
    </dgm:pt>
    <dgm:pt modelId="{A4F2ABD9-CFC0-403F-89AB-4590CDF04DCE}">
      <dgm:prSet phldrT="[Text]"/>
      <dgm:spPr/>
      <dgm:t>
        <a:bodyPr/>
        <a:lstStyle/>
        <a:p>
          <a:r>
            <a:rPr lang="en-US"/>
            <a:t>1.0</a:t>
          </a:r>
        </a:p>
      </dgm:t>
    </dgm:pt>
    <dgm:pt modelId="{9413C40C-5517-4FD5-84B5-6BB298CC048B}" type="parTrans" cxnId="{55A1C023-DC85-488C-838F-CB5D2C49566F}">
      <dgm:prSet/>
      <dgm:spPr/>
      <dgm:t>
        <a:bodyPr/>
        <a:lstStyle/>
        <a:p>
          <a:endParaRPr lang="en-US"/>
        </a:p>
      </dgm:t>
    </dgm:pt>
    <dgm:pt modelId="{4752C2CC-5B62-4A7E-A35F-4429B24CE2E4}" type="sibTrans" cxnId="{55A1C023-DC85-488C-838F-CB5D2C49566F}">
      <dgm:prSet/>
      <dgm:spPr/>
      <dgm:t>
        <a:bodyPr/>
        <a:lstStyle/>
        <a:p>
          <a:endParaRPr lang="en-US"/>
        </a:p>
      </dgm:t>
    </dgm:pt>
    <dgm:pt modelId="{A218050A-53E4-4A3B-8EB0-5D7451F4575A}">
      <dgm:prSet phldrT="[Text]"/>
      <dgm:spPr/>
      <dgm:t>
        <a:bodyPr/>
        <a:lstStyle/>
        <a:p>
          <a:r>
            <a:rPr lang="en-US"/>
            <a:t>Heads 0.8</a:t>
          </a:r>
        </a:p>
      </dgm:t>
    </dgm:pt>
    <dgm:pt modelId="{CC7ABF34-535E-4E57-B9A2-068907654972}" type="parTrans" cxnId="{D568496A-62E5-49F8-BCCD-94CACA8B9A36}">
      <dgm:prSet/>
      <dgm:spPr/>
      <dgm:t>
        <a:bodyPr/>
        <a:lstStyle/>
        <a:p>
          <a:endParaRPr lang="en-US"/>
        </a:p>
      </dgm:t>
    </dgm:pt>
    <dgm:pt modelId="{DAFB58C7-9E46-4595-AC2C-1140A9EA2D2E}" type="sibTrans" cxnId="{D568496A-62E5-49F8-BCCD-94CACA8B9A36}">
      <dgm:prSet/>
      <dgm:spPr/>
      <dgm:t>
        <a:bodyPr/>
        <a:lstStyle/>
        <a:p>
          <a:endParaRPr lang="en-US"/>
        </a:p>
      </dgm:t>
    </dgm:pt>
    <dgm:pt modelId="{69D0459A-5DB2-457E-AA18-37C36A41E903}">
      <dgm:prSet phldrT="[Text]"/>
      <dgm:spPr/>
      <dgm:t>
        <a:bodyPr/>
        <a:lstStyle/>
        <a:p>
          <a:r>
            <a:rPr lang="en-US"/>
            <a:t>Heads 0.8</a:t>
          </a:r>
        </a:p>
      </dgm:t>
    </dgm:pt>
    <dgm:pt modelId="{2556D16F-0A4E-4A94-A995-2F7FBA3CAD41}" type="parTrans" cxnId="{B3EFD2C6-8114-4BEA-8735-DF67632D223C}">
      <dgm:prSet/>
      <dgm:spPr/>
      <dgm:t>
        <a:bodyPr/>
        <a:lstStyle/>
        <a:p>
          <a:endParaRPr lang="en-US"/>
        </a:p>
      </dgm:t>
    </dgm:pt>
    <dgm:pt modelId="{173D385D-5009-48B2-956C-35FF23B6AC13}" type="sibTrans" cxnId="{B3EFD2C6-8114-4BEA-8735-DF67632D223C}">
      <dgm:prSet/>
      <dgm:spPr/>
      <dgm:t>
        <a:bodyPr/>
        <a:lstStyle/>
        <a:p>
          <a:endParaRPr lang="en-US"/>
        </a:p>
      </dgm:t>
    </dgm:pt>
    <dgm:pt modelId="{F71AC8F9-C636-4E8F-8C14-DE878F19C2FE}">
      <dgm:prSet phldrT="[Text]"/>
      <dgm:spPr/>
      <dgm:t>
        <a:bodyPr/>
        <a:lstStyle/>
        <a:p>
          <a:r>
            <a:rPr lang="en-US"/>
            <a:t>Tails 0.2</a:t>
          </a:r>
        </a:p>
      </dgm:t>
    </dgm:pt>
    <dgm:pt modelId="{CCFCF0A6-55B7-421B-B4A4-CE633B3D8933}" type="parTrans" cxnId="{C96CA2B9-2CF9-4AF3-9C06-F3AC6BA7BD1D}">
      <dgm:prSet/>
      <dgm:spPr/>
      <dgm:t>
        <a:bodyPr/>
        <a:lstStyle/>
        <a:p>
          <a:endParaRPr lang="en-US"/>
        </a:p>
      </dgm:t>
    </dgm:pt>
    <dgm:pt modelId="{86A046CB-AED6-4468-927D-738032AD0947}" type="sibTrans" cxnId="{C96CA2B9-2CF9-4AF3-9C06-F3AC6BA7BD1D}">
      <dgm:prSet/>
      <dgm:spPr/>
      <dgm:t>
        <a:bodyPr/>
        <a:lstStyle/>
        <a:p>
          <a:endParaRPr lang="en-US"/>
        </a:p>
      </dgm:t>
    </dgm:pt>
    <dgm:pt modelId="{5A967244-3C18-4E73-AF66-620B2AEFBC16}">
      <dgm:prSet phldrT="[Text]"/>
      <dgm:spPr/>
      <dgm:t>
        <a:bodyPr/>
        <a:lstStyle/>
        <a:p>
          <a:r>
            <a:rPr lang="en-US"/>
            <a:t>Heads 0.8</a:t>
          </a:r>
        </a:p>
      </dgm:t>
    </dgm:pt>
    <dgm:pt modelId="{1A1F0394-92FC-4B1A-8697-4E90D69F652C}" type="parTrans" cxnId="{EE92E057-DFE1-4F1D-B4AD-B18C57B7EDE2}">
      <dgm:prSet/>
      <dgm:spPr/>
      <dgm:t>
        <a:bodyPr/>
        <a:lstStyle/>
        <a:p>
          <a:endParaRPr lang="en-US"/>
        </a:p>
      </dgm:t>
    </dgm:pt>
    <dgm:pt modelId="{FFAE9AD2-3B27-4762-B208-CD6EADA66AA0}" type="sibTrans" cxnId="{EE92E057-DFE1-4F1D-B4AD-B18C57B7EDE2}">
      <dgm:prSet/>
      <dgm:spPr/>
      <dgm:t>
        <a:bodyPr/>
        <a:lstStyle/>
        <a:p>
          <a:endParaRPr lang="en-US"/>
        </a:p>
      </dgm:t>
    </dgm:pt>
    <dgm:pt modelId="{A65BB4C9-9FF4-4D22-B963-1C27BEE16EB4}">
      <dgm:prSet phldrT="[Text]"/>
      <dgm:spPr/>
      <dgm:t>
        <a:bodyPr/>
        <a:lstStyle/>
        <a:p>
          <a:r>
            <a:rPr lang="en-US"/>
            <a:t>Start</a:t>
          </a:r>
        </a:p>
      </dgm:t>
    </dgm:pt>
    <dgm:pt modelId="{791451F1-89D4-4FDD-B617-980BB8F868F0}" type="parTrans" cxnId="{213E8E8E-AF13-4215-A7CB-04B64D283044}">
      <dgm:prSet/>
      <dgm:spPr/>
      <dgm:t>
        <a:bodyPr/>
        <a:lstStyle/>
        <a:p>
          <a:endParaRPr lang="en-US"/>
        </a:p>
      </dgm:t>
    </dgm:pt>
    <dgm:pt modelId="{09758D64-E9D0-4940-B173-682D245104CF}" type="sibTrans" cxnId="{213E8E8E-AF13-4215-A7CB-04B64D283044}">
      <dgm:prSet/>
      <dgm:spPr/>
      <dgm:t>
        <a:bodyPr/>
        <a:lstStyle/>
        <a:p>
          <a:endParaRPr lang="en-US"/>
        </a:p>
      </dgm:t>
    </dgm:pt>
    <dgm:pt modelId="{6FE688DE-58E6-4CBB-B441-DF35258BC6ED}">
      <dgm:prSet phldrT="[Text]"/>
      <dgm:spPr/>
      <dgm:t>
        <a:bodyPr/>
        <a:lstStyle/>
        <a:p>
          <a:r>
            <a:rPr lang="en-US"/>
            <a:t>Throw 1</a:t>
          </a:r>
        </a:p>
      </dgm:t>
    </dgm:pt>
    <dgm:pt modelId="{79F55643-195A-43A9-8CC8-BE15828F40BF}" type="parTrans" cxnId="{45A2D47D-E0CD-49BE-A043-874414B531A5}">
      <dgm:prSet/>
      <dgm:spPr/>
      <dgm:t>
        <a:bodyPr/>
        <a:lstStyle/>
        <a:p>
          <a:endParaRPr lang="en-US"/>
        </a:p>
      </dgm:t>
    </dgm:pt>
    <dgm:pt modelId="{9DA9C144-6376-4379-BD6F-E50CF6A3A3CD}" type="sibTrans" cxnId="{45A2D47D-E0CD-49BE-A043-874414B531A5}">
      <dgm:prSet/>
      <dgm:spPr/>
      <dgm:t>
        <a:bodyPr/>
        <a:lstStyle/>
        <a:p>
          <a:endParaRPr lang="en-US"/>
        </a:p>
      </dgm:t>
    </dgm:pt>
    <dgm:pt modelId="{32E83677-6546-4082-93C3-DE99AA164B73}">
      <dgm:prSet phldrT="[Text]"/>
      <dgm:spPr/>
      <dgm:t>
        <a:bodyPr/>
        <a:lstStyle/>
        <a:p>
          <a:r>
            <a:rPr lang="en-US"/>
            <a:t>Throw 2</a:t>
          </a:r>
        </a:p>
      </dgm:t>
    </dgm:pt>
    <dgm:pt modelId="{B568F6A7-2B1C-467D-AB71-DEABE569FAB6}" type="parTrans" cxnId="{4F3E008D-76F8-4CF9-9DDF-F181B02F0232}">
      <dgm:prSet/>
      <dgm:spPr/>
      <dgm:t>
        <a:bodyPr/>
        <a:lstStyle/>
        <a:p>
          <a:endParaRPr lang="en-US"/>
        </a:p>
      </dgm:t>
    </dgm:pt>
    <dgm:pt modelId="{228E0E8E-CCF5-4394-BEE2-3B5C91970A94}" type="sibTrans" cxnId="{4F3E008D-76F8-4CF9-9DDF-F181B02F0232}">
      <dgm:prSet/>
      <dgm:spPr/>
      <dgm:t>
        <a:bodyPr/>
        <a:lstStyle/>
        <a:p>
          <a:endParaRPr lang="en-US"/>
        </a:p>
      </dgm:t>
    </dgm:pt>
    <dgm:pt modelId="{54FB25A4-B0FA-44F1-9795-1643F12F8CBC}">
      <dgm:prSet phldrT="[Text]"/>
      <dgm:spPr/>
      <dgm:t>
        <a:bodyPr/>
        <a:lstStyle/>
        <a:p>
          <a:r>
            <a:rPr lang="en-US"/>
            <a:t>Tails 0.2</a:t>
          </a:r>
        </a:p>
      </dgm:t>
    </dgm:pt>
    <dgm:pt modelId="{0EB726AC-4AB3-48CA-A405-95A1CDA61103}" type="parTrans" cxnId="{0376EA9F-5211-4BB5-A437-62B7162DD750}">
      <dgm:prSet/>
      <dgm:spPr/>
      <dgm:t>
        <a:bodyPr/>
        <a:lstStyle/>
        <a:p>
          <a:endParaRPr lang="en-US"/>
        </a:p>
      </dgm:t>
    </dgm:pt>
    <dgm:pt modelId="{38886411-3F94-47A8-B9A7-DE4BF49D96B5}" type="sibTrans" cxnId="{0376EA9F-5211-4BB5-A437-62B7162DD750}">
      <dgm:prSet/>
      <dgm:spPr/>
      <dgm:t>
        <a:bodyPr/>
        <a:lstStyle/>
        <a:p>
          <a:endParaRPr lang="en-US"/>
        </a:p>
      </dgm:t>
    </dgm:pt>
    <dgm:pt modelId="{07612135-FA2E-4484-9EFB-5687DB4D9FE9}">
      <dgm:prSet phldrT="[Text]"/>
      <dgm:spPr/>
      <dgm:t>
        <a:bodyPr/>
        <a:lstStyle/>
        <a:p>
          <a:r>
            <a:rPr lang="en-US"/>
            <a:t>Outcome</a:t>
          </a:r>
        </a:p>
      </dgm:t>
    </dgm:pt>
    <dgm:pt modelId="{0F930224-AB9A-4B59-BB1A-3D0CF93D0B24}" type="parTrans" cxnId="{8733B4BB-5922-454D-824A-4E7E6268EA44}">
      <dgm:prSet/>
      <dgm:spPr/>
      <dgm:t>
        <a:bodyPr/>
        <a:lstStyle/>
        <a:p>
          <a:endParaRPr lang="en-US"/>
        </a:p>
      </dgm:t>
    </dgm:pt>
    <dgm:pt modelId="{4CEF5C3B-C392-40DF-97C5-BCBBC2E5F68E}" type="sibTrans" cxnId="{8733B4BB-5922-454D-824A-4E7E6268EA44}">
      <dgm:prSet/>
      <dgm:spPr/>
      <dgm:t>
        <a:bodyPr/>
        <a:lstStyle/>
        <a:p>
          <a:endParaRPr lang="en-US"/>
        </a:p>
      </dgm:t>
    </dgm:pt>
    <dgm:pt modelId="{8EBD6E99-26A5-45CF-AB88-C6E217672FFD}">
      <dgm:prSet phldrT="[Text]"/>
      <dgm:spPr/>
      <dgm:t>
        <a:bodyPr/>
        <a:lstStyle/>
        <a:p>
          <a:r>
            <a:rPr lang="en-US"/>
            <a:t>Heads, Heads</a:t>
          </a:r>
          <a:br>
            <a:rPr lang="en-US"/>
          </a:br>
          <a:r>
            <a:rPr lang="en-US"/>
            <a:t>0.64</a:t>
          </a:r>
        </a:p>
      </dgm:t>
    </dgm:pt>
    <dgm:pt modelId="{5E6D58BE-D63C-4087-9963-536D1345C785}" type="parTrans" cxnId="{4F37255B-CA1C-4D2C-84FE-2229B7917A83}">
      <dgm:prSet/>
      <dgm:spPr/>
      <dgm:t>
        <a:bodyPr/>
        <a:lstStyle/>
        <a:p>
          <a:endParaRPr lang="en-US"/>
        </a:p>
      </dgm:t>
    </dgm:pt>
    <dgm:pt modelId="{7461DE36-7AD8-4807-9CDF-CA972117BB84}" type="sibTrans" cxnId="{4F37255B-CA1C-4D2C-84FE-2229B7917A83}">
      <dgm:prSet/>
      <dgm:spPr/>
      <dgm:t>
        <a:bodyPr/>
        <a:lstStyle/>
        <a:p>
          <a:endParaRPr lang="en-US"/>
        </a:p>
      </dgm:t>
    </dgm:pt>
    <dgm:pt modelId="{4E7E44DD-8E86-4378-B948-C405F8387619}">
      <dgm:prSet phldrT="[Text]"/>
      <dgm:spPr/>
      <dgm:t>
        <a:bodyPr/>
        <a:lstStyle/>
        <a:p>
          <a:r>
            <a:rPr lang="en-US"/>
            <a:t>Heads, Tails</a:t>
          </a:r>
          <a:br>
            <a:rPr lang="en-US"/>
          </a:br>
          <a:r>
            <a:rPr lang="en-US"/>
            <a:t>0.16</a:t>
          </a:r>
        </a:p>
      </dgm:t>
    </dgm:pt>
    <dgm:pt modelId="{0734603C-ADDE-44F6-B23D-D501FE1BA32E}" type="parTrans" cxnId="{0BB07599-2B61-4DBB-AFDF-732DD021D043}">
      <dgm:prSet/>
      <dgm:spPr/>
      <dgm:t>
        <a:bodyPr/>
        <a:lstStyle/>
        <a:p>
          <a:endParaRPr lang="en-US"/>
        </a:p>
      </dgm:t>
    </dgm:pt>
    <dgm:pt modelId="{8FE45D73-DE25-43FB-9A40-8E69200266CD}" type="sibTrans" cxnId="{0BB07599-2B61-4DBB-AFDF-732DD021D043}">
      <dgm:prSet/>
      <dgm:spPr/>
      <dgm:t>
        <a:bodyPr/>
        <a:lstStyle/>
        <a:p>
          <a:endParaRPr lang="en-US"/>
        </a:p>
      </dgm:t>
    </dgm:pt>
    <dgm:pt modelId="{61F2B131-DD52-48BA-9B09-01AA3A11CEE1}">
      <dgm:prSet phldrT="[Text]"/>
      <dgm:spPr/>
      <dgm:t>
        <a:bodyPr/>
        <a:lstStyle/>
        <a:p>
          <a:r>
            <a:rPr lang="en-US"/>
            <a:t>Tails, Heads</a:t>
          </a:r>
          <a:br>
            <a:rPr lang="en-US"/>
          </a:br>
          <a:r>
            <a:rPr lang="en-US"/>
            <a:t>0.16</a:t>
          </a:r>
        </a:p>
      </dgm:t>
    </dgm:pt>
    <dgm:pt modelId="{E109FCEE-9CA7-4AEA-AA47-5E35DB158F97}" type="parTrans" cxnId="{86AA7FEA-94D6-4F1C-97A7-DFFEF02D867E}">
      <dgm:prSet/>
      <dgm:spPr/>
      <dgm:t>
        <a:bodyPr/>
        <a:lstStyle/>
        <a:p>
          <a:endParaRPr lang="en-US"/>
        </a:p>
      </dgm:t>
    </dgm:pt>
    <dgm:pt modelId="{DC1C747A-7E17-4EF4-88F5-87C218EB358A}" type="sibTrans" cxnId="{86AA7FEA-94D6-4F1C-97A7-DFFEF02D867E}">
      <dgm:prSet/>
      <dgm:spPr/>
      <dgm:t>
        <a:bodyPr/>
        <a:lstStyle/>
        <a:p>
          <a:endParaRPr lang="en-US"/>
        </a:p>
      </dgm:t>
    </dgm:pt>
    <dgm:pt modelId="{715B3C94-C977-42AE-88CE-E529A6C79418}">
      <dgm:prSet phldrT="[Text]"/>
      <dgm:spPr/>
      <dgm:t>
        <a:bodyPr/>
        <a:lstStyle/>
        <a:p>
          <a:r>
            <a:rPr lang="en-US"/>
            <a:t>Tails, Tails</a:t>
          </a:r>
          <a:br>
            <a:rPr lang="en-US"/>
          </a:br>
          <a:r>
            <a:rPr lang="en-US"/>
            <a:t>0.04</a:t>
          </a:r>
        </a:p>
      </dgm:t>
    </dgm:pt>
    <dgm:pt modelId="{A002437C-AA67-429B-92D8-26B63AA11E09}" type="parTrans" cxnId="{BD960278-7D60-48D3-BBA3-C432D1425807}">
      <dgm:prSet/>
      <dgm:spPr/>
      <dgm:t>
        <a:bodyPr/>
        <a:lstStyle/>
        <a:p>
          <a:endParaRPr lang="en-US"/>
        </a:p>
      </dgm:t>
    </dgm:pt>
    <dgm:pt modelId="{DD2CF222-5F27-47DE-8016-0A7EBE59DA5A}" type="sibTrans" cxnId="{BD960278-7D60-48D3-BBA3-C432D1425807}">
      <dgm:prSet/>
      <dgm:spPr/>
      <dgm:t>
        <a:bodyPr/>
        <a:lstStyle/>
        <a:p>
          <a:endParaRPr lang="en-US"/>
        </a:p>
      </dgm:t>
    </dgm:pt>
    <dgm:pt modelId="{666F33A3-F44A-484D-A9BA-D1EBCF5D3BFE}">
      <dgm:prSet phldrT="[Text]"/>
      <dgm:spPr/>
      <dgm:t>
        <a:bodyPr/>
        <a:lstStyle/>
        <a:p>
          <a:r>
            <a:rPr lang="en-US"/>
            <a:t>Tails 0.2</a:t>
          </a:r>
        </a:p>
      </dgm:t>
    </dgm:pt>
    <dgm:pt modelId="{035D2DC3-B9CC-468D-8A96-BD9B74CD40AB}" type="sibTrans" cxnId="{6D0A44F4-75B6-49A7-97B7-635BC03B68CE}">
      <dgm:prSet/>
      <dgm:spPr/>
      <dgm:t>
        <a:bodyPr/>
        <a:lstStyle/>
        <a:p>
          <a:endParaRPr lang="en-US"/>
        </a:p>
      </dgm:t>
    </dgm:pt>
    <dgm:pt modelId="{92A393C4-B0D6-42BE-9977-6DC841F0B240}" type="parTrans" cxnId="{6D0A44F4-75B6-49A7-97B7-635BC03B68CE}">
      <dgm:prSet/>
      <dgm:spPr/>
      <dgm:t>
        <a:bodyPr/>
        <a:lstStyle/>
        <a:p>
          <a:endParaRPr lang="en-US"/>
        </a:p>
      </dgm:t>
    </dgm:pt>
    <dgm:pt modelId="{58805B72-2900-440A-856D-F0A308900CDC}" type="pres">
      <dgm:prSet presAssocID="{660A3DF0-E958-4BFB-98A9-017FF4966F14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FC9A0FC4-EBA8-4A46-B192-DC31CB48711A}" type="pres">
      <dgm:prSet presAssocID="{660A3DF0-E958-4BFB-98A9-017FF4966F14}" presName="hierFlow" presStyleCnt="0"/>
      <dgm:spPr/>
    </dgm:pt>
    <dgm:pt modelId="{0AD38B13-AC3F-474F-AADA-AFE9CB227B3B}" type="pres">
      <dgm:prSet presAssocID="{660A3DF0-E958-4BFB-98A9-017FF4966F14}" presName="firstBuf" presStyleCnt="0"/>
      <dgm:spPr/>
    </dgm:pt>
    <dgm:pt modelId="{B9AB8B36-AC73-4960-8DA0-67BB2D1949C2}" type="pres">
      <dgm:prSet presAssocID="{660A3DF0-E958-4BFB-98A9-017FF4966F14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AB4CC334-79D3-4310-9ECB-925B275433E4}" type="pres">
      <dgm:prSet presAssocID="{A4F2ABD9-CFC0-403F-89AB-4590CDF04DCE}" presName="Name17" presStyleCnt="0"/>
      <dgm:spPr/>
    </dgm:pt>
    <dgm:pt modelId="{865B5E45-32F7-4499-9987-BC21E4A613FF}" type="pres">
      <dgm:prSet presAssocID="{A4F2ABD9-CFC0-403F-89AB-4590CDF04DCE}" presName="level1Shape" presStyleLbl="node0" presStyleIdx="0" presStyleCnt="1">
        <dgm:presLayoutVars>
          <dgm:chPref val="3"/>
        </dgm:presLayoutVars>
      </dgm:prSet>
      <dgm:spPr/>
    </dgm:pt>
    <dgm:pt modelId="{6D8B2B44-AFD0-481E-9135-7489428FC4BD}" type="pres">
      <dgm:prSet presAssocID="{A4F2ABD9-CFC0-403F-89AB-4590CDF04DCE}" presName="hierChild2" presStyleCnt="0"/>
      <dgm:spPr/>
    </dgm:pt>
    <dgm:pt modelId="{13A8A342-172D-4538-B07B-1295A4AEDD2A}" type="pres">
      <dgm:prSet presAssocID="{CC7ABF34-535E-4E57-B9A2-068907654972}" presName="Name25" presStyleLbl="parChTrans1D2" presStyleIdx="0" presStyleCnt="2"/>
      <dgm:spPr/>
    </dgm:pt>
    <dgm:pt modelId="{86D23AF0-1DE6-43EE-A17C-9D101F66A9EA}" type="pres">
      <dgm:prSet presAssocID="{CC7ABF34-535E-4E57-B9A2-068907654972}" presName="connTx" presStyleLbl="parChTrans1D2" presStyleIdx="0" presStyleCnt="2"/>
      <dgm:spPr/>
    </dgm:pt>
    <dgm:pt modelId="{67575048-3228-4783-BEE4-426B7E8338EC}" type="pres">
      <dgm:prSet presAssocID="{A218050A-53E4-4A3B-8EB0-5D7451F4575A}" presName="Name30" presStyleCnt="0"/>
      <dgm:spPr/>
    </dgm:pt>
    <dgm:pt modelId="{58292AAD-F60A-4773-BD6C-5D2B7AAED512}" type="pres">
      <dgm:prSet presAssocID="{A218050A-53E4-4A3B-8EB0-5D7451F4575A}" presName="level2Shape" presStyleLbl="node2" presStyleIdx="0" presStyleCnt="2"/>
      <dgm:spPr/>
    </dgm:pt>
    <dgm:pt modelId="{14EFB9F2-A0C3-43F3-A8D1-39E177E71E5F}" type="pres">
      <dgm:prSet presAssocID="{A218050A-53E4-4A3B-8EB0-5D7451F4575A}" presName="hierChild3" presStyleCnt="0"/>
      <dgm:spPr/>
    </dgm:pt>
    <dgm:pt modelId="{AE914C04-AC24-4C09-B4B1-A9D0B501F9F3}" type="pres">
      <dgm:prSet presAssocID="{2556D16F-0A4E-4A94-A995-2F7FBA3CAD41}" presName="Name25" presStyleLbl="parChTrans1D3" presStyleIdx="0" presStyleCnt="4"/>
      <dgm:spPr/>
    </dgm:pt>
    <dgm:pt modelId="{AFC5BC54-4309-4325-AF7C-0D7CE3123335}" type="pres">
      <dgm:prSet presAssocID="{2556D16F-0A4E-4A94-A995-2F7FBA3CAD41}" presName="connTx" presStyleLbl="parChTrans1D3" presStyleIdx="0" presStyleCnt="4"/>
      <dgm:spPr/>
    </dgm:pt>
    <dgm:pt modelId="{07FE22A8-A789-4475-A483-615547A4A2AE}" type="pres">
      <dgm:prSet presAssocID="{69D0459A-5DB2-457E-AA18-37C36A41E903}" presName="Name30" presStyleCnt="0"/>
      <dgm:spPr/>
    </dgm:pt>
    <dgm:pt modelId="{5DF44DA1-6EA2-4EE4-874D-3000EB907D3B}" type="pres">
      <dgm:prSet presAssocID="{69D0459A-5DB2-457E-AA18-37C36A41E903}" presName="level2Shape" presStyleLbl="node3" presStyleIdx="0" presStyleCnt="4"/>
      <dgm:spPr/>
    </dgm:pt>
    <dgm:pt modelId="{15D04273-98B8-4E32-B7D3-429E21AA7235}" type="pres">
      <dgm:prSet presAssocID="{69D0459A-5DB2-457E-AA18-37C36A41E903}" presName="hierChild3" presStyleCnt="0"/>
      <dgm:spPr/>
    </dgm:pt>
    <dgm:pt modelId="{1C6278E9-9BBE-47E9-ABD1-40967C5BDD10}" type="pres">
      <dgm:prSet presAssocID="{5E6D58BE-D63C-4087-9963-536D1345C785}" presName="Name25" presStyleLbl="parChTrans1D4" presStyleIdx="0" presStyleCnt="4"/>
      <dgm:spPr/>
    </dgm:pt>
    <dgm:pt modelId="{98D779C0-58DF-471B-B684-F8FECDE6045C}" type="pres">
      <dgm:prSet presAssocID="{5E6D58BE-D63C-4087-9963-536D1345C785}" presName="connTx" presStyleLbl="parChTrans1D4" presStyleIdx="0" presStyleCnt="4"/>
      <dgm:spPr/>
    </dgm:pt>
    <dgm:pt modelId="{47ED31AA-CA38-4892-BC24-89CFBA7850C7}" type="pres">
      <dgm:prSet presAssocID="{8EBD6E99-26A5-45CF-AB88-C6E217672FFD}" presName="Name30" presStyleCnt="0"/>
      <dgm:spPr/>
    </dgm:pt>
    <dgm:pt modelId="{F384F635-A0B6-4AB2-AD53-01781D633E8E}" type="pres">
      <dgm:prSet presAssocID="{8EBD6E99-26A5-45CF-AB88-C6E217672FFD}" presName="level2Shape" presStyleLbl="node4" presStyleIdx="0" presStyleCnt="4"/>
      <dgm:spPr/>
    </dgm:pt>
    <dgm:pt modelId="{21CBD21B-398F-4EAC-9CAC-93BC5B6335B2}" type="pres">
      <dgm:prSet presAssocID="{8EBD6E99-26A5-45CF-AB88-C6E217672FFD}" presName="hierChild3" presStyleCnt="0"/>
      <dgm:spPr/>
    </dgm:pt>
    <dgm:pt modelId="{7F8F9286-6F79-4567-8F4D-782DD0299B9F}" type="pres">
      <dgm:prSet presAssocID="{CCFCF0A6-55B7-421B-B4A4-CE633B3D8933}" presName="Name25" presStyleLbl="parChTrans1D3" presStyleIdx="1" presStyleCnt="4"/>
      <dgm:spPr/>
    </dgm:pt>
    <dgm:pt modelId="{B2704F0D-9BAA-41FA-AF65-0E3BB35C04FA}" type="pres">
      <dgm:prSet presAssocID="{CCFCF0A6-55B7-421B-B4A4-CE633B3D8933}" presName="connTx" presStyleLbl="parChTrans1D3" presStyleIdx="1" presStyleCnt="4"/>
      <dgm:spPr/>
    </dgm:pt>
    <dgm:pt modelId="{014AC016-E73F-4C5C-814F-EF97A2C76C08}" type="pres">
      <dgm:prSet presAssocID="{F71AC8F9-C636-4E8F-8C14-DE878F19C2FE}" presName="Name30" presStyleCnt="0"/>
      <dgm:spPr/>
    </dgm:pt>
    <dgm:pt modelId="{C4AC3D70-76C4-40EF-8040-3381A5519F7A}" type="pres">
      <dgm:prSet presAssocID="{F71AC8F9-C636-4E8F-8C14-DE878F19C2FE}" presName="level2Shape" presStyleLbl="node3" presStyleIdx="1" presStyleCnt="4"/>
      <dgm:spPr/>
    </dgm:pt>
    <dgm:pt modelId="{6A7A7BA1-1014-4C64-83E6-9A3CD086254A}" type="pres">
      <dgm:prSet presAssocID="{F71AC8F9-C636-4E8F-8C14-DE878F19C2FE}" presName="hierChild3" presStyleCnt="0"/>
      <dgm:spPr/>
    </dgm:pt>
    <dgm:pt modelId="{24BAC2FA-1976-413F-8D12-362AFF6D17E2}" type="pres">
      <dgm:prSet presAssocID="{0734603C-ADDE-44F6-B23D-D501FE1BA32E}" presName="Name25" presStyleLbl="parChTrans1D4" presStyleIdx="1" presStyleCnt="4"/>
      <dgm:spPr/>
    </dgm:pt>
    <dgm:pt modelId="{BDEBEACD-527B-408B-BA2C-BBBE2DF40253}" type="pres">
      <dgm:prSet presAssocID="{0734603C-ADDE-44F6-B23D-D501FE1BA32E}" presName="connTx" presStyleLbl="parChTrans1D4" presStyleIdx="1" presStyleCnt="4"/>
      <dgm:spPr/>
    </dgm:pt>
    <dgm:pt modelId="{FAB30BB8-D9B4-4C86-8E13-6518271240BE}" type="pres">
      <dgm:prSet presAssocID="{4E7E44DD-8E86-4378-B948-C405F8387619}" presName="Name30" presStyleCnt="0"/>
      <dgm:spPr/>
    </dgm:pt>
    <dgm:pt modelId="{AA201A91-FAD8-4A27-9D73-F27965B67589}" type="pres">
      <dgm:prSet presAssocID="{4E7E44DD-8E86-4378-B948-C405F8387619}" presName="level2Shape" presStyleLbl="node4" presStyleIdx="1" presStyleCnt="4"/>
      <dgm:spPr/>
    </dgm:pt>
    <dgm:pt modelId="{A668621F-01F5-4BBF-A0EA-B6607543F381}" type="pres">
      <dgm:prSet presAssocID="{4E7E44DD-8E86-4378-B948-C405F8387619}" presName="hierChild3" presStyleCnt="0"/>
      <dgm:spPr/>
    </dgm:pt>
    <dgm:pt modelId="{BECF0BCA-D1AC-4EDB-930A-78ED9FCD6D75}" type="pres">
      <dgm:prSet presAssocID="{92A393C4-B0D6-42BE-9977-6DC841F0B240}" presName="Name25" presStyleLbl="parChTrans1D2" presStyleIdx="1" presStyleCnt="2"/>
      <dgm:spPr/>
    </dgm:pt>
    <dgm:pt modelId="{5F9D108D-141B-4F29-B80A-8A96A96F6B27}" type="pres">
      <dgm:prSet presAssocID="{92A393C4-B0D6-42BE-9977-6DC841F0B240}" presName="connTx" presStyleLbl="parChTrans1D2" presStyleIdx="1" presStyleCnt="2"/>
      <dgm:spPr/>
    </dgm:pt>
    <dgm:pt modelId="{B38ACAAA-BD09-44AC-98C1-84494EBF1E29}" type="pres">
      <dgm:prSet presAssocID="{666F33A3-F44A-484D-A9BA-D1EBCF5D3BFE}" presName="Name30" presStyleCnt="0"/>
      <dgm:spPr/>
    </dgm:pt>
    <dgm:pt modelId="{5B318191-76DB-4AB6-B883-F3B5E829343D}" type="pres">
      <dgm:prSet presAssocID="{666F33A3-F44A-484D-A9BA-D1EBCF5D3BFE}" presName="level2Shape" presStyleLbl="node2" presStyleIdx="1" presStyleCnt="2"/>
      <dgm:spPr/>
    </dgm:pt>
    <dgm:pt modelId="{DA81F94F-BEEC-4DBE-8F1D-D77582152432}" type="pres">
      <dgm:prSet presAssocID="{666F33A3-F44A-484D-A9BA-D1EBCF5D3BFE}" presName="hierChild3" presStyleCnt="0"/>
      <dgm:spPr/>
    </dgm:pt>
    <dgm:pt modelId="{D69D55FF-0478-41B8-A0AF-630CDDF37074}" type="pres">
      <dgm:prSet presAssocID="{1A1F0394-92FC-4B1A-8697-4E90D69F652C}" presName="Name25" presStyleLbl="parChTrans1D3" presStyleIdx="2" presStyleCnt="4"/>
      <dgm:spPr/>
    </dgm:pt>
    <dgm:pt modelId="{213CDCF3-660F-4661-B1DD-B4FD5FD0A0FE}" type="pres">
      <dgm:prSet presAssocID="{1A1F0394-92FC-4B1A-8697-4E90D69F652C}" presName="connTx" presStyleLbl="parChTrans1D3" presStyleIdx="2" presStyleCnt="4"/>
      <dgm:spPr/>
    </dgm:pt>
    <dgm:pt modelId="{250C69A8-0548-4C9A-BA9D-C13C0CDADD3C}" type="pres">
      <dgm:prSet presAssocID="{5A967244-3C18-4E73-AF66-620B2AEFBC16}" presName="Name30" presStyleCnt="0"/>
      <dgm:spPr/>
    </dgm:pt>
    <dgm:pt modelId="{F9FC4718-1104-4818-882C-EC475D9B5583}" type="pres">
      <dgm:prSet presAssocID="{5A967244-3C18-4E73-AF66-620B2AEFBC16}" presName="level2Shape" presStyleLbl="node3" presStyleIdx="2" presStyleCnt="4"/>
      <dgm:spPr/>
    </dgm:pt>
    <dgm:pt modelId="{F038DA5D-B353-4184-8CD4-A98F3BE3ED8D}" type="pres">
      <dgm:prSet presAssocID="{5A967244-3C18-4E73-AF66-620B2AEFBC16}" presName="hierChild3" presStyleCnt="0"/>
      <dgm:spPr/>
    </dgm:pt>
    <dgm:pt modelId="{51F444B9-5A51-4991-90FC-ECC490B92F6D}" type="pres">
      <dgm:prSet presAssocID="{E109FCEE-9CA7-4AEA-AA47-5E35DB158F97}" presName="Name25" presStyleLbl="parChTrans1D4" presStyleIdx="2" presStyleCnt="4"/>
      <dgm:spPr/>
    </dgm:pt>
    <dgm:pt modelId="{74C996DB-F242-4822-B0AD-8CE522671093}" type="pres">
      <dgm:prSet presAssocID="{E109FCEE-9CA7-4AEA-AA47-5E35DB158F97}" presName="connTx" presStyleLbl="parChTrans1D4" presStyleIdx="2" presStyleCnt="4"/>
      <dgm:spPr/>
    </dgm:pt>
    <dgm:pt modelId="{7ABB9F01-AD6D-404F-BFF8-B937000B03D9}" type="pres">
      <dgm:prSet presAssocID="{61F2B131-DD52-48BA-9B09-01AA3A11CEE1}" presName="Name30" presStyleCnt="0"/>
      <dgm:spPr/>
    </dgm:pt>
    <dgm:pt modelId="{F0CD4F7C-E6DB-4FC5-8E47-D54F89DD1CB2}" type="pres">
      <dgm:prSet presAssocID="{61F2B131-DD52-48BA-9B09-01AA3A11CEE1}" presName="level2Shape" presStyleLbl="node4" presStyleIdx="2" presStyleCnt="4"/>
      <dgm:spPr/>
    </dgm:pt>
    <dgm:pt modelId="{3ABE1B0D-E3AA-4C4C-9249-15E1C9368A80}" type="pres">
      <dgm:prSet presAssocID="{61F2B131-DD52-48BA-9B09-01AA3A11CEE1}" presName="hierChild3" presStyleCnt="0"/>
      <dgm:spPr/>
    </dgm:pt>
    <dgm:pt modelId="{FBF15CAA-9344-459A-9EB5-9FBA665E4113}" type="pres">
      <dgm:prSet presAssocID="{0EB726AC-4AB3-48CA-A405-95A1CDA61103}" presName="Name25" presStyleLbl="parChTrans1D3" presStyleIdx="3" presStyleCnt="4"/>
      <dgm:spPr/>
    </dgm:pt>
    <dgm:pt modelId="{07B71142-BDDC-48DD-89E2-2A2381243E73}" type="pres">
      <dgm:prSet presAssocID="{0EB726AC-4AB3-48CA-A405-95A1CDA61103}" presName="connTx" presStyleLbl="parChTrans1D3" presStyleIdx="3" presStyleCnt="4"/>
      <dgm:spPr/>
    </dgm:pt>
    <dgm:pt modelId="{BF7FA896-0359-4A1F-AD41-B9AD376F70F2}" type="pres">
      <dgm:prSet presAssocID="{54FB25A4-B0FA-44F1-9795-1643F12F8CBC}" presName="Name30" presStyleCnt="0"/>
      <dgm:spPr/>
    </dgm:pt>
    <dgm:pt modelId="{ADDD0412-31A1-4A76-B777-074171EB7A43}" type="pres">
      <dgm:prSet presAssocID="{54FB25A4-B0FA-44F1-9795-1643F12F8CBC}" presName="level2Shape" presStyleLbl="node3" presStyleIdx="3" presStyleCnt="4"/>
      <dgm:spPr/>
    </dgm:pt>
    <dgm:pt modelId="{1EBCA792-565F-453E-818F-EA7E41E47A0E}" type="pres">
      <dgm:prSet presAssocID="{54FB25A4-B0FA-44F1-9795-1643F12F8CBC}" presName="hierChild3" presStyleCnt="0"/>
      <dgm:spPr/>
    </dgm:pt>
    <dgm:pt modelId="{FCB4CB1B-17EC-4CFE-831F-C10F3B85B607}" type="pres">
      <dgm:prSet presAssocID="{A002437C-AA67-429B-92D8-26B63AA11E09}" presName="Name25" presStyleLbl="parChTrans1D4" presStyleIdx="3" presStyleCnt="4"/>
      <dgm:spPr/>
    </dgm:pt>
    <dgm:pt modelId="{C3B1F537-D544-4D09-8CE4-E121996B7BF9}" type="pres">
      <dgm:prSet presAssocID="{A002437C-AA67-429B-92D8-26B63AA11E09}" presName="connTx" presStyleLbl="parChTrans1D4" presStyleIdx="3" presStyleCnt="4"/>
      <dgm:spPr/>
    </dgm:pt>
    <dgm:pt modelId="{118AF69F-082E-4E56-87E7-92B1358B560D}" type="pres">
      <dgm:prSet presAssocID="{715B3C94-C977-42AE-88CE-E529A6C79418}" presName="Name30" presStyleCnt="0"/>
      <dgm:spPr/>
    </dgm:pt>
    <dgm:pt modelId="{FC627ED5-77AE-4D5E-A8FC-272D42244EC9}" type="pres">
      <dgm:prSet presAssocID="{715B3C94-C977-42AE-88CE-E529A6C79418}" presName="level2Shape" presStyleLbl="node4" presStyleIdx="3" presStyleCnt="4"/>
      <dgm:spPr/>
    </dgm:pt>
    <dgm:pt modelId="{4BC0B1B6-FB76-4BC8-ACDA-B2911FA93DDA}" type="pres">
      <dgm:prSet presAssocID="{715B3C94-C977-42AE-88CE-E529A6C79418}" presName="hierChild3" presStyleCnt="0"/>
      <dgm:spPr/>
    </dgm:pt>
    <dgm:pt modelId="{A0E868F6-C745-4666-A706-0BBE5634EFFA}" type="pres">
      <dgm:prSet presAssocID="{660A3DF0-E958-4BFB-98A9-017FF4966F14}" presName="bgShapesFlow" presStyleCnt="0"/>
      <dgm:spPr/>
    </dgm:pt>
    <dgm:pt modelId="{9FE480C6-7C08-4AB7-BA50-619FA45462A4}" type="pres">
      <dgm:prSet presAssocID="{A65BB4C9-9FF4-4D22-B963-1C27BEE16EB4}" presName="rectComp" presStyleCnt="0"/>
      <dgm:spPr/>
    </dgm:pt>
    <dgm:pt modelId="{9B8C0AB0-B2F2-4094-BBB8-E9A13354FE09}" type="pres">
      <dgm:prSet presAssocID="{A65BB4C9-9FF4-4D22-B963-1C27BEE16EB4}" presName="bgRect" presStyleLbl="bgShp" presStyleIdx="0" presStyleCnt="4"/>
      <dgm:spPr/>
    </dgm:pt>
    <dgm:pt modelId="{1BD66875-8977-4B21-B9E5-051D9D2830E4}" type="pres">
      <dgm:prSet presAssocID="{A65BB4C9-9FF4-4D22-B963-1C27BEE16EB4}" presName="bgRectTx" presStyleLbl="bgShp" presStyleIdx="0" presStyleCnt="4">
        <dgm:presLayoutVars>
          <dgm:bulletEnabled val="1"/>
        </dgm:presLayoutVars>
      </dgm:prSet>
      <dgm:spPr/>
    </dgm:pt>
    <dgm:pt modelId="{83B270E4-45AA-4950-A41F-95D5FF2B0F4B}" type="pres">
      <dgm:prSet presAssocID="{A65BB4C9-9FF4-4D22-B963-1C27BEE16EB4}" presName="spComp" presStyleCnt="0"/>
      <dgm:spPr/>
    </dgm:pt>
    <dgm:pt modelId="{912D6404-C48B-484F-B682-59680C9607E9}" type="pres">
      <dgm:prSet presAssocID="{A65BB4C9-9FF4-4D22-B963-1C27BEE16EB4}" presName="hSp" presStyleCnt="0"/>
      <dgm:spPr/>
    </dgm:pt>
    <dgm:pt modelId="{E5C392B2-35B1-49FA-8D2E-D21734736D72}" type="pres">
      <dgm:prSet presAssocID="{6FE688DE-58E6-4CBB-B441-DF35258BC6ED}" presName="rectComp" presStyleCnt="0"/>
      <dgm:spPr/>
    </dgm:pt>
    <dgm:pt modelId="{68337CB7-67B9-4DCC-AB47-CD255F376F1C}" type="pres">
      <dgm:prSet presAssocID="{6FE688DE-58E6-4CBB-B441-DF35258BC6ED}" presName="bgRect" presStyleLbl="bgShp" presStyleIdx="1" presStyleCnt="4"/>
      <dgm:spPr/>
    </dgm:pt>
    <dgm:pt modelId="{2DB66963-0233-4B32-B070-3290F1AEE0C8}" type="pres">
      <dgm:prSet presAssocID="{6FE688DE-58E6-4CBB-B441-DF35258BC6ED}" presName="bgRectTx" presStyleLbl="bgShp" presStyleIdx="1" presStyleCnt="4">
        <dgm:presLayoutVars>
          <dgm:bulletEnabled val="1"/>
        </dgm:presLayoutVars>
      </dgm:prSet>
      <dgm:spPr/>
    </dgm:pt>
    <dgm:pt modelId="{17879674-33BF-49D7-BB60-2A9B17E3AF86}" type="pres">
      <dgm:prSet presAssocID="{6FE688DE-58E6-4CBB-B441-DF35258BC6ED}" presName="spComp" presStyleCnt="0"/>
      <dgm:spPr/>
    </dgm:pt>
    <dgm:pt modelId="{73133EAA-D081-41E3-97E4-A1F4F93CF3D6}" type="pres">
      <dgm:prSet presAssocID="{6FE688DE-58E6-4CBB-B441-DF35258BC6ED}" presName="hSp" presStyleCnt="0"/>
      <dgm:spPr/>
    </dgm:pt>
    <dgm:pt modelId="{9566D1E7-7F4B-46B4-8846-2C713EDD84C0}" type="pres">
      <dgm:prSet presAssocID="{32E83677-6546-4082-93C3-DE99AA164B73}" presName="rectComp" presStyleCnt="0"/>
      <dgm:spPr/>
    </dgm:pt>
    <dgm:pt modelId="{FE53D080-D910-49BF-954B-13674F79A4B2}" type="pres">
      <dgm:prSet presAssocID="{32E83677-6546-4082-93C3-DE99AA164B73}" presName="bgRect" presStyleLbl="bgShp" presStyleIdx="2" presStyleCnt="4"/>
      <dgm:spPr/>
    </dgm:pt>
    <dgm:pt modelId="{73849B94-6405-4085-B31E-EBC08ADE6B4F}" type="pres">
      <dgm:prSet presAssocID="{32E83677-6546-4082-93C3-DE99AA164B73}" presName="bgRectTx" presStyleLbl="bgShp" presStyleIdx="2" presStyleCnt="4">
        <dgm:presLayoutVars>
          <dgm:bulletEnabled val="1"/>
        </dgm:presLayoutVars>
      </dgm:prSet>
      <dgm:spPr/>
    </dgm:pt>
    <dgm:pt modelId="{B4AEB65F-3CE6-4071-9B4F-CFF3274DACDF}" type="pres">
      <dgm:prSet presAssocID="{32E83677-6546-4082-93C3-DE99AA164B73}" presName="spComp" presStyleCnt="0"/>
      <dgm:spPr/>
    </dgm:pt>
    <dgm:pt modelId="{C6F371E9-EB20-45AB-BFBD-3D595D0F757D}" type="pres">
      <dgm:prSet presAssocID="{32E83677-6546-4082-93C3-DE99AA164B73}" presName="hSp" presStyleCnt="0"/>
      <dgm:spPr/>
    </dgm:pt>
    <dgm:pt modelId="{D94441FA-8096-4A8D-BCB6-C192BCAEA5CB}" type="pres">
      <dgm:prSet presAssocID="{07612135-FA2E-4484-9EFB-5687DB4D9FE9}" presName="rectComp" presStyleCnt="0"/>
      <dgm:spPr/>
    </dgm:pt>
    <dgm:pt modelId="{B363400C-E3A5-4316-BB99-924C7A3B3927}" type="pres">
      <dgm:prSet presAssocID="{07612135-FA2E-4484-9EFB-5687DB4D9FE9}" presName="bgRect" presStyleLbl="bgShp" presStyleIdx="3" presStyleCnt="4"/>
      <dgm:spPr/>
    </dgm:pt>
    <dgm:pt modelId="{729D3147-C0FC-48A2-8D36-100B605BD634}" type="pres">
      <dgm:prSet presAssocID="{07612135-FA2E-4484-9EFB-5687DB4D9FE9}" presName="bgRectTx" presStyleLbl="bgShp" presStyleIdx="3" presStyleCnt="4">
        <dgm:presLayoutVars>
          <dgm:bulletEnabled val="1"/>
        </dgm:presLayoutVars>
      </dgm:prSet>
      <dgm:spPr/>
    </dgm:pt>
  </dgm:ptLst>
  <dgm:cxnLst>
    <dgm:cxn modelId="{3FFCBA02-BA54-4954-AA74-03B5F29C1CD7}" type="presOf" srcId="{A4F2ABD9-CFC0-403F-89AB-4590CDF04DCE}" destId="{865B5E45-32F7-4499-9987-BC21E4A613FF}" srcOrd="0" destOrd="0" presId="urn:microsoft.com/office/officeart/2005/8/layout/hierarchy5"/>
    <dgm:cxn modelId="{703C9413-92CB-45B7-B980-4C5470180B2E}" type="presOf" srcId="{5E6D58BE-D63C-4087-9963-536D1345C785}" destId="{98D779C0-58DF-471B-B684-F8FECDE6045C}" srcOrd="1" destOrd="0" presId="urn:microsoft.com/office/officeart/2005/8/layout/hierarchy5"/>
    <dgm:cxn modelId="{1609BF19-2758-4F97-9836-9E4E1BCDD942}" type="presOf" srcId="{32E83677-6546-4082-93C3-DE99AA164B73}" destId="{73849B94-6405-4085-B31E-EBC08ADE6B4F}" srcOrd="1" destOrd="0" presId="urn:microsoft.com/office/officeart/2005/8/layout/hierarchy5"/>
    <dgm:cxn modelId="{C19F4B21-B387-4902-B63A-9D067D519DD4}" type="presOf" srcId="{A002437C-AA67-429B-92D8-26B63AA11E09}" destId="{FCB4CB1B-17EC-4CFE-831F-C10F3B85B607}" srcOrd="0" destOrd="0" presId="urn:microsoft.com/office/officeart/2005/8/layout/hierarchy5"/>
    <dgm:cxn modelId="{55A1C023-DC85-488C-838F-CB5D2C49566F}" srcId="{660A3DF0-E958-4BFB-98A9-017FF4966F14}" destId="{A4F2ABD9-CFC0-403F-89AB-4590CDF04DCE}" srcOrd="0" destOrd="0" parTransId="{9413C40C-5517-4FD5-84B5-6BB298CC048B}" sibTransId="{4752C2CC-5B62-4A7E-A35F-4429B24CE2E4}"/>
    <dgm:cxn modelId="{7071AA28-554F-434A-8547-6D7A414782CF}" type="presOf" srcId="{5A967244-3C18-4E73-AF66-620B2AEFBC16}" destId="{F9FC4718-1104-4818-882C-EC475D9B5583}" srcOrd="0" destOrd="0" presId="urn:microsoft.com/office/officeart/2005/8/layout/hierarchy5"/>
    <dgm:cxn modelId="{7A520A29-ADFD-4F26-B5C4-2269440C66DD}" type="presOf" srcId="{666F33A3-F44A-484D-A9BA-D1EBCF5D3BFE}" destId="{5B318191-76DB-4AB6-B883-F3B5E829343D}" srcOrd="0" destOrd="0" presId="urn:microsoft.com/office/officeart/2005/8/layout/hierarchy5"/>
    <dgm:cxn modelId="{4646542A-163E-4332-B7AB-2171AB44C4E7}" type="presOf" srcId="{07612135-FA2E-4484-9EFB-5687DB4D9FE9}" destId="{729D3147-C0FC-48A2-8D36-100B605BD634}" srcOrd="1" destOrd="0" presId="urn:microsoft.com/office/officeart/2005/8/layout/hierarchy5"/>
    <dgm:cxn modelId="{B872CC30-2435-4A91-B100-012B44EB929B}" type="presOf" srcId="{92A393C4-B0D6-42BE-9977-6DC841F0B240}" destId="{5F9D108D-141B-4F29-B80A-8A96A96F6B27}" srcOrd="1" destOrd="0" presId="urn:microsoft.com/office/officeart/2005/8/layout/hierarchy5"/>
    <dgm:cxn modelId="{DD27B140-F87D-4F0F-B29A-260AA52C6D7D}" type="presOf" srcId="{4E7E44DD-8E86-4378-B948-C405F8387619}" destId="{AA201A91-FAD8-4A27-9D73-F27965B67589}" srcOrd="0" destOrd="0" presId="urn:microsoft.com/office/officeart/2005/8/layout/hierarchy5"/>
    <dgm:cxn modelId="{4F37255B-CA1C-4D2C-84FE-2229B7917A83}" srcId="{69D0459A-5DB2-457E-AA18-37C36A41E903}" destId="{8EBD6E99-26A5-45CF-AB88-C6E217672FFD}" srcOrd="0" destOrd="0" parTransId="{5E6D58BE-D63C-4087-9963-536D1345C785}" sibTransId="{7461DE36-7AD8-4807-9CDF-CA972117BB84}"/>
    <dgm:cxn modelId="{C1C12141-D776-4DA7-8AD6-DB9F632688A0}" type="presOf" srcId="{0734603C-ADDE-44F6-B23D-D501FE1BA32E}" destId="{24BAC2FA-1976-413F-8D12-362AFF6D17E2}" srcOrd="0" destOrd="0" presId="urn:microsoft.com/office/officeart/2005/8/layout/hierarchy5"/>
    <dgm:cxn modelId="{D568496A-62E5-49F8-BCCD-94CACA8B9A36}" srcId="{A4F2ABD9-CFC0-403F-89AB-4590CDF04DCE}" destId="{A218050A-53E4-4A3B-8EB0-5D7451F4575A}" srcOrd="0" destOrd="0" parTransId="{CC7ABF34-535E-4E57-B9A2-068907654972}" sibTransId="{DAFB58C7-9E46-4595-AC2C-1140A9EA2D2E}"/>
    <dgm:cxn modelId="{A007B36B-2C30-4760-8E54-B01F1122BB91}" type="presOf" srcId="{E109FCEE-9CA7-4AEA-AA47-5E35DB158F97}" destId="{51F444B9-5A51-4991-90FC-ECC490B92F6D}" srcOrd="0" destOrd="0" presId="urn:microsoft.com/office/officeart/2005/8/layout/hierarchy5"/>
    <dgm:cxn modelId="{4EADEB4D-6A97-4026-840B-4E7242F9D96B}" type="presOf" srcId="{8EBD6E99-26A5-45CF-AB88-C6E217672FFD}" destId="{F384F635-A0B6-4AB2-AD53-01781D633E8E}" srcOrd="0" destOrd="0" presId="urn:microsoft.com/office/officeart/2005/8/layout/hierarchy5"/>
    <dgm:cxn modelId="{91725D4F-B186-468B-B039-5918FE104327}" type="presOf" srcId="{CCFCF0A6-55B7-421B-B4A4-CE633B3D8933}" destId="{7F8F9286-6F79-4567-8F4D-782DD0299B9F}" srcOrd="0" destOrd="0" presId="urn:microsoft.com/office/officeart/2005/8/layout/hierarchy5"/>
    <dgm:cxn modelId="{3FDCA751-38E3-4E8C-85DD-1863E6825A42}" type="presOf" srcId="{A65BB4C9-9FF4-4D22-B963-1C27BEE16EB4}" destId="{9B8C0AB0-B2F2-4094-BBB8-E9A13354FE09}" srcOrd="0" destOrd="0" presId="urn:microsoft.com/office/officeart/2005/8/layout/hierarchy5"/>
    <dgm:cxn modelId="{F3CAAF51-E025-4C92-9065-E8FFC38D1D27}" type="presOf" srcId="{A002437C-AA67-429B-92D8-26B63AA11E09}" destId="{C3B1F537-D544-4D09-8CE4-E121996B7BF9}" srcOrd="1" destOrd="0" presId="urn:microsoft.com/office/officeart/2005/8/layout/hierarchy5"/>
    <dgm:cxn modelId="{4AFCB351-913D-40FE-8C28-D3337C4DEA50}" type="presOf" srcId="{2556D16F-0A4E-4A94-A995-2F7FBA3CAD41}" destId="{AE914C04-AC24-4C09-B4B1-A9D0B501F9F3}" srcOrd="0" destOrd="0" presId="urn:microsoft.com/office/officeart/2005/8/layout/hierarchy5"/>
    <dgm:cxn modelId="{47862976-7854-44F4-91E8-ECB489CC54D4}" type="presOf" srcId="{5E6D58BE-D63C-4087-9963-536D1345C785}" destId="{1C6278E9-9BBE-47E9-ABD1-40967C5BDD10}" srcOrd="0" destOrd="0" presId="urn:microsoft.com/office/officeart/2005/8/layout/hierarchy5"/>
    <dgm:cxn modelId="{EE92E057-DFE1-4F1D-B4AD-B18C57B7EDE2}" srcId="{666F33A3-F44A-484D-A9BA-D1EBCF5D3BFE}" destId="{5A967244-3C18-4E73-AF66-620B2AEFBC16}" srcOrd="0" destOrd="0" parTransId="{1A1F0394-92FC-4B1A-8697-4E90D69F652C}" sibTransId="{FFAE9AD2-3B27-4762-B208-CD6EADA66AA0}"/>
    <dgm:cxn modelId="{BD960278-7D60-48D3-BBA3-C432D1425807}" srcId="{54FB25A4-B0FA-44F1-9795-1643F12F8CBC}" destId="{715B3C94-C977-42AE-88CE-E529A6C79418}" srcOrd="0" destOrd="0" parTransId="{A002437C-AA67-429B-92D8-26B63AA11E09}" sibTransId="{DD2CF222-5F27-47DE-8016-0A7EBE59DA5A}"/>
    <dgm:cxn modelId="{51D0EC78-E64A-4177-BB16-15F63366C9CE}" type="presOf" srcId="{0734603C-ADDE-44F6-B23D-D501FE1BA32E}" destId="{BDEBEACD-527B-408B-BA2C-BBBE2DF40253}" srcOrd="1" destOrd="0" presId="urn:microsoft.com/office/officeart/2005/8/layout/hierarchy5"/>
    <dgm:cxn modelId="{780E1779-8B0C-468B-981B-75FFEA26EDED}" type="presOf" srcId="{CCFCF0A6-55B7-421B-B4A4-CE633B3D8933}" destId="{B2704F0D-9BAA-41FA-AF65-0E3BB35C04FA}" srcOrd="1" destOrd="0" presId="urn:microsoft.com/office/officeart/2005/8/layout/hierarchy5"/>
    <dgm:cxn modelId="{79ECC879-57C7-4786-90B2-FB5CEA167D73}" type="presOf" srcId="{A218050A-53E4-4A3B-8EB0-5D7451F4575A}" destId="{58292AAD-F60A-4773-BD6C-5D2B7AAED512}" srcOrd="0" destOrd="0" presId="urn:microsoft.com/office/officeart/2005/8/layout/hierarchy5"/>
    <dgm:cxn modelId="{9C44AD7A-B922-4482-A24A-8DD920D2C270}" type="presOf" srcId="{69D0459A-5DB2-457E-AA18-37C36A41E903}" destId="{5DF44DA1-6EA2-4EE4-874D-3000EB907D3B}" srcOrd="0" destOrd="0" presId="urn:microsoft.com/office/officeart/2005/8/layout/hierarchy5"/>
    <dgm:cxn modelId="{45A2D47D-E0CD-49BE-A043-874414B531A5}" srcId="{660A3DF0-E958-4BFB-98A9-017FF4966F14}" destId="{6FE688DE-58E6-4CBB-B441-DF35258BC6ED}" srcOrd="2" destOrd="0" parTransId="{79F55643-195A-43A9-8CC8-BE15828F40BF}" sibTransId="{9DA9C144-6376-4379-BD6F-E50CF6A3A3CD}"/>
    <dgm:cxn modelId="{0EC09081-57B1-45EF-B2A1-F603AF6DB98D}" type="presOf" srcId="{CC7ABF34-535E-4E57-B9A2-068907654972}" destId="{86D23AF0-1DE6-43EE-A17C-9D101F66A9EA}" srcOrd="1" destOrd="0" presId="urn:microsoft.com/office/officeart/2005/8/layout/hierarchy5"/>
    <dgm:cxn modelId="{9D51CD83-A8C6-4CF8-A5A8-3EDCDD8A542F}" type="presOf" srcId="{6FE688DE-58E6-4CBB-B441-DF35258BC6ED}" destId="{68337CB7-67B9-4DCC-AB47-CD255F376F1C}" srcOrd="0" destOrd="0" presId="urn:microsoft.com/office/officeart/2005/8/layout/hierarchy5"/>
    <dgm:cxn modelId="{4F3E008D-76F8-4CF9-9DDF-F181B02F0232}" srcId="{660A3DF0-E958-4BFB-98A9-017FF4966F14}" destId="{32E83677-6546-4082-93C3-DE99AA164B73}" srcOrd="3" destOrd="0" parTransId="{B568F6A7-2B1C-467D-AB71-DEABE569FAB6}" sibTransId="{228E0E8E-CCF5-4394-BEE2-3B5C91970A94}"/>
    <dgm:cxn modelId="{1DD2818E-E5DF-49DE-B56A-CE33E422208B}" type="presOf" srcId="{0EB726AC-4AB3-48CA-A405-95A1CDA61103}" destId="{FBF15CAA-9344-459A-9EB5-9FBA665E4113}" srcOrd="0" destOrd="0" presId="urn:microsoft.com/office/officeart/2005/8/layout/hierarchy5"/>
    <dgm:cxn modelId="{213E8E8E-AF13-4215-A7CB-04B64D283044}" srcId="{660A3DF0-E958-4BFB-98A9-017FF4966F14}" destId="{A65BB4C9-9FF4-4D22-B963-1C27BEE16EB4}" srcOrd="1" destOrd="0" parTransId="{791451F1-89D4-4FDD-B617-980BB8F868F0}" sibTransId="{09758D64-E9D0-4940-B173-682D245104CF}"/>
    <dgm:cxn modelId="{0BB07599-2B61-4DBB-AFDF-732DD021D043}" srcId="{F71AC8F9-C636-4E8F-8C14-DE878F19C2FE}" destId="{4E7E44DD-8E86-4378-B948-C405F8387619}" srcOrd="0" destOrd="0" parTransId="{0734603C-ADDE-44F6-B23D-D501FE1BA32E}" sibTransId="{8FE45D73-DE25-43FB-9A40-8E69200266CD}"/>
    <dgm:cxn modelId="{0376EA9F-5211-4BB5-A437-62B7162DD750}" srcId="{666F33A3-F44A-484D-A9BA-D1EBCF5D3BFE}" destId="{54FB25A4-B0FA-44F1-9795-1643F12F8CBC}" srcOrd="1" destOrd="0" parTransId="{0EB726AC-4AB3-48CA-A405-95A1CDA61103}" sibTransId="{38886411-3F94-47A8-B9A7-DE4BF49D96B5}"/>
    <dgm:cxn modelId="{957F68A2-97C2-43B2-8C77-3519870EE7A4}" type="presOf" srcId="{660A3DF0-E958-4BFB-98A9-017FF4966F14}" destId="{58805B72-2900-440A-856D-F0A308900CDC}" srcOrd="0" destOrd="0" presId="urn:microsoft.com/office/officeart/2005/8/layout/hierarchy5"/>
    <dgm:cxn modelId="{1D48F0A3-7DCC-4C11-A164-EA7FE7027857}" type="presOf" srcId="{CC7ABF34-535E-4E57-B9A2-068907654972}" destId="{13A8A342-172D-4538-B07B-1295A4AEDD2A}" srcOrd="0" destOrd="0" presId="urn:microsoft.com/office/officeart/2005/8/layout/hierarchy5"/>
    <dgm:cxn modelId="{7374ACAD-ED48-4BB7-9C57-31906E31AA39}" type="presOf" srcId="{0EB726AC-4AB3-48CA-A405-95A1CDA61103}" destId="{07B71142-BDDC-48DD-89E2-2A2381243E73}" srcOrd="1" destOrd="0" presId="urn:microsoft.com/office/officeart/2005/8/layout/hierarchy5"/>
    <dgm:cxn modelId="{E1BE44B0-8989-4E3D-BE39-B6F5EF53A4B4}" type="presOf" srcId="{E109FCEE-9CA7-4AEA-AA47-5E35DB158F97}" destId="{74C996DB-F242-4822-B0AD-8CE522671093}" srcOrd="1" destOrd="0" presId="urn:microsoft.com/office/officeart/2005/8/layout/hierarchy5"/>
    <dgm:cxn modelId="{CC87EEB5-1841-4A1F-B899-0F19FF0E7D23}" type="presOf" srcId="{32E83677-6546-4082-93C3-DE99AA164B73}" destId="{FE53D080-D910-49BF-954B-13674F79A4B2}" srcOrd="0" destOrd="0" presId="urn:microsoft.com/office/officeart/2005/8/layout/hierarchy5"/>
    <dgm:cxn modelId="{C96CA2B9-2CF9-4AF3-9C06-F3AC6BA7BD1D}" srcId="{A218050A-53E4-4A3B-8EB0-5D7451F4575A}" destId="{F71AC8F9-C636-4E8F-8C14-DE878F19C2FE}" srcOrd="1" destOrd="0" parTransId="{CCFCF0A6-55B7-421B-B4A4-CE633B3D8933}" sibTransId="{86A046CB-AED6-4468-927D-738032AD0947}"/>
    <dgm:cxn modelId="{8733B4BB-5922-454D-824A-4E7E6268EA44}" srcId="{660A3DF0-E958-4BFB-98A9-017FF4966F14}" destId="{07612135-FA2E-4484-9EFB-5687DB4D9FE9}" srcOrd="4" destOrd="0" parTransId="{0F930224-AB9A-4B59-BB1A-3D0CF93D0B24}" sibTransId="{4CEF5C3B-C392-40DF-97C5-BCBBC2E5F68E}"/>
    <dgm:cxn modelId="{E27598C6-56B3-4599-B5D6-A40805773A96}" type="presOf" srcId="{6FE688DE-58E6-4CBB-B441-DF35258BC6ED}" destId="{2DB66963-0233-4B32-B070-3290F1AEE0C8}" srcOrd="1" destOrd="0" presId="urn:microsoft.com/office/officeart/2005/8/layout/hierarchy5"/>
    <dgm:cxn modelId="{B3EFD2C6-8114-4BEA-8735-DF67632D223C}" srcId="{A218050A-53E4-4A3B-8EB0-5D7451F4575A}" destId="{69D0459A-5DB2-457E-AA18-37C36A41E903}" srcOrd="0" destOrd="0" parTransId="{2556D16F-0A4E-4A94-A995-2F7FBA3CAD41}" sibTransId="{173D385D-5009-48B2-956C-35FF23B6AC13}"/>
    <dgm:cxn modelId="{1B61C4C9-6318-4511-AD94-6821E86152B7}" type="presOf" srcId="{F71AC8F9-C636-4E8F-8C14-DE878F19C2FE}" destId="{C4AC3D70-76C4-40EF-8040-3381A5519F7A}" srcOrd="0" destOrd="0" presId="urn:microsoft.com/office/officeart/2005/8/layout/hierarchy5"/>
    <dgm:cxn modelId="{0CFCA4CA-7246-43DC-99C9-36EA183D6093}" type="presOf" srcId="{A65BB4C9-9FF4-4D22-B963-1C27BEE16EB4}" destId="{1BD66875-8977-4B21-B9E5-051D9D2830E4}" srcOrd="1" destOrd="0" presId="urn:microsoft.com/office/officeart/2005/8/layout/hierarchy5"/>
    <dgm:cxn modelId="{9C6CD3CA-05C5-4C1B-8526-3DF727F9050C}" type="presOf" srcId="{92A393C4-B0D6-42BE-9977-6DC841F0B240}" destId="{BECF0BCA-D1AC-4EDB-930A-78ED9FCD6D75}" srcOrd="0" destOrd="0" presId="urn:microsoft.com/office/officeart/2005/8/layout/hierarchy5"/>
    <dgm:cxn modelId="{799740D3-CB72-484B-8C11-837270A21783}" type="presOf" srcId="{1A1F0394-92FC-4B1A-8697-4E90D69F652C}" destId="{D69D55FF-0478-41B8-A0AF-630CDDF37074}" srcOrd="0" destOrd="0" presId="urn:microsoft.com/office/officeart/2005/8/layout/hierarchy5"/>
    <dgm:cxn modelId="{416C41E3-130A-423B-B435-3E4BBCA88074}" type="presOf" srcId="{07612135-FA2E-4484-9EFB-5687DB4D9FE9}" destId="{B363400C-E3A5-4316-BB99-924C7A3B3927}" srcOrd="0" destOrd="0" presId="urn:microsoft.com/office/officeart/2005/8/layout/hierarchy5"/>
    <dgm:cxn modelId="{92A88DE9-420B-40FE-95C6-D4FEDD2D22CC}" type="presOf" srcId="{2556D16F-0A4E-4A94-A995-2F7FBA3CAD41}" destId="{AFC5BC54-4309-4325-AF7C-0D7CE3123335}" srcOrd="1" destOrd="0" presId="urn:microsoft.com/office/officeart/2005/8/layout/hierarchy5"/>
    <dgm:cxn modelId="{86AA7FEA-94D6-4F1C-97A7-DFFEF02D867E}" srcId="{5A967244-3C18-4E73-AF66-620B2AEFBC16}" destId="{61F2B131-DD52-48BA-9B09-01AA3A11CEE1}" srcOrd="0" destOrd="0" parTransId="{E109FCEE-9CA7-4AEA-AA47-5E35DB158F97}" sibTransId="{DC1C747A-7E17-4EF4-88F5-87C218EB358A}"/>
    <dgm:cxn modelId="{934303F2-BEED-4F55-A68B-B1214806239D}" type="presOf" srcId="{1A1F0394-92FC-4B1A-8697-4E90D69F652C}" destId="{213CDCF3-660F-4661-B1DD-B4FD5FD0A0FE}" srcOrd="1" destOrd="0" presId="urn:microsoft.com/office/officeart/2005/8/layout/hierarchy5"/>
    <dgm:cxn modelId="{6D0A44F4-75B6-49A7-97B7-635BC03B68CE}" srcId="{A4F2ABD9-CFC0-403F-89AB-4590CDF04DCE}" destId="{666F33A3-F44A-484D-A9BA-D1EBCF5D3BFE}" srcOrd="1" destOrd="0" parTransId="{92A393C4-B0D6-42BE-9977-6DC841F0B240}" sibTransId="{035D2DC3-B9CC-468D-8A96-BD9B74CD40AB}"/>
    <dgm:cxn modelId="{1919B7F4-3512-49CC-99E8-0D48C50F7508}" type="presOf" srcId="{715B3C94-C977-42AE-88CE-E529A6C79418}" destId="{FC627ED5-77AE-4D5E-A8FC-272D42244EC9}" srcOrd="0" destOrd="0" presId="urn:microsoft.com/office/officeart/2005/8/layout/hierarchy5"/>
    <dgm:cxn modelId="{CBD7C7FA-C26A-42C5-8F80-D384D1BB019E}" type="presOf" srcId="{54FB25A4-B0FA-44F1-9795-1643F12F8CBC}" destId="{ADDD0412-31A1-4A76-B777-074171EB7A43}" srcOrd="0" destOrd="0" presId="urn:microsoft.com/office/officeart/2005/8/layout/hierarchy5"/>
    <dgm:cxn modelId="{C89DF2FF-4FBB-487D-B45B-6FA5A2E921A9}" type="presOf" srcId="{61F2B131-DD52-48BA-9B09-01AA3A11CEE1}" destId="{F0CD4F7C-E6DB-4FC5-8E47-D54F89DD1CB2}" srcOrd="0" destOrd="0" presId="urn:microsoft.com/office/officeart/2005/8/layout/hierarchy5"/>
    <dgm:cxn modelId="{75D0EEB8-81D8-4D4C-9D3C-BA8FA7D58602}" type="presParOf" srcId="{58805B72-2900-440A-856D-F0A308900CDC}" destId="{FC9A0FC4-EBA8-4A46-B192-DC31CB48711A}" srcOrd="0" destOrd="0" presId="urn:microsoft.com/office/officeart/2005/8/layout/hierarchy5"/>
    <dgm:cxn modelId="{D1C10670-EE90-41B2-B00B-FFC23E3DCAE6}" type="presParOf" srcId="{FC9A0FC4-EBA8-4A46-B192-DC31CB48711A}" destId="{0AD38B13-AC3F-474F-AADA-AFE9CB227B3B}" srcOrd="0" destOrd="0" presId="urn:microsoft.com/office/officeart/2005/8/layout/hierarchy5"/>
    <dgm:cxn modelId="{415E931D-DD73-4708-8572-233271427662}" type="presParOf" srcId="{FC9A0FC4-EBA8-4A46-B192-DC31CB48711A}" destId="{B9AB8B36-AC73-4960-8DA0-67BB2D1949C2}" srcOrd="1" destOrd="0" presId="urn:microsoft.com/office/officeart/2005/8/layout/hierarchy5"/>
    <dgm:cxn modelId="{9CC51072-4055-43DE-9935-5759A0F56600}" type="presParOf" srcId="{B9AB8B36-AC73-4960-8DA0-67BB2D1949C2}" destId="{AB4CC334-79D3-4310-9ECB-925B275433E4}" srcOrd="0" destOrd="0" presId="urn:microsoft.com/office/officeart/2005/8/layout/hierarchy5"/>
    <dgm:cxn modelId="{1F178885-067A-4766-924B-B83823FFCAF1}" type="presParOf" srcId="{AB4CC334-79D3-4310-9ECB-925B275433E4}" destId="{865B5E45-32F7-4499-9987-BC21E4A613FF}" srcOrd="0" destOrd="0" presId="urn:microsoft.com/office/officeart/2005/8/layout/hierarchy5"/>
    <dgm:cxn modelId="{56ED23F8-6AC5-4615-A60E-DB9365FD34F1}" type="presParOf" srcId="{AB4CC334-79D3-4310-9ECB-925B275433E4}" destId="{6D8B2B44-AFD0-481E-9135-7489428FC4BD}" srcOrd="1" destOrd="0" presId="urn:microsoft.com/office/officeart/2005/8/layout/hierarchy5"/>
    <dgm:cxn modelId="{D07BA520-B676-4284-AD90-3119D33D5609}" type="presParOf" srcId="{6D8B2B44-AFD0-481E-9135-7489428FC4BD}" destId="{13A8A342-172D-4538-B07B-1295A4AEDD2A}" srcOrd="0" destOrd="0" presId="urn:microsoft.com/office/officeart/2005/8/layout/hierarchy5"/>
    <dgm:cxn modelId="{6F473F9C-253E-4A30-8B74-47EA2E35DE26}" type="presParOf" srcId="{13A8A342-172D-4538-B07B-1295A4AEDD2A}" destId="{86D23AF0-1DE6-43EE-A17C-9D101F66A9EA}" srcOrd="0" destOrd="0" presId="urn:microsoft.com/office/officeart/2005/8/layout/hierarchy5"/>
    <dgm:cxn modelId="{73C22720-F796-4814-AA48-452BA8725577}" type="presParOf" srcId="{6D8B2B44-AFD0-481E-9135-7489428FC4BD}" destId="{67575048-3228-4783-BEE4-426B7E8338EC}" srcOrd="1" destOrd="0" presId="urn:microsoft.com/office/officeart/2005/8/layout/hierarchy5"/>
    <dgm:cxn modelId="{FF131A1F-B220-4659-8733-5D8A10611022}" type="presParOf" srcId="{67575048-3228-4783-BEE4-426B7E8338EC}" destId="{58292AAD-F60A-4773-BD6C-5D2B7AAED512}" srcOrd="0" destOrd="0" presId="urn:microsoft.com/office/officeart/2005/8/layout/hierarchy5"/>
    <dgm:cxn modelId="{D43A01BB-2A32-4F5F-90BD-D122E69965D5}" type="presParOf" srcId="{67575048-3228-4783-BEE4-426B7E8338EC}" destId="{14EFB9F2-A0C3-43F3-A8D1-39E177E71E5F}" srcOrd="1" destOrd="0" presId="urn:microsoft.com/office/officeart/2005/8/layout/hierarchy5"/>
    <dgm:cxn modelId="{8AC26FF6-BFA3-4C2A-BC0A-7D0631266259}" type="presParOf" srcId="{14EFB9F2-A0C3-43F3-A8D1-39E177E71E5F}" destId="{AE914C04-AC24-4C09-B4B1-A9D0B501F9F3}" srcOrd="0" destOrd="0" presId="urn:microsoft.com/office/officeart/2005/8/layout/hierarchy5"/>
    <dgm:cxn modelId="{21CE272B-5887-4F14-B7C7-C42FEE52EE1F}" type="presParOf" srcId="{AE914C04-AC24-4C09-B4B1-A9D0B501F9F3}" destId="{AFC5BC54-4309-4325-AF7C-0D7CE3123335}" srcOrd="0" destOrd="0" presId="urn:microsoft.com/office/officeart/2005/8/layout/hierarchy5"/>
    <dgm:cxn modelId="{2D84BBEB-1DE9-4F3F-AE78-81B6BB863251}" type="presParOf" srcId="{14EFB9F2-A0C3-43F3-A8D1-39E177E71E5F}" destId="{07FE22A8-A789-4475-A483-615547A4A2AE}" srcOrd="1" destOrd="0" presId="urn:microsoft.com/office/officeart/2005/8/layout/hierarchy5"/>
    <dgm:cxn modelId="{360C129C-AE9D-4D6A-9A71-E3E0863BCADD}" type="presParOf" srcId="{07FE22A8-A789-4475-A483-615547A4A2AE}" destId="{5DF44DA1-6EA2-4EE4-874D-3000EB907D3B}" srcOrd="0" destOrd="0" presId="urn:microsoft.com/office/officeart/2005/8/layout/hierarchy5"/>
    <dgm:cxn modelId="{2A03734B-4BB0-4733-B49B-A3C2AED255D5}" type="presParOf" srcId="{07FE22A8-A789-4475-A483-615547A4A2AE}" destId="{15D04273-98B8-4E32-B7D3-429E21AA7235}" srcOrd="1" destOrd="0" presId="urn:microsoft.com/office/officeart/2005/8/layout/hierarchy5"/>
    <dgm:cxn modelId="{56023FFD-A0AE-4CF5-ABF7-B72C8614BAAE}" type="presParOf" srcId="{15D04273-98B8-4E32-B7D3-429E21AA7235}" destId="{1C6278E9-9BBE-47E9-ABD1-40967C5BDD10}" srcOrd="0" destOrd="0" presId="urn:microsoft.com/office/officeart/2005/8/layout/hierarchy5"/>
    <dgm:cxn modelId="{0BC622BA-5BAF-41B5-9056-710EC396E936}" type="presParOf" srcId="{1C6278E9-9BBE-47E9-ABD1-40967C5BDD10}" destId="{98D779C0-58DF-471B-B684-F8FECDE6045C}" srcOrd="0" destOrd="0" presId="urn:microsoft.com/office/officeart/2005/8/layout/hierarchy5"/>
    <dgm:cxn modelId="{5D278642-16F0-4583-BF62-891505602248}" type="presParOf" srcId="{15D04273-98B8-4E32-B7D3-429E21AA7235}" destId="{47ED31AA-CA38-4892-BC24-89CFBA7850C7}" srcOrd="1" destOrd="0" presId="urn:microsoft.com/office/officeart/2005/8/layout/hierarchy5"/>
    <dgm:cxn modelId="{0E8A0846-5A76-428C-A1CE-457F1B6B9A46}" type="presParOf" srcId="{47ED31AA-CA38-4892-BC24-89CFBA7850C7}" destId="{F384F635-A0B6-4AB2-AD53-01781D633E8E}" srcOrd="0" destOrd="0" presId="urn:microsoft.com/office/officeart/2005/8/layout/hierarchy5"/>
    <dgm:cxn modelId="{ABA2644C-2CC2-4637-A4A7-B049BEE54DC8}" type="presParOf" srcId="{47ED31AA-CA38-4892-BC24-89CFBA7850C7}" destId="{21CBD21B-398F-4EAC-9CAC-93BC5B6335B2}" srcOrd="1" destOrd="0" presId="urn:microsoft.com/office/officeart/2005/8/layout/hierarchy5"/>
    <dgm:cxn modelId="{C1086397-B85A-4197-981F-77AEA2C0A69C}" type="presParOf" srcId="{14EFB9F2-A0C3-43F3-A8D1-39E177E71E5F}" destId="{7F8F9286-6F79-4567-8F4D-782DD0299B9F}" srcOrd="2" destOrd="0" presId="urn:microsoft.com/office/officeart/2005/8/layout/hierarchy5"/>
    <dgm:cxn modelId="{D9014E4E-3E8B-4D18-8673-3C4510CF80D4}" type="presParOf" srcId="{7F8F9286-6F79-4567-8F4D-782DD0299B9F}" destId="{B2704F0D-9BAA-41FA-AF65-0E3BB35C04FA}" srcOrd="0" destOrd="0" presId="urn:microsoft.com/office/officeart/2005/8/layout/hierarchy5"/>
    <dgm:cxn modelId="{CFEA1CF6-C89A-4E4F-8C13-C02B0B28B801}" type="presParOf" srcId="{14EFB9F2-A0C3-43F3-A8D1-39E177E71E5F}" destId="{014AC016-E73F-4C5C-814F-EF97A2C76C08}" srcOrd="3" destOrd="0" presId="urn:microsoft.com/office/officeart/2005/8/layout/hierarchy5"/>
    <dgm:cxn modelId="{B67607F7-7F9B-4437-B57C-399FFE0F3589}" type="presParOf" srcId="{014AC016-E73F-4C5C-814F-EF97A2C76C08}" destId="{C4AC3D70-76C4-40EF-8040-3381A5519F7A}" srcOrd="0" destOrd="0" presId="urn:microsoft.com/office/officeart/2005/8/layout/hierarchy5"/>
    <dgm:cxn modelId="{B6D1F29D-07A9-418A-89AD-DC82B0EB100F}" type="presParOf" srcId="{014AC016-E73F-4C5C-814F-EF97A2C76C08}" destId="{6A7A7BA1-1014-4C64-83E6-9A3CD086254A}" srcOrd="1" destOrd="0" presId="urn:microsoft.com/office/officeart/2005/8/layout/hierarchy5"/>
    <dgm:cxn modelId="{2C308E8C-49FD-44B2-B9F0-C119DBFEB04B}" type="presParOf" srcId="{6A7A7BA1-1014-4C64-83E6-9A3CD086254A}" destId="{24BAC2FA-1976-413F-8D12-362AFF6D17E2}" srcOrd="0" destOrd="0" presId="urn:microsoft.com/office/officeart/2005/8/layout/hierarchy5"/>
    <dgm:cxn modelId="{2C15DF5D-51C3-49DA-85F1-33EB61A75DBF}" type="presParOf" srcId="{24BAC2FA-1976-413F-8D12-362AFF6D17E2}" destId="{BDEBEACD-527B-408B-BA2C-BBBE2DF40253}" srcOrd="0" destOrd="0" presId="urn:microsoft.com/office/officeart/2005/8/layout/hierarchy5"/>
    <dgm:cxn modelId="{661A7D60-55B9-4391-90A6-829937C6F1FF}" type="presParOf" srcId="{6A7A7BA1-1014-4C64-83E6-9A3CD086254A}" destId="{FAB30BB8-D9B4-4C86-8E13-6518271240BE}" srcOrd="1" destOrd="0" presId="urn:microsoft.com/office/officeart/2005/8/layout/hierarchy5"/>
    <dgm:cxn modelId="{FE6414BD-078E-4897-B974-F5A1255B094A}" type="presParOf" srcId="{FAB30BB8-D9B4-4C86-8E13-6518271240BE}" destId="{AA201A91-FAD8-4A27-9D73-F27965B67589}" srcOrd="0" destOrd="0" presId="urn:microsoft.com/office/officeart/2005/8/layout/hierarchy5"/>
    <dgm:cxn modelId="{AC387CD7-4B4B-4932-AD82-1938DDFE7980}" type="presParOf" srcId="{FAB30BB8-D9B4-4C86-8E13-6518271240BE}" destId="{A668621F-01F5-4BBF-A0EA-B6607543F381}" srcOrd="1" destOrd="0" presId="urn:microsoft.com/office/officeart/2005/8/layout/hierarchy5"/>
    <dgm:cxn modelId="{8852255B-0BDD-4D70-9EA4-49334023F046}" type="presParOf" srcId="{6D8B2B44-AFD0-481E-9135-7489428FC4BD}" destId="{BECF0BCA-D1AC-4EDB-930A-78ED9FCD6D75}" srcOrd="2" destOrd="0" presId="urn:microsoft.com/office/officeart/2005/8/layout/hierarchy5"/>
    <dgm:cxn modelId="{ADD33F2B-8020-4CA6-B849-C94BB6A9C82D}" type="presParOf" srcId="{BECF0BCA-D1AC-4EDB-930A-78ED9FCD6D75}" destId="{5F9D108D-141B-4F29-B80A-8A96A96F6B27}" srcOrd="0" destOrd="0" presId="urn:microsoft.com/office/officeart/2005/8/layout/hierarchy5"/>
    <dgm:cxn modelId="{748E5A3A-3091-4339-95FF-E99D8F501673}" type="presParOf" srcId="{6D8B2B44-AFD0-481E-9135-7489428FC4BD}" destId="{B38ACAAA-BD09-44AC-98C1-84494EBF1E29}" srcOrd="3" destOrd="0" presId="urn:microsoft.com/office/officeart/2005/8/layout/hierarchy5"/>
    <dgm:cxn modelId="{95DED435-1E39-43F4-BF69-8FEFA4A6A632}" type="presParOf" srcId="{B38ACAAA-BD09-44AC-98C1-84494EBF1E29}" destId="{5B318191-76DB-4AB6-B883-F3B5E829343D}" srcOrd="0" destOrd="0" presId="urn:microsoft.com/office/officeart/2005/8/layout/hierarchy5"/>
    <dgm:cxn modelId="{8637B01C-7671-4212-AB8E-E9379A6D4978}" type="presParOf" srcId="{B38ACAAA-BD09-44AC-98C1-84494EBF1E29}" destId="{DA81F94F-BEEC-4DBE-8F1D-D77582152432}" srcOrd="1" destOrd="0" presId="urn:microsoft.com/office/officeart/2005/8/layout/hierarchy5"/>
    <dgm:cxn modelId="{7241AF32-0041-48F6-AC91-F4402C5AA4A5}" type="presParOf" srcId="{DA81F94F-BEEC-4DBE-8F1D-D77582152432}" destId="{D69D55FF-0478-41B8-A0AF-630CDDF37074}" srcOrd="0" destOrd="0" presId="urn:microsoft.com/office/officeart/2005/8/layout/hierarchy5"/>
    <dgm:cxn modelId="{F928C2FD-C092-41B6-9BBB-A01A1AD7CE5A}" type="presParOf" srcId="{D69D55FF-0478-41B8-A0AF-630CDDF37074}" destId="{213CDCF3-660F-4661-B1DD-B4FD5FD0A0FE}" srcOrd="0" destOrd="0" presId="urn:microsoft.com/office/officeart/2005/8/layout/hierarchy5"/>
    <dgm:cxn modelId="{05E27F14-30AE-4060-9963-BF0EBC67401B}" type="presParOf" srcId="{DA81F94F-BEEC-4DBE-8F1D-D77582152432}" destId="{250C69A8-0548-4C9A-BA9D-C13C0CDADD3C}" srcOrd="1" destOrd="0" presId="urn:microsoft.com/office/officeart/2005/8/layout/hierarchy5"/>
    <dgm:cxn modelId="{E5AB1E1B-6D68-4C41-BF2E-38678960830D}" type="presParOf" srcId="{250C69A8-0548-4C9A-BA9D-C13C0CDADD3C}" destId="{F9FC4718-1104-4818-882C-EC475D9B5583}" srcOrd="0" destOrd="0" presId="urn:microsoft.com/office/officeart/2005/8/layout/hierarchy5"/>
    <dgm:cxn modelId="{F7D8B27D-6CC8-411E-ADD0-197361F93E48}" type="presParOf" srcId="{250C69A8-0548-4C9A-BA9D-C13C0CDADD3C}" destId="{F038DA5D-B353-4184-8CD4-A98F3BE3ED8D}" srcOrd="1" destOrd="0" presId="urn:microsoft.com/office/officeart/2005/8/layout/hierarchy5"/>
    <dgm:cxn modelId="{5C7344ED-F5C6-45BD-ACC8-78A27CCD7E5C}" type="presParOf" srcId="{F038DA5D-B353-4184-8CD4-A98F3BE3ED8D}" destId="{51F444B9-5A51-4991-90FC-ECC490B92F6D}" srcOrd="0" destOrd="0" presId="urn:microsoft.com/office/officeart/2005/8/layout/hierarchy5"/>
    <dgm:cxn modelId="{9F952C36-4712-4CEB-A9C9-6C126C9C9204}" type="presParOf" srcId="{51F444B9-5A51-4991-90FC-ECC490B92F6D}" destId="{74C996DB-F242-4822-B0AD-8CE522671093}" srcOrd="0" destOrd="0" presId="urn:microsoft.com/office/officeart/2005/8/layout/hierarchy5"/>
    <dgm:cxn modelId="{CB35DEDD-73C8-4777-8096-D0CF16568F0B}" type="presParOf" srcId="{F038DA5D-B353-4184-8CD4-A98F3BE3ED8D}" destId="{7ABB9F01-AD6D-404F-BFF8-B937000B03D9}" srcOrd="1" destOrd="0" presId="urn:microsoft.com/office/officeart/2005/8/layout/hierarchy5"/>
    <dgm:cxn modelId="{8D02B38F-0D60-4A75-9E86-9E86C3691671}" type="presParOf" srcId="{7ABB9F01-AD6D-404F-BFF8-B937000B03D9}" destId="{F0CD4F7C-E6DB-4FC5-8E47-D54F89DD1CB2}" srcOrd="0" destOrd="0" presId="urn:microsoft.com/office/officeart/2005/8/layout/hierarchy5"/>
    <dgm:cxn modelId="{3F98ADEA-CB6D-49BC-9B97-C1926A279F3D}" type="presParOf" srcId="{7ABB9F01-AD6D-404F-BFF8-B937000B03D9}" destId="{3ABE1B0D-E3AA-4C4C-9249-15E1C9368A80}" srcOrd="1" destOrd="0" presId="urn:microsoft.com/office/officeart/2005/8/layout/hierarchy5"/>
    <dgm:cxn modelId="{F45316CF-3C90-4F07-8725-CAD52FA6FED1}" type="presParOf" srcId="{DA81F94F-BEEC-4DBE-8F1D-D77582152432}" destId="{FBF15CAA-9344-459A-9EB5-9FBA665E4113}" srcOrd="2" destOrd="0" presId="urn:microsoft.com/office/officeart/2005/8/layout/hierarchy5"/>
    <dgm:cxn modelId="{73362EA4-1D32-4E10-9B20-E48E5F66A812}" type="presParOf" srcId="{FBF15CAA-9344-459A-9EB5-9FBA665E4113}" destId="{07B71142-BDDC-48DD-89E2-2A2381243E73}" srcOrd="0" destOrd="0" presId="urn:microsoft.com/office/officeart/2005/8/layout/hierarchy5"/>
    <dgm:cxn modelId="{0D1F183F-D2A9-4065-BAB2-90EA0EE3C8A1}" type="presParOf" srcId="{DA81F94F-BEEC-4DBE-8F1D-D77582152432}" destId="{BF7FA896-0359-4A1F-AD41-B9AD376F70F2}" srcOrd="3" destOrd="0" presId="urn:microsoft.com/office/officeart/2005/8/layout/hierarchy5"/>
    <dgm:cxn modelId="{ACDCB5B0-9067-4240-AFDA-8255154B2866}" type="presParOf" srcId="{BF7FA896-0359-4A1F-AD41-B9AD376F70F2}" destId="{ADDD0412-31A1-4A76-B777-074171EB7A43}" srcOrd="0" destOrd="0" presId="urn:microsoft.com/office/officeart/2005/8/layout/hierarchy5"/>
    <dgm:cxn modelId="{90B67CDB-2B52-4DC8-8541-7B31818D47D4}" type="presParOf" srcId="{BF7FA896-0359-4A1F-AD41-B9AD376F70F2}" destId="{1EBCA792-565F-453E-818F-EA7E41E47A0E}" srcOrd="1" destOrd="0" presId="urn:microsoft.com/office/officeart/2005/8/layout/hierarchy5"/>
    <dgm:cxn modelId="{9E0CBA68-7A3E-49CD-8485-8898EF623D82}" type="presParOf" srcId="{1EBCA792-565F-453E-818F-EA7E41E47A0E}" destId="{FCB4CB1B-17EC-4CFE-831F-C10F3B85B607}" srcOrd="0" destOrd="0" presId="urn:microsoft.com/office/officeart/2005/8/layout/hierarchy5"/>
    <dgm:cxn modelId="{9B6A360C-6633-4995-B2EE-E39843082F2F}" type="presParOf" srcId="{FCB4CB1B-17EC-4CFE-831F-C10F3B85B607}" destId="{C3B1F537-D544-4D09-8CE4-E121996B7BF9}" srcOrd="0" destOrd="0" presId="urn:microsoft.com/office/officeart/2005/8/layout/hierarchy5"/>
    <dgm:cxn modelId="{B99028BC-FD19-4505-9854-23859C1AED7D}" type="presParOf" srcId="{1EBCA792-565F-453E-818F-EA7E41E47A0E}" destId="{118AF69F-082E-4E56-87E7-92B1358B560D}" srcOrd="1" destOrd="0" presId="urn:microsoft.com/office/officeart/2005/8/layout/hierarchy5"/>
    <dgm:cxn modelId="{978F5077-5581-4698-B418-96EDF9090C8B}" type="presParOf" srcId="{118AF69F-082E-4E56-87E7-92B1358B560D}" destId="{FC627ED5-77AE-4D5E-A8FC-272D42244EC9}" srcOrd="0" destOrd="0" presId="urn:microsoft.com/office/officeart/2005/8/layout/hierarchy5"/>
    <dgm:cxn modelId="{E92B5977-FE77-4389-8FB8-477E80BC0BFE}" type="presParOf" srcId="{118AF69F-082E-4E56-87E7-92B1358B560D}" destId="{4BC0B1B6-FB76-4BC8-ACDA-B2911FA93DDA}" srcOrd="1" destOrd="0" presId="urn:microsoft.com/office/officeart/2005/8/layout/hierarchy5"/>
    <dgm:cxn modelId="{05325B9F-BD88-48AF-90A2-BEA9D841938B}" type="presParOf" srcId="{58805B72-2900-440A-856D-F0A308900CDC}" destId="{A0E868F6-C745-4666-A706-0BBE5634EFFA}" srcOrd="1" destOrd="0" presId="urn:microsoft.com/office/officeart/2005/8/layout/hierarchy5"/>
    <dgm:cxn modelId="{68EDDE26-D97E-4328-97B8-454EAE400064}" type="presParOf" srcId="{A0E868F6-C745-4666-A706-0BBE5634EFFA}" destId="{9FE480C6-7C08-4AB7-BA50-619FA45462A4}" srcOrd="0" destOrd="0" presId="urn:microsoft.com/office/officeart/2005/8/layout/hierarchy5"/>
    <dgm:cxn modelId="{F102D862-31B3-4F3A-A4BC-817EA9AE51F2}" type="presParOf" srcId="{9FE480C6-7C08-4AB7-BA50-619FA45462A4}" destId="{9B8C0AB0-B2F2-4094-BBB8-E9A13354FE09}" srcOrd="0" destOrd="0" presId="urn:microsoft.com/office/officeart/2005/8/layout/hierarchy5"/>
    <dgm:cxn modelId="{60AB183E-EF4F-4FA4-A68B-26B8EEE05790}" type="presParOf" srcId="{9FE480C6-7C08-4AB7-BA50-619FA45462A4}" destId="{1BD66875-8977-4B21-B9E5-051D9D2830E4}" srcOrd="1" destOrd="0" presId="urn:microsoft.com/office/officeart/2005/8/layout/hierarchy5"/>
    <dgm:cxn modelId="{BDA997DD-C3C6-4553-A4FE-DF4A3EEF1EC2}" type="presParOf" srcId="{A0E868F6-C745-4666-A706-0BBE5634EFFA}" destId="{83B270E4-45AA-4950-A41F-95D5FF2B0F4B}" srcOrd="1" destOrd="0" presId="urn:microsoft.com/office/officeart/2005/8/layout/hierarchy5"/>
    <dgm:cxn modelId="{23C720A0-4F4A-4220-AE2C-274F4A45C413}" type="presParOf" srcId="{83B270E4-45AA-4950-A41F-95D5FF2B0F4B}" destId="{912D6404-C48B-484F-B682-59680C9607E9}" srcOrd="0" destOrd="0" presId="urn:microsoft.com/office/officeart/2005/8/layout/hierarchy5"/>
    <dgm:cxn modelId="{C9699E96-7C76-4651-80A4-95DAD4412699}" type="presParOf" srcId="{A0E868F6-C745-4666-A706-0BBE5634EFFA}" destId="{E5C392B2-35B1-49FA-8D2E-D21734736D72}" srcOrd="2" destOrd="0" presId="urn:microsoft.com/office/officeart/2005/8/layout/hierarchy5"/>
    <dgm:cxn modelId="{1CF43FE3-520E-48D9-A93C-605A8166EEE0}" type="presParOf" srcId="{E5C392B2-35B1-49FA-8D2E-D21734736D72}" destId="{68337CB7-67B9-4DCC-AB47-CD255F376F1C}" srcOrd="0" destOrd="0" presId="urn:microsoft.com/office/officeart/2005/8/layout/hierarchy5"/>
    <dgm:cxn modelId="{38292E03-C546-40D8-B70A-85D1B745F84C}" type="presParOf" srcId="{E5C392B2-35B1-49FA-8D2E-D21734736D72}" destId="{2DB66963-0233-4B32-B070-3290F1AEE0C8}" srcOrd="1" destOrd="0" presId="urn:microsoft.com/office/officeart/2005/8/layout/hierarchy5"/>
    <dgm:cxn modelId="{9D8C8A8B-21F0-4DF1-9B62-DD3A19F9DC5E}" type="presParOf" srcId="{A0E868F6-C745-4666-A706-0BBE5634EFFA}" destId="{17879674-33BF-49D7-BB60-2A9B17E3AF86}" srcOrd="3" destOrd="0" presId="urn:microsoft.com/office/officeart/2005/8/layout/hierarchy5"/>
    <dgm:cxn modelId="{2ED1B0B4-D80C-4D39-822B-633E7338AA1B}" type="presParOf" srcId="{17879674-33BF-49D7-BB60-2A9B17E3AF86}" destId="{73133EAA-D081-41E3-97E4-A1F4F93CF3D6}" srcOrd="0" destOrd="0" presId="urn:microsoft.com/office/officeart/2005/8/layout/hierarchy5"/>
    <dgm:cxn modelId="{F8362A88-D4BF-41CB-A4D4-D1C36BE532E8}" type="presParOf" srcId="{A0E868F6-C745-4666-A706-0BBE5634EFFA}" destId="{9566D1E7-7F4B-46B4-8846-2C713EDD84C0}" srcOrd="4" destOrd="0" presId="urn:microsoft.com/office/officeart/2005/8/layout/hierarchy5"/>
    <dgm:cxn modelId="{5CE9C930-1B51-4B73-8DAC-D717BCB86BEA}" type="presParOf" srcId="{9566D1E7-7F4B-46B4-8846-2C713EDD84C0}" destId="{FE53D080-D910-49BF-954B-13674F79A4B2}" srcOrd="0" destOrd="0" presId="urn:microsoft.com/office/officeart/2005/8/layout/hierarchy5"/>
    <dgm:cxn modelId="{2B22B439-DF74-4293-B6BE-1432DE0E7532}" type="presParOf" srcId="{9566D1E7-7F4B-46B4-8846-2C713EDD84C0}" destId="{73849B94-6405-4085-B31E-EBC08ADE6B4F}" srcOrd="1" destOrd="0" presId="urn:microsoft.com/office/officeart/2005/8/layout/hierarchy5"/>
    <dgm:cxn modelId="{E95BE27D-2DB9-4318-BC96-CA69103B137C}" type="presParOf" srcId="{A0E868F6-C745-4666-A706-0BBE5634EFFA}" destId="{B4AEB65F-3CE6-4071-9B4F-CFF3274DACDF}" srcOrd="5" destOrd="0" presId="urn:microsoft.com/office/officeart/2005/8/layout/hierarchy5"/>
    <dgm:cxn modelId="{BAB64982-3F52-4551-9F31-09CBE8830D4A}" type="presParOf" srcId="{B4AEB65F-3CE6-4071-9B4F-CFF3274DACDF}" destId="{C6F371E9-EB20-45AB-BFBD-3D595D0F757D}" srcOrd="0" destOrd="0" presId="urn:microsoft.com/office/officeart/2005/8/layout/hierarchy5"/>
    <dgm:cxn modelId="{0DE7EA2F-53D8-4F73-BDF7-ED90D9B4ACF3}" type="presParOf" srcId="{A0E868F6-C745-4666-A706-0BBE5634EFFA}" destId="{D94441FA-8096-4A8D-BCB6-C192BCAEA5CB}" srcOrd="6" destOrd="0" presId="urn:microsoft.com/office/officeart/2005/8/layout/hierarchy5"/>
    <dgm:cxn modelId="{72EBC6AE-CD82-4A63-B4D3-7F321ABD6238}" type="presParOf" srcId="{D94441FA-8096-4A8D-BCB6-C192BCAEA5CB}" destId="{B363400C-E3A5-4316-BB99-924C7A3B3927}" srcOrd="0" destOrd="0" presId="urn:microsoft.com/office/officeart/2005/8/layout/hierarchy5"/>
    <dgm:cxn modelId="{562D9AA4-78D9-4C3C-925A-C88DDDFD40E9}" type="presParOf" srcId="{D94441FA-8096-4A8D-BCB6-C192BCAEA5CB}" destId="{729D3147-C0FC-48A2-8D36-100B605BD634}" srcOrd="1" destOrd="0" presId="urn:microsoft.com/office/officeart/2005/8/layout/hierarchy5"/>
  </dgm:cxnLst>
  <dgm:bg>
    <a:solidFill>
      <a:schemeClr val="bg1"/>
    </a:solidFill>
  </dgm:bg>
  <dgm:whole>
    <a:ln>
      <a:solidFill>
        <a:schemeClr val="tx1"/>
      </a:solidFill>
    </a:ln>
  </dgm:whole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1E421E5-FCA9-4445-A217-86F4A97624AB}">
      <dsp:nvSpPr>
        <dsp:cNvPr id="0" name=""/>
        <dsp:cNvSpPr/>
      </dsp:nvSpPr>
      <dsp:spPr>
        <a:xfrm>
          <a:off x="136780" y="10816"/>
          <a:ext cx="2214357" cy="2214357"/>
        </a:xfrm>
        <a:prstGeom prst="ellipse">
          <a:avLst/>
        </a:prstGeom>
        <a:solidFill>
          <a:schemeClr val="l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900" kern="1200"/>
            <a:t>Heads 0.8</a:t>
          </a:r>
        </a:p>
      </dsp:txBody>
      <dsp:txXfrm>
        <a:off x="445992" y="271937"/>
        <a:ext cx="1276746" cy="1692116"/>
      </dsp:txXfrm>
    </dsp:sp>
    <dsp:sp modelId="{2AC9069D-CD14-4846-8FA0-CD7E8D4D510C}">
      <dsp:nvSpPr>
        <dsp:cNvPr id="0" name=""/>
        <dsp:cNvSpPr/>
      </dsp:nvSpPr>
      <dsp:spPr>
        <a:xfrm>
          <a:off x="2528043" y="10"/>
          <a:ext cx="2214357" cy="2214357"/>
        </a:xfrm>
        <a:prstGeom prst="ellipse">
          <a:avLst/>
        </a:prstGeom>
        <a:solidFill>
          <a:schemeClr val="l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900" kern="1200"/>
            <a:t>Tails 0.2</a:t>
          </a:r>
        </a:p>
      </dsp:txBody>
      <dsp:txXfrm>
        <a:off x="3156442" y="261131"/>
        <a:ext cx="1276746" cy="169211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363400C-E3A5-4316-BB99-924C7A3B3927}">
      <dsp:nvSpPr>
        <dsp:cNvPr id="0" name=""/>
        <dsp:cNvSpPr/>
      </dsp:nvSpPr>
      <dsp:spPr>
        <a:xfrm>
          <a:off x="4272813" y="0"/>
          <a:ext cx="1186542" cy="3336132"/>
        </a:xfrm>
        <a:prstGeom prst="roundRect">
          <a:avLst>
            <a:gd name="adj" fmla="val 10000"/>
          </a:avLst>
        </a:prstGeom>
        <a:solidFill>
          <a:schemeClr val="accent3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5128" tIns="135128" rIns="135128" bIns="135128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Outcome</a:t>
          </a:r>
        </a:p>
      </dsp:txBody>
      <dsp:txXfrm>
        <a:off x="4272813" y="0"/>
        <a:ext cx="1186542" cy="1000839"/>
      </dsp:txXfrm>
    </dsp:sp>
    <dsp:sp modelId="{FE53D080-D910-49BF-954B-13674F79A4B2}">
      <dsp:nvSpPr>
        <dsp:cNvPr id="0" name=""/>
        <dsp:cNvSpPr/>
      </dsp:nvSpPr>
      <dsp:spPr>
        <a:xfrm>
          <a:off x="2888514" y="0"/>
          <a:ext cx="1186542" cy="3336132"/>
        </a:xfrm>
        <a:prstGeom prst="roundRect">
          <a:avLst>
            <a:gd name="adj" fmla="val 10000"/>
          </a:avLst>
        </a:prstGeom>
        <a:solidFill>
          <a:schemeClr val="accent3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5128" tIns="135128" rIns="135128" bIns="135128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Throw 2</a:t>
          </a:r>
        </a:p>
      </dsp:txBody>
      <dsp:txXfrm>
        <a:off x="2888514" y="0"/>
        <a:ext cx="1186542" cy="1000839"/>
      </dsp:txXfrm>
    </dsp:sp>
    <dsp:sp modelId="{68337CB7-67B9-4DCC-AB47-CD255F376F1C}">
      <dsp:nvSpPr>
        <dsp:cNvPr id="0" name=""/>
        <dsp:cNvSpPr/>
      </dsp:nvSpPr>
      <dsp:spPr>
        <a:xfrm>
          <a:off x="1504214" y="0"/>
          <a:ext cx="1186542" cy="3336132"/>
        </a:xfrm>
        <a:prstGeom prst="roundRect">
          <a:avLst>
            <a:gd name="adj" fmla="val 10000"/>
          </a:avLst>
        </a:prstGeom>
        <a:solidFill>
          <a:schemeClr val="accent3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5128" tIns="135128" rIns="135128" bIns="135128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Throw 1</a:t>
          </a:r>
        </a:p>
      </dsp:txBody>
      <dsp:txXfrm>
        <a:off x="1504214" y="0"/>
        <a:ext cx="1186542" cy="1000839"/>
      </dsp:txXfrm>
    </dsp:sp>
    <dsp:sp modelId="{9B8C0AB0-B2F2-4094-BBB8-E9A13354FE09}">
      <dsp:nvSpPr>
        <dsp:cNvPr id="0" name=""/>
        <dsp:cNvSpPr/>
      </dsp:nvSpPr>
      <dsp:spPr>
        <a:xfrm>
          <a:off x="119915" y="0"/>
          <a:ext cx="1186542" cy="3336132"/>
        </a:xfrm>
        <a:prstGeom prst="roundRect">
          <a:avLst>
            <a:gd name="adj" fmla="val 10000"/>
          </a:avLst>
        </a:prstGeom>
        <a:solidFill>
          <a:schemeClr val="accent3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5128" tIns="135128" rIns="135128" bIns="135128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Start</a:t>
          </a:r>
        </a:p>
      </dsp:txBody>
      <dsp:txXfrm>
        <a:off x="119915" y="0"/>
        <a:ext cx="1186542" cy="1000839"/>
      </dsp:txXfrm>
    </dsp:sp>
    <dsp:sp modelId="{865B5E45-32F7-4499-9987-BC21E4A613FF}">
      <dsp:nvSpPr>
        <dsp:cNvPr id="0" name=""/>
        <dsp:cNvSpPr/>
      </dsp:nvSpPr>
      <dsp:spPr>
        <a:xfrm>
          <a:off x="218793" y="1854566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1.0</a:t>
          </a:r>
        </a:p>
      </dsp:txBody>
      <dsp:txXfrm>
        <a:off x="233273" y="1869046"/>
        <a:ext cx="959825" cy="465432"/>
      </dsp:txXfrm>
    </dsp:sp>
    <dsp:sp modelId="{13A8A342-172D-4538-B07B-1295A4AEDD2A}">
      <dsp:nvSpPr>
        <dsp:cNvPr id="0" name=""/>
        <dsp:cNvSpPr/>
      </dsp:nvSpPr>
      <dsp:spPr>
        <a:xfrm rot="18289469">
          <a:off x="1059040" y="1804150"/>
          <a:ext cx="692590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692590" y="13337"/>
              </a:lnTo>
            </a:path>
          </a:pathLst>
        </a:custGeom>
        <a:noFill/>
        <a:ln w="1270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388021" y="1800172"/>
        <a:ext cx="34629" cy="34629"/>
      </dsp:txXfrm>
    </dsp:sp>
    <dsp:sp modelId="{58292AAD-F60A-4773-BD6C-5D2B7AAED512}">
      <dsp:nvSpPr>
        <dsp:cNvPr id="0" name=""/>
        <dsp:cNvSpPr/>
      </dsp:nvSpPr>
      <dsp:spPr>
        <a:xfrm>
          <a:off x="1603093" y="1286015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Heads 0.8</a:t>
          </a:r>
        </a:p>
      </dsp:txBody>
      <dsp:txXfrm>
        <a:off x="1617573" y="1300495"/>
        <a:ext cx="959825" cy="465432"/>
      </dsp:txXfrm>
    </dsp:sp>
    <dsp:sp modelId="{AE914C04-AC24-4C09-B4B1-A9D0B501F9F3}">
      <dsp:nvSpPr>
        <dsp:cNvPr id="0" name=""/>
        <dsp:cNvSpPr/>
      </dsp:nvSpPr>
      <dsp:spPr>
        <a:xfrm rot="19457599">
          <a:off x="2546096" y="1377736"/>
          <a:ext cx="487077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487077" y="13337"/>
              </a:lnTo>
            </a:path>
          </a:pathLst>
        </a:custGeom>
        <a:noFill/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777458" y="1378896"/>
        <a:ext cx="24353" cy="24353"/>
      </dsp:txXfrm>
    </dsp:sp>
    <dsp:sp modelId="{5DF44DA1-6EA2-4EE4-874D-3000EB907D3B}">
      <dsp:nvSpPr>
        <dsp:cNvPr id="0" name=""/>
        <dsp:cNvSpPr/>
      </dsp:nvSpPr>
      <dsp:spPr>
        <a:xfrm>
          <a:off x="2987392" y="1001739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Heads 0.8</a:t>
          </a:r>
        </a:p>
      </dsp:txBody>
      <dsp:txXfrm>
        <a:off x="3001872" y="1016219"/>
        <a:ext cx="959825" cy="465432"/>
      </dsp:txXfrm>
    </dsp:sp>
    <dsp:sp modelId="{1C6278E9-9BBE-47E9-ABD1-40967C5BDD10}">
      <dsp:nvSpPr>
        <dsp:cNvPr id="0" name=""/>
        <dsp:cNvSpPr/>
      </dsp:nvSpPr>
      <dsp:spPr>
        <a:xfrm>
          <a:off x="3976177" y="1235598"/>
          <a:ext cx="395514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395514" y="13337"/>
              </a:lnTo>
            </a:path>
          </a:pathLst>
        </a:custGeom>
        <a:noFill/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164046" y="1239048"/>
        <a:ext cx="19775" cy="19775"/>
      </dsp:txXfrm>
    </dsp:sp>
    <dsp:sp modelId="{F384F635-A0B6-4AB2-AD53-01781D633E8E}">
      <dsp:nvSpPr>
        <dsp:cNvPr id="0" name=""/>
        <dsp:cNvSpPr/>
      </dsp:nvSpPr>
      <dsp:spPr>
        <a:xfrm>
          <a:off x="4371691" y="1001739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Heads, Heads</a:t>
          </a:r>
          <a:br>
            <a:rPr lang="en-US" sz="1300" kern="1200"/>
          </a:br>
          <a:r>
            <a:rPr lang="en-US" sz="1300" kern="1200"/>
            <a:t>0.64</a:t>
          </a:r>
        </a:p>
      </dsp:txBody>
      <dsp:txXfrm>
        <a:off x="4386171" y="1016219"/>
        <a:ext cx="959825" cy="465432"/>
      </dsp:txXfrm>
    </dsp:sp>
    <dsp:sp modelId="{7F8F9286-6F79-4567-8F4D-782DD0299B9F}">
      <dsp:nvSpPr>
        <dsp:cNvPr id="0" name=""/>
        <dsp:cNvSpPr/>
      </dsp:nvSpPr>
      <dsp:spPr>
        <a:xfrm rot="2142401">
          <a:off x="2546096" y="1662012"/>
          <a:ext cx="487077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487077" y="13337"/>
              </a:lnTo>
            </a:path>
          </a:pathLst>
        </a:custGeom>
        <a:noFill/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777458" y="1663172"/>
        <a:ext cx="24353" cy="24353"/>
      </dsp:txXfrm>
    </dsp:sp>
    <dsp:sp modelId="{C4AC3D70-76C4-40EF-8040-3381A5519F7A}">
      <dsp:nvSpPr>
        <dsp:cNvPr id="0" name=""/>
        <dsp:cNvSpPr/>
      </dsp:nvSpPr>
      <dsp:spPr>
        <a:xfrm>
          <a:off x="2987392" y="1570291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Tails 0.2</a:t>
          </a:r>
        </a:p>
      </dsp:txBody>
      <dsp:txXfrm>
        <a:off x="3001872" y="1584771"/>
        <a:ext cx="959825" cy="465432"/>
      </dsp:txXfrm>
    </dsp:sp>
    <dsp:sp modelId="{24BAC2FA-1976-413F-8D12-362AFF6D17E2}">
      <dsp:nvSpPr>
        <dsp:cNvPr id="0" name=""/>
        <dsp:cNvSpPr/>
      </dsp:nvSpPr>
      <dsp:spPr>
        <a:xfrm>
          <a:off x="3976177" y="1804150"/>
          <a:ext cx="395514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395514" y="13337"/>
              </a:lnTo>
            </a:path>
          </a:pathLst>
        </a:custGeom>
        <a:noFill/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164046" y="1807599"/>
        <a:ext cx="19775" cy="19775"/>
      </dsp:txXfrm>
    </dsp:sp>
    <dsp:sp modelId="{AA201A91-FAD8-4A27-9D73-F27965B67589}">
      <dsp:nvSpPr>
        <dsp:cNvPr id="0" name=""/>
        <dsp:cNvSpPr/>
      </dsp:nvSpPr>
      <dsp:spPr>
        <a:xfrm>
          <a:off x="4371691" y="1570291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Heads, Tails</a:t>
          </a:r>
          <a:br>
            <a:rPr lang="en-US" sz="1300" kern="1200"/>
          </a:br>
          <a:r>
            <a:rPr lang="en-US" sz="1300" kern="1200"/>
            <a:t>0.16</a:t>
          </a:r>
        </a:p>
      </dsp:txBody>
      <dsp:txXfrm>
        <a:off x="4386171" y="1584771"/>
        <a:ext cx="959825" cy="465432"/>
      </dsp:txXfrm>
    </dsp:sp>
    <dsp:sp modelId="{BECF0BCA-D1AC-4EDB-930A-78ED9FCD6D75}">
      <dsp:nvSpPr>
        <dsp:cNvPr id="0" name=""/>
        <dsp:cNvSpPr/>
      </dsp:nvSpPr>
      <dsp:spPr>
        <a:xfrm rot="3310531">
          <a:off x="1059040" y="2372701"/>
          <a:ext cx="692590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692590" y="13337"/>
              </a:lnTo>
            </a:path>
          </a:pathLst>
        </a:custGeom>
        <a:noFill/>
        <a:ln w="1270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388021" y="2368724"/>
        <a:ext cx="34629" cy="34629"/>
      </dsp:txXfrm>
    </dsp:sp>
    <dsp:sp modelId="{5B318191-76DB-4AB6-B883-F3B5E829343D}">
      <dsp:nvSpPr>
        <dsp:cNvPr id="0" name=""/>
        <dsp:cNvSpPr/>
      </dsp:nvSpPr>
      <dsp:spPr>
        <a:xfrm>
          <a:off x="1603093" y="2423118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Tails 0.2</a:t>
          </a:r>
        </a:p>
      </dsp:txBody>
      <dsp:txXfrm>
        <a:off x="1617573" y="2437598"/>
        <a:ext cx="959825" cy="465432"/>
      </dsp:txXfrm>
    </dsp:sp>
    <dsp:sp modelId="{D69D55FF-0478-41B8-A0AF-630CDDF37074}">
      <dsp:nvSpPr>
        <dsp:cNvPr id="0" name=""/>
        <dsp:cNvSpPr/>
      </dsp:nvSpPr>
      <dsp:spPr>
        <a:xfrm rot="19457599">
          <a:off x="2546096" y="2514839"/>
          <a:ext cx="487077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487077" y="13337"/>
              </a:lnTo>
            </a:path>
          </a:pathLst>
        </a:custGeom>
        <a:noFill/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777458" y="2515999"/>
        <a:ext cx="24353" cy="24353"/>
      </dsp:txXfrm>
    </dsp:sp>
    <dsp:sp modelId="{F9FC4718-1104-4818-882C-EC475D9B5583}">
      <dsp:nvSpPr>
        <dsp:cNvPr id="0" name=""/>
        <dsp:cNvSpPr/>
      </dsp:nvSpPr>
      <dsp:spPr>
        <a:xfrm>
          <a:off x="2987392" y="2138842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Heads 0.8</a:t>
          </a:r>
        </a:p>
      </dsp:txBody>
      <dsp:txXfrm>
        <a:off x="3001872" y="2153322"/>
        <a:ext cx="959825" cy="465432"/>
      </dsp:txXfrm>
    </dsp:sp>
    <dsp:sp modelId="{51F444B9-5A51-4991-90FC-ECC490B92F6D}">
      <dsp:nvSpPr>
        <dsp:cNvPr id="0" name=""/>
        <dsp:cNvSpPr/>
      </dsp:nvSpPr>
      <dsp:spPr>
        <a:xfrm>
          <a:off x="3976177" y="2372701"/>
          <a:ext cx="395514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395514" y="13337"/>
              </a:lnTo>
            </a:path>
          </a:pathLst>
        </a:custGeom>
        <a:noFill/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164046" y="2376151"/>
        <a:ext cx="19775" cy="19775"/>
      </dsp:txXfrm>
    </dsp:sp>
    <dsp:sp modelId="{F0CD4F7C-E6DB-4FC5-8E47-D54F89DD1CB2}">
      <dsp:nvSpPr>
        <dsp:cNvPr id="0" name=""/>
        <dsp:cNvSpPr/>
      </dsp:nvSpPr>
      <dsp:spPr>
        <a:xfrm>
          <a:off x="4371691" y="2138842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Tails, Heads</a:t>
          </a:r>
          <a:br>
            <a:rPr lang="en-US" sz="1300" kern="1200"/>
          </a:br>
          <a:r>
            <a:rPr lang="en-US" sz="1300" kern="1200"/>
            <a:t>0.16</a:t>
          </a:r>
        </a:p>
      </dsp:txBody>
      <dsp:txXfrm>
        <a:off x="4386171" y="2153322"/>
        <a:ext cx="959825" cy="465432"/>
      </dsp:txXfrm>
    </dsp:sp>
    <dsp:sp modelId="{FBF15CAA-9344-459A-9EB5-9FBA665E4113}">
      <dsp:nvSpPr>
        <dsp:cNvPr id="0" name=""/>
        <dsp:cNvSpPr/>
      </dsp:nvSpPr>
      <dsp:spPr>
        <a:xfrm rot="2142401">
          <a:off x="2546096" y="2799115"/>
          <a:ext cx="487077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487077" y="13337"/>
              </a:lnTo>
            </a:path>
          </a:pathLst>
        </a:custGeom>
        <a:noFill/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777458" y="2800275"/>
        <a:ext cx="24353" cy="24353"/>
      </dsp:txXfrm>
    </dsp:sp>
    <dsp:sp modelId="{ADDD0412-31A1-4A76-B777-074171EB7A43}">
      <dsp:nvSpPr>
        <dsp:cNvPr id="0" name=""/>
        <dsp:cNvSpPr/>
      </dsp:nvSpPr>
      <dsp:spPr>
        <a:xfrm>
          <a:off x="2987392" y="2707394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Tails 0.2</a:t>
          </a:r>
        </a:p>
      </dsp:txBody>
      <dsp:txXfrm>
        <a:off x="3001872" y="2721874"/>
        <a:ext cx="959825" cy="465432"/>
      </dsp:txXfrm>
    </dsp:sp>
    <dsp:sp modelId="{FCB4CB1B-17EC-4CFE-831F-C10F3B85B607}">
      <dsp:nvSpPr>
        <dsp:cNvPr id="0" name=""/>
        <dsp:cNvSpPr/>
      </dsp:nvSpPr>
      <dsp:spPr>
        <a:xfrm>
          <a:off x="3976177" y="2941253"/>
          <a:ext cx="395514" cy="26674"/>
        </a:xfrm>
        <a:custGeom>
          <a:avLst/>
          <a:gdLst/>
          <a:ahLst/>
          <a:cxnLst/>
          <a:rect l="0" t="0" r="0" b="0"/>
          <a:pathLst>
            <a:path>
              <a:moveTo>
                <a:pt x="0" y="13337"/>
              </a:moveTo>
              <a:lnTo>
                <a:pt x="395514" y="13337"/>
              </a:lnTo>
            </a:path>
          </a:pathLst>
        </a:custGeom>
        <a:noFill/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164046" y="2944702"/>
        <a:ext cx="19775" cy="19775"/>
      </dsp:txXfrm>
    </dsp:sp>
    <dsp:sp modelId="{FC627ED5-77AE-4D5E-A8FC-272D42244EC9}">
      <dsp:nvSpPr>
        <dsp:cNvPr id="0" name=""/>
        <dsp:cNvSpPr/>
      </dsp:nvSpPr>
      <dsp:spPr>
        <a:xfrm>
          <a:off x="4371691" y="2707394"/>
          <a:ext cx="988785" cy="49439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Tails, Tails</a:t>
          </a:r>
          <a:br>
            <a:rPr lang="en-US" sz="1300" kern="1200"/>
          </a:br>
          <a:r>
            <a:rPr lang="en-US" sz="1300" kern="1200"/>
            <a:t>0.04</a:t>
          </a:r>
        </a:p>
      </dsp:txBody>
      <dsp:txXfrm>
        <a:off x="4386171" y="2721874"/>
        <a:ext cx="959825" cy="46543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369093</xdr:colOff>
      <xdr:row>1</xdr:row>
      <xdr:rowOff>11904</xdr:rowOff>
    </xdr:from>
    <xdr:to>
      <xdr:col>8</xdr:col>
      <xdr:colOff>552450</xdr:colOff>
      <xdr:row>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1121BB-38F4-D717-BCFC-EF2C89565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257176</xdr:colOff>
      <xdr:row>10</xdr:row>
      <xdr:rowOff>142873</xdr:rowOff>
    </xdr:from>
    <xdr:to>
      <xdr:col>6</xdr:col>
      <xdr:colOff>176213</xdr:colOff>
      <xdr:row>17</xdr:row>
      <xdr:rowOff>71435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2C464-E518-214B-6627-2C910C807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116679</xdr:colOff>
      <xdr:row>13</xdr:row>
      <xdr:rowOff>40481</xdr:rowOff>
    </xdr:from>
    <xdr:to>
      <xdr:col>9</xdr:col>
      <xdr:colOff>400049</xdr:colOff>
      <xdr:row>21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72A15FC-CD07-BB4F-E4B7-BC68AD9320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3817" y="2393156"/>
              <a:ext cx="2874170" cy="14168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126205</xdr:colOff>
      <xdr:row>12</xdr:row>
      <xdr:rowOff>45243</xdr:rowOff>
    </xdr:from>
    <xdr:to>
      <xdr:col>4</xdr:col>
      <xdr:colOff>400050</xdr:colOff>
      <xdr:row>21</xdr:row>
      <xdr:rowOff>52388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3E283AA-48FC-E64B-E2F0-8877C256F7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205" y="2216943"/>
              <a:ext cx="3393283" cy="1635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130966</xdr:colOff>
      <xdr:row>10</xdr:row>
      <xdr:rowOff>88107</xdr:rowOff>
    </xdr:from>
    <xdr:to>
      <xdr:col>13</xdr:col>
      <xdr:colOff>595312</xdr:colOff>
      <xdr:row>18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13B974-60F3-2665-2580-143E650E5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314324</xdr:colOff>
      <xdr:row>2</xdr:row>
      <xdr:rowOff>176213</xdr:rowOff>
    </xdr:from>
    <xdr:to>
      <xdr:col>7</xdr:col>
      <xdr:colOff>319086</xdr:colOff>
      <xdr:row>4</xdr:row>
      <xdr:rowOff>4763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324528-19DF-A617-E522-1CD1B49CECB8}"/>
            </a:ext>
          </a:extLst>
        </xdr:cNvPr>
        <xdr:cNvCxnSpPr/>
      </xdr:nvCxnSpPr>
      <xdr:spPr>
        <a:xfrm flipV="1">
          <a:off x="4772024" y="538163"/>
          <a:ext cx="47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323849</xdr:colOff>
      <xdr:row>2</xdr:row>
      <xdr:rowOff>176213</xdr:rowOff>
    </xdr:from>
    <xdr:to>
      <xdr:col>9</xdr:col>
      <xdr:colOff>328611</xdr:colOff>
      <xdr:row>4</xdr:row>
      <xdr:rowOff>4763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5DFD4EE-6609-4B42-AEA2-D789735EDD08}"/>
            </a:ext>
          </a:extLst>
        </xdr:cNvPr>
        <xdr:cNvCxnSpPr/>
      </xdr:nvCxnSpPr>
      <xdr:spPr>
        <a:xfrm flipV="1">
          <a:off x="6076949" y="538163"/>
          <a:ext cx="47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323849</xdr:colOff>
      <xdr:row>2</xdr:row>
      <xdr:rowOff>176213</xdr:rowOff>
    </xdr:from>
    <xdr:to>
      <xdr:col>11</xdr:col>
      <xdr:colOff>328611</xdr:colOff>
      <xdr:row>4</xdr:row>
      <xdr:rowOff>4763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1777D83-7B7D-48D7-89FA-957DDB185F97}"/>
            </a:ext>
          </a:extLst>
        </xdr:cNvPr>
        <xdr:cNvCxnSpPr/>
      </xdr:nvCxnSpPr>
      <xdr:spPr>
        <a:xfrm flipV="1">
          <a:off x="7372349" y="538163"/>
          <a:ext cx="47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300035</xdr:colOff>
      <xdr:row>9</xdr:row>
      <xdr:rowOff>95253</xdr:rowOff>
    </xdr:from>
    <xdr:to>
      <xdr:col>12</xdr:col>
      <xdr:colOff>357185</xdr:colOff>
      <xdr:row>9</xdr:row>
      <xdr:rowOff>95253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22B373-3086-B4B7-659B-BD1AD637E21C}"/>
            </a:ext>
          </a:extLst>
        </xdr:cNvPr>
        <xdr:cNvCxnSpPr/>
      </xdr:nvCxnSpPr>
      <xdr:spPr>
        <a:xfrm>
          <a:off x="4495798" y="1724028"/>
          <a:ext cx="3943350" cy="0"/>
        </a:xfrm>
        <a:prstGeom prst="line">
          <a:avLst/>
        </a:prstGeom>
        <a:ln w="12700"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309562</xdr:colOff>
      <xdr:row>13</xdr:row>
      <xdr:rowOff>114302</xdr:rowOff>
    </xdr:from>
    <xdr:to>
      <xdr:col>11</xdr:col>
      <xdr:colOff>376237</xdr:colOff>
      <xdr:row>13</xdr:row>
      <xdr:rowOff>114302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14AC320-3C6B-4E70-8CC6-FA9156D8C2E3}"/>
            </a:ext>
          </a:extLst>
        </xdr:cNvPr>
        <xdr:cNvCxnSpPr/>
      </xdr:nvCxnSpPr>
      <xdr:spPr>
        <a:xfrm flipV="1">
          <a:off x="5153025" y="2466977"/>
          <a:ext cx="2657475" cy="0"/>
        </a:xfrm>
        <a:prstGeom prst="line">
          <a:avLst/>
        </a:prstGeom>
        <a:ln w="12700"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621506</xdr:colOff>
      <xdr:row>8</xdr:row>
      <xdr:rowOff>2380</xdr:rowOff>
    </xdr:from>
    <xdr:to>
      <xdr:col>13</xdr:col>
      <xdr:colOff>11906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8F5B4-6E57-DD4A-5EF6-FFDB9308E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342896</xdr:colOff>
      <xdr:row>8</xdr:row>
      <xdr:rowOff>90487</xdr:rowOff>
    </xdr:from>
    <xdr:to>
      <xdr:col>9</xdr:col>
      <xdr:colOff>523875</xdr:colOff>
      <xdr:row>9</xdr:row>
      <xdr:rowOff>138115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249BD6F-6E25-0356-2671-63428AC6A509}"/>
            </a:ext>
          </a:extLst>
        </xdr:cNvPr>
        <xdr:cNvCxnSpPr/>
      </xdr:nvCxnSpPr>
      <xdr:spPr>
        <a:xfrm flipH="1">
          <a:off x="6172196" y="1538287"/>
          <a:ext cx="180979" cy="228603"/>
        </a:xfrm>
        <a:prstGeom prst="straightConnector1">
          <a:avLst/>
        </a:prstGeom>
        <a:ln w="1270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261936</xdr:colOff>
      <xdr:row>16</xdr:row>
      <xdr:rowOff>33337</xdr:rowOff>
    </xdr:from>
    <xdr:to>
      <xdr:col>10</xdr:col>
      <xdr:colOff>390523</xdr:colOff>
      <xdr:row>16</xdr:row>
      <xdr:rowOff>33337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FBEF15B-A8A2-0186-0B2E-5071F1B1B427}"/>
            </a:ext>
          </a:extLst>
        </xdr:cNvPr>
        <xdr:cNvCxnSpPr/>
      </xdr:nvCxnSpPr>
      <xdr:spPr>
        <a:xfrm>
          <a:off x="5443536" y="2928937"/>
          <a:ext cx="1423987" cy="0"/>
        </a:xfrm>
        <a:prstGeom prst="straightConnector1">
          <a:avLst/>
        </a:prstGeom>
        <a:ln w="12700"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7</xdr:row>
      <xdr:rowOff>104774</xdr:rowOff>
    </xdr:from>
    <xdr:to>
      <xdr:col>9</xdr:col>
      <xdr:colOff>314325</xdr:colOff>
      <xdr:row>15</xdr:row>
      <xdr:rowOff>119063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86B9A08-0133-8127-364C-7C0093B85CB3}"/>
            </a:ext>
          </a:extLst>
        </xdr:cNvPr>
        <xdr:cNvCxnSpPr/>
      </xdr:nvCxnSpPr>
      <xdr:spPr>
        <a:xfrm flipH="1" flipV="1">
          <a:off x="6143625" y="1371599"/>
          <a:ext cx="0" cy="146208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366713</xdr:colOff>
      <xdr:row>15</xdr:row>
      <xdr:rowOff>123825</xdr:rowOff>
    </xdr:from>
    <xdr:to>
      <xdr:col>12</xdr:col>
      <xdr:colOff>309563</xdr:colOff>
      <xdr:row>15</xdr:row>
      <xdr:rowOff>123825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751846C-C6FB-4BBC-A7D1-9AD7CBC63180}"/>
            </a:ext>
          </a:extLst>
        </xdr:cNvPr>
        <xdr:cNvCxnSpPr/>
      </xdr:nvCxnSpPr>
      <xdr:spPr>
        <a:xfrm>
          <a:off x="4252913" y="2838450"/>
          <a:ext cx="382905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333374</xdr:colOff>
      <xdr:row>7</xdr:row>
      <xdr:rowOff>57150</xdr:rowOff>
    </xdr:from>
    <xdr:to>
      <xdr:col>10</xdr:col>
      <xdr:colOff>342899</xdr:colOff>
      <xdr:row>8</xdr:row>
      <xdr:rowOff>152400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8D7CFA-6CEA-6BBF-E1C2-EE86EFA6AA1E}"/>
            </a:ext>
          </a:extLst>
        </xdr:cNvPr>
        <xdr:cNvSpPr txBox="1"/>
      </xdr:nvSpPr>
      <xdr:spPr>
        <a:xfrm>
          <a:off x="6162674" y="1323975"/>
          <a:ext cx="657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Mean</a:t>
          </a:r>
        </a:p>
      </xdr:txBody>
    </xdr:sp>
    <xdr:clientData/>
  </xdr:twoCellAnchor>
  <xdr:twoCellAnchor>
    <xdr:from>
      <xdr:col>8</xdr:col>
      <xdr:colOff>33338</xdr:colOff>
      <xdr:row>16</xdr:row>
      <xdr:rowOff>52388</xdr:rowOff>
    </xdr:from>
    <xdr:to>
      <xdr:col>11</xdr:col>
      <xdr:colOff>285750</xdr:colOff>
      <xdr:row>21</xdr:row>
      <xdr:rowOff>109538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2A632A1-0117-4AEE-AE4C-C130410236B6}"/>
            </a:ext>
          </a:extLst>
        </xdr:cNvPr>
        <xdr:cNvSpPr txBox="1"/>
      </xdr:nvSpPr>
      <xdr:spPr>
        <a:xfrm>
          <a:off x="5214938" y="2947988"/>
          <a:ext cx="2195512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Variance / Standard Deviation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688181</xdr:colOff>
      <xdr:row>0</xdr:row>
      <xdr:rowOff>159545</xdr:rowOff>
    </xdr:from>
    <xdr:to>
      <xdr:col>6</xdr:col>
      <xdr:colOff>695325</xdr:colOff>
      <xdr:row>10</xdr:row>
      <xdr:rowOff>23815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EE7BCF0-85A0-6342-F575-A8F8DEB5D0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4981" y="159545"/>
              <a:ext cx="4198144" cy="1864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127000</xdr:rowOff>
    </xdr:from>
    <xdr:to>
      <xdr:col>5</xdr:col>
      <xdr:colOff>254000</xdr:colOff>
      <xdr:row>12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0DB2D79-9371-4057-BE18-029A964379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" y="127000"/>
              <a:ext cx="3454400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190500</xdr:colOff>
      <xdr:row>0</xdr:row>
      <xdr:rowOff>101600</xdr:rowOff>
    </xdr:from>
    <xdr:to>
      <xdr:col>11</xdr:col>
      <xdr:colOff>266700</xdr:colOff>
      <xdr:row>11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1838494-8CD7-4E96-9ECE-C0B58470E8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34200" y="101600"/>
              <a:ext cx="3429000" cy="228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177800</xdr:colOff>
      <xdr:row>0</xdr:row>
      <xdr:rowOff>76200</xdr:rowOff>
    </xdr:from>
    <xdr:to>
      <xdr:col>17</xdr:col>
      <xdr:colOff>482600</xdr:colOff>
      <xdr:row>12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67E4243-66D5-400F-B7DB-BB5779224D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55500" y="76200"/>
              <a:ext cx="3657600" cy="242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278604</xdr:colOff>
      <xdr:row>19</xdr:row>
      <xdr:rowOff>188120</xdr:rowOff>
    </xdr:from>
    <xdr:to>
      <xdr:col>16</xdr:col>
      <xdr:colOff>65244</xdr:colOff>
      <xdr:row>26</xdr:row>
      <xdr:rowOff>159545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1D4620-3844-2B73-F439-267FED983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73811</xdr:colOff>
      <xdr:row>19</xdr:row>
      <xdr:rowOff>188120</xdr:rowOff>
    </xdr:from>
    <xdr:to>
      <xdr:col>17</xdr:col>
      <xdr:colOff>698651</xdr:colOff>
      <xdr:row>26</xdr:row>
      <xdr:rowOff>159545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4C8F99-D16B-36BC-7F3E-8043C7EAD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707217</xdr:colOff>
      <xdr:row>19</xdr:row>
      <xdr:rowOff>188120</xdr:rowOff>
    </xdr:from>
    <xdr:to>
      <xdr:col>19</xdr:col>
      <xdr:colOff>493857</xdr:colOff>
      <xdr:row>26</xdr:row>
      <xdr:rowOff>159545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EF0DF9-8A2C-10D2-3132-56CA2FE7A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264318</xdr:colOff>
      <xdr:row>0</xdr:row>
      <xdr:rowOff>178593</xdr:rowOff>
    </xdr:from>
    <xdr:to>
      <xdr:col>7</xdr:col>
      <xdr:colOff>604838</xdr:colOff>
      <xdr:row>13</xdr:row>
      <xdr:rowOff>52387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A4D96E9-337A-B9D9-8D38-DA7784394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6</xdr:col>
      <xdr:colOff>404813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B2E866-3BFA-9CA6-662F-C27F79436752}"/>
            </a:ext>
          </a:extLst>
        </xdr:cNvPr>
        <xdr:cNvSpPr txBox="1"/>
      </xdr:nvSpPr>
      <xdr:spPr>
        <a:xfrm>
          <a:off x="4291013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73816</xdr:colOff>
      <xdr:row>15</xdr:row>
      <xdr:rowOff>78581</xdr:rowOff>
    </xdr:from>
    <xdr:to>
      <xdr:col>15</xdr:col>
      <xdr:colOff>471487</xdr:colOff>
      <xdr:row>33</xdr:row>
      <xdr:rowOff>157163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CAABFB4-6A9F-3791-2CEB-58EC31C07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202406</xdr:colOff>
      <xdr:row>11</xdr:row>
      <xdr:rowOff>100013</xdr:rowOff>
    </xdr:from>
    <xdr:to>
      <xdr:col>10</xdr:col>
      <xdr:colOff>47625</xdr:colOff>
      <xdr:row>21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194025-458C-B319-863F-0951E54BE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261938</xdr:colOff>
      <xdr:row>11</xdr:row>
      <xdr:rowOff>71438</xdr:rowOff>
    </xdr:from>
    <xdr:to>
      <xdr:col>7</xdr:col>
      <xdr:colOff>271463</xdr:colOff>
      <xdr:row>16</xdr:row>
      <xdr:rowOff>128588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1883A9-62E7-42F3-AF15-736867FB5527}"/>
            </a:ext>
          </a:extLst>
        </xdr:cNvPr>
        <xdr:cNvSpPr txBox="1"/>
      </xdr:nvSpPr>
      <xdr:spPr>
        <a:xfrm>
          <a:off x="4367213" y="2062163"/>
          <a:ext cx="657225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Mean</a:t>
          </a:r>
        </a:p>
      </xdr:txBody>
    </xdr:sp>
    <xdr:clientData/>
  </xdr:twoCellAnchor>
  <xdr:twoCellAnchor>
    <xdr:from>
      <xdr:col>6</xdr:col>
      <xdr:colOff>176221</xdr:colOff>
      <xdr:row>12</xdr:row>
      <xdr:rowOff>90458</xdr:rowOff>
    </xdr:from>
    <xdr:to>
      <xdr:col>6</xdr:col>
      <xdr:colOff>357200</xdr:colOff>
      <xdr:row>13</xdr:row>
      <xdr:rowOff>138086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B2E62F-95D2-4CFA-9743-0FEFF0F33958}"/>
            </a:ext>
          </a:extLst>
        </xdr:cNvPr>
        <xdr:cNvCxnSpPr/>
      </xdr:nvCxnSpPr>
      <xdr:spPr>
        <a:xfrm flipH="1">
          <a:off x="4281496" y="2262158"/>
          <a:ext cx="180979" cy="228603"/>
        </a:xfrm>
        <a:prstGeom prst="straightConnector1">
          <a:avLst/>
        </a:prstGeom>
        <a:ln w="1270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411956</xdr:colOff>
      <xdr:row>1</xdr:row>
      <xdr:rowOff>9523</xdr:rowOff>
    </xdr:from>
    <xdr:to>
      <xdr:col>11</xdr:col>
      <xdr:colOff>14288</xdr:colOff>
      <xdr:row>19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1CA125-5346-4745-7D43-535E3AA21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ng" refreshedDate="44954.398293749997" createdVersion="8" refreshedVersion="8" minRefreshableVersion="3" recordCount="6" xr:uid="{7C80F8A3-4BD5-433C-9B9D-806C97AE9375}">
  <cacheSource type="worksheet">
    <worksheetSource name="Table1"/>
  </cacheSource>
  <cacheFields count="1">
    <cacheField name="Category" numFmtId="0">
      <sharedItems count="3">
        <s v="Pizza"/>
        <s v="Burger"/>
        <s v="Sal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ng" refreshedDate="44954.398294212966" createdVersion="8" refreshedVersion="8" minRefreshableVersion="3" recordCount="7" xr:uid="{CCBA343C-51A2-47B6-9C4E-19AE54A62194}">
  <cacheSource type="worksheet">
    <worksheetSource name="Table3"/>
  </cacheSource>
  <cacheFields count="1">
    <cacheField name="Weight" numFmtId="0">
      <sharedItems containsSemiMixedTypes="0" containsString="0" containsNumber="1" minValue="10.28" maxValue="24.78" count="7">
        <n v="17.649999999999999"/>
        <n v="18.55"/>
        <n v="17.75"/>
        <n v="24.78"/>
        <n v="21.22"/>
        <n v="15.69"/>
        <n v="10.28"/>
      </sharedItems>
      <fieldGroup base="0">
        <rangePr autoStart="0" autoEnd="0" startNum="10" endNum="25" groupInterval="5"/>
        <groupItems count="5">
          <s v="&lt;10"/>
          <s v="10-15"/>
          <s v="15-20"/>
          <s v="20-25"/>
          <s v="&gt;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0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</r>
  <r>
    <x v="1"/>
  </r>
  <r>
    <x v="2"/>
  </r>
  <r>
    <x v="3"/>
  </r>
  <r>
    <x v="4"/>
  </r>
  <r>
    <x v="5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8B7293-2840-41B7-BF06-0ABE0B258CB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ategories">
  <location ref="C1:D5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503DE4-BA84-4208-9765-E55E4702E4C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eight">
  <location ref="C2:D6" firstHeaderRow="1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Frequency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6B555-2489-4FEC-8114-3003D3838A1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Weight">
  <location ref="C1:G5" firstHeaderRow="0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ency" fld="0" subtotal="count" baseField="0" baseItem="1"/>
    <dataField name="Percentage" fld="0" subtotal="count" showDataAs="percentOfTotal" baseField="0" baseItem="1" numFmtId="10"/>
    <dataField name="Cumulative Frequency" fld="0" subtotal="count" showDataAs="runTotal" baseField="0" baseItem="1"/>
    <dataField name="Cumulative Percentage" fld="0" subtotal="count" baseField="0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">
    <format dxfId="3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665F7-C74E-446D-9D9B-DCEDB0D89FBA}" name="Table1" displayName="Table1" ref="A1:A7" totalsRowShown="0">
  <autoFilter ref="A1:A7" xr:uid="{2DA665F7-C74E-446D-9D9B-DCEDB0D89FBA}"/>
  <tableColumns count="1">
    <tableColumn id="1" xr3:uid="{C25CBAB7-5DE9-4E15-9DA5-7EAD10CD1706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11EE28-45B2-4CB1-9555-91C560EF1BA7}" name="Table13" displayName="Table13" ref="B12:C15" totalsRowShown="0" headerRowDxfId="8" dataDxfId="6" headerRowBorderDxfId="7">
  <autoFilter ref="B12:C15" xr:uid="{FD11EE28-45B2-4CB1-9555-91C560EF1BA7}"/>
  <tableColumns count="2">
    <tableColumn id="1" xr3:uid="{77758F7E-969B-4F70-9DE4-3F8BA56D2395}" name="Category" dataDxfId="5"/>
    <tableColumn id="2" xr3:uid="{688BD24F-99BB-469D-B246-6BBAA0270EAC}" name="Frequency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24D7A-286F-4C16-B992-FF64243580D0}" name="Table3" displayName="Table3" ref="A1:A8" totalsRowShown="0">
  <autoFilter ref="A1:A8" xr:uid="{D5524D7A-286F-4C16-B992-FF64243580D0}"/>
  <tableColumns count="1">
    <tableColumn id="1" xr3:uid="{4077F63B-051B-485E-B7C6-4117260F50D5}" name="Weig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5479A8-AAF6-4DC5-8AFD-300835D30003}" name="tblWeights" displayName="tblWeights" ref="A1:A8" totalsRowShown="0">
  <autoFilter ref="A1:A8" xr:uid="{D5524D7A-286F-4C16-B992-FF64243580D0}"/>
  <tableColumns count="1">
    <tableColumn id="1" xr3:uid="{5E64487C-792D-4B16-B4D2-A76902F2F843}" name="Weig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07C14-9454-40E7-B13D-88B2DFF3BC6B}" name="Table33" displayName="Table33" ref="A1:A8" totalsRowShown="0">
  <autoFilter ref="A1:A8" xr:uid="{D5524D7A-286F-4C16-B992-FF64243580D0}"/>
  <tableColumns count="1">
    <tableColumn id="1" xr3:uid="{D23A7DDE-8DDD-4DA6-BB98-BEFCDD739495}" name="Weig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A9A9F5-D9C9-4621-A0D9-2F2C1C2FE7A6}" name="tblWeights6" displayName="tblWeights6" ref="A1:A8" totalsRowShown="0">
  <autoFilter ref="A1:A8" xr:uid="{D5524D7A-286F-4C16-B992-FF64243580D0}"/>
  <tableColumns count="1">
    <tableColumn id="1" xr3:uid="{2213CC48-D49D-491D-9F84-7A0F50228FF5}" name="Weig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71355E-F883-481B-88CE-75D4941EDDDC}" name="tblLengths9" displayName="tblLengths9" ref="A1:A8">
  <autoFilter ref="A1:A8" xr:uid="{3E71355E-F883-481B-88CE-75D4941EDDDC}"/>
  <tableColumns count="1">
    <tableColumn id="1" xr3:uid="{8FBC7CBD-AFC9-458D-BE0E-DEB52D50AB74}" name="Length" totalsRowFunction="su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931B6C-470E-44AE-99E6-F14DA630F26C}" name="Table17" displayName="Table17" ref="A11:A17" totalsRowShown="0">
  <autoFilter ref="A11:A17" xr:uid="{1C931B6C-470E-44AE-99E6-F14DA630F26C}"/>
  <tableColumns count="1">
    <tableColumn id="1" xr3:uid="{3243BD41-70E3-473D-BBC6-8AFDA35CF278}" name="Catego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FDB4D1-678B-4EDF-830C-781146ABB17D}" name="tblBoxWhisker" displayName="tblBoxWhisker" ref="A1:A101" totalsRowShown="0">
  <autoFilter ref="A1:A101" xr:uid="{50ED1F75-9B95-4149-928A-815591B7CEC8}"/>
  <tableColumns count="1">
    <tableColumn id="2" xr3:uid="{CB58CCC0-4C31-4564-B43B-4C66A431701D}" name="Sala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DFD482-4ADE-47D7-90B3-C8C11B2C90DC}" name="tblSkewLow" displayName="tblSkewLow" ref="A1:A18" totalsRowShown="0">
  <autoFilter ref="A1:A18" xr:uid="{EB85A69C-6288-7542-B5A2-241DEBDAABE2}"/>
  <tableColumns count="1">
    <tableColumn id="1" xr3:uid="{4B3C3668-560E-46F1-A453-9048DE2420CA}" name="Symmetric skew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E80E8D-4304-49B9-95DB-C149A89B4EA6}" name="tblSkewNegative" displayName="tblSkewNegative" ref="G1:G18" totalsRowShown="0">
  <autoFilter ref="G1:G18" xr:uid="{6D5540A2-786A-8B47-B043-A634E37EAB64}"/>
  <tableColumns count="1">
    <tableColumn id="1" xr3:uid="{FA3E1074-FF15-4081-BB09-5520A3884892}" name="Negative skew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EF1751-8905-4F14-922A-D8B891CBD745}" name="tblSkewPositive" displayName="tblSkewPositive" ref="M1:M18" totalsRowShown="0">
  <autoFilter ref="M1:M18" xr:uid="{EB85A69C-6288-7542-B5A2-241DEBDAABE2}"/>
  <tableColumns count="1">
    <tableColumn id="1" xr3:uid="{2ED10A1C-EA4D-4619-B6A0-48ADE0EC4DBC}" name="Positive skew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85D7CB-3D46-4626-A2E5-A0769EEA6526}" name="Table12" displayName="Table12" ref="A1:B110" totalsRowShown="0" headerRowDxfId="2">
  <autoFilter ref="A1:B110" xr:uid="{1485D7CB-3D46-4626-A2E5-A0769EEA6526}"/>
  <tableColumns count="2">
    <tableColumn id="1" xr3:uid="{F24B2C22-2866-45EB-9EC4-2ADCCF94FD48}" name="Column1" dataDxfId="1"/>
    <tableColumn id="2" xr3:uid="{92B4231D-354D-47FA-BE44-FFBC321DC99C}" name="Column2" dataDxfId="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93C040-E491-4061-856F-41E6A6E6D23E}" name="Table14" displayName="Table14" ref="A1:C13" totalsRowShown="0">
  <autoFilter ref="A1:C13" xr:uid="{CD93C040-E491-4061-856F-41E6A6E6D23E}"/>
  <tableColumns count="3">
    <tableColumn id="1" xr3:uid="{D88F2607-6DDD-407B-B7C3-B2AF8260D4D2}" name="Month"/>
    <tableColumn id="2" xr3:uid="{27EE7C4C-CEF7-490A-B8EC-FCDA00516E93}" name="x-values"/>
    <tableColumn id="3" xr3:uid="{FFBA0CF5-BDB6-4784-A03C-B7D114FAAA5C}" name="y-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7.xml"/><Relationship Id="rId4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81FA-18BB-46B6-AF2A-3C307086A858}">
  <dimension ref="A1:D15"/>
  <sheetViews>
    <sheetView tabSelected="1" workbookViewId="0">
      <selection activeCell="I23" sqref="I23"/>
    </sheetView>
  </sheetViews>
  <sheetFormatPr defaultRowHeight="14.25" x14ac:dyDescent="0.45"/>
  <cols>
    <col min="1" max="1" width="11.1328125" customWidth="1"/>
    <col min="2" max="2" width="10.1328125" bestFit="1" customWidth="1"/>
    <col min="3" max="3" width="11.46484375" bestFit="1" customWidth="1"/>
    <col min="4" max="4" width="9.19921875" bestFit="1" customWidth="1"/>
    <col min="5" max="5" width="15.46484375" bestFit="1" customWidth="1"/>
    <col min="6" max="6" width="16.1328125" bestFit="1" customWidth="1"/>
  </cols>
  <sheetData>
    <row r="1" spans="1:4" x14ac:dyDescent="0.45">
      <c r="A1" t="s">
        <v>10</v>
      </c>
      <c r="C1" s="1" t="s">
        <v>11</v>
      </c>
      <c r="D1" t="s">
        <v>5</v>
      </c>
    </row>
    <row r="2" spans="1:4" x14ac:dyDescent="0.45">
      <c r="A2" t="s">
        <v>0</v>
      </c>
      <c r="C2" s="2" t="s">
        <v>1</v>
      </c>
      <c r="D2">
        <v>2</v>
      </c>
    </row>
    <row r="3" spans="1:4" x14ac:dyDescent="0.45">
      <c r="A3" t="s">
        <v>1</v>
      </c>
      <c r="C3" s="2" t="s">
        <v>0</v>
      </c>
      <c r="D3">
        <v>3</v>
      </c>
    </row>
    <row r="4" spans="1:4" x14ac:dyDescent="0.45">
      <c r="A4" t="s">
        <v>2</v>
      </c>
      <c r="C4" s="2" t="s">
        <v>2</v>
      </c>
      <c r="D4">
        <v>1</v>
      </c>
    </row>
    <row r="5" spans="1:4" x14ac:dyDescent="0.45">
      <c r="A5" t="s">
        <v>0</v>
      </c>
      <c r="C5" s="2" t="s">
        <v>3</v>
      </c>
      <c r="D5">
        <v>6</v>
      </c>
    </row>
    <row r="6" spans="1:4" x14ac:dyDescent="0.45">
      <c r="A6" t="s">
        <v>0</v>
      </c>
    </row>
    <row r="7" spans="1:4" x14ac:dyDescent="0.45">
      <c r="A7" t="s">
        <v>1</v>
      </c>
    </row>
    <row r="8" spans="1:4" x14ac:dyDescent="0.45">
      <c r="C8" s="2"/>
    </row>
    <row r="9" spans="1:4" x14ac:dyDescent="0.45">
      <c r="C9" s="2"/>
    </row>
    <row r="12" spans="1:4" x14ac:dyDescent="0.45">
      <c r="B12" s="13" t="s">
        <v>10</v>
      </c>
      <c r="C12" s="13" t="s">
        <v>5</v>
      </c>
    </row>
    <row r="13" spans="1:4" x14ac:dyDescent="0.45">
      <c r="B13" s="2" t="s">
        <v>1</v>
      </c>
      <c r="C13">
        <v>2</v>
      </c>
    </row>
    <row r="14" spans="1:4" x14ac:dyDescent="0.45">
      <c r="B14" s="2" t="s">
        <v>0</v>
      </c>
      <c r="C14">
        <v>3</v>
      </c>
    </row>
    <row r="15" spans="1:4" x14ac:dyDescent="0.45">
      <c r="B15" s="2" t="s">
        <v>2</v>
      </c>
      <c r="C15">
        <v>1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556E-B4F6-40E3-B062-ADAF848FF3E5}">
  <dimension ref="A1:D8"/>
  <sheetViews>
    <sheetView workbookViewId="0">
      <selection activeCell="K18" sqref="K18"/>
    </sheetView>
  </sheetViews>
  <sheetFormatPr defaultRowHeight="14.25" x14ac:dyDescent="0.45"/>
  <cols>
    <col min="3" max="3" width="10.19921875" bestFit="1" customWidth="1"/>
    <col min="4" max="4" width="10.73046875" customWidth="1"/>
  </cols>
  <sheetData>
    <row r="1" spans="1:4" x14ac:dyDescent="0.45">
      <c r="A1" t="s">
        <v>12</v>
      </c>
    </row>
    <row r="2" spans="1:4" x14ac:dyDescent="0.45">
      <c r="A2">
        <v>17.649999999999999</v>
      </c>
      <c r="C2" s="1" t="s">
        <v>12</v>
      </c>
      <c r="D2" t="s">
        <v>5</v>
      </c>
    </row>
    <row r="3" spans="1:4" x14ac:dyDescent="0.45">
      <c r="A3">
        <v>18.55</v>
      </c>
      <c r="C3" s="2" t="s">
        <v>13</v>
      </c>
      <c r="D3">
        <v>1</v>
      </c>
    </row>
    <row r="4" spans="1:4" x14ac:dyDescent="0.45">
      <c r="A4">
        <v>17.75</v>
      </c>
      <c r="C4" s="2" t="s">
        <v>14</v>
      </c>
      <c r="D4">
        <v>4</v>
      </c>
    </row>
    <row r="5" spans="1:4" x14ac:dyDescent="0.45">
      <c r="A5">
        <v>24.78</v>
      </c>
      <c r="C5" s="2" t="s">
        <v>15</v>
      </c>
      <c r="D5">
        <v>2</v>
      </c>
    </row>
    <row r="6" spans="1:4" x14ac:dyDescent="0.45">
      <c r="A6">
        <v>21.22</v>
      </c>
      <c r="C6" s="2" t="s">
        <v>3</v>
      </c>
      <c r="D6">
        <v>7</v>
      </c>
    </row>
    <row r="7" spans="1:4" x14ac:dyDescent="0.45">
      <c r="A7">
        <v>15.69</v>
      </c>
    </row>
    <row r="8" spans="1:4" x14ac:dyDescent="0.45">
      <c r="A8">
        <v>10.28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4294-2026-4497-8EFC-008A263E2D88}">
  <dimension ref="A1:D8"/>
  <sheetViews>
    <sheetView workbookViewId="0">
      <selection activeCell="D2" sqref="D2"/>
    </sheetView>
  </sheetViews>
  <sheetFormatPr defaultRowHeight="14.25" x14ac:dyDescent="0.45"/>
  <cols>
    <col min="3" max="3" width="13.796875" bestFit="1" customWidth="1"/>
    <col min="4" max="4" width="11.73046875" customWidth="1"/>
  </cols>
  <sheetData>
    <row r="1" spans="1:4" x14ac:dyDescent="0.45">
      <c r="A1" t="s">
        <v>12</v>
      </c>
      <c r="C1" s="14" t="s">
        <v>6</v>
      </c>
      <c r="D1" s="14" t="s">
        <v>5</v>
      </c>
    </row>
    <row r="2" spans="1:4" x14ac:dyDescent="0.45">
      <c r="A2">
        <v>17.649999999999999</v>
      </c>
      <c r="C2">
        <v>10</v>
      </c>
      <c r="D2" cm="1">
        <f t="array" ref="D2:D6">FREQUENCY(tblWeights[Weight], C2:C6)</f>
        <v>0</v>
      </c>
    </row>
    <row r="3" spans="1:4" x14ac:dyDescent="0.45">
      <c r="A3">
        <v>18.55</v>
      </c>
      <c r="C3">
        <v>15</v>
      </c>
      <c r="D3">
        <v>1</v>
      </c>
    </row>
    <row r="4" spans="1:4" x14ac:dyDescent="0.45">
      <c r="A4">
        <v>17.75</v>
      </c>
      <c r="C4">
        <v>20</v>
      </c>
      <c r="D4">
        <v>4</v>
      </c>
    </row>
    <row r="5" spans="1:4" x14ac:dyDescent="0.45">
      <c r="A5">
        <v>24.78</v>
      </c>
      <c r="C5">
        <v>25</v>
      </c>
      <c r="D5">
        <v>2</v>
      </c>
    </row>
    <row r="6" spans="1:4" x14ac:dyDescent="0.45">
      <c r="A6">
        <v>21.22</v>
      </c>
      <c r="C6" s="3" t="s">
        <v>16</v>
      </c>
      <c r="D6">
        <v>0</v>
      </c>
    </row>
    <row r="7" spans="1:4" x14ac:dyDescent="0.45">
      <c r="A7">
        <v>15.69</v>
      </c>
    </row>
    <row r="8" spans="1:4" x14ac:dyDescent="0.45">
      <c r="A8">
        <v>10.28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EC29-C858-4438-9E80-585F9BF6FCF2}">
  <dimension ref="A1:G8"/>
  <sheetViews>
    <sheetView workbookViewId="0">
      <selection activeCell="K22" sqref="K22"/>
    </sheetView>
  </sheetViews>
  <sheetFormatPr defaultRowHeight="14.25" x14ac:dyDescent="0.45"/>
  <cols>
    <col min="2" max="2" width="3" customWidth="1"/>
    <col min="3" max="3" width="10.19921875" bestFit="1" customWidth="1"/>
    <col min="4" max="4" width="9.19921875" bestFit="1" customWidth="1"/>
    <col min="5" max="5" width="9.796875" bestFit="1" customWidth="1"/>
    <col min="6" max="6" width="19" bestFit="1" customWidth="1"/>
    <col min="7" max="7" width="19.59765625" bestFit="1" customWidth="1"/>
    <col min="8" max="8" width="14.1328125" bestFit="1" customWidth="1"/>
  </cols>
  <sheetData>
    <row r="1" spans="1:7" x14ac:dyDescent="0.45">
      <c r="A1" t="s">
        <v>12</v>
      </c>
      <c r="C1" s="1" t="s">
        <v>12</v>
      </c>
      <c r="D1" t="s">
        <v>5</v>
      </c>
      <c r="E1" t="s">
        <v>7</v>
      </c>
      <c r="F1" s="5" t="s">
        <v>8</v>
      </c>
      <c r="G1" s="5" t="s">
        <v>9</v>
      </c>
    </row>
    <row r="2" spans="1:7" x14ac:dyDescent="0.45">
      <c r="A2">
        <v>17.649999999999999</v>
      </c>
      <c r="C2" s="2" t="s">
        <v>13</v>
      </c>
      <c r="D2">
        <v>1</v>
      </c>
      <c r="E2" s="4">
        <v>0.14285714285714285</v>
      </c>
      <c r="F2">
        <v>1</v>
      </c>
      <c r="G2" s="4">
        <v>0.14285714285714285</v>
      </c>
    </row>
    <row r="3" spans="1:7" x14ac:dyDescent="0.45">
      <c r="A3">
        <v>18.55</v>
      </c>
      <c r="C3" s="2" t="s">
        <v>14</v>
      </c>
      <c r="D3">
        <v>4</v>
      </c>
      <c r="E3" s="4">
        <v>0.5714285714285714</v>
      </c>
      <c r="F3">
        <v>5</v>
      </c>
      <c r="G3" s="4">
        <v>0.7142857142857143</v>
      </c>
    </row>
    <row r="4" spans="1:7" x14ac:dyDescent="0.45">
      <c r="A4">
        <v>17.75</v>
      </c>
      <c r="C4" s="2" t="s">
        <v>15</v>
      </c>
      <c r="D4">
        <v>2</v>
      </c>
      <c r="E4" s="4">
        <v>0.2857142857142857</v>
      </c>
      <c r="F4">
        <v>7</v>
      </c>
      <c r="G4" s="4">
        <v>1</v>
      </c>
    </row>
    <row r="5" spans="1:7" x14ac:dyDescent="0.45">
      <c r="A5">
        <v>24.78</v>
      </c>
      <c r="C5" s="2" t="s">
        <v>3</v>
      </c>
      <c r="D5">
        <v>7</v>
      </c>
      <c r="E5" s="4">
        <v>1</v>
      </c>
      <c r="G5" s="4"/>
    </row>
    <row r="6" spans="1:7" x14ac:dyDescent="0.45">
      <c r="A6">
        <v>21.22</v>
      </c>
    </row>
    <row r="7" spans="1:7" x14ac:dyDescent="0.45">
      <c r="A7">
        <v>15.69</v>
      </c>
    </row>
    <row r="8" spans="1:7" x14ac:dyDescent="0.45">
      <c r="A8">
        <v>10.28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CAFA-7DEA-4477-8B4F-8AAD21F36375}">
  <dimension ref="A1:G8"/>
  <sheetViews>
    <sheetView topLeftCell="C1" workbookViewId="0">
      <selection activeCell="I22" sqref="I22"/>
    </sheetView>
  </sheetViews>
  <sheetFormatPr defaultRowHeight="14.25" x14ac:dyDescent="0.45"/>
  <cols>
    <col min="1" max="2" width="9.06640625" hidden="1" customWidth="1"/>
    <col min="3" max="3" width="4.265625" customWidth="1"/>
    <col min="4" max="4" width="16.73046875" bestFit="1" customWidth="1"/>
    <col min="5" max="5" width="7.06640625" customWidth="1"/>
    <col min="6" max="6" width="9.3984375" customWidth="1"/>
    <col min="7" max="7" width="9.53125" bestFit="1" customWidth="1"/>
  </cols>
  <sheetData>
    <row r="1" spans="1:7" ht="26.65" customHeight="1" x14ac:dyDescent="0.45">
      <c r="A1" t="s">
        <v>12</v>
      </c>
      <c r="C1" s="15" t="s">
        <v>6</v>
      </c>
      <c r="D1" s="15" t="s">
        <v>5</v>
      </c>
      <c r="E1" s="15" t="s">
        <v>8</v>
      </c>
      <c r="F1" s="15" t="s">
        <v>7</v>
      </c>
      <c r="G1" s="15" t="s">
        <v>9</v>
      </c>
    </row>
    <row r="2" spans="1:7" x14ac:dyDescent="0.45">
      <c r="A2">
        <v>17.649999999999999</v>
      </c>
      <c r="C2" s="2">
        <v>10</v>
      </c>
      <c r="D2" cm="1">
        <f t="array" ref="D2:D6">FREQUENCY(tblWeights[Weight],C2:C6)</f>
        <v>0</v>
      </c>
      <c r="E2">
        <f>D2</f>
        <v>0</v>
      </c>
      <c r="F2" s="4">
        <f>D2/SUM($D$2:$D$6)</f>
        <v>0</v>
      </c>
      <c r="G2" s="4">
        <f>E2/SUM($D$2:$D$6)</f>
        <v>0</v>
      </c>
    </row>
    <row r="3" spans="1:7" x14ac:dyDescent="0.45">
      <c r="A3">
        <v>18.55</v>
      </c>
      <c r="C3" s="2">
        <v>15</v>
      </c>
      <c r="D3">
        <v>1</v>
      </c>
      <c r="E3">
        <f>D3+E2</f>
        <v>1</v>
      </c>
      <c r="F3" s="4">
        <f t="shared" ref="F3:G6" si="0">D3/SUM($D$2:$D$6)</f>
        <v>0.14285714285714285</v>
      </c>
      <c r="G3" s="4">
        <f t="shared" si="0"/>
        <v>0.14285714285714285</v>
      </c>
    </row>
    <row r="4" spans="1:7" x14ac:dyDescent="0.45">
      <c r="A4">
        <v>17.75</v>
      </c>
      <c r="C4" s="2">
        <v>20</v>
      </c>
      <c r="D4">
        <v>4</v>
      </c>
      <c r="E4">
        <f t="shared" ref="E4:E6" si="1">D4+E3</f>
        <v>5</v>
      </c>
      <c r="F4" s="4">
        <f t="shared" si="0"/>
        <v>0.5714285714285714</v>
      </c>
      <c r="G4" s="4">
        <f t="shared" si="0"/>
        <v>0.7142857142857143</v>
      </c>
    </row>
    <row r="5" spans="1:7" x14ac:dyDescent="0.45">
      <c r="A5">
        <v>24.78</v>
      </c>
      <c r="C5" s="2">
        <v>25</v>
      </c>
      <c r="D5">
        <v>2</v>
      </c>
      <c r="E5">
        <f t="shared" si="1"/>
        <v>7</v>
      </c>
      <c r="F5" s="4">
        <f t="shared" si="0"/>
        <v>0.2857142857142857</v>
      </c>
      <c r="G5" s="4">
        <f t="shared" si="0"/>
        <v>1</v>
      </c>
    </row>
    <row r="6" spans="1:7" x14ac:dyDescent="0.45">
      <c r="A6">
        <v>21.22</v>
      </c>
      <c r="C6" s="2" t="s">
        <v>16</v>
      </c>
      <c r="D6">
        <v>0</v>
      </c>
      <c r="E6">
        <f t="shared" si="1"/>
        <v>7</v>
      </c>
      <c r="F6" s="4">
        <f t="shared" si="0"/>
        <v>0</v>
      </c>
      <c r="G6" s="4">
        <f t="shared" si="0"/>
        <v>1</v>
      </c>
    </row>
    <row r="7" spans="1:7" x14ac:dyDescent="0.45">
      <c r="A7">
        <v>15.69</v>
      </c>
    </row>
    <row r="8" spans="1:7" x14ac:dyDescent="0.45">
      <c r="A8">
        <v>10.28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31D5-D8AC-4291-AC05-E8BF0F0A409C}">
  <dimension ref="A1:G31"/>
  <sheetViews>
    <sheetView topLeftCell="A8" workbookViewId="0">
      <selection activeCell="F20" sqref="F20"/>
    </sheetView>
  </sheetViews>
  <sheetFormatPr defaultRowHeight="14.25" x14ac:dyDescent="0.45"/>
  <sheetData>
    <row r="1" spans="1:6" x14ac:dyDescent="0.45">
      <c r="A1" t="s">
        <v>4</v>
      </c>
      <c r="C1">
        <f>AVERAGE(tblLengths9[Length])</f>
        <v>2.4971428571428573</v>
      </c>
      <c r="E1" t="s">
        <v>17</v>
      </c>
      <c r="F1" t="s">
        <v>5</v>
      </c>
    </row>
    <row r="2" spans="1:6" x14ac:dyDescent="0.45">
      <c r="A2">
        <v>1.32</v>
      </c>
      <c r="C2">
        <f>MEDIAN(tblLengths9[Length])</f>
        <v>2.34</v>
      </c>
      <c r="E2">
        <v>1</v>
      </c>
      <c r="F2">
        <v>2</v>
      </c>
    </row>
    <row r="3" spans="1:6" x14ac:dyDescent="0.45">
      <c r="A3">
        <v>2.34</v>
      </c>
      <c r="C3" t="e">
        <f>_xlfn.MODE.SNGL(tblLengths9[Length])</f>
        <v>#N/A</v>
      </c>
      <c r="E3">
        <v>2</v>
      </c>
      <c r="F3">
        <v>4</v>
      </c>
    </row>
    <row r="4" spans="1:6" x14ac:dyDescent="0.45">
      <c r="A4">
        <v>1.68</v>
      </c>
      <c r="C4" t="e" cm="1">
        <f t="array" ref="C4">_xlfn.MODE.MULT(tblLengths9[Length])</f>
        <v>#N/A</v>
      </c>
      <c r="E4">
        <v>3</v>
      </c>
      <c r="F4">
        <v>7</v>
      </c>
    </row>
    <row r="5" spans="1:6" x14ac:dyDescent="0.45">
      <c r="A5">
        <v>4.21</v>
      </c>
      <c r="E5">
        <v>4</v>
      </c>
      <c r="F5">
        <v>4</v>
      </c>
    </row>
    <row r="6" spans="1:6" x14ac:dyDescent="0.45">
      <c r="A6">
        <v>1.78</v>
      </c>
      <c r="E6">
        <v>5</v>
      </c>
      <c r="F6">
        <v>2</v>
      </c>
    </row>
    <row r="7" spans="1:6" x14ac:dyDescent="0.45">
      <c r="A7">
        <v>2.4500000000000002</v>
      </c>
    </row>
    <row r="8" spans="1:6" x14ac:dyDescent="0.45">
      <c r="A8">
        <v>3.7</v>
      </c>
      <c r="F8">
        <f>SUMPRODUCT(E2:E6,F2:F6)/SUM(F2:F6)</f>
        <v>3</v>
      </c>
    </row>
    <row r="9" spans="1:6" x14ac:dyDescent="0.45">
      <c r="F9">
        <f>SUM(F2:F6)</f>
        <v>19</v>
      </c>
    </row>
    <row r="11" spans="1:6" x14ac:dyDescent="0.45">
      <c r="A11" t="s">
        <v>10</v>
      </c>
      <c r="C11" t="str" cm="1">
        <f t="array" ref="C11:C12">INDEX(Table17[Category],_xlfn.MODE.MULT(_xlfn.XMATCH(Table17[Category],Table17[Category])))</f>
        <v>Pizza</v>
      </c>
    </row>
    <row r="12" spans="1:6" x14ac:dyDescent="0.45">
      <c r="A12" t="s">
        <v>0</v>
      </c>
      <c r="C12" t="str">
        <v>Burger</v>
      </c>
      <c r="E12">
        <f>TRIMMEAN(tblLengths9[Length],0.5)</f>
        <v>2.3899999999999997</v>
      </c>
    </row>
    <row r="13" spans="1:6" x14ac:dyDescent="0.45">
      <c r="A13" t="s">
        <v>1</v>
      </c>
    </row>
    <row r="14" spans="1:6" x14ac:dyDescent="0.45">
      <c r="A14" t="s">
        <v>2</v>
      </c>
    </row>
    <row r="15" spans="1:6" x14ac:dyDescent="0.45">
      <c r="A15" t="s">
        <v>0</v>
      </c>
    </row>
    <row r="16" spans="1:6" x14ac:dyDescent="0.45">
      <c r="A16" t="s">
        <v>78</v>
      </c>
    </row>
    <row r="17" spans="1:7" x14ac:dyDescent="0.45">
      <c r="A17" t="s">
        <v>1</v>
      </c>
    </row>
    <row r="20" spans="1:7" x14ac:dyDescent="0.45">
      <c r="A20" t="s">
        <v>6</v>
      </c>
      <c r="B20" t="s">
        <v>5</v>
      </c>
      <c r="D20">
        <f>MAX(_xlfn.ANCHORARRAY(B21))</f>
        <v>4</v>
      </c>
      <c r="F20" cm="1">
        <f t="array" ref="F20">_xlfn._xlws.FILTER(A21:A25,_xlfn.ANCHORARRAY( B21)=MAX(_xlfn.ANCHORARRAY(B21)))</f>
        <v>20</v>
      </c>
    </row>
    <row r="21" spans="1:7" x14ac:dyDescent="0.45">
      <c r="A21">
        <v>10</v>
      </c>
      <c r="B21" cm="1">
        <f t="array" ref="B21:B25">FREQUENCY(tblWeights[Weight],A21:A25)</f>
        <v>0</v>
      </c>
      <c r="D21" cm="1">
        <f t="array" ref="D21">_xlfn.XLOOKUP(MAX(_xlfn.ANCHORARRAY(B21)),_xlfn.ANCHORARRAY(B21),A21:A25)</f>
        <v>20</v>
      </c>
    </row>
    <row r="22" spans="1:7" x14ac:dyDescent="0.45">
      <c r="A22">
        <v>15</v>
      </c>
      <c r="B22">
        <v>1</v>
      </c>
    </row>
    <row r="23" spans="1:7" x14ac:dyDescent="0.45">
      <c r="A23">
        <v>20</v>
      </c>
      <c r="B23">
        <v>4</v>
      </c>
      <c r="D23" cm="1">
        <f t="array" ref="D23">_xlfn._xlws.FILTER(A21:A25,_xlfn.ANCHORARRAY(B21)=MAX(_xlfn.ANCHORARRAY(B21)))</f>
        <v>20</v>
      </c>
    </row>
    <row r="24" spans="1:7" x14ac:dyDescent="0.45">
      <c r="A24">
        <v>25</v>
      </c>
      <c r="B24">
        <v>2</v>
      </c>
    </row>
    <row r="25" spans="1:7" x14ac:dyDescent="0.45">
      <c r="A25" s="3" t="s">
        <v>16</v>
      </c>
      <c r="B25">
        <v>0</v>
      </c>
    </row>
    <row r="27" spans="1:7" x14ac:dyDescent="0.45">
      <c r="A27">
        <v>1</v>
      </c>
      <c r="D27">
        <v>1</v>
      </c>
      <c r="E27" cm="1">
        <f t="array" ref="E27:E30">FREQUENCY(A27:A31,D27:D29)</f>
        <v>2</v>
      </c>
      <c r="G27" cm="1">
        <f t="array" ref="G27:G28">_xlfn._xlws.FILTER(D27:D29,E27:E29=MAX(E27:E29))</f>
        <v>1</v>
      </c>
    </row>
    <row r="28" spans="1:7" x14ac:dyDescent="0.45">
      <c r="A28">
        <v>2</v>
      </c>
      <c r="D28">
        <v>2</v>
      </c>
      <c r="E28">
        <v>2</v>
      </c>
      <c r="G28">
        <v>2</v>
      </c>
    </row>
    <row r="29" spans="1:7" x14ac:dyDescent="0.45">
      <c r="A29">
        <v>1</v>
      </c>
      <c r="D29">
        <v>3</v>
      </c>
      <c r="E29">
        <v>1</v>
      </c>
    </row>
    <row r="30" spans="1:7" x14ac:dyDescent="0.45">
      <c r="A30">
        <v>3</v>
      </c>
      <c r="E30">
        <v>0</v>
      </c>
    </row>
    <row r="31" spans="1:7" x14ac:dyDescent="0.45">
      <c r="A31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D593-CF2C-42B6-9069-004A3D4FEE83}">
  <dimension ref="A1:M18"/>
  <sheetViews>
    <sheetView topLeftCell="A2" workbookViewId="0">
      <selection activeCell="K18" sqref="K18"/>
    </sheetView>
  </sheetViews>
  <sheetFormatPr defaultRowHeight="14.25" x14ac:dyDescent="0.45"/>
  <cols>
    <col min="3" max="3" width="11.265625" bestFit="1" customWidth="1"/>
    <col min="4" max="4" width="12" customWidth="1"/>
    <col min="5" max="5" width="8.265625" customWidth="1"/>
  </cols>
  <sheetData>
    <row r="1" spans="1:13" x14ac:dyDescent="0.45">
      <c r="A1" t="s">
        <v>18</v>
      </c>
      <c r="C1" t="s">
        <v>19</v>
      </c>
    </row>
    <row r="2" spans="1:13" x14ac:dyDescent="0.45">
      <c r="A2">
        <v>4</v>
      </c>
      <c r="C2">
        <v>2</v>
      </c>
    </row>
    <row r="3" spans="1:13" x14ac:dyDescent="0.45">
      <c r="A3">
        <v>6</v>
      </c>
      <c r="C3">
        <v>3</v>
      </c>
      <c r="D3" s="3" t="s">
        <v>20</v>
      </c>
      <c r="E3">
        <f>_xlfn.QUARTILE.EXC(A2:A8,1)</f>
        <v>3</v>
      </c>
      <c r="G3" s="6">
        <v>1</v>
      </c>
      <c r="H3" s="6">
        <v>2</v>
      </c>
      <c r="I3" s="6">
        <v>3</v>
      </c>
      <c r="J3" s="6">
        <v>4</v>
      </c>
      <c r="K3" s="6">
        <v>5</v>
      </c>
      <c r="L3" s="6">
        <v>6</v>
      </c>
      <c r="M3" s="6">
        <v>7</v>
      </c>
    </row>
    <row r="4" spans="1:13" x14ac:dyDescent="0.45">
      <c r="A4">
        <v>3</v>
      </c>
      <c r="C4">
        <v>4</v>
      </c>
      <c r="D4" s="3"/>
      <c r="G4" s="6"/>
      <c r="H4" s="6"/>
      <c r="I4" s="6"/>
      <c r="J4" s="6"/>
      <c r="K4" s="6"/>
      <c r="L4" s="6"/>
      <c r="M4" s="6"/>
    </row>
    <row r="5" spans="1:13" x14ac:dyDescent="0.45">
      <c r="A5">
        <v>4</v>
      </c>
      <c r="C5">
        <v>4</v>
      </c>
      <c r="D5" s="3" t="s">
        <v>21</v>
      </c>
      <c r="E5">
        <f>_xlfn.QUARTILE.EXC(A2:A8,2)</f>
        <v>4</v>
      </c>
      <c r="G5" s="6"/>
      <c r="H5" s="6" t="s">
        <v>24</v>
      </c>
      <c r="I5" s="6"/>
      <c r="J5" s="6" t="s">
        <v>23</v>
      </c>
      <c r="K5" s="6"/>
      <c r="L5" s="6" t="s">
        <v>25</v>
      </c>
      <c r="M5" s="6"/>
    </row>
    <row r="6" spans="1:13" x14ac:dyDescent="0.45">
      <c r="A6">
        <v>7</v>
      </c>
      <c r="C6">
        <v>6</v>
      </c>
      <c r="D6" s="3"/>
      <c r="G6" s="6"/>
      <c r="H6" s="6" t="s">
        <v>26</v>
      </c>
      <c r="I6" s="6"/>
      <c r="J6" s="6" t="s">
        <v>27</v>
      </c>
      <c r="K6" s="6"/>
      <c r="L6" s="6" t="s">
        <v>28</v>
      </c>
      <c r="M6" s="6"/>
    </row>
    <row r="7" spans="1:13" x14ac:dyDescent="0.45">
      <c r="A7">
        <v>9</v>
      </c>
      <c r="C7">
        <v>7</v>
      </c>
      <c r="D7" s="3" t="s">
        <v>22</v>
      </c>
      <c r="E7">
        <f>_xlfn.QUARTILE.EXC(A2:A8,3)</f>
        <v>7</v>
      </c>
      <c r="G7" s="6"/>
      <c r="H7" s="6"/>
      <c r="I7" s="6"/>
      <c r="J7" s="6" t="s">
        <v>29</v>
      </c>
      <c r="K7" s="6"/>
      <c r="L7" s="6"/>
      <c r="M7" s="6"/>
    </row>
    <row r="8" spans="1:13" x14ac:dyDescent="0.45">
      <c r="A8">
        <v>2</v>
      </c>
      <c r="C8">
        <v>9</v>
      </c>
    </row>
    <row r="9" spans="1:13" x14ac:dyDescent="0.45"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</row>
    <row r="11" spans="1:13" x14ac:dyDescent="0.45">
      <c r="D11" t="s">
        <v>30</v>
      </c>
      <c r="E11">
        <f>_xlfn.PERCENTILE.EXC(A2:A8,0.25)</f>
        <v>3</v>
      </c>
      <c r="J11" s="6" t="s">
        <v>31</v>
      </c>
    </row>
    <row r="12" spans="1:13" x14ac:dyDescent="0.45">
      <c r="A12">
        <v>2</v>
      </c>
    </row>
    <row r="13" spans="1:13" x14ac:dyDescent="0.45">
      <c r="A13">
        <v>3</v>
      </c>
      <c r="G13" s="6">
        <v>1</v>
      </c>
      <c r="H13" s="6">
        <v>2</v>
      </c>
      <c r="I13" s="6">
        <v>3</v>
      </c>
      <c r="J13" s="6">
        <v>4</v>
      </c>
      <c r="K13" s="6">
        <v>5</v>
      </c>
      <c r="L13" s="6">
        <v>6</v>
      </c>
      <c r="M13" s="6">
        <v>7</v>
      </c>
    </row>
    <row r="14" spans="1:13" x14ac:dyDescent="0.45">
      <c r="A14">
        <v>4</v>
      </c>
      <c r="G14" s="6"/>
      <c r="H14" s="6"/>
      <c r="I14" s="6"/>
      <c r="J14" s="6"/>
      <c r="K14" s="6"/>
      <c r="L14" s="6"/>
      <c r="M14" s="6"/>
    </row>
    <row r="15" spans="1:13" x14ac:dyDescent="0.45">
      <c r="A15">
        <v>4</v>
      </c>
      <c r="G15" s="6"/>
      <c r="H15" s="6"/>
      <c r="I15" s="6"/>
      <c r="J15" s="6" t="s">
        <v>32</v>
      </c>
      <c r="K15" s="6"/>
      <c r="L15" s="6"/>
      <c r="M15" s="6"/>
    </row>
    <row r="16" spans="1:13" x14ac:dyDescent="0.45">
      <c r="A16">
        <v>6</v>
      </c>
      <c r="G16" s="6"/>
      <c r="H16" s="6"/>
      <c r="I16" s="6"/>
      <c r="J16" s="6"/>
      <c r="K16" s="6"/>
      <c r="L16" s="6"/>
      <c r="M16" s="6"/>
    </row>
    <row r="17" spans="1:13" x14ac:dyDescent="0.45">
      <c r="A17">
        <v>7</v>
      </c>
      <c r="G17" s="6"/>
      <c r="H17" s="6"/>
      <c r="I17" s="6"/>
      <c r="J17" s="6"/>
      <c r="K17" s="6"/>
      <c r="L17" s="6"/>
      <c r="M17" s="6"/>
    </row>
    <row r="18" spans="1:13" x14ac:dyDescent="0.45">
      <c r="A18">
        <v>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AE3F-0C3A-47EF-963D-090F5FE2E13A}">
  <dimension ref="A1:E200"/>
  <sheetViews>
    <sheetView topLeftCell="B1" workbookViewId="0">
      <selection activeCell="M22" sqref="M22"/>
    </sheetView>
  </sheetViews>
  <sheetFormatPr defaultRowHeight="14.25" x14ac:dyDescent="0.45"/>
  <sheetData>
    <row r="1" spans="1:5" x14ac:dyDescent="0.45">
      <c r="A1">
        <v>0.31788431442691945</v>
      </c>
      <c r="C1">
        <f>MIN(A1:A200)</f>
        <v>-3.0705996323376894</v>
      </c>
    </row>
    <row r="2" spans="1:5" x14ac:dyDescent="0.45">
      <c r="A2">
        <v>0.26472321223991457</v>
      </c>
      <c r="C2">
        <f>MAX(A1:A200)</f>
        <v>2.4887776817195117</v>
      </c>
    </row>
    <row r="3" spans="1:5" x14ac:dyDescent="0.45">
      <c r="A3">
        <v>-0.15209025150397792</v>
      </c>
    </row>
    <row r="4" spans="1:5" x14ac:dyDescent="0.45">
      <c r="A4">
        <v>-1.0032408681581728</v>
      </c>
    </row>
    <row r="5" spans="1:5" x14ac:dyDescent="0.45">
      <c r="A5">
        <v>-0.8694632924743928</v>
      </c>
      <c r="D5">
        <v>-4</v>
      </c>
      <c r="E5" cm="1">
        <f t="array" ref="E5:E13">FREQUENCY(A1:A200,D5:D12)</f>
        <v>0</v>
      </c>
    </row>
    <row r="6" spans="1:5" x14ac:dyDescent="0.45">
      <c r="A6">
        <v>-0.15518594409513753</v>
      </c>
      <c r="D6">
        <v>-3</v>
      </c>
      <c r="E6">
        <v>1</v>
      </c>
    </row>
    <row r="7" spans="1:5" x14ac:dyDescent="0.45">
      <c r="A7">
        <v>-0.25325221031380352</v>
      </c>
      <c r="D7">
        <v>-2</v>
      </c>
      <c r="E7">
        <v>5</v>
      </c>
    </row>
    <row r="8" spans="1:5" x14ac:dyDescent="0.45">
      <c r="A8">
        <v>0.44760440687241498</v>
      </c>
      <c r="D8">
        <v>-1</v>
      </c>
      <c r="E8">
        <v>19</v>
      </c>
    </row>
    <row r="9" spans="1:5" x14ac:dyDescent="0.45">
      <c r="A9">
        <v>-1.2321265785431024</v>
      </c>
      <c r="D9">
        <v>0</v>
      </c>
      <c r="E9">
        <v>66</v>
      </c>
    </row>
    <row r="10" spans="1:5" x14ac:dyDescent="0.45">
      <c r="A10">
        <v>-0.37672066355298739</v>
      </c>
      <c r="D10">
        <v>1</v>
      </c>
      <c r="E10">
        <v>80</v>
      </c>
    </row>
    <row r="11" spans="1:5" x14ac:dyDescent="0.45">
      <c r="A11">
        <v>3.6077381082577631E-2</v>
      </c>
      <c r="D11">
        <v>2</v>
      </c>
      <c r="E11">
        <v>26</v>
      </c>
    </row>
    <row r="12" spans="1:5" x14ac:dyDescent="0.45">
      <c r="A12">
        <v>-0.86890395323280245</v>
      </c>
      <c r="D12">
        <v>3</v>
      </c>
      <c r="E12">
        <v>3</v>
      </c>
    </row>
    <row r="13" spans="1:5" x14ac:dyDescent="0.45">
      <c r="A13">
        <v>0.36770188671653159</v>
      </c>
      <c r="D13">
        <v>4</v>
      </c>
      <c r="E13">
        <v>0</v>
      </c>
    </row>
    <row r="14" spans="1:5" x14ac:dyDescent="0.45">
      <c r="A14">
        <v>-0.19137587514705956</v>
      </c>
    </row>
    <row r="15" spans="1:5" x14ac:dyDescent="0.45">
      <c r="A15">
        <v>-0.2195815795857925</v>
      </c>
    </row>
    <row r="16" spans="1:5" x14ac:dyDescent="0.45">
      <c r="A16">
        <v>0.69818497649976052</v>
      </c>
      <c r="D16">
        <v>-4</v>
      </c>
      <c r="E16">
        <v>0</v>
      </c>
    </row>
    <row r="17" spans="1:5" x14ac:dyDescent="0.45">
      <c r="A17">
        <v>-0.31105287234822754</v>
      </c>
      <c r="D17">
        <v>-3</v>
      </c>
      <c r="E17">
        <v>5</v>
      </c>
    </row>
    <row r="18" spans="1:5" x14ac:dyDescent="0.45">
      <c r="A18">
        <v>-0.54178144637262449</v>
      </c>
      <c r="D18">
        <v>-2</v>
      </c>
      <c r="E18">
        <v>30</v>
      </c>
    </row>
    <row r="19" spans="1:5" x14ac:dyDescent="0.45">
      <c r="A19">
        <v>3.4447111829649657E-4</v>
      </c>
      <c r="D19">
        <v>-1</v>
      </c>
      <c r="E19">
        <v>70</v>
      </c>
    </row>
    <row r="20" spans="1:5" x14ac:dyDescent="0.45">
      <c r="A20">
        <v>0.40820054891810287</v>
      </c>
      <c r="D20">
        <v>0</v>
      </c>
      <c r="E20">
        <v>85</v>
      </c>
    </row>
    <row r="21" spans="1:5" x14ac:dyDescent="0.45">
      <c r="A21">
        <v>-0.16898297872103285</v>
      </c>
      <c r="D21">
        <v>1</v>
      </c>
      <c r="E21">
        <v>70</v>
      </c>
    </row>
    <row r="22" spans="1:5" x14ac:dyDescent="0.45">
      <c r="A22">
        <v>-1.1615225048444699</v>
      </c>
      <c r="D22">
        <v>2</v>
      </c>
      <c r="E22">
        <v>30</v>
      </c>
    </row>
    <row r="23" spans="1:5" x14ac:dyDescent="0.45">
      <c r="A23">
        <v>-0.73959199653472751</v>
      </c>
      <c r="D23">
        <v>3</v>
      </c>
      <c r="E23">
        <v>5</v>
      </c>
    </row>
    <row r="24" spans="1:5" x14ac:dyDescent="0.45">
      <c r="A24">
        <v>-0.73808450906653889</v>
      </c>
      <c r="D24">
        <v>4</v>
      </c>
      <c r="E24">
        <v>0</v>
      </c>
    </row>
    <row r="25" spans="1:5" x14ac:dyDescent="0.45">
      <c r="A25">
        <v>-0.80431163951288909</v>
      </c>
    </row>
    <row r="26" spans="1:5" x14ac:dyDescent="0.45">
      <c r="A26">
        <v>2.1423329599201679</v>
      </c>
    </row>
    <row r="27" spans="1:5" x14ac:dyDescent="0.45">
      <c r="A27">
        <v>-1.7297134036198258</v>
      </c>
    </row>
    <row r="28" spans="1:5" x14ac:dyDescent="0.45">
      <c r="A28">
        <v>0.44414036892703734</v>
      </c>
    </row>
    <row r="29" spans="1:5" x14ac:dyDescent="0.45">
      <c r="A29">
        <v>-1.5461273505934514</v>
      </c>
    </row>
    <row r="30" spans="1:5" x14ac:dyDescent="0.45">
      <c r="A30">
        <v>-2.513161234674044E-2</v>
      </c>
    </row>
    <row r="31" spans="1:5" x14ac:dyDescent="0.45">
      <c r="A31">
        <v>0.28283125175221357</v>
      </c>
    </row>
    <row r="32" spans="1:5" x14ac:dyDescent="0.45">
      <c r="A32">
        <v>1.4092620403971523</v>
      </c>
    </row>
    <row r="33" spans="1:1" x14ac:dyDescent="0.45">
      <c r="A33">
        <v>0.76876858656760305</v>
      </c>
    </row>
    <row r="34" spans="1:1" x14ac:dyDescent="0.45">
      <c r="A34">
        <v>1.454022822144907</v>
      </c>
    </row>
    <row r="35" spans="1:1" x14ac:dyDescent="0.45">
      <c r="A35">
        <v>0.17333036339550745</v>
      </c>
    </row>
    <row r="36" spans="1:1" x14ac:dyDescent="0.45">
      <c r="A36">
        <v>-1.1769793673011009</v>
      </c>
    </row>
    <row r="37" spans="1:1" x14ac:dyDescent="0.45">
      <c r="A37">
        <v>-0.42087208385055419</v>
      </c>
    </row>
    <row r="38" spans="1:1" x14ac:dyDescent="0.45">
      <c r="A38">
        <v>0.46952891352702864</v>
      </c>
    </row>
    <row r="39" spans="1:1" x14ac:dyDescent="0.45">
      <c r="A39">
        <v>-0.39203996493597515</v>
      </c>
    </row>
    <row r="40" spans="1:1" x14ac:dyDescent="0.45">
      <c r="A40">
        <v>0.517575244884938</v>
      </c>
    </row>
    <row r="41" spans="1:1" x14ac:dyDescent="0.45">
      <c r="A41">
        <v>0.70886471803532913</v>
      </c>
    </row>
    <row r="42" spans="1:1" x14ac:dyDescent="0.45">
      <c r="A42">
        <v>-0.72458988142898306</v>
      </c>
    </row>
    <row r="43" spans="1:1" x14ac:dyDescent="0.45">
      <c r="A43">
        <v>-0.48418542064609937</v>
      </c>
    </row>
    <row r="44" spans="1:1" x14ac:dyDescent="0.45">
      <c r="A44">
        <v>0.26385123419458978</v>
      </c>
    </row>
    <row r="45" spans="1:1" x14ac:dyDescent="0.45">
      <c r="A45">
        <v>0.13624344319396187</v>
      </c>
    </row>
    <row r="46" spans="1:1" x14ac:dyDescent="0.45">
      <c r="A46">
        <v>5.2616542234318331E-2</v>
      </c>
    </row>
    <row r="47" spans="1:1" x14ac:dyDescent="0.45">
      <c r="A47">
        <v>0.98842065199278295</v>
      </c>
    </row>
    <row r="48" spans="1:1" x14ac:dyDescent="0.45">
      <c r="A48">
        <v>0.59473677538335323</v>
      </c>
    </row>
    <row r="49" spans="1:1" x14ac:dyDescent="0.45">
      <c r="A49">
        <v>0.19714434529305436</v>
      </c>
    </row>
    <row r="50" spans="1:1" x14ac:dyDescent="0.45">
      <c r="A50">
        <v>1.3362659956328571</v>
      </c>
    </row>
    <row r="51" spans="1:1" x14ac:dyDescent="0.45">
      <c r="A51">
        <v>-0.1019577666738769</v>
      </c>
    </row>
    <row r="52" spans="1:1" x14ac:dyDescent="0.45">
      <c r="A52">
        <v>-2.5060944608412683</v>
      </c>
    </row>
    <row r="53" spans="1:1" x14ac:dyDescent="0.45">
      <c r="A53">
        <v>0.81237203630735166</v>
      </c>
    </row>
    <row r="54" spans="1:1" x14ac:dyDescent="0.45">
      <c r="A54">
        <v>0.2697970558074303</v>
      </c>
    </row>
    <row r="55" spans="1:1" x14ac:dyDescent="0.45">
      <c r="A55">
        <v>0.84888142737327144</v>
      </c>
    </row>
    <row r="56" spans="1:1" x14ac:dyDescent="0.45">
      <c r="A56">
        <v>-0.4263949904270703</v>
      </c>
    </row>
    <row r="57" spans="1:1" x14ac:dyDescent="0.45">
      <c r="A57">
        <v>0.70837359089637175</v>
      </c>
    </row>
    <row r="58" spans="1:1" x14ac:dyDescent="0.45">
      <c r="A58">
        <v>0.69798943513887934</v>
      </c>
    </row>
    <row r="59" spans="1:1" x14ac:dyDescent="0.45">
      <c r="A59">
        <v>-0.24315454538736958</v>
      </c>
    </row>
    <row r="60" spans="1:1" x14ac:dyDescent="0.45">
      <c r="A60">
        <v>0.46304762690851931</v>
      </c>
    </row>
    <row r="61" spans="1:1" x14ac:dyDescent="0.45">
      <c r="A61">
        <v>-0.41411112761124969</v>
      </c>
    </row>
    <row r="62" spans="1:1" x14ac:dyDescent="0.45">
      <c r="A62">
        <v>-1.9781327864620835</v>
      </c>
    </row>
    <row r="63" spans="1:1" x14ac:dyDescent="0.45">
      <c r="A63">
        <v>-1.252146830665879</v>
      </c>
    </row>
    <row r="64" spans="1:1" x14ac:dyDescent="0.45">
      <c r="A64">
        <v>0.10534222383284941</v>
      </c>
    </row>
    <row r="65" spans="1:1" x14ac:dyDescent="0.45">
      <c r="A65">
        <v>-0.16688773030182347</v>
      </c>
    </row>
    <row r="66" spans="1:1" x14ac:dyDescent="0.45">
      <c r="A66">
        <v>1.4181978258420713</v>
      </c>
    </row>
    <row r="67" spans="1:1" x14ac:dyDescent="0.45">
      <c r="A67">
        <v>-0.99605586001416668</v>
      </c>
    </row>
    <row r="68" spans="1:1" x14ac:dyDescent="0.45">
      <c r="A68">
        <v>-0.6400955498975236</v>
      </c>
    </row>
    <row r="69" spans="1:1" x14ac:dyDescent="0.45">
      <c r="A69">
        <v>-0.67744622356258333</v>
      </c>
    </row>
    <row r="70" spans="1:1" x14ac:dyDescent="0.45">
      <c r="A70">
        <v>0.52599034461309202</v>
      </c>
    </row>
    <row r="71" spans="1:1" x14ac:dyDescent="0.45">
      <c r="A71">
        <v>0.58899559007841162</v>
      </c>
    </row>
    <row r="72" spans="1:1" x14ac:dyDescent="0.45">
      <c r="A72">
        <v>-0.98642658485914581</v>
      </c>
    </row>
    <row r="73" spans="1:1" x14ac:dyDescent="0.45">
      <c r="A73">
        <v>1.4906572687323205</v>
      </c>
    </row>
    <row r="74" spans="1:1" x14ac:dyDescent="0.45">
      <c r="A74">
        <v>-1.7089178072637878</v>
      </c>
    </row>
    <row r="75" spans="1:1" x14ac:dyDescent="0.45">
      <c r="A75">
        <v>1.127505129261408</v>
      </c>
    </row>
    <row r="76" spans="1:1" x14ac:dyDescent="0.45">
      <c r="A76">
        <v>-1.1570273272809573</v>
      </c>
    </row>
    <row r="77" spans="1:1" x14ac:dyDescent="0.45">
      <c r="A77">
        <v>-2.3236862034536898</v>
      </c>
    </row>
    <row r="78" spans="1:1" x14ac:dyDescent="0.45">
      <c r="A78">
        <v>-0.31877107176114805</v>
      </c>
    </row>
    <row r="79" spans="1:1" x14ac:dyDescent="0.45">
      <c r="A79">
        <v>0.89588866103440523</v>
      </c>
    </row>
    <row r="80" spans="1:1" x14ac:dyDescent="0.45">
      <c r="A80">
        <v>0.17900219972943887</v>
      </c>
    </row>
    <row r="81" spans="1:1" x14ac:dyDescent="0.45">
      <c r="A81">
        <v>9.3656353783444501E-2</v>
      </c>
    </row>
    <row r="82" spans="1:1" x14ac:dyDescent="0.45">
      <c r="A82">
        <v>-1.6790500012575649</v>
      </c>
    </row>
    <row r="83" spans="1:1" x14ac:dyDescent="0.45">
      <c r="A83">
        <v>-0.11049678505514748</v>
      </c>
    </row>
    <row r="84" spans="1:1" x14ac:dyDescent="0.45">
      <c r="A84">
        <v>-0.17356342141283676</v>
      </c>
    </row>
    <row r="85" spans="1:1" x14ac:dyDescent="0.45">
      <c r="A85">
        <v>-0.38461621443275362</v>
      </c>
    </row>
    <row r="86" spans="1:1" x14ac:dyDescent="0.45">
      <c r="A86">
        <v>-0.85691453932668082</v>
      </c>
    </row>
    <row r="87" spans="1:1" x14ac:dyDescent="0.45">
      <c r="A87">
        <v>1.5682417142670602</v>
      </c>
    </row>
    <row r="88" spans="1:1" x14ac:dyDescent="0.45">
      <c r="A88">
        <v>-1.3831095202476718</v>
      </c>
    </row>
    <row r="89" spans="1:1" x14ac:dyDescent="0.45">
      <c r="A89">
        <v>-0.40603936213301495</v>
      </c>
    </row>
    <row r="90" spans="1:1" x14ac:dyDescent="0.45">
      <c r="A90">
        <v>0.11835140867333394</v>
      </c>
    </row>
    <row r="91" spans="1:1" x14ac:dyDescent="0.45">
      <c r="A91">
        <v>-0.29679313229280524</v>
      </c>
    </row>
    <row r="92" spans="1:1" x14ac:dyDescent="0.45">
      <c r="A92">
        <v>0.9752898222359363</v>
      </c>
    </row>
    <row r="93" spans="1:1" x14ac:dyDescent="0.45">
      <c r="A93">
        <v>-0.98792270364356227</v>
      </c>
    </row>
    <row r="94" spans="1:1" x14ac:dyDescent="0.45">
      <c r="A94">
        <v>1.5900650396361016</v>
      </c>
    </row>
    <row r="95" spans="1:1" x14ac:dyDescent="0.45">
      <c r="A95">
        <v>-0.28458316592150368</v>
      </c>
    </row>
    <row r="96" spans="1:1" x14ac:dyDescent="0.45">
      <c r="A96">
        <v>1.6958847481873818</v>
      </c>
    </row>
    <row r="97" spans="1:1" x14ac:dyDescent="0.45">
      <c r="A97">
        <v>-0.71073486651584972</v>
      </c>
    </row>
    <row r="98" spans="1:1" x14ac:dyDescent="0.45">
      <c r="A98">
        <v>1.2275631888769567</v>
      </c>
    </row>
    <row r="99" spans="1:1" x14ac:dyDescent="0.45">
      <c r="A99">
        <v>0.14829879546596203</v>
      </c>
    </row>
    <row r="100" spans="1:1" x14ac:dyDescent="0.45">
      <c r="A100">
        <v>0.81141479313373566</v>
      </c>
    </row>
    <row r="101" spans="1:1" x14ac:dyDescent="0.45">
      <c r="A101">
        <v>0.12821828931919299</v>
      </c>
    </row>
    <row r="102" spans="1:1" x14ac:dyDescent="0.45">
      <c r="A102">
        <v>1.1803490451711696</v>
      </c>
    </row>
    <row r="103" spans="1:1" x14ac:dyDescent="0.45">
      <c r="A103">
        <v>0.31732270144857466</v>
      </c>
    </row>
    <row r="104" spans="1:1" x14ac:dyDescent="0.45">
      <c r="A104">
        <v>-2.2171661839820445</v>
      </c>
    </row>
    <row r="105" spans="1:1" x14ac:dyDescent="0.45">
      <c r="A105">
        <v>-1.8812443158822134</v>
      </c>
    </row>
    <row r="106" spans="1:1" x14ac:dyDescent="0.45">
      <c r="A106">
        <v>0.87416083260904998</v>
      </c>
    </row>
    <row r="107" spans="1:1" x14ac:dyDescent="0.45">
      <c r="A107">
        <v>-0.38576899896725081</v>
      </c>
    </row>
    <row r="108" spans="1:1" x14ac:dyDescent="0.45">
      <c r="A108">
        <v>-1.1857537174364552E-3</v>
      </c>
    </row>
    <row r="109" spans="1:1" x14ac:dyDescent="0.45">
      <c r="A109">
        <v>-2.1385494619607925</v>
      </c>
    </row>
    <row r="110" spans="1:1" x14ac:dyDescent="0.45">
      <c r="A110">
        <v>-0.7700032256252598</v>
      </c>
    </row>
    <row r="111" spans="1:1" x14ac:dyDescent="0.45">
      <c r="A111">
        <v>1.2169084584456868</v>
      </c>
    </row>
    <row r="112" spans="1:1" x14ac:dyDescent="0.45">
      <c r="A112">
        <v>1.3415137800620869</v>
      </c>
    </row>
    <row r="113" spans="1:1" x14ac:dyDescent="0.45">
      <c r="A113">
        <v>0.44186208469909616</v>
      </c>
    </row>
    <row r="114" spans="1:1" x14ac:dyDescent="0.45">
      <c r="A114">
        <v>0.55369127949234098</v>
      </c>
    </row>
    <row r="115" spans="1:1" x14ac:dyDescent="0.45">
      <c r="A115">
        <v>0.60554611991392449</v>
      </c>
    </row>
    <row r="116" spans="1:1" x14ac:dyDescent="0.45">
      <c r="A116">
        <v>-7.3466708272462711E-2</v>
      </c>
    </row>
    <row r="117" spans="1:1" x14ac:dyDescent="0.45">
      <c r="A117">
        <v>0.66355823946651071</v>
      </c>
    </row>
    <row r="118" spans="1:1" x14ac:dyDescent="0.45">
      <c r="A118">
        <v>-0.74816625783569179</v>
      </c>
    </row>
    <row r="119" spans="1:1" x14ac:dyDescent="0.45">
      <c r="A119">
        <v>1.2261011761438567</v>
      </c>
    </row>
    <row r="120" spans="1:1" x14ac:dyDescent="0.45">
      <c r="A120">
        <v>-3.0705996323376894</v>
      </c>
    </row>
    <row r="121" spans="1:1" x14ac:dyDescent="0.45">
      <c r="A121">
        <v>0.32884713618841488</v>
      </c>
    </row>
    <row r="122" spans="1:1" x14ac:dyDescent="0.45">
      <c r="A122">
        <v>0.21159507923584897</v>
      </c>
    </row>
    <row r="123" spans="1:1" x14ac:dyDescent="0.45">
      <c r="A123">
        <v>9.496261554886587E-2</v>
      </c>
    </row>
    <row r="124" spans="1:1" x14ac:dyDescent="0.45">
      <c r="A124">
        <v>0.57910710893338546</v>
      </c>
    </row>
    <row r="125" spans="1:1" x14ac:dyDescent="0.45">
      <c r="A125">
        <v>-1.6614558262517676</v>
      </c>
    </row>
    <row r="126" spans="1:1" x14ac:dyDescent="0.45">
      <c r="A126">
        <v>1.5390878616017289</v>
      </c>
    </row>
    <row r="127" spans="1:1" x14ac:dyDescent="0.45">
      <c r="A127">
        <v>0.37540758057730272</v>
      </c>
    </row>
    <row r="128" spans="1:1" x14ac:dyDescent="0.45">
      <c r="A128">
        <v>1.0347389434173238</v>
      </c>
    </row>
    <row r="129" spans="1:1" x14ac:dyDescent="0.45">
      <c r="A129">
        <v>-0.31957597457221709</v>
      </c>
    </row>
    <row r="130" spans="1:1" x14ac:dyDescent="0.45">
      <c r="A130">
        <v>9.8036707640858367E-2</v>
      </c>
    </row>
    <row r="131" spans="1:1" x14ac:dyDescent="0.45">
      <c r="A131">
        <v>1.253320078831166</v>
      </c>
    </row>
    <row r="132" spans="1:1" x14ac:dyDescent="0.45">
      <c r="A132">
        <v>0.19223307390348054</v>
      </c>
    </row>
    <row r="133" spans="1:1" x14ac:dyDescent="0.45">
      <c r="A133">
        <v>1.2610757949005347</v>
      </c>
    </row>
    <row r="134" spans="1:1" x14ac:dyDescent="0.45">
      <c r="A134">
        <v>2.8882141123176552E-2</v>
      </c>
    </row>
    <row r="135" spans="1:1" x14ac:dyDescent="0.45">
      <c r="A135">
        <v>-0.15882619663898367</v>
      </c>
    </row>
    <row r="136" spans="1:1" x14ac:dyDescent="0.45">
      <c r="A136">
        <v>-0.37056906876387075</v>
      </c>
    </row>
    <row r="137" spans="1:1" x14ac:dyDescent="0.45">
      <c r="A137">
        <v>2.4887776817195117</v>
      </c>
    </row>
    <row r="138" spans="1:1" x14ac:dyDescent="0.45">
      <c r="A138">
        <v>1.7974252841668203</v>
      </c>
    </row>
    <row r="139" spans="1:1" x14ac:dyDescent="0.45">
      <c r="A139">
        <v>0.5288029569783248</v>
      </c>
    </row>
    <row r="140" spans="1:1" x14ac:dyDescent="0.45">
      <c r="A140">
        <v>-1.0973940334224608</v>
      </c>
    </row>
    <row r="141" spans="1:1" x14ac:dyDescent="0.45">
      <c r="A141">
        <v>0.27694341042661108</v>
      </c>
    </row>
    <row r="142" spans="1:1" x14ac:dyDescent="0.45">
      <c r="A142">
        <v>-0.84537759903469123</v>
      </c>
    </row>
    <row r="143" spans="1:1" x14ac:dyDescent="0.45">
      <c r="A143">
        <v>1.2054397302563302</v>
      </c>
    </row>
    <row r="144" spans="1:1" x14ac:dyDescent="0.45">
      <c r="A144">
        <v>2.2760104911867529E-2</v>
      </c>
    </row>
    <row r="145" spans="1:1" x14ac:dyDescent="0.45">
      <c r="A145">
        <v>1.4383522284333594</v>
      </c>
    </row>
    <row r="146" spans="1:1" x14ac:dyDescent="0.45">
      <c r="A146">
        <v>-0.49531081458553672</v>
      </c>
    </row>
    <row r="147" spans="1:1" x14ac:dyDescent="0.45">
      <c r="A147">
        <v>-0.54506131164089311</v>
      </c>
    </row>
    <row r="148" spans="1:1" x14ac:dyDescent="0.45">
      <c r="A148">
        <v>-0.47157982407952659</v>
      </c>
    </row>
    <row r="149" spans="1:1" x14ac:dyDescent="0.45">
      <c r="A149">
        <v>0.3843683771265205</v>
      </c>
    </row>
    <row r="150" spans="1:1" x14ac:dyDescent="0.45">
      <c r="A150">
        <v>1.5809246178832836</v>
      </c>
    </row>
    <row r="151" spans="1:1" x14ac:dyDescent="0.45">
      <c r="A151">
        <v>-0.95529912869096734</v>
      </c>
    </row>
    <row r="152" spans="1:1" x14ac:dyDescent="0.45">
      <c r="A152">
        <v>0.73918954512919299</v>
      </c>
    </row>
    <row r="153" spans="1:1" x14ac:dyDescent="0.45">
      <c r="A153">
        <v>0.93272319645620883</v>
      </c>
    </row>
    <row r="154" spans="1:1" x14ac:dyDescent="0.45">
      <c r="A154">
        <v>1.0977601050399244E-2</v>
      </c>
    </row>
    <row r="155" spans="1:1" x14ac:dyDescent="0.45">
      <c r="A155">
        <v>-0.81834514276124537</v>
      </c>
    </row>
    <row r="156" spans="1:1" x14ac:dyDescent="0.45">
      <c r="A156">
        <v>0.15448904377990402</v>
      </c>
    </row>
    <row r="157" spans="1:1" x14ac:dyDescent="0.45">
      <c r="A157">
        <v>0.1298371898883488</v>
      </c>
    </row>
    <row r="158" spans="1:1" x14ac:dyDescent="0.45">
      <c r="A158">
        <v>0.25333179110020865</v>
      </c>
    </row>
    <row r="159" spans="1:1" x14ac:dyDescent="0.45">
      <c r="A159">
        <v>-0.39005840335448738</v>
      </c>
    </row>
    <row r="160" spans="1:1" x14ac:dyDescent="0.45">
      <c r="A160">
        <v>-1.464673005102668</v>
      </c>
    </row>
    <row r="161" spans="1:1" x14ac:dyDescent="0.45">
      <c r="A161">
        <v>0.13539420251618139</v>
      </c>
    </row>
    <row r="162" spans="1:1" x14ac:dyDescent="0.45">
      <c r="A162">
        <v>2.098859113175422</v>
      </c>
    </row>
    <row r="163" spans="1:1" x14ac:dyDescent="0.45">
      <c r="A163">
        <v>-1.4253464541980065</v>
      </c>
    </row>
    <row r="164" spans="1:1" x14ac:dyDescent="0.45">
      <c r="A164">
        <v>-1.0932126315310597</v>
      </c>
    </row>
    <row r="165" spans="1:1" x14ac:dyDescent="0.45">
      <c r="A165">
        <v>1.8794526113197207</v>
      </c>
    </row>
    <row r="166" spans="1:1" x14ac:dyDescent="0.45">
      <c r="A166">
        <v>0.79767005445319228</v>
      </c>
    </row>
    <row r="167" spans="1:1" x14ac:dyDescent="0.45">
      <c r="A167">
        <v>0.92541995400097221</v>
      </c>
    </row>
    <row r="168" spans="1:1" x14ac:dyDescent="0.45">
      <c r="A168">
        <v>-0.12968257578904741</v>
      </c>
    </row>
    <row r="169" spans="1:1" x14ac:dyDescent="0.45">
      <c r="A169">
        <v>-0.54559450290980749</v>
      </c>
    </row>
    <row r="170" spans="1:1" x14ac:dyDescent="0.45">
      <c r="A170">
        <v>-0.38948087421886157</v>
      </c>
    </row>
    <row r="171" spans="1:1" x14ac:dyDescent="0.45">
      <c r="A171">
        <v>0.39882252167444676</v>
      </c>
    </row>
    <row r="172" spans="1:1" x14ac:dyDescent="0.45">
      <c r="A172">
        <v>-1.3132694220985286</v>
      </c>
    </row>
    <row r="173" spans="1:1" x14ac:dyDescent="0.45">
      <c r="A173">
        <v>1.063388026523171</v>
      </c>
    </row>
    <row r="174" spans="1:1" x14ac:dyDescent="0.45">
      <c r="A174">
        <v>-0.36647406886913814</v>
      </c>
    </row>
    <row r="175" spans="1:1" x14ac:dyDescent="0.45">
      <c r="A175">
        <v>1.3843055057805032</v>
      </c>
    </row>
    <row r="176" spans="1:1" x14ac:dyDescent="0.45">
      <c r="A176">
        <v>-0.54754764278186485</v>
      </c>
    </row>
    <row r="177" spans="1:1" x14ac:dyDescent="0.45">
      <c r="A177">
        <v>0.76374135460355319</v>
      </c>
    </row>
    <row r="178" spans="1:1" x14ac:dyDescent="0.45">
      <c r="A178">
        <v>0.42221017793053761</v>
      </c>
    </row>
    <row r="179" spans="1:1" x14ac:dyDescent="0.45">
      <c r="A179">
        <v>1.6642025002511218</v>
      </c>
    </row>
    <row r="180" spans="1:1" x14ac:dyDescent="0.45">
      <c r="A180">
        <v>0.93307789938990027</v>
      </c>
    </row>
    <row r="181" spans="1:1" x14ac:dyDescent="0.45">
      <c r="A181">
        <v>0.70660462370142341</v>
      </c>
    </row>
    <row r="182" spans="1:1" x14ac:dyDescent="0.45">
      <c r="A182">
        <v>-2.0005472833872773E-2</v>
      </c>
    </row>
    <row r="183" spans="1:1" x14ac:dyDescent="0.45">
      <c r="A183">
        <v>0.21464757082867436</v>
      </c>
    </row>
    <row r="184" spans="1:1" x14ac:dyDescent="0.45">
      <c r="A184">
        <v>-0.74382114689797163</v>
      </c>
    </row>
    <row r="185" spans="1:1" x14ac:dyDescent="0.45">
      <c r="A185">
        <v>0.42580836634442676</v>
      </c>
    </row>
    <row r="186" spans="1:1" x14ac:dyDescent="0.45">
      <c r="A186">
        <v>-0.37967879507050384</v>
      </c>
    </row>
    <row r="187" spans="1:1" x14ac:dyDescent="0.45">
      <c r="A187">
        <v>2.4979271984193474E-2</v>
      </c>
    </row>
    <row r="188" spans="1:1" x14ac:dyDescent="0.45">
      <c r="A188">
        <v>-0.66775783125194721</v>
      </c>
    </row>
    <row r="189" spans="1:1" x14ac:dyDescent="0.45">
      <c r="A189">
        <v>-0.65955873651546426</v>
      </c>
    </row>
    <row r="190" spans="1:1" x14ac:dyDescent="0.45">
      <c r="A190">
        <v>-0.1762816737027606</v>
      </c>
    </row>
    <row r="191" spans="1:1" x14ac:dyDescent="0.45">
      <c r="A191">
        <v>-0.69652742240577936</v>
      </c>
    </row>
    <row r="192" spans="1:1" x14ac:dyDescent="0.45">
      <c r="A192">
        <v>0.31338231565314345</v>
      </c>
    </row>
    <row r="193" spans="1:1" x14ac:dyDescent="0.45">
      <c r="A193">
        <v>-2.0603147277142853</v>
      </c>
    </row>
    <row r="194" spans="1:1" x14ac:dyDescent="0.45">
      <c r="A194">
        <v>0.64018877310445532</v>
      </c>
    </row>
    <row r="195" spans="1:1" x14ac:dyDescent="0.45">
      <c r="A195">
        <v>0.82714450400089845</v>
      </c>
    </row>
    <row r="196" spans="1:1" x14ac:dyDescent="0.45">
      <c r="A196">
        <v>0.39137944440881256</v>
      </c>
    </row>
    <row r="197" spans="1:1" x14ac:dyDescent="0.45">
      <c r="A197">
        <v>-3.0871660783304833E-2</v>
      </c>
    </row>
    <row r="198" spans="1:1" x14ac:dyDescent="0.45">
      <c r="A198">
        <v>0.88045453594531864</v>
      </c>
    </row>
    <row r="199" spans="1:1" x14ac:dyDescent="0.45">
      <c r="A199">
        <v>0.60141474023112096</v>
      </c>
    </row>
    <row r="200" spans="1:1" x14ac:dyDescent="0.45">
      <c r="A200">
        <v>0.54870383792149369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4C97-82E3-49D3-822D-B6596F5C39C9}">
  <dimension ref="A1:F16"/>
  <sheetViews>
    <sheetView workbookViewId="0">
      <selection activeCell="I6" sqref="I6"/>
    </sheetView>
  </sheetViews>
  <sheetFormatPr defaultRowHeight="14.25" x14ac:dyDescent="0.45"/>
  <sheetData>
    <row r="1" spans="1:6" x14ac:dyDescent="0.45">
      <c r="A1">
        <v>4</v>
      </c>
      <c r="C1">
        <f>_xlfn.RANK.EQ(A1,$A$1:$A$7)</f>
        <v>4</v>
      </c>
      <c r="D1">
        <f>_xlfn.RANK.EQ(A1,$A$1:$A$7,1)</f>
        <v>3</v>
      </c>
      <c r="E1">
        <f>_xlfn.PERCENTRANK.EXC($A$1:$A$7,A1)</f>
        <v>0.375</v>
      </c>
      <c r="F1">
        <f>_xlfn.PERCENTRANK.INC($A$1:$A$7,A1)</f>
        <v>0.33300000000000002</v>
      </c>
    </row>
    <row r="2" spans="1:6" x14ac:dyDescent="0.45">
      <c r="A2">
        <v>6</v>
      </c>
      <c r="C2">
        <f t="shared" ref="C2:C7" si="0">_xlfn.RANK.EQ(A2,$A$1:$A$7)</f>
        <v>3</v>
      </c>
      <c r="D2">
        <f t="shared" ref="D2:D7" si="1">_xlfn.RANK.EQ(A2,$A$1:$A$7,1)</f>
        <v>5</v>
      </c>
      <c r="E2">
        <f t="shared" ref="E2:E7" si="2">_xlfn.PERCENTRANK.EXC($A$1:$A$7,A2)</f>
        <v>0.625</v>
      </c>
      <c r="F2">
        <f t="shared" ref="F2:F7" si="3">_xlfn.PERCENTRANK.INC($A$1:$A$7,A2)</f>
        <v>0.66600000000000004</v>
      </c>
    </row>
    <row r="3" spans="1:6" x14ac:dyDescent="0.45">
      <c r="A3">
        <v>3</v>
      </c>
      <c r="C3">
        <f t="shared" si="0"/>
        <v>6</v>
      </c>
      <c r="D3">
        <f t="shared" si="1"/>
        <v>2</v>
      </c>
      <c r="E3">
        <f t="shared" si="2"/>
        <v>0.25</v>
      </c>
      <c r="F3">
        <f t="shared" si="3"/>
        <v>0.16600000000000001</v>
      </c>
    </row>
    <row r="4" spans="1:6" x14ac:dyDescent="0.45">
      <c r="A4">
        <v>4</v>
      </c>
      <c r="C4">
        <f t="shared" si="0"/>
        <v>4</v>
      </c>
      <c r="D4">
        <f t="shared" si="1"/>
        <v>3</v>
      </c>
      <c r="E4">
        <f t="shared" si="2"/>
        <v>0.375</v>
      </c>
      <c r="F4">
        <f t="shared" si="3"/>
        <v>0.33300000000000002</v>
      </c>
    </row>
    <row r="5" spans="1:6" x14ac:dyDescent="0.45">
      <c r="A5">
        <v>7</v>
      </c>
      <c r="C5">
        <f t="shared" si="0"/>
        <v>2</v>
      </c>
      <c r="D5">
        <f t="shared" si="1"/>
        <v>6</v>
      </c>
      <c r="E5">
        <f t="shared" si="2"/>
        <v>0.75</v>
      </c>
      <c r="F5">
        <f t="shared" si="3"/>
        <v>0.83299999999999996</v>
      </c>
    </row>
    <row r="6" spans="1:6" x14ac:dyDescent="0.45">
      <c r="A6">
        <v>9</v>
      </c>
      <c r="C6">
        <f t="shared" si="0"/>
        <v>1</v>
      </c>
      <c r="D6">
        <f t="shared" si="1"/>
        <v>7</v>
      </c>
      <c r="E6">
        <f t="shared" si="2"/>
        <v>0.875</v>
      </c>
      <c r="F6">
        <f t="shared" si="3"/>
        <v>1</v>
      </c>
    </row>
    <row r="7" spans="1:6" x14ac:dyDescent="0.45">
      <c r="A7">
        <v>2</v>
      </c>
      <c r="C7">
        <f t="shared" si="0"/>
        <v>7</v>
      </c>
      <c r="D7">
        <f t="shared" si="1"/>
        <v>1</v>
      </c>
      <c r="E7">
        <f t="shared" si="2"/>
        <v>0.125</v>
      </c>
      <c r="F7">
        <f t="shared" si="3"/>
        <v>0</v>
      </c>
    </row>
    <row r="10" spans="1:6" x14ac:dyDescent="0.45">
      <c r="A10">
        <v>1</v>
      </c>
      <c r="B10">
        <f>LARGE($A$1:$A$7,A10)</f>
        <v>9</v>
      </c>
      <c r="D10">
        <f>MAX(A1:A7)-MIN(A1:A7)</f>
        <v>7</v>
      </c>
    </row>
    <row r="11" spans="1:6" x14ac:dyDescent="0.45">
      <c r="A11">
        <v>2</v>
      </c>
      <c r="B11">
        <f t="shared" ref="B11:B16" si="4">LARGE($A$1:$A$7,A11)</f>
        <v>7</v>
      </c>
      <c r="D11">
        <f>_xlfn.VAR.S(A1:A7)</f>
        <v>6</v>
      </c>
    </row>
    <row r="12" spans="1:6" x14ac:dyDescent="0.45">
      <c r="A12">
        <v>3</v>
      </c>
      <c r="B12">
        <f t="shared" si="4"/>
        <v>6</v>
      </c>
      <c r="D12">
        <f>_xlfn.STDEV.S(A1:A7)</f>
        <v>2.4494897427831779</v>
      </c>
    </row>
    <row r="13" spans="1:6" x14ac:dyDescent="0.45">
      <c r="A13">
        <v>4</v>
      </c>
      <c r="B13">
        <f t="shared" si="4"/>
        <v>4</v>
      </c>
    </row>
    <row r="14" spans="1:6" x14ac:dyDescent="0.45">
      <c r="A14">
        <v>5</v>
      </c>
      <c r="B14">
        <f t="shared" si="4"/>
        <v>4</v>
      </c>
    </row>
    <row r="15" spans="1:6" x14ac:dyDescent="0.45">
      <c r="A15">
        <v>6</v>
      </c>
      <c r="B15">
        <f t="shared" si="4"/>
        <v>3</v>
      </c>
    </row>
    <row r="16" spans="1:6" x14ac:dyDescent="0.45">
      <c r="A16">
        <v>7</v>
      </c>
      <c r="B16">
        <f t="shared" si="4"/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5940-92BE-4BF5-A86B-73333C494EA8}">
  <dimension ref="A1:C101"/>
  <sheetViews>
    <sheetView workbookViewId="0">
      <selection activeCell="G16" sqref="G16"/>
    </sheetView>
  </sheetViews>
  <sheetFormatPr defaultColWidth="11.73046875" defaultRowHeight="15.75" x14ac:dyDescent="0.5"/>
  <cols>
    <col min="1" max="1" width="14.9296875" style="7" customWidth="1"/>
    <col min="2" max="16384" width="11.73046875" style="7"/>
  </cols>
  <sheetData>
    <row r="1" spans="1:3" x14ac:dyDescent="0.5">
      <c r="A1" s="7" t="s">
        <v>33</v>
      </c>
    </row>
    <row r="2" spans="1:3" x14ac:dyDescent="0.5">
      <c r="A2" s="7">
        <v>50438.91</v>
      </c>
    </row>
    <row r="3" spans="1:3" x14ac:dyDescent="0.5">
      <c r="A3" s="7">
        <v>57331.71</v>
      </c>
    </row>
    <row r="4" spans="1:3" x14ac:dyDescent="0.5">
      <c r="A4" s="7">
        <v>73870.179999999993</v>
      </c>
    </row>
    <row r="5" spans="1:3" x14ac:dyDescent="0.5">
      <c r="A5" s="7">
        <v>69749.740000000005</v>
      </c>
    </row>
    <row r="6" spans="1:3" x14ac:dyDescent="0.5">
      <c r="A6" s="7">
        <v>53596.43</v>
      </c>
    </row>
    <row r="7" spans="1:3" x14ac:dyDescent="0.5">
      <c r="A7" s="7">
        <v>84089.46</v>
      </c>
    </row>
    <row r="8" spans="1:3" x14ac:dyDescent="0.5">
      <c r="A8" s="7">
        <v>66764.350000000006</v>
      </c>
    </row>
    <row r="9" spans="1:3" x14ac:dyDescent="0.5">
      <c r="A9" s="7">
        <v>79233.86</v>
      </c>
    </row>
    <row r="10" spans="1:3" x14ac:dyDescent="0.5">
      <c r="A10" s="7">
        <v>52304.02</v>
      </c>
    </row>
    <row r="11" spans="1:3" x14ac:dyDescent="0.5">
      <c r="A11" s="7">
        <v>56384.82</v>
      </c>
    </row>
    <row r="12" spans="1:3" x14ac:dyDescent="0.5">
      <c r="A12" s="7">
        <v>69701.14</v>
      </c>
    </row>
    <row r="13" spans="1:3" x14ac:dyDescent="0.5">
      <c r="A13" s="7">
        <v>40214.97</v>
      </c>
      <c r="C13" s="7">
        <f>SKEW(tblBoxWhisker[Salary])</f>
        <v>-5.0398738246167474E-2</v>
      </c>
    </row>
    <row r="14" spans="1:3" x14ac:dyDescent="0.5">
      <c r="A14" s="7">
        <v>88657.41</v>
      </c>
    </row>
    <row r="15" spans="1:3" x14ac:dyDescent="0.5">
      <c r="A15" s="7">
        <v>43003.58</v>
      </c>
    </row>
    <row r="16" spans="1:3" x14ac:dyDescent="0.5">
      <c r="A16" s="7">
        <v>72153.38</v>
      </c>
    </row>
    <row r="17" spans="1:1" x14ac:dyDescent="0.5">
      <c r="A17" s="7">
        <v>50038.559999999998</v>
      </c>
    </row>
    <row r="18" spans="1:1" x14ac:dyDescent="0.5">
      <c r="A18" s="7">
        <v>79360.28</v>
      </c>
    </row>
    <row r="19" spans="1:1" x14ac:dyDescent="0.5">
      <c r="A19" s="7">
        <v>61965.62</v>
      </c>
    </row>
    <row r="20" spans="1:1" x14ac:dyDescent="0.5">
      <c r="A20" s="7">
        <v>46300.99</v>
      </c>
    </row>
    <row r="21" spans="1:1" x14ac:dyDescent="0.5">
      <c r="A21" s="7">
        <v>77581.94</v>
      </c>
    </row>
    <row r="22" spans="1:1" x14ac:dyDescent="0.5">
      <c r="A22" s="7">
        <v>63846.22</v>
      </c>
    </row>
    <row r="23" spans="1:1" x14ac:dyDescent="0.5">
      <c r="A23" s="7">
        <v>56871.48</v>
      </c>
    </row>
    <row r="24" spans="1:1" x14ac:dyDescent="0.5">
      <c r="A24" s="7">
        <v>45751.1</v>
      </c>
    </row>
    <row r="25" spans="1:1" x14ac:dyDescent="0.5">
      <c r="A25" s="7">
        <v>41672.5</v>
      </c>
    </row>
    <row r="26" spans="1:1" x14ac:dyDescent="0.5">
      <c r="A26" s="7">
        <v>69311.12</v>
      </c>
    </row>
    <row r="27" spans="1:1" x14ac:dyDescent="0.5">
      <c r="A27" s="7">
        <v>44135.29</v>
      </c>
    </row>
    <row r="28" spans="1:1" x14ac:dyDescent="0.5">
      <c r="A28" s="7">
        <v>31122.68</v>
      </c>
    </row>
    <row r="29" spans="1:1" x14ac:dyDescent="0.5">
      <c r="A29" s="7">
        <v>55381.56</v>
      </c>
    </row>
    <row r="30" spans="1:1" x14ac:dyDescent="0.5">
      <c r="A30" s="7">
        <v>21770.23</v>
      </c>
    </row>
    <row r="31" spans="1:1" x14ac:dyDescent="0.5">
      <c r="A31" s="7">
        <v>14912.79</v>
      </c>
    </row>
    <row r="32" spans="1:1" x14ac:dyDescent="0.5">
      <c r="A32" s="7">
        <v>91026.07</v>
      </c>
    </row>
    <row r="33" spans="1:1" x14ac:dyDescent="0.5">
      <c r="A33" s="7">
        <v>51426.82</v>
      </c>
    </row>
    <row r="34" spans="1:1" x14ac:dyDescent="0.5">
      <c r="A34" s="7">
        <v>67512.240000000005</v>
      </c>
    </row>
    <row r="35" spans="1:1" x14ac:dyDescent="0.5">
      <c r="A35" s="7">
        <v>51270.05</v>
      </c>
    </row>
    <row r="36" spans="1:1" x14ac:dyDescent="0.5">
      <c r="A36" s="7">
        <v>74737.38</v>
      </c>
    </row>
    <row r="37" spans="1:1" x14ac:dyDescent="0.5">
      <c r="A37" s="7">
        <v>41373.64</v>
      </c>
    </row>
    <row r="38" spans="1:1" x14ac:dyDescent="0.5">
      <c r="A38" s="7">
        <v>49498.25</v>
      </c>
    </row>
    <row r="39" spans="1:1" x14ac:dyDescent="0.5">
      <c r="A39" s="7">
        <v>67296.69</v>
      </c>
    </row>
    <row r="40" spans="1:1" x14ac:dyDescent="0.5">
      <c r="A40" s="7">
        <v>49991.98</v>
      </c>
    </row>
    <row r="41" spans="1:1" x14ac:dyDescent="0.5">
      <c r="A41" s="7">
        <v>61772.800000000003</v>
      </c>
    </row>
    <row r="42" spans="1:1" x14ac:dyDescent="0.5">
      <c r="A42" s="7">
        <v>53143.53</v>
      </c>
    </row>
    <row r="43" spans="1:1" x14ac:dyDescent="0.5">
      <c r="A43" s="7">
        <v>43769.34</v>
      </c>
    </row>
    <row r="44" spans="1:1" x14ac:dyDescent="0.5">
      <c r="A44" s="7">
        <v>81987.98</v>
      </c>
    </row>
    <row r="45" spans="1:1" x14ac:dyDescent="0.5">
      <c r="A45" s="7">
        <v>64719.55</v>
      </c>
    </row>
    <row r="46" spans="1:1" x14ac:dyDescent="0.5">
      <c r="A46" s="7">
        <v>34521.54</v>
      </c>
    </row>
    <row r="47" spans="1:1" x14ac:dyDescent="0.5">
      <c r="A47" s="7">
        <v>84401.46</v>
      </c>
    </row>
    <row r="48" spans="1:1" x14ac:dyDescent="0.5">
      <c r="A48" s="7">
        <v>92970.42</v>
      </c>
    </row>
    <row r="49" spans="1:1" x14ac:dyDescent="0.5">
      <c r="A49" s="7">
        <v>64755.78</v>
      </c>
    </row>
    <row r="50" spans="1:1" x14ac:dyDescent="0.5">
      <c r="A50" s="7">
        <v>52428</v>
      </c>
    </row>
    <row r="51" spans="1:1" x14ac:dyDescent="0.5">
      <c r="A51" s="7">
        <v>41595.14</v>
      </c>
    </row>
    <row r="52" spans="1:1" x14ac:dyDescent="0.5">
      <c r="A52" s="7">
        <v>55342.2</v>
      </c>
    </row>
    <row r="53" spans="1:1" x14ac:dyDescent="0.5">
      <c r="A53" s="7">
        <v>95357.18</v>
      </c>
    </row>
    <row r="54" spans="1:1" x14ac:dyDescent="0.5">
      <c r="A54" s="7">
        <v>58188</v>
      </c>
    </row>
    <row r="55" spans="1:1" x14ac:dyDescent="0.5">
      <c r="A55" s="7">
        <v>28203.759999999998</v>
      </c>
    </row>
    <row r="56" spans="1:1" x14ac:dyDescent="0.5">
      <c r="A56" s="7">
        <v>73318.58</v>
      </c>
    </row>
    <row r="57" spans="1:1" x14ac:dyDescent="0.5">
      <c r="A57" s="7">
        <v>39307</v>
      </c>
    </row>
    <row r="58" spans="1:1" x14ac:dyDescent="0.5">
      <c r="A58" s="7">
        <v>35088.93</v>
      </c>
    </row>
    <row r="59" spans="1:1" x14ac:dyDescent="0.5">
      <c r="A59" s="7">
        <v>85138.18</v>
      </c>
    </row>
    <row r="60" spans="1:1" x14ac:dyDescent="0.5">
      <c r="A60" s="7">
        <v>63056.959999999999</v>
      </c>
    </row>
    <row r="61" spans="1:1" x14ac:dyDescent="0.5">
      <c r="A61" s="7">
        <v>58309.57</v>
      </c>
    </row>
    <row r="62" spans="1:1" x14ac:dyDescent="0.5">
      <c r="A62" s="7">
        <v>86421.5</v>
      </c>
    </row>
    <row r="63" spans="1:1" x14ac:dyDescent="0.5">
      <c r="A63" s="7">
        <v>63631.56</v>
      </c>
    </row>
    <row r="64" spans="1:1" x14ac:dyDescent="0.5">
      <c r="A64" s="7">
        <v>66275.009999999995</v>
      </c>
    </row>
    <row r="65" spans="1:1" x14ac:dyDescent="0.5">
      <c r="A65" s="7">
        <v>27866.45</v>
      </c>
    </row>
    <row r="66" spans="1:1" x14ac:dyDescent="0.5">
      <c r="A66" s="7">
        <v>42822.39</v>
      </c>
    </row>
    <row r="67" spans="1:1" x14ac:dyDescent="0.5">
      <c r="A67" s="7">
        <v>45415.05</v>
      </c>
    </row>
    <row r="68" spans="1:1" x14ac:dyDescent="0.5">
      <c r="A68" s="7">
        <v>59715.45</v>
      </c>
    </row>
    <row r="69" spans="1:1" x14ac:dyDescent="0.5">
      <c r="A69" s="7">
        <v>41471.699999999997</v>
      </c>
    </row>
    <row r="70" spans="1:1" x14ac:dyDescent="0.5">
      <c r="A70" s="7">
        <v>21728.55</v>
      </c>
    </row>
    <row r="71" spans="1:1" x14ac:dyDescent="0.5">
      <c r="A71" s="7">
        <v>69103.100000000006</v>
      </c>
    </row>
    <row r="72" spans="1:1" x14ac:dyDescent="0.5">
      <c r="A72" s="7">
        <v>75276.800000000003</v>
      </c>
    </row>
    <row r="73" spans="1:1" x14ac:dyDescent="0.5">
      <c r="A73" s="7">
        <v>53683.81</v>
      </c>
    </row>
    <row r="74" spans="1:1" x14ac:dyDescent="0.5">
      <c r="A74" s="7">
        <v>52592.94</v>
      </c>
    </row>
    <row r="75" spans="1:1" x14ac:dyDescent="0.5">
      <c r="A75" s="7">
        <v>82687.600000000006</v>
      </c>
    </row>
    <row r="76" spans="1:1" x14ac:dyDescent="0.5">
      <c r="A76" s="7">
        <v>97003.13</v>
      </c>
    </row>
    <row r="77" spans="1:1" x14ac:dyDescent="0.5">
      <c r="A77" s="7">
        <v>40551.550000000003</v>
      </c>
    </row>
    <row r="78" spans="1:1" x14ac:dyDescent="0.5">
      <c r="A78" s="7">
        <v>41049.54</v>
      </c>
    </row>
    <row r="79" spans="1:1" x14ac:dyDescent="0.5">
      <c r="A79" s="7">
        <v>74198.929999999993</v>
      </c>
    </row>
    <row r="80" spans="1:1" x14ac:dyDescent="0.5">
      <c r="A80" s="7">
        <v>65560.42</v>
      </c>
    </row>
    <row r="81" spans="1:1" x14ac:dyDescent="0.5">
      <c r="A81" s="7">
        <v>58723.29</v>
      </c>
    </row>
    <row r="82" spans="1:1" x14ac:dyDescent="0.5">
      <c r="A82" s="7">
        <v>67834.210000000006</v>
      </c>
    </row>
    <row r="83" spans="1:1" x14ac:dyDescent="0.5">
      <c r="A83" s="7">
        <v>98453.83</v>
      </c>
    </row>
    <row r="84" spans="1:1" x14ac:dyDescent="0.5">
      <c r="A84" s="7">
        <v>91364.63</v>
      </c>
    </row>
    <row r="85" spans="1:1" x14ac:dyDescent="0.5">
      <c r="A85" s="7">
        <v>45115.43</v>
      </c>
    </row>
    <row r="86" spans="1:1" x14ac:dyDescent="0.5">
      <c r="A86" s="7">
        <v>88970.57</v>
      </c>
    </row>
    <row r="87" spans="1:1" x14ac:dyDescent="0.5">
      <c r="A87" s="7">
        <v>86115.37</v>
      </c>
    </row>
    <row r="88" spans="1:1" x14ac:dyDescent="0.5">
      <c r="A88" s="7">
        <v>68419.199999999997</v>
      </c>
    </row>
    <row r="89" spans="1:1" x14ac:dyDescent="0.5">
      <c r="A89" s="7">
        <v>65447.92</v>
      </c>
    </row>
    <row r="90" spans="1:1" x14ac:dyDescent="0.5">
      <c r="A90" s="7">
        <v>44948.31</v>
      </c>
    </row>
    <row r="91" spans="1:1" x14ac:dyDescent="0.5">
      <c r="A91" s="7">
        <v>57047.6</v>
      </c>
    </row>
    <row r="92" spans="1:1" x14ac:dyDescent="0.5">
      <c r="A92" s="7">
        <v>79522.429999999993</v>
      </c>
    </row>
    <row r="93" spans="1:1" x14ac:dyDescent="0.5">
      <c r="A93" s="7">
        <v>97833.32</v>
      </c>
    </row>
    <row r="94" spans="1:1" x14ac:dyDescent="0.5">
      <c r="A94" s="7">
        <v>90090.64</v>
      </c>
    </row>
    <row r="95" spans="1:1" x14ac:dyDescent="0.5">
      <c r="A95" s="7">
        <v>79198.34</v>
      </c>
    </row>
    <row r="96" spans="1:1" x14ac:dyDescent="0.5">
      <c r="A96" s="7">
        <v>58628.06</v>
      </c>
    </row>
    <row r="97" spans="1:1" x14ac:dyDescent="0.5">
      <c r="A97" s="7">
        <v>63351.77</v>
      </c>
    </row>
    <row r="98" spans="1:1" x14ac:dyDescent="0.5">
      <c r="A98" s="7">
        <v>79435.320000000007</v>
      </c>
    </row>
    <row r="99" spans="1:1" x14ac:dyDescent="0.5">
      <c r="A99" s="7">
        <v>61664.07</v>
      </c>
    </row>
    <row r="100" spans="1:1" x14ac:dyDescent="0.5">
      <c r="A100" s="7">
        <v>65374.67</v>
      </c>
    </row>
    <row r="101" spans="1:1" x14ac:dyDescent="0.5">
      <c r="A101" s="7">
        <v>65977.8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4559-E15A-4EEC-88E9-6B45C948550C}">
  <dimension ref="A1:P30"/>
  <sheetViews>
    <sheetView topLeftCell="O4" workbookViewId="0">
      <selection activeCell="W17" sqref="W17"/>
    </sheetView>
  </sheetViews>
  <sheetFormatPr defaultColWidth="11.73046875" defaultRowHeight="15.75" x14ac:dyDescent="0.5"/>
  <cols>
    <col min="1" max="1" width="18.6640625" style="7" bestFit="1" customWidth="1"/>
    <col min="2" max="6" width="11.73046875" style="7"/>
    <col min="7" max="7" width="17.06640625" style="7" bestFit="1" customWidth="1"/>
    <col min="8" max="12" width="11.73046875" style="7"/>
    <col min="13" max="13" width="16" style="7" bestFit="1" customWidth="1"/>
    <col min="14" max="16384" width="11.73046875" style="7"/>
  </cols>
  <sheetData>
    <row r="1" spans="1:16" x14ac:dyDescent="0.5">
      <c r="A1" s="7" t="s">
        <v>34</v>
      </c>
      <c r="G1" s="7" t="s">
        <v>35</v>
      </c>
      <c r="M1" s="7" t="s">
        <v>36</v>
      </c>
    </row>
    <row r="2" spans="1:16" x14ac:dyDescent="0.5">
      <c r="A2" s="7">
        <v>20</v>
      </c>
      <c r="G2" s="7">
        <v>20</v>
      </c>
      <c r="M2" s="7">
        <v>20</v>
      </c>
    </row>
    <row r="3" spans="1:16" x14ac:dyDescent="0.5">
      <c r="A3" s="7">
        <v>25</v>
      </c>
      <c r="G3" s="7">
        <v>30</v>
      </c>
      <c r="M3" s="7">
        <v>21</v>
      </c>
    </row>
    <row r="4" spans="1:16" x14ac:dyDescent="0.5">
      <c r="A4" s="7">
        <v>27</v>
      </c>
      <c r="G4" s="7">
        <v>31</v>
      </c>
      <c r="M4" s="7">
        <v>22</v>
      </c>
    </row>
    <row r="5" spans="1:16" x14ac:dyDescent="0.5">
      <c r="A5" s="7">
        <v>28</v>
      </c>
      <c r="G5" s="7">
        <v>38</v>
      </c>
      <c r="M5" s="7">
        <v>22</v>
      </c>
    </row>
    <row r="6" spans="1:16" x14ac:dyDescent="0.5">
      <c r="A6" s="7">
        <v>31</v>
      </c>
      <c r="G6" s="7">
        <v>39</v>
      </c>
      <c r="M6" s="7">
        <v>23</v>
      </c>
    </row>
    <row r="7" spans="1:16" x14ac:dyDescent="0.5">
      <c r="A7" s="7">
        <v>33</v>
      </c>
      <c r="G7" s="7">
        <v>40</v>
      </c>
      <c r="M7" s="7">
        <v>23</v>
      </c>
    </row>
    <row r="8" spans="1:16" x14ac:dyDescent="0.5">
      <c r="A8" s="7">
        <v>34</v>
      </c>
      <c r="G8" s="7">
        <v>43</v>
      </c>
      <c r="M8" s="7">
        <v>25</v>
      </c>
    </row>
    <row r="9" spans="1:16" x14ac:dyDescent="0.5">
      <c r="A9" s="7">
        <v>35</v>
      </c>
      <c r="G9" s="7">
        <v>45</v>
      </c>
      <c r="M9" s="7">
        <v>28</v>
      </c>
    </row>
    <row r="10" spans="1:16" x14ac:dyDescent="0.5">
      <c r="A10" s="7">
        <v>35</v>
      </c>
      <c r="G10" s="7">
        <v>45</v>
      </c>
      <c r="M10" s="7">
        <v>29</v>
      </c>
    </row>
    <row r="11" spans="1:16" x14ac:dyDescent="0.5">
      <c r="A11" s="7">
        <v>35</v>
      </c>
      <c r="G11" s="7">
        <v>45</v>
      </c>
      <c r="M11" s="7">
        <v>30</v>
      </c>
    </row>
    <row r="12" spans="1:16" x14ac:dyDescent="0.5">
      <c r="A12" s="7">
        <v>36</v>
      </c>
      <c r="G12" s="7">
        <v>45</v>
      </c>
      <c r="M12" s="7">
        <v>30</v>
      </c>
    </row>
    <row r="13" spans="1:16" x14ac:dyDescent="0.5">
      <c r="A13" s="7">
        <v>37</v>
      </c>
      <c r="G13" s="7">
        <v>46</v>
      </c>
      <c r="M13" s="7">
        <v>32</v>
      </c>
    </row>
    <row r="14" spans="1:16" x14ac:dyDescent="0.5">
      <c r="A14" s="7">
        <v>39</v>
      </c>
      <c r="C14" s="7" t="s">
        <v>37</v>
      </c>
      <c r="D14" s="7">
        <f>AVERAGE(tblSkewLow[Symmetric skew])</f>
        <v>35</v>
      </c>
      <c r="G14" s="7">
        <v>46</v>
      </c>
      <c r="I14" s="7" t="s">
        <v>37</v>
      </c>
      <c r="J14" s="7">
        <f>AVERAGE(tblSkewNegative[Negative skew])</f>
        <v>41.764705882352942</v>
      </c>
      <c r="M14" s="7">
        <v>32</v>
      </c>
      <c r="O14" s="7" t="s">
        <v>37</v>
      </c>
      <c r="P14" s="7">
        <f>AVERAGE(tblSkewPositive[Positive skew])</f>
        <v>29.647058823529413</v>
      </c>
    </row>
    <row r="15" spans="1:16" x14ac:dyDescent="0.5">
      <c r="A15" s="7">
        <v>42</v>
      </c>
      <c r="C15" s="7" t="s">
        <v>38</v>
      </c>
      <c r="G15" s="7">
        <v>48</v>
      </c>
      <c r="I15" s="7" t="s">
        <v>38</v>
      </c>
      <c r="M15" s="7">
        <v>33</v>
      </c>
      <c r="O15" s="7" t="s">
        <v>38</v>
      </c>
    </row>
    <row r="16" spans="1:16" x14ac:dyDescent="0.5">
      <c r="A16" s="7">
        <v>43</v>
      </c>
      <c r="G16" s="7">
        <v>49</v>
      </c>
      <c r="M16" s="7">
        <v>39</v>
      </c>
    </row>
    <row r="17" spans="1:14" x14ac:dyDescent="0.5">
      <c r="A17" s="7">
        <v>45</v>
      </c>
      <c r="G17" s="7">
        <v>50</v>
      </c>
      <c r="M17" s="7">
        <v>45</v>
      </c>
    </row>
    <row r="18" spans="1:14" x14ac:dyDescent="0.5">
      <c r="A18" s="7">
        <v>50</v>
      </c>
      <c r="G18" s="7">
        <v>50</v>
      </c>
      <c r="M18" s="7">
        <v>50</v>
      </c>
    </row>
    <row r="21" spans="1:14" x14ac:dyDescent="0.5">
      <c r="A21" s="7">
        <v>0</v>
      </c>
      <c r="B21" s="7">
        <v>1</v>
      </c>
      <c r="G21" s="7">
        <v>0</v>
      </c>
      <c r="H21" s="7">
        <v>1</v>
      </c>
      <c r="M21" s="7">
        <v>0</v>
      </c>
      <c r="N21" s="7">
        <v>1</v>
      </c>
    </row>
    <row r="22" spans="1:14" x14ac:dyDescent="0.5">
      <c r="A22" s="7">
        <v>1</v>
      </c>
      <c r="B22" s="7">
        <v>2</v>
      </c>
      <c r="G22" s="7">
        <v>1</v>
      </c>
      <c r="H22" s="7">
        <v>1</v>
      </c>
      <c r="M22" s="7">
        <v>1</v>
      </c>
      <c r="N22" s="7">
        <v>8</v>
      </c>
    </row>
    <row r="23" spans="1:14" x14ac:dyDescent="0.5">
      <c r="A23" s="7">
        <v>2</v>
      </c>
      <c r="B23" s="7">
        <v>4</v>
      </c>
      <c r="G23" s="7">
        <v>2</v>
      </c>
      <c r="H23" s="7">
        <v>1</v>
      </c>
      <c r="M23" s="7">
        <v>2</v>
      </c>
      <c r="N23" s="7">
        <v>10</v>
      </c>
    </row>
    <row r="24" spans="1:14" x14ac:dyDescent="0.5">
      <c r="A24" s="7">
        <v>3</v>
      </c>
      <c r="B24" s="7">
        <v>8</v>
      </c>
      <c r="G24" s="7">
        <v>3</v>
      </c>
      <c r="H24" s="7">
        <v>2</v>
      </c>
      <c r="M24" s="7">
        <v>3</v>
      </c>
      <c r="N24" s="7">
        <v>8</v>
      </c>
    </row>
    <row r="25" spans="1:14" x14ac:dyDescent="0.5">
      <c r="A25" s="7">
        <v>4</v>
      </c>
      <c r="B25" s="7">
        <v>10</v>
      </c>
      <c r="G25" s="7">
        <v>4</v>
      </c>
      <c r="H25" s="7">
        <v>3</v>
      </c>
      <c r="M25" s="7">
        <v>4</v>
      </c>
      <c r="N25" s="7">
        <v>5</v>
      </c>
    </row>
    <row r="26" spans="1:14" x14ac:dyDescent="0.5">
      <c r="A26" s="7">
        <v>5</v>
      </c>
      <c r="B26" s="7">
        <v>10</v>
      </c>
      <c r="G26" s="7">
        <v>5</v>
      </c>
      <c r="H26" s="7">
        <v>5</v>
      </c>
      <c r="M26" s="7">
        <v>5</v>
      </c>
      <c r="N26" s="7">
        <v>3</v>
      </c>
    </row>
    <row r="27" spans="1:14" x14ac:dyDescent="0.5">
      <c r="A27" s="7">
        <v>6</v>
      </c>
      <c r="B27" s="7">
        <v>8</v>
      </c>
      <c r="G27" s="7">
        <v>6</v>
      </c>
      <c r="H27" s="7">
        <v>8</v>
      </c>
      <c r="M27" s="7">
        <v>6</v>
      </c>
      <c r="N27" s="7">
        <v>2</v>
      </c>
    </row>
    <row r="28" spans="1:14" x14ac:dyDescent="0.5">
      <c r="A28" s="7">
        <v>7</v>
      </c>
      <c r="B28" s="7">
        <v>4</v>
      </c>
      <c r="G28" s="7">
        <v>7</v>
      </c>
      <c r="H28" s="7">
        <v>10</v>
      </c>
      <c r="M28" s="7">
        <v>7</v>
      </c>
      <c r="N28" s="7">
        <v>1</v>
      </c>
    </row>
    <row r="29" spans="1:14" x14ac:dyDescent="0.5">
      <c r="A29" s="7">
        <v>8</v>
      </c>
      <c r="B29" s="7">
        <v>2</v>
      </c>
      <c r="G29" s="7">
        <v>8</v>
      </c>
      <c r="H29" s="7">
        <v>8</v>
      </c>
      <c r="M29" s="7">
        <v>8</v>
      </c>
      <c r="N29" s="7">
        <v>1</v>
      </c>
    </row>
    <row r="30" spans="1:14" x14ac:dyDescent="0.5">
      <c r="A30" s="7">
        <v>9</v>
      </c>
      <c r="B30" s="7">
        <v>1</v>
      </c>
      <c r="G30" s="7">
        <v>9</v>
      </c>
      <c r="H30" s="7">
        <v>1</v>
      </c>
      <c r="M30" s="7">
        <v>9</v>
      </c>
      <c r="N30" s="7">
        <v>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A87D-32DB-4024-B684-FEABFAB14B9D}">
  <dimension ref="A1"/>
  <sheetViews>
    <sheetView topLeftCell="A5" workbookViewId="0">
      <selection activeCell="M14" sqref="M14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DEE2-26E3-4F56-A25C-F82BAA59B4A7}">
  <dimension ref="A1:I7"/>
  <sheetViews>
    <sheetView workbookViewId="0">
      <selection activeCell="J18" sqref="J18"/>
    </sheetView>
  </sheetViews>
  <sheetFormatPr defaultRowHeight="14.25" x14ac:dyDescent="0.45"/>
  <cols>
    <col min="1" max="1" width="11" customWidth="1"/>
    <col min="2" max="6" width="11.3984375" customWidth="1"/>
  </cols>
  <sheetData>
    <row r="1" spans="1:9" x14ac:dyDescent="0.45">
      <c r="A1" s="16" t="s">
        <v>39</v>
      </c>
      <c r="B1" s="16" t="s">
        <v>40</v>
      </c>
      <c r="H1" t="s">
        <v>41</v>
      </c>
      <c r="I1">
        <f>PROB(A2:A7,B2:B7,3)</f>
        <v>0.1</v>
      </c>
    </row>
    <row r="2" spans="1:9" x14ac:dyDescent="0.45">
      <c r="A2">
        <v>1</v>
      </c>
      <c r="B2">
        <v>0.1</v>
      </c>
      <c r="H2" t="s">
        <v>42</v>
      </c>
      <c r="I2">
        <f>PROB(A2:A7,B2:B7,3,5)</f>
        <v>0.30000000000000004</v>
      </c>
    </row>
    <row r="3" spans="1:9" x14ac:dyDescent="0.45">
      <c r="A3">
        <v>2</v>
      </c>
      <c r="B3">
        <v>0.1</v>
      </c>
    </row>
    <row r="4" spans="1:9" x14ac:dyDescent="0.45">
      <c r="A4">
        <v>3</v>
      </c>
      <c r="B4">
        <v>0.1</v>
      </c>
    </row>
    <row r="5" spans="1:9" x14ac:dyDescent="0.45">
      <c r="A5">
        <v>4</v>
      </c>
      <c r="B5">
        <v>0.1</v>
      </c>
    </row>
    <row r="6" spans="1:9" x14ac:dyDescent="0.45">
      <c r="A6">
        <v>5</v>
      </c>
      <c r="B6">
        <v>0.1</v>
      </c>
    </row>
    <row r="7" spans="1:9" x14ac:dyDescent="0.45">
      <c r="A7">
        <v>6</v>
      </c>
      <c r="B7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143C-C906-42DE-9183-98EB79E4D8ED}">
  <dimension ref="A1:F17"/>
  <sheetViews>
    <sheetView workbookViewId="0">
      <selection activeCell="D7" sqref="D7"/>
    </sheetView>
  </sheetViews>
  <sheetFormatPr defaultRowHeight="14.25" x14ac:dyDescent="0.45"/>
  <cols>
    <col min="1" max="1" width="9.06640625" customWidth="1"/>
  </cols>
  <sheetData>
    <row r="1" spans="1:6" x14ac:dyDescent="0.45">
      <c r="A1">
        <f>_xlfn.BINOM.DIST(15,20,0.6,1)</f>
        <v>0.94904804680583355</v>
      </c>
    </row>
    <row r="2" spans="1:6" x14ac:dyDescent="0.45">
      <c r="A2">
        <f>_xlfn.BINOM.DIST(15,20,0.6,0)</f>
        <v>7.464701952887097E-2</v>
      </c>
    </row>
    <row r="3" spans="1:6" x14ac:dyDescent="0.45">
      <c r="A3">
        <f>_xlfn.BINOM.DIST.RANGE(20,0.6,10,15)</f>
        <v>0.82152680065861672</v>
      </c>
    </row>
    <row r="4" spans="1:6" x14ac:dyDescent="0.45">
      <c r="A4">
        <f>_xlfn.BINOM.INV(20,0.6,0.2)</f>
        <v>10</v>
      </c>
    </row>
    <row r="5" spans="1:6" x14ac:dyDescent="0.45">
      <c r="A5">
        <f>_xlfn.BINOM.DIST(56,100,0.6,1)</f>
        <v>0.23653118016911656</v>
      </c>
    </row>
    <row r="7" spans="1:6" x14ac:dyDescent="0.45">
      <c r="A7">
        <f>_xlfn.NEGBINOM.DIST(3,5,0.6,0)</f>
        <v>0.17418239999999996</v>
      </c>
    </row>
    <row r="8" spans="1:6" x14ac:dyDescent="0.45">
      <c r="A8">
        <f>_xlfn.NEGBINOM.DIST(3,5,0.6,1)</f>
        <v>0.5940863999999999</v>
      </c>
    </row>
    <row r="10" spans="1:6" x14ac:dyDescent="0.45">
      <c r="A10">
        <f>_xlfn.HYPGEOM.DIST(4,10,13,52,1)</f>
        <v>0.94318552712051407</v>
      </c>
    </row>
    <row r="11" spans="1:6" x14ac:dyDescent="0.45">
      <c r="A11">
        <f>_xlfn.HYPGEOM.DIST(4,10,13,52,0)</f>
        <v>0.1474571348665103</v>
      </c>
    </row>
    <row r="13" spans="1:6" x14ac:dyDescent="0.45">
      <c r="A13">
        <f>_xlfn.POISSON.DIST(25,20,0)</f>
        <v>4.4587649108267881E-2</v>
      </c>
    </row>
    <row r="14" spans="1:6" x14ac:dyDescent="0.45">
      <c r="A14">
        <f>_xlfn.POISSON.DIST(25,20,1)</f>
        <v>0.88781502728203021</v>
      </c>
    </row>
    <row r="16" spans="1:6" x14ac:dyDescent="0.45">
      <c r="A16">
        <f>_xlfn.EXPON.DIST(1/60,20,1)</f>
        <v>0.28346868942621073</v>
      </c>
      <c r="F16" s="8"/>
    </row>
    <row r="17" spans="1:1" x14ac:dyDescent="0.45">
      <c r="A17">
        <f>1-_xlfn.EXPON.DIST(1/60,20,1)</f>
        <v>0.71653131057378927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F7C6-0D8D-477F-B2A6-889CEADD1A42}">
  <dimension ref="A1:M110"/>
  <sheetViews>
    <sheetView workbookViewId="0">
      <selection activeCell="G9" sqref="G9"/>
    </sheetView>
  </sheetViews>
  <sheetFormatPr defaultRowHeight="14.25" x14ac:dyDescent="0.45"/>
  <cols>
    <col min="1" max="2" width="10.59765625" customWidth="1"/>
  </cols>
  <sheetData>
    <row r="1" spans="1:13" x14ac:dyDescent="0.45">
      <c r="A1" s="9" t="s">
        <v>43</v>
      </c>
      <c r="B1" s="9" t="s">
        <v>44</v>
      </c>
      <c r="D1">
        <f>_xlfn.NORM.DIST(4.8,5,0.2,1)</f>
        <v>0.1586552539314568</v>
      </c>
      <c r="K1">
        <f ca="1">_xlfn.NORM.INV(RAND(),5,0.2)</f>
        <v>4.7556031245981121</v>
      </c>
      <c r="M1">
        <f ca="1">RAND()</f>
        <v>0.86372929653911446</v>
      </c>
    </row>
    <row r="2" spans="1:13" x14ac:dyDescent="0.45">
      <c r="A2" s="9">
        <v>-50</v>
      </c>
      <c r="B2" s="9">
        <v>1.0281999999999999E-4</v>
      </c>
      <c r="D2">
        <f>_xlfn.NORM.INV(0.25,5,0.2)</f>
        <v>4.8651020499607833</v>
      </c>
      <c r="K2">
        <f t="shared" ref="K2:K21" ca="1" si="0">_xlfn.NORM.INV(RAND(),5,0.2)</f>
        <v>4.9307698660354449</v>
      </c>
      <c r="M2">
        <f t="shared" ref="M2:M22" ca="1" si="1">RAND()</f>
        <v>0.44722245654519721</v>
      </c>
    </row>
    <row r="3" spans="1:13" x14ac:dyDescent="0.45">
      <c r="A3" s="9">
        <v>-49</v>
      </c>
      <c r="B3" s="9">
        <v>1.2812000000000001E-4</v>
      </c>
      <c r="D3">
        <f>_xlfn.NORM.INV(0.1,5,0.2)</f>
        <v>4.7436896868910798</v>
      </c>
      <c r="K3">
        <f t="shared" ca="1" si="0"/>
        <v>4.8629981009546146</v>
      </c>
      <c r="M3">
        <f t="shared" ca="1" si="1"/>
        <v>0.89924910352751963</v>
      </c>
    </row>
    <row r="4" spans="1:13" x14ac:dyDescent="0.45">
      <c r="A4" s="9">
        <v>-48</v>
      </c>
      <c r="B4" s="9">
        <v>1.5893999999999999E-4</v>
      </c>
      <c r="D4">
        <f>_xlfn.NORM.DIST(5.2,5,0.2,1)-_xlfn.NORM.DIST(4.8,5,0.2,1)</f>
        <v>0.68268949213708652</v>
      </c>
      <c r="K4">
        <f t="shared" ca="1" si="0"/>
        <v>4.6447230374975419</v>
      </c>
      <c r="M4">
        <f t="shared" ca="1" si="1"/>
        <v>0.38392593979919598</v>
      </c>
    </row>
    <row r="5" spans="1:13" x14ac:dyDescent="0.45">
      <c r="A5" s="9">
        <v>-47</v>
      </c>
      <c r="B5" s="9">
        <v>1.963E-4</v>
      </c>
      <c r="K5">
        <f t="shared" ca="1" si="0"/>
        <v>5.0578370431023227</v>
      </c>
      <c r="M5">
        <f t="shared" ca="1" si="1"/>
        <v>0.77377748245082956</v>
      </c>
    </row>
    <row r="6" spans="1:13" x14ac:dyDescent="0.45">
      <c r="A6" s="9">
        <v>-46</v>
      </c>
      <c r="B6" s="9">
        <v>2.4136000000000001E-4</v>
      </c>
      <c r="K6">
        <f t="shared" ca="1" si="0"/>
        <v>4.9819127378388099</v>
      </c>
      <c r="M6">
        <f t="shared" ca="1" si="1"/>
        <v>0.51552435856241574</v>
      </c>
    </row>
    <row r="7" spans="1:13" x14ac:dyDescent="0.45">
      <c r="A7" s="9">
        <v>-45</v>
      </c>
      <c r="B7" s="9">
        <v>2.9545999999999999E-4</v>
      </c>
      <c r="K7">
        <f t="shared" ca="1" si="0"/>
        <v>5.1323464483598054</v>
      </c>
      <c r="M7">
        <f t="shared" ca="1" si="1"/>
        <v>0.43598379416895694</v>
      </c>
    </row>
    <row r="8" spans="1:13" x14ac:dyDescent="0.45">
      <c r="A8" s="9">
        <v>-44</v>
      </c>
      <c r="B8" s="9">
        <v>3.6006999999999999E-4</v>
      </c>
      <c r="K8">
        <f t="shared" ca="1" si="0"/>
        <v>4.7258430999233241</v>
      </c>
      <c r="M8">
        <f t="shared" ca="1" si="1"/>
        <v>0.23301097481394339</v>
      </c>
    </row>
    <row r="9" spans="1:13" x14ac:dyDescent="0.45">
      <c r="A9" s="9">
        <v>-43</v>
      </c>
      <c r="B9" s="9">
        <v>4.3687000000000001E-4</v>
      </c>
      <c r="K9">
        <f t="shared" ca="1" si="0"/>
        <v>4.9935155066190235</v>
      </c>
      <c r="M9">
        <f t="shared" ca="1" si="1"/>
        <v>0.79085134667750789</v>
      </c>
    </row>
    <row r="10" spans="1:13" x14ac:dyDescent="0.45">
      <c r="A10" s="9">
        <v>-42</v>
      </c>
      <c r="B10" s="9">
        <v>5.2769999999999998E-4</v>
      </c>
      <c r="K10">
        <f t="shared" ca="1" si="0"/>
        <v>5.1216431091508134</v>
      </c>
      <c r="M10">
        <f t="shared" ca="1" si="1"/>
        <v>0.71195106739737624</v>
      </c>
    </row>
    <row r="11" spans="1:13" x14ac:dyDescent="0.45">
      <c r="A11" s="9">
        <v>-41</v>
      </c>
      <c r="B11" s="9">
        <v>6.3458000000000004E-4</v>
      </c>
      <c r="K11">
        <f t="shared" ca="1" si="0"/>
        <v>4.9206910286960683</v>
      </c>
      <c r="M11">
        <f t="shared" ca="1" si="1"/>
        <v>0.38021765804866192</v>
      </c>
    </row>
    <row r="12" spans="1:13" x14ac:dyDescent="0.45">
      <c r="A12" s="9">
        <v>-40</v>
      </c>
      <c r="B12" s="9">
        <v>7.5973000000000002E-4</v>
      </c>
      <c r="K12">
        <f t="shared" ca="1" si="0"/>
        <v>5.0696500807660785</v>
      </c>
      <c r="M12">
        <f t="shared" ca="1" si="1"/>
        <v>0.6513454868150661</v>
      </c>
    </row>
    <row r="13" spans="1:13" x14ac:dyDescent="0.45">
      <c r="A13" s="9">
        <v>-39</v>
      </c>
      <c r="B13" s="9">
        <v>9.0552999999999999E-4</v>
      </c>
      <c r="K13">
        <f t="shared" ca="1" si="0"/>
        <v>5.0826535806074027</v>
      </c>
      <c r="M13">
        <f t="shared" ca="1" si="1"/>
        <v>0.72374847508934137</v>
      </c>
    </row>
    <row r="14" spans="1:13" x14ac:dyDescent="0.45">
      <c r="A14" s="9">
        <v>-38</v>
      </c>
      <c r="B14" s="9">
        <v>1.07452E-3</v>
      </c>
      <c r="K14">
        <f t="shared" ca="1" si="0"/>
        <v>5.2709718992884911</v>
      </c>
      <c r="M14">
        <f t="shared" ca="1" si="1"/>
        <v>0.69113176615232741</v>
      </c>
    </row>
    <row r="15" spans="1:13" x14ac:dyDescent="0.45">
      <c r="A15" s="9">
        <v>-37</v>
      </c>
      <c r="B15" s="9">
        <v>1.2694E-3</v>
      </c>
      <c r="K15">
        <f t="shared" ca="1" si="0"/>
        <v>4.7093248437959661</v>
      </c>
      <c r="M15">
        <f t="shared" ca="1" si="1"/>
        <v>0.8131881145022245</v>
      </c>
    </row>
    <row r="16" spans="1:13" x14ac:dyDescent="0.45">
      <c r="A16" s="9">
        <v>-36</v>
      </c>
      <c r="B16" s="9">
        <v>1.4929699999999999E-3</v>
      </c>
      <c r="K16">
        <f t="shared" ca="1" si="0"/>
        <v>5.0579094722583813</v>
      </c>
      <c r="M16">
        <f t="shared" ca="1" si="1"/>
        <v>0.60542301979110413</v>
      </c>
    </row>
    <row r="17" spans="1:13" x14ac:dyDescent="0.45">
      <c r="A17" s="9">
        <v>-35</v>
      </c>
      <c r="B17" s="9">
        <v>1.7481300000000001E-3</v>
      </c>
      <c r="K17">
        <f t="shared" ca="1" si="0"/>
        <v>4.7096884583861307</v>
      </c>
      <c r="M17">
        <f t="shared" ca="1" si="1"/>
        <v>0.76184984742438333</v>
      </c>
    </row>
    <row r="18" spans="1:13" x14ac:dyDescent="0.45">
      <c r="A18" s="9">
        <v>-34</v>
      </c>
      <c r="B18" s="9">
        <v>2.0378100000000001E-3</v>
      </c>
      <c r="K18">
        <f t="shared" ca="1" si="0"/>
        <v>5.3620358932078984</v>
      </c>
      <c r="M18">
        <f t="shared" ca="1" si="1"/>
        <v>8.6597702957995737E-2</v>
      </c>
    </row>
    <row r="19" spans="1:13" x14ac:dyDescent="0.45">
      <c r="A19" s="9">
        <v>-33</v>
      </c>
      <c r="B19" s="9">
        <v>2.3649700000000001E-3</v>
      </c>
      <c r="K19">
        <f t="shared" ca="1" si="0"/>
        <v>4.8843145024057328</v>
      </c>
      <c r="M19">
        <f t="shared" ca="1" si="1"/>
        <v>0.27953662772496191</v>
      </c>
    </row>
    <row r="20" spans="1:13" x14ac:dyDescent="0.45">
      <c r="A20" s="9">
        <v>-32</v>
      </c>
      <c r="B20" s="9">
        <v>2.7324799999999998E-3</v>
      </c>
      <c r="K20">
        <f t="shared" ca="1" si="0"/>
        <v>4.8477014903351314</v>
      </c>
      <c r="M20">
        <f t="shared" ca="1" si="1"/>
        <v>0.6451287574124529</v>
      </c>
    </row>
    <row r="21" spans="1:13" x14ac:dyDescent="0.45">
      <c r="A21" s="9">
        <v>-31</v>
      </c>
      <c r="B21" s="9">
        <v>3.1430999999999998E-3</v>
      </c>
      <c r="K21">
        <f t="shared" ca="1" si="0"/>
        <v>5.266510425097696</v>
      </c>
      <c r="M21">
        <f t="shared" ca="1" si="1"/>
        <v>2.6467654261669415E-2</v>
      </c>
    </row>
    <row r="22" spans="1:13" x14ac:dyDescent="0.45">
      <c r="A22" s="9">
        <v>-30</v>
      </c>
      <c r="B22" s="9">
        <v>3.5994E-3</v>
      </c>
      <c r="M22">
        <f t="shared" ca="1" si="1"/>
        <v>0.14054407110148315</v>
      </c>
    </row>
    <row r="23" spans="1:13" x14ac:dyDescent="0.45">
      <c r="A23" s="9">
        <v>-29</v>
      </c>
      <c r="B23" s="9">
        <v>4.1036500000000004E-3</v>
      </c>
    </row>
    <row r="24" spans="1:13" x14ac:dyDescent="0.45">
      <c r="A24" s="9">
        <v>-28</v>
      </c>
      <c r="B24" s="9">
        <v>4.6578100000000001E-3</v>
      </c>
    </row>
    <row r="25" spans="1:13" x14ac:dyDescent="0.45">
      <c r="A25" s="9">
        <v>-27</v>
      </c>
      <c r="B25" s="9">
        <v>5.26334E-3</v>
      </c>
    </row>
    <row r="26" spans="1:13" x14ac:dyDescent="0.45">
      <c r="A26" s="9">
        <v>-26</v>
      </c>
      <c r="B26" s="9">
        <v>5.9212300000000004E-3</v>
      </c>
    </row>
    <row r="27" spans="1:13" x14ac:dyDescent="0.45">
      <c r="A27" s="9">
        <v>-25</v>
      </c>
      <c r="B27" s="9">
        <v>6.6318100000000001E-3</v>
      </c>
    </row>
    <row r="28" spans="1:13" x14ac:dyDescent="0.45">
      <c r="A28" s="9">
        <v>-24</v>
      </c>
      <c r="B28" s="9">
        <v>7.3947199999999996E-3</v>
      </c>
    </row>
    <row r="29" spans="1:13" x14ac:dyDescent="0.45">
      <c r="A29" s="9">
        <v>-23</v>
      </c>
      <c r="B29" s="9">
        <v>8.2088300000000003E-3</v>
      </c>
    </row>
    <row r="30" spans="1:13" x14ac:dyDescent="0.45">
      <c r="A30" s="9">
        <v>-22</v>
      </c>
      <c r="B30" s="9">
        <v>9.0721699999999992E-3</v>
      </c>
    </row>
    <row r="31" spans="1:13" x14ac:dyDescent="0.45">
      <c r="A31" s="9">
        <v>-21</v>
      </c>
      <c r="B31" s="9">
        <v>9.9818300000000006E-3</v>
      </c>
    </row>
    <row r="32" spans="1:13" x14ac:dyDescent="0.45">
      <c r="A32" s="9">
        <v>-20</v>
      </c>
      <c r="B32" s="9">
        <v>1.0933999999999999E-2</v>
      </c>
    </row>
    <row r="33" spans="1:2" x14ac:dyDescent="0.45">
      <c r="A33" s="9">
        <v>-19</v>
      </c>
      <c r="B33" s="9">
        <v>1.1923889999999999E-2</v>
      </c>
    </row>
    <row r="34" spans="1:2" x14ac:dyDescent="0.45">
      <c r="A34" s="9">
        <v>-18</v>
      </c>
      <c r="B34" s="9">
        <v>1.2945740000000001E-2</v>
      </c>
    </row>
    <row r="35" spans="1:2" x14ac:dyDescent="0.45">
      <c r="A35" s="9">
        <v>-17</v>
      </c>
      <c r="B35" s="9">
        <v>1.399282E-2</v>
      </c>
    </row>
    <row r="36" spans="1:2" x14ac:dyDescent="0.45">
      <c r="A36" s="9">
        <v>-16</v>
      </c>
      <c r="B36" s="9">
        <v>1.505752E-2</v>
      </c>
    </row>
    <row r="37" spans="1:2" x14ac:dyDescent="0.45">
      <c r="A37" s="9">
        <v>-15</v>
      </c>
      <c r="B37" s="9">
        <v>1.6131380000000001E-2</v>
      </c>
    </row>
    <row r="38" spans="1:2" x14ac:dyDescent="0.45">
      <c r="A38" s="9">
        <v>-14</v>
      </c>
      <c r="B38" s="9">
        <v>1.7205189999999999E-2</v>
      </c>
    </row>
    <row r="39" spans="1:2" x14ac:dyDescent="0.45">
      <c r="A39" s="9">
        <v>-13</v>
      </c>
      <c r="B39" s="9">
        <v>1.82691E-2</v>
      </c>
    </row>
    <row r="40" spans="1:2" x14ac:dyDescent="0.45">
      <c r="A40" s="9">
        <v>-12</v>
      </c>
      <c r="B40" s="9">
        <v>1.931277E-2</v>
      </c>
    </row>
    <row r="41" spans="1:2" x14ac:dyDescent="0.45">
      <c r="A41" s="9">
        <v>-11</v>
      </c>
      <c r="B41" s="9">
        <v>2.0325530000000001E-2</v>
      </c>
    </row>
    <row r="42" spans="1:2" x14ac:dyDescent="0.45">
      <c r="A42" s="9">
        <v>-10</v>
      </c>
      <c r="B42" s="9">
        <v>2.1296530000000001E-2</v>
      </c>
    </row>
    <row r="43" spans="1:2" x14ac:dyDescent="0.45">
      <c r="A43" s="9">
        <v>-9</v>
      </c>
      <c r="B43" s="9">
        <v>2.2214970000000001E-2</v>
      </c>
    </row>
    <row r="44" spans="1:2" x14ac:dyDescent="0.45">
      <c r="A44" s="9">
        <v>-8</v>
      </c>
      <c r="B44" s="9">
        <v>2.3070259999999999E-2</v>
      </c>
    </row>
    <row r="45" spans="1:2" x14ac:dyDescent="0.45">
      <c r="A45" s="9">
        <v>-7</v>
      </c>
      <c r="B45" s="9">
        <v>2.3852229999999999E-2</v>
      </c>
    </row>
    <row r="46" spans="1:2" x14ac:dyDescent="0.45">
      <c r="A46" s="9">
        <v>-6</v>
      </c>
      <c r="B46" s="9">
        <v>2.4551340000000001E-2</v>
      </c>
    </row>
    <row r="47" spans="1:2" x14ac:dyDescent="0.45">
      <c r="A47" s="9">
        <v>-5</v>
      </c>
      <c r="B47" s="9">
        <v>2.5158880000000002E-2</v>
      </c>
    </row>
    <row r="48" spans="1:2" x14ac:dyDescent="0.45">
      <c r="A48" s="9">
        <v>-4</v>
      </c>
      <c r="B48" s="9">
        <v>2.5667120000000002E-2</v>
      </c>
    </row>
    <row r="49" spans="1:2" x14ac:dyDescent="0.45">
      <c r="A49" s="9">
        <v>-3</v>
      </c>
      <c r="B49" s="9">
        <v>2.6069510000000001E-2</v>
      </c>
    </row>
    <row r="50" spans="1:2" x14ac:dyDescent="0.45">
      <c r="A50" s="9">
        <v>-2</v>
      </c>
      <c r="B50" s="9">
        <v>2.6360789999999999E-2</v>
      </c>
    </row>
    <row r="51" spans="1:2" x14ac:dyDescent="0.45">
      <c r="A51" s="9">
        <v>-1</v>
      </c>
      <c r="B51" s="9">
        <v>2.6537120000000001E-2</v>
      </c>
    </row>
    <row r="52" spans="1:2" x14ac:dyDescent="0.45">
      <c r="A52" s="9">
        <v>0</v>
      </c>
      <c r="B52" s="9">
        <v>2.6596149999999999E-2</v>
      </c>
    </row>
    <row r="53" spans="1:2" x14ac:dyDescent="0.45">
      <c r="A53" s="9">
        <v>1</v>
      </c>
      <c r="B53" s="9">
        <v>2.6537120000000001E-2</v>
      </c>
    </row>
    <row r="54" spans="1:2" x14ac:dyDescent="0.45">
      <c r="A54" s="9">
        <v>2</v>
      </c>
      <c r="B54" s="9">
        <v>2.6360789999999999E-2</v>
      </c>
    </row>
    <row r="55" spans="1:2" x14ac:dyDescent="0.45">
      <c r="A55" s="9">
        <v>3</v>
      </c>
      <c r="B55" s="9">
        <v>2.6069510000000001E-2</v>
      </c>
    </row>
    <row r="56" spans="1:2" x14ac:dyDescent="0.45">
      <c r="A56" s="9">
        <v>4</v>
      </c>
      <c r="B56" s="9">
        <v>2.5667120000000002E-2</v>
      </c>
    </row>
    <row r="57" spans="1:2" x14ac:dyDescent="0.45">
      <c r="A57" s="9">
        <v>5</v>
      </c>
      <c r="B57" s="9">
        <v>2.5158880000000002E-2</v>
      </c>
    </row>
    <row r="58" spans="1:2" x14ac:dyDescent="0.45">
      <c r="A58" s="9">
        <v>6</v>
      </c>
      <c r="B58" s="9">
        <v>2.4551340000000001E-2</v>
      </c>
    </row>
    <row r="59" spans="1:2" x14ac:dyDescent="0.45">
      <c r="A59" s="9">
        <v>7</v>
      </c>
      <c r="B59" s="9">
        <v>2.3852229999999999E-2</v>
      </c>
    </row>
    <row r="60" spans="1:2" x14ac:dyDescent="0.45">
      <c r="A60" s="9">
        <v>8</v>
      </c>
      <c r="B60" s="9">
        <v>2.3070259999999999E-2</v>
      </c>
    </row>
    <row r="61" spans="1:2" x14ac:dyDescent="0.45">
      <c r="A61" s="9">
        <v>9</v>
      </c>
      <c r="B61" s="9">
        <v>2.2214970000000001E-2</v>
      </c>
    </row>
    <row r="62" spans="1:2" x14ac:dyDescent="0.45">
      <c r="A62" s="9">
        <v>10</v>
      </c>
      <c r="B62" s="9">
        <v>2.1296530000000001E-2</v>
      </c>
    </row>
    <row r="63" spans="1:2" x14ac:dyDescent="0.45">
      <c r="A63" s="9">
        <v>11</v>
      </c>
      <c r="B63" s="9">
        <v>2.0325530000000001E-2</v>
      </c>
    </row>
    <row r="64" spans="1:2" x14ac:dyDescent="0.45">
      <c r="A64" s="9">
        <v>12</v>
      </c>
      <c r="B64" s="9">
        <v>1.931277E-2</v>
      </c>
    </row>
    <row r="65" spans="1:2" x14ac:dyDescent="0.45">
      <c r="A65" s="9">
        <v>13</v>
      </c>
      <c r="B65" s="9">
        <v>1.82691E-2</v>
      </c>
    </row>
    <row r="66" spans="1:2" x14ac:dyDescent="0.45">
      <c r="A66" s="9">
        <v>14</v>
      </c>
      <c r="B66" s="9">
        <v>1.7205189999999999E-2</v>
      </c>
    </row>
    <row r="67" spans="1:2" x14ac:dyDescent="0.45">
      <c r="A67" s="9">
        <v>15</v>
      </c>
      <c r="B67" s="9">
        <v>1.6131380000000001E-2</v>
      </c>
    </row>
    <row r="68" spans="1:2" x14ac:dyDescent="0.45">
      <c r="A68" s="9">
        <v>16</v>
      </c>
      <c r="B68" s="9">
        <v>1.505752E-2</v>
      </c>
    </row>
    <row r="69" spans="1:2" x14ac:dyDescent="0.45">
      <c r="A69" s="9">
        <v>17</v>
      </c>
      <c r="B69" s="9">
        <v>1.399282E-2</v>
      </c>
    </row>
    <row r="70" spans="1:2" x14ac:dyDescent="0.45">
      <c r="A70" s="9">
        <v>18</v>
      </c>
      <c r="B70" s="9">
        <v>1.2945740000000001E-2</v>
      </c>
    </row>
    <row r="71" spans="1:2" x14ac:dyDescent="0.45">
      <c r="A71" s="9">
        <v>19</v>
      </c>
      <c r="B71" s="9">
        <v>1.1923889999999999E-2</v>
      </c>
    </row>
    <row r="72" spans="1:2" x14ac:dyDescent="0.45">
      <c r="A72" s="9">
        <v>20</v>
      </c>
      <c r="B72" s="9">
        <v>1.0933999999999999E-2</v>
      </c>
    </row>
    <row r="73" spans="1:2" x14ac:dyDescent="0.45">
      <c r="A73" s="9">
        <v>21</v>
      </c>
      <c r="B73" s="9">
        <v>9.9818300000000006E-3</v>
      </c>
    </row>
    <row r="74" spans="1:2" x14ac:dyDescent="0.45">
      <c r="A74" s="9">
        <v>22</v>
      </c>
      <c r="B74" s="9">
        <v>9.0721699999999992E-3</v>
      </c>
    </row>
    <row r="75" spans="1:2" x14ac:dyDescent="0.45">
      <c r="A75" s="9">
        <v>23</v>
      </c>
      <c r="B75" s="9">
        <v>8.2088300000000003E-3</v>
      </c>
    </row>
    <row r="76" spans="1:2" x14ac:dyDescent="0.45">
      <c r="A76" s="9">
        <v>24</v>
      </c>
      <c r="B76" s="9">
        <v>7.3947199999999996E-3</v>
      </c>
    </row>
    <row r="77" spans="1:2" x14ac:dyDescent="0.45">
      <c r="A77" s="9">
        <v>25</v>
      </c>
      <c r="B77" s="9">
        <v>6.6318100000000001E-3</v>
      </c>
    </row>
    <row r="78" spans="1:2" x14ac:dyDescent="0.45">
      <c r="A78" s="9">
        <v>26</v>
      </c>
      <c r="B78" s="9">
        <v>5.9212300000000004E-3</v>
      </c>
    </row>
    <row r="79" spans="1:2" x14ac:dyDescent="0.45">
      <c r="A79" s="9">
        <v>27</v>
      </c>
      <c r="B79" s="9">
        <v>5.26334E-3</v>
      </c>
    </row>
    <row r="80" spans="1:2" x14ac:dyDescent="0.45">
      <c r="A80" s="9">
        <v>28</v>
      </c>
      <c r="B80" s="9">
        <v>4.6578100000000001E-3</v>
      </c>
    </row>
    <row r="81" spans="1:2" x14ac:dyDescent="0.45">
      <c r="A81" s="9">
        <v>29</v>
      </c>
      <c r="B81" s="9">
        <v>4.1036500000000004E-3</v>
      </c>
    </row>
    <row r="82" spans="1:2" x14ac:dyDescent="0.45">
      <c r="A82" s="9">
        <v>30</v>
      </c>
      <c r="B82" s="9">
        <v>3.5994E-3</v>
      </c>
    </row>
    <row r="83" spans="1:2" x14ac:dyDescent="0.45">
      <c r="A83" s="9">
        <v>31</v>
      </c>
      <c r="B83" s="9">
        <v>3.1430999999999998E-3</v>
      </c>
    </row>
    <row r="84" spans="1:2" x14ac:dyDescent="0.45">
      <c r="A84" s="9">
        <v>32</v>
      </c>
      <c r="B84" s="9">
        <v>2.7324799999999998E-3</v>
      </c>
    </row>
    <row r="85" spans="1:2" x14ac:dyDescent="0.45">
      <c r="A85" s="9">
        <v>33</v>
      </c>
      <c r="B85" s="9">
        <v>2.3649700000000001E-3</v>
      </c>
    </row>
    <row r="86" spans="1:2" x14ac:dyDescent="0.45">
      <c r="A86" s="9">
        <v>34</v>
      </c>
      <c r="B86" s="9">
        <v>2.0378100000000001E-3</v>
      </c>
    </row>
    <row r="87" spans="1:2" x14ac:dyDescent="0.45">
      <c r="A87" s="9">
        <v>35</v>
      </c>
      <c r="B87" s="9">
        <v>1.7481300000000001E-3</v>
      </c>
    </row>
    <row r="88" spans="1:2" x14ac:dyDescent="0.45">
      <c r="A88" s="9">
        <v>36</v>
      </c>
      <c r="B88" s="9">
        <v>1.4929699999999999E-3</v>
      </c>
    </row>
    <row r="89" spans="1:2" x14ac:dyDescent="0.45">
      <c r="A89" s="9">
        <v>37</v>
      </c>
      <c r="B89" s="9">
        <v>1.2694E-3</v>
      </c>
    </row>
    <row r="90" spans="1:2" x14ac:dyDescent="0.45">
      <c r="A90" s="9">
        <v>38</v>
      </c>
      <c r="B90" s="9">
        <v>1.07452E-3</v>
      </c>
    </row>
    <row r="91" spans="1:2" x14ac:dyDescent="0.45">
      <c r="A91" s="9">
        <v>39</v>
      </c>
      <c r="B91" s="9">
        <v>9.0552999999999999E-4</v>
      </c>
    </row>
    <row r="92" spans="1:2" x14ac:dyDescent="0.45">
      <c r="A92" s="9">
        <v>40</v>
      </c>
      <c r="B92" s="9">
        <v>7.5973000000000002E-4</v>
      </c>
    </row>
    <row r="93" spans="1:2" x14ac:dyDescent="0.45">
      <c r="A93" s="9">
        <v>41</v>
      </c>
      <c r="B93" s="9">
        <v>6.3458000000000004E-4</v>
      </c>
    </row>
    <row r="94" spans="1:2" x14ac:dyDescent="0.45">
      <c r="A94" s="9">
        <v>42</v>
      </c>
      <c r="B94" s="9">
        <v>5.2769999999999998E-4</v>
      </c>
    </row>
    <row r="95" spans="1:2" x14ac:dyDescent="0.45">
      <c r="A95" s="9">
        <v>43</v>
      </c>
      <c r="B95" s="9">
        <v>4.3687000000000001E-4</v>
      </c>
    </row>
    <row r="96" spans="1:2" x14ac:dyDescent="0.45">
      <c r="A96" s="9">
        <v>44</v>
      </c>
      <c r="B96" s="9">
        <v>3.6006999999999999E-4</v>
      </c>
    </row>
    <row r="97" spans="1:2" x14ac:dyDescent="0.45">
      <c r="A97" s="9">
        <v>45</v>
      </c>
      <c r="B97" s="9">
        <v>2.9545999999999999E-4</v>
      </c>
    </row>
    <row r="98" spans="1:2" x14ac:dyDescent="0.45">
      <c r="A98" s="9">
        <v>46</v>
      </c>
      <c r="B98" s="9">
        <v>2.4136000000000001E-4</v>
      </c>
    </row>
    <row r="99" spans="1:2" x14ac:dyDescent="0.45">
      <c r="A99" s="9">
        <v>47</v>
      </c>
      <c r="B99" s="9">
        <v>1.963E-4</v>
      </c>
    </row>
    <row r="100" spans="1:2" x14ac:dyDescent="0.45">
      <c r="A100" s="9">
        <v>48</v>
      </c>
      <c r="B100" s="9">
        <v>1.5893999999999999E-4</v>
      </c>
    </row>
    <row r="101" spans="1:2" x14ac:dyDescent="0.45">
      <c r="A101" s="9">
        <v>49</v>
      </c>
      <c r="B101" s="9">
        <v>1.2812000000000001E-4</v>
      </c>
    </row>
    <row r="102" spans="1:2" x14ac:dyDescent="0.45">
      <c r="A102" s="9">
        <v>50</v>
      </c>
      <c r="B102" s="9">
        <v>1.0281999999999999E-4</v>
      </c>
    </row>
    <row r="103" spans="1:2" x14ac:dyDescent="0.45">
      <c r="A103" s="9">
        <v>51</v>
      </c>
      <c r="B103" s="9">
        <v>8.2148E-5</v>
      </c>
    </row>
    <row r="104" spans="1:2" x14ac:dyDescent="0.45">
      <c r="A104" s="9">
        <v>52</v>
      </c>
      <c r="B104" s="9">
        <v>6.5341999999999999E-5</v>
      </c>
    </row>
    <row r="105" spans="1:2" x14ac:dyDescent="0.45">
      <c r="A105" s="9">
        <v>53</v>
      </c>
      <c r="B105" s="9">
        <v>5.1743999999999998E-5</v>
      </c>
    </row>
    <row r="106" spans="1:2" x14ac:dyDescent="0.45">
      <c r="A106" s="9">
        <v>54</v>
      </c>
      <c r="B106" s="9">
        <v>4.0793000000000001E-5</v>
      </c>
    </row>
    <row r="107" spans="1:2" x14ac:dyDescent="0.45">
      <c r="A107" s="9">
        <v>55</v>
      </c>
      <c r="B107" s="9">
        <v>3.2017999999999997E-5</v>
      </c>
    </row>
    <row r="108" spans="1:2" x14ac:dyDescent="0.45">
      <c r="A108" s="9">
        <v>56</v>
      </c>
      <c r="B108" s="9">
        <v>2.5018999999999999E-5</v>
      </c>
    </row>
    <row r="109" spans="1:2" x14ac:dyDescent="0.45">
      <c r="A109" s="9">
        <v>57</v>
      </c>
      <c r="B109" s="9">
        <v>1.9463E-5</v>
      </c>
    </row>
    <row r="110" spans="1:2" x14ac:dyDescent="0.45">
      <c r="A110" s="9">
        <v>58</v>
      </c>
      <c r="B110" s="9">
        <v>1.5074E-5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B214-7ADD-4A6E-8498-F93E7ADA6B4E}">
  <dimension ref="A1:D6"/>
  <sheetViews>
    <sheetView workbookViewId="0">
      <selection activeCell="D6" sqref="D6"/>
    </sheetView>
  </sheetViews>
  <sheetFormatPr defaultRowHeight="14.25" x14ac:dyDescent="0.45"/>
  <sheetData>
    <row r="1" spans="1:4" x14ac:dyDescent="0.45">
      <c r="B1" t="s">
        <v>45</v>
      </c>
      <c r="D1" t="s">
        <v>47</v>
      </c>
    </row>
    <row r="2" spans="1:4" x14ac:dyDescent="0.45">
      <c r="A2" t="s">
        <v>46</v>
      </c>
      <c r="B2">
        <v>62000</v>
      </c>
      <c r="D2">
        <v>5100</v>
      </c>
    </row>
    <row r="3" spans="1:4" x14ac:dyDescent="0.45">
      <c r="A3" t="s">
        <v>48</v>
      </c>
      <c r="B3">
        <v>15000</v>
      </c>
      <c r="D3">
        <v>2100</v>
      </c>
    </row>
    <row r="5" spans="1:4" x14ac:dyDescent="0.45">
      <c r="A5" t="s">
        <v>49</v>
      </c>
      <c r="B5">
        <f>STANDARDIZE(105000,B2,B3)</f>
        <v>2.8666666666666667</v>
      </c>
      <c r="D5">
        <f>STANDARDIZE(11800,D2,D3)</f>
        <v>3.1904761904761907</v>
      </c>
    </row>
    <row r="6" spans="1:4" x14ac:dyDescent="0.45">
      <c r="B6">
        <f>STANDARDIZE(105000,62000,15000)</f>
        <v>2.8666666666666667</v>
      </c>
      <c r="D6">
        <f>STANDARDIZE(11800,5100,2100)</f>
        <v>3.1904761904761907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479F-7EB3-4161-9FD0-7CBAE50A8B7A}">
  <dimension ref="A1:E101"/>
  <sheetViews>
    <sheetView workbookViewId="0">
      <selection activeCell="E13" sqref="E13"/>
    </sheetView>
  </sheetViews>
  <sheetFormatPr defaultRowHeight="14.25" x14ac:dyDescent="0.45"/>
  <sheetData>
    <row r="1" spans="1:5" x14ac:dyDescent="0.45">
      <c r="A1" t="s">
        <v>50</v>
      </c>
      <c r="C1" t="s">
        <v>53</v>
      </c>
      <c r="E1">
        <f>_xlfn.STDEV.S(A2:A101)</f>
        <v>24836.925127171835</v>
      </c>
    </row>
    <row r="2" spans="1:5" x14ac:dyDescent="0.45">
      <c r="A2">
        <v>56734.66</v>
      </c>
    </row>
    <row r="3" spans="1:5" x14ac:dyDescent="0.45">
      <c r="A3">
        <v>85067.28</v>
      </c>
      <c r="C3" t="s">
        <v>51</v>
      </c>
      <c r="E3">
        <f>_xlfn.CONFIDENCE.T(0.05,_xlfn.STDEV.S(A2:A101),100)</f>
        <v>4928.1847862616969</v>
      </c>
    </row>
    <row r="4" spans="1:5" x14ac:dyDescent="0.45">
      <c r="A4">
        <v>50815.76</v>
      </c>
    </row>
    <row r="5" spans="1:5" x14ac:dyDescent="0.45">
      <c r="A5">
        <v>84206.6</v>
      </c>
    </row>
    <row r="6" spans="1:5" x14ac:dyDescent="0.45">
      <c r="A6">
        <v>109223.51</v>
      </c>
    </row>
    <row r="7" spans="1:5" x14ac:dyDescent="0.45">
      <c r="A7">
        <v>61402.53</v>
      </c>
      <c r="C7" t="s">
        <v>52</v>
      </c>
      <c r="E7">
        <f>CONFIDENCE(0.05,20,100)</f>
        <v>3.9199279690801072</v>
      </c>
    </row>
    <row r="8" spans="1:5" x14ac:dyDescent="0.45">
      <c r="A8">
        <v>77965.06</v>
      </c>
      <c r="E8">
        <f>AVERAGE(A2:A101)-CONFIDENCE(0.05,20,100)</f>
        <v>78762.989972030933</v>
      </c>
    </row>
    <row r="9" spans="1:5" x14ac:dyDescent="0.45">
      <c r="A9">
        <v>72607.710000000006</v>
      </c>
      <c r="E9">
        <f>AVERAGE(A2:A101)+CONFIDENCE(0.05,20,100)</f>
        <v>78770.829827969093</v>
      </c>
    </row>
    <row r="10" spans="1:5" x14ac:dyDescent="0.45">
      <c r="A10">
        <v>65631.78</v>
      </c>
    </row>
    <row r="11" spans="1:5" x14ac:dyDescent="0.45">
      <c r="A11">
        <v>69364.69</v>
      </c>
    </row>
    <row r="12" spans="1:5" x14ac:dyDescent="0.45">
      <c r="A12">
        <v>107248.57</v>
      </c>
    </row>
    <row r="13" spans="1:5" x14ac:dyDescent="0.45">
      <c r="A13">
        <v>78947.539999999994</v>
      </c>
    </row>
    <row r="14" spans="1:5" x14ac:dyDescent="0.45">
      <c r="A14">
        <v>97919.87</v>
      </c>
    </row>
    <row r="15" spans="1:5" x14ac:dyDescent="0.45">
      <c r="A15">
        <v>90369.2</v>
      </c>
    </row>
    <row r="16" spans="1:5" x14ac:dyDescent="0.45">
      <c r="A16">
        <v>76506.03</v>
      </c>
    </row>
    <row r="17" spans="1:1" x14ac:dyDescent="0.45">
      <c r="A17">
        <v>57526.559999999998</v>
      </c>
    </row>
    <row r="18" spans="1:1" x14ac:dyDescent="0.45">
      <c r="A18">
        <v>82371.67</v>
      </c>
    </row>
    <row r="19" spans="1:1" x14ac:dyDescent="0.45">
      <c r="A19">
        <v>62014.31</v>
      </c>
    </row>
    <row r="20" spans="1:1" x14ac:dyDescent="0.45">
      <c r="A20">
        <v>86136.5</v>
      </c>
    </row>
    <row r="21" spans="1:1" x14ac:dyDescent="0.45">
      <c r="A21">
        <v>85547.42</v>
      </c>
    </row>
    <row r="22" spans="1:1" x14ac:dyDescent="0.45">
      <c r="A22">
        <v>85040.4</v>
      </c>
    </row>
    <row r="23" spans="1:1" x14ac:dyDescent="0.45">
      <c r="A23">
        <v>68907.56</v>
      </c>
    </row>
    <row r="24" spans="1:1" x14ac:dyDescent="0.45">
      <c r="A24">
        <v>71473.919999999998</v>
      </c>
    </row>
    <row r="25" spans="1:1" x14ac:dyDescent="0.45">
      <c r="A25">
        <v>111805.24</v>
      </c>
    </row>
    <row r="26" spans="1:1" x14ac:dyDescent="0.45">
      <c r="A26">
        <v>29152.44</v>
      </c>
    </row>
    <row r="27" spans="1:1" x14ac:dyDescent="0.45">
      <c r="A27">
        <v>90014.02</v>
      </c>
    </row>
    <row r="28" spans="1:1" x14ac:dyDescent="0.45">
      <c r="A28">
        <v>66428.460000000006</v>
      </c>
    </row>
    <row r="29" spans="1:1" x14ac:dyDescent="0.45">
      <c r="A29">
        <v>70208.81</v>
      </c>
    </row>
    <row r="30" spans="1:1" x14ac:dyDescent="0.45">
      <c r="A30">
        <v>67292.23</v>
      </c>
    </row>
    <row r="31" spans="1:1" x14ac:dyDescent="0.45">
      <c r="A31">
        <v>22838.98</v>
      </c>
    </row>
    <row r="32" spans="1:1" x14ac:dyDescent="0.45">
      <c r="A32">
        <v>85900.98</v>
      </c>
    </row>
    <row r="33" spans="1:1" x14ac:dyDescent="0.45">
      <c r="A33">
        <v>116344.85</v>
      </c>
    </row>
    <row r="34" spans="1:1" x14ac:dyDescent="0.45">
      <c r="A34">
        <v>77840.039999999994</v>
      </c>
    </row>
    <row r="35" spans="1:1" x14ac:dyDescent="0.45">
      <c r="A35">
        <v>80769.990000000005</v>
      </c>
    </row>
    <row r="36" spans="1:1" x14ac:dyDescent="0.45">
      <c r="A36">
        <v>111793.93</v>
      </c>
    </row>
    <row r="37" spans="1:1" x14ac:dyDescent="0.45">
      <c r="A37">
        <v>97462.7</v>
      </c>
    </row>
    <row r="38" spans="1:1" x14ac:dyDescent="0.45">
      <c r="A38">
        <v>102466</v>
      </c>
    </row>
    <row r="39" spans="1:1" x14ac:dyDescent="0.45">
      <c r="A39">
        <v>98831.21</v>
      </c>
    </row>
    <row r="40" spans="1:1" x14ac:dyDescent="0.45">
      <c r="A40">
        <v>27806.04</v>
      </c>
    </row>
    <row r="41" spans="1:1" x14ac:dyDescent="0.45">
      <c r="A41">
        <v>52870.39</v>
      </c>
    </row>
    <row r="42" spans="1:1" x14ac:dyDescent="0.45">
      <c r="A42">
        <v>111840.74</v>
      </c>
    </row>
    <row r="43" spans="1:1" x14ac:dyDescent="0.45">
      <c r="A43">
        <v>76922.5</v>
      </c>
    </row>
    <row r="44" spans="1:1" x14ac:dyDescent="0.45">
      <c r="A44">
        <v>35718.04</v>
      </c>
    </row>
    <row r="45" spans="1:1" x14ac:dyDescent="0.45">
      <c r="A45">
        <v>39531.94</v>
      </c>
    </row>
    <row r="46" spans="1:1" x14ac:dyDescent="0.45">
      <c r="A46">
        <v>122577.95</v>
      </c>
    </row>
    <row r="47" spans="1:1" x14ac:dyDescent="0.45">
      <c r="A47">
        <v>97689.49</v>
      </c>
    </row>
    <row r="48" spans="1:1" x14ac:dyDescent="0.45">
      <c r="A48">
        <v>64903.76</v>
      </c>
    </row>
    <row r="49" spans="1:1" x14ac:dyDescent="0.45">
      <c r="A49">
        <v>62527.79</v>
      </c>
    </row>
    <row r="50" spans="1:1" x14ac:dyDescent="0.45">
      <c r="A50">
        <v>110487.28</v>
      </c>
    </row>
    <row r="51" spans="1:1" x14ac:dyDescent="0.45">
      <c r="A51">
        <v>55418.65</v>
      </c>
    </row>
    <row r="52" spans="1:1" x14ac:dyDescent="0.45">
      <c r="A52">
        <v>71718.53</v>
      </c>
    </row>
    <row r="53" spans="1:1" x14ac:dyDescent="0.45">
      <c r="A53">
        <v>109013.46</v>
      </c>
    </row>
    <row r="54" spans="1:1" x14ac:dyDescent="0.45">
      <c r="A54">
        <v>121412.96</v>
      </c>
    </row>
    <row r="55" spans="1:1" x14ac:dyDescent="0.45">
      <c r="A55">
        <v>48175.42</v>
      </c>
    </row>
    <row r="56" spans="1:1" x14ac:dyDescent="0.45">
      <c r="A56">
        <v>75750.460000000006</v>
      </c>
    </row>
    <row r="57" spans="1:1" x14ac:dyDescent="0.45">
      <c r="A57">
        <v>109757.79</v>
      </c>
    </row>
    <row r="58" spans="1:1" x14ac:dyDescent="0.45">
      <c r="A58">
        <v>51127.61</v>
      </c>
    </row>
    <row r="59" spans="1:1" x14ac:dyDescent="0.45">
      <c r="A59">
        <v>106041.25</v>
      </c>
    </row>
    <row r="60" spans="1:1" x14ac:dyDescent="0.45">
      <c r="A60">
        <v>53078.15</v>
      </c>
    </row>
    <row r="61" spans="1:1" x14ac:dyDescent="0.45">
      <c r="A61">
        <v>35697.01</v>
      </c>
    </row>
    <row r="62" spans="1:1" x14ac:dyDescent="0.45">
      <c r="A62">
        <v>95527.54</v>
      </c>
    </row>
    <row r="63" spans="1:1" x14ac:dyDescent="0.45">
      <c r="A63">
        <v>93691.65</v>
      </c>
    </row>
    <row r="64" spans="1:1" x14ac:dyDescent="0.45">
      <c r="A64">
        <v>133559.20000000001</v>
      </c>
    </row>
    <row r="65" spans="1:1" x14ac:dyDescent="0.45">
      <c r="A65">
        <v>68035.360000000001</v>
      </c>
    </row>
    <row r="66" spans="1:1" x14ac:dyDescent="0.45">
      <c r="A66">
        <v>78670.62</v>
      </c>
    </row>
    <row r="67" spans="1:1" x14ac:dyDescent="0.45">
      <c r="A67">
        <v>78871.83</v>
      </c>
    </row>
    <row r="68" spans="1:1" x14ac:dyDescent="0.45">
      <c r="A68">
        <v>63543.199999999997</v>
      </c>
    </row>
    <row r="69" spans="1:1" x14ac:dyDescent="0.45">
      <c r="A69">
        <v>81930.03</v>
      </c>
    </row>
    <row r="70" spans="1:1" x14ac:dyDescent="0.45">
      <c r="A70">
        <v>79782.28</v>
      </c>
    </row>
    <row r="71" spans="1:1" x14ac:dyDescent="0.45">
      <c r="A71">
        <v>82593.42</v>
      </c>
    </row>
    <row r="72" spans="1:1" x14ac:dyDescent="0.45">
      <c r="A72">
        <v>46972.7</v>
      </c>
    </row>
    <row r="73" spans="1:1" x14ac:dyDescent="0.45">
      <c r="A73">
        <v>56805.93</v>
      </c>
    </row>
    <row r="74" spans="1:1" x14ac:dyDescent="0.45">
      <c r="A74">
        <v>108874.84</v>
      </c>
    </row>
    <row r="75" spans="1:1" x14ac:dyDescent="0.45">
      <c r="A75">
        <v>55685.43</v>
      </c>
    </row>
    <row r="76" spans="1:1" x14ac:dyDescent="0.45">
      <c r="A76">
        <v>94980.07</v>
      </c>
    </row>
    <row r="77" spans="1:1" x14ac:dyDescent="0.45">
      <c r="A77">
        <v>88755</v>
      </c>
    </row>
    <row r="78" spans="1:1" x14ac:dyDescent="0.45">
      <c r="A78">
        <v>73627.11</v>
      </c>
    </row>
    <row r="79" spans="1:1" x14ac:dyDescent="0.45">
      <c r="A79">
        <v>91352.71</v>
      </c>
    </row>
    <row r="80" spans="1:1" x14ac:dyDescent="0.45">
      <c r="A80">
        <v>79738.73</v>
      </c>
    </row>
    <row r="81" spans="1:1" x14ac:dyDescent="0.45">
      <c r="A81">
        <v>89716.34</v>
      </c>
    </row>
    <row r="82" spans="1:1" x14ac:dyDescent="0.45">
      <c r="A82">
        <v>66207.22</v>
      </c>
    </row>
    <row r="83" spans="1:1" x14ac:dyDescent="0.45">
      <c r="A83">
        <v>143182.18</v>
      </c>
    </row>
    <row r="84" spans="1:1" x14ac:dyDescent="0.45">
      <c r="A84">
        <v>78715.509999999995</v>
      </c>
    </row>
    <row r="85" spans="1:1" x14ac:dyDescent="0.45">
      <c r="A85">
        <v>115862.18</v>
      </c>
    </row>
    <row r="86" spans="1:1" x14ac:dyDescent="0.45">
      <c r="A86">
        <v>68235.06</v>
      </c>
    </row>
    <row r="87" spans="1:1" x14ac:dyDescent="0.45">
      <c r="A87">
        <v>82195.740000000005</v>
      </c>
    </row>
    <row r="88" spans="1:1" x14ac:dyDescent="0.45">
      <c r="A88">
        <v>63470.81</v>
      </c>
    </row>
    <row r="89" spans="1:1" x14ac:dyDescent="0.45">
      <c r="A89">
        <v>25864.35</v>
      </c>
    </row>
    <row r="90" spans="1:1" x14ac:dyDescent="0.45">
      <c r="A90">
        <v>95802.27</v>
      </c>
    </row>
    <row r="91" spans="1:1" x14ac:dyDescent="0.45">
      <c r="A91">
        <v>53300.62</v>
      </c>
    </row>
    <row r="92" spans="1:1" x14ac:dyDescent="0.45">
      <c r="A92">
        <v>48966.07</v>
      </c>
    </row>
    <row r="93" spans="1:1" x14ac:dyDescent="0.45">
      <c r="A93">
        <v>98221.61</v>
      </c>
    </row>
    <row r="94" spans="1:1" x14ac:dyDescent="0.45">
      <c r="A94">
        <v>112299.24</v>
      </c>
    </row>
    <row r="95" spans="1:1" x14ac:dyDescent="0.45">
      <c r="A95">
        <v>40508.339999999997</v>
      </c>
    </row>
    <row r="96" spans="1:1" x14ac:dyDescent="0.45">
      <c r="A96">
        <v>76344.05</v>
      </c>
    </row>
    <row r="97" spans="1:1" x14ac:dyDescent="0.45">
      <c r="A97">
        <v>82797.67</v>
      </c>
    </row>
    <row r="98" spans="1:1" x14ac:dyDescent="0.45">
      <c r="A98">
        <v>93986.17</v>
      </c>
    </row>
    <row r="99" spans="1:1" x14ac:dyDescent="0.45">
      <c r="A99">
        <v>112250.01</v>
      </c>
    </row>
    <row r="100" spans="1:1" x14ac:dyDescent="0.45">
      <c r="A100">
        <v>84101.01</v>
      </c>
    </row>
    <row r="101" spans="1:1" x14ac:dyDescent="0.45">
      <c r="A101">
        <v>39420.67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C791-6AEE-4730-821E-9C2E6D44217F}">
  <dimension ref="A1:D13"/>
  <sheetViews>
    <sheetView workbookViewId="0">
      <selection activeCell="E4" sqref="E4"/>
    </sheetView>
  </sheetViews>
  <sheetFormatPr defaultRowHeight="14.25" x14ac:dyDescent="0.45"/>
  <cols>
    <col min="1" max="1" width="8.59765625" customWidth="1"/>
    <col min="2" max="2" width="6.19921875" customWidth="1"/>
    <col min="3" max="3" width="6.1328125" customWidth="1"/>
    <col min="4" max="4" width="6.86328125" customWidth="1"/>
  </cols>
  <sheetData>
    <row r="1" spans="1:4" x14ac:dyDescent="0.45">
      <c r="A1" t="s">
        <v>59</v>
      </c>
      <c r="B1" s="11" t="s">
        <v>54</v>
      </c>
      <c r="C1" t="s">
        <v>55</v>
      </c>
      <c r="D1" s="11" t="s">
        <v>61</v>
      </c>
    </row>
    <row r="2" spans="1:4" x14ac:dyDescent="0.45">
      <c r="A2" s="10" t="s">
        <v>56</v>
      </c>
      <c r="B2" s="12">
        <v>11</v>
      </c>
      <c r="C2" s="10">
        <v>3</v>
      </c>
      <c r="D2" s="12">
        <f>SUM(B2:C2)</f>
        <v>14</v>
      </c>
    </row>
    <row r="3" spans="1:4" x14ac:dyDescent="0.45">
      <c r="A3" t="s">
        <v>57</v>
      </c>
      <c r="B3" s="11">
        <v>6</v>
      </c>
      <c r="C3">
        <v>7</v>
      </c>
      <c r="D3" s="11">
        <f t="shared" ref="D3:D4" si="0">SUM(B3:C3)</f>
        <v>13</v>
      </c>
    </row>
    <row r="4" spans="1:4" x14ac:dyDescent="0.45">
      <c r="A4" t="s">
        <v>58</v>
      </c>
      <c r="B4" s="11">
        <v>9</v>
      </c>
      <c r="C4">
        <v>14</v>
      </c>
      <c r="D4" s="11">
        <f t="shared" si="0"/>
        <v>23</v>
      </c>
    </row>
    <row r="5" spans="1:4" x14ac:dyDescent="0.45">
      <c r="A5" s="10" t="s">
        <v>61</v>
      </c>
      <c r="B5" s="12">
        <f>SUM(B2:B4)</f>
        <v>26</v>
      </c>
      <c r="C5" s="10">
        <f>SUM(C2:C4)</f>
        <v>24</v>
      </c>
      <c r="D5" s="12">
        <f>SUM(D2:D4)</f>
        <v>50</v>
      </c>
    </row>
    <row r="7" spans="1:4" x14ac:dyDescent="0.45">
      <c r="A7" t="s">
        <v>60</v>
      </c>
      <c r="B7" s="11" t="s">
        <v>54</v>
      </c>
      <c r="C7" t="s">
        <v>55</v>
      </c>
      <c r="D7" s="11" t="s">
        <v>61</v>
      </c>
    </row>
    <row r="8" spans="1:4" x14ac:dyDescent="0.45">
      <c r="A8" s="10" t="s">
        <v>56</v>
      </c>
      <c r="B8" s="12">
        <f>D2*B5/$D$5</f>
        <v>7.28</v>
      </c>
      <c r="C8" s="10">
        <f>D2*C5/$D$5</f>
        <v>6.72</v>
      </c>
      <c r="D8" s="12">
        <f>SUM(B8:C8)</f>
        <v>14</v>
      </c>
    </row>
    <row r="9" spans="1:4" x14ac:dyDescent="0.45">
      <c r="A9" t="s">
        <v>57</v>
      </c>
      <c r="B9" s="11">
        <f>D3*B5/$D$5</f>
        <v>6.76</v>
      </c>
      <c r="C9">
        <f>D3*C5/$D$5</f>
        <v>6.24</v>
      </c>
      <c r="D9" s="11">
        <f t="shared" ref="D9:D10" si="1">SUM(B9:C9)</f>
        <v>13</v>
      </c>
    </row>
    <row r="10" spans="1:4" x14ac:dyDescent="0.45">
      <c r="A10" t="s">
        <v>58</v>
      </c>
      <c r="B10" s="11">
        <f>D4*B5/$D$5</f>
        <v>11.96</v>
      </c>
      <c r="C10">
        <f>D4*C5/$D$5</f>
        <v>11.04</v>
      </c>
      <c r="D10" s="11">
        <f t="shared" si="1"/>
        <v>23</v>
      </c>
    </row>
    <row r="11" spans="1:4" x14ac:dyDescent="0.45">
      <c r="A11" s="10" t="s">
        <v>61</v>
      </c>
      <c r="B11" s="12">
        <f>SUM(B8:B10)</f>
        <v>26</v>
      </c>
      <c r="C11" s="10">
        <f t="shared" ref="C11:D11" si="2">SUM(C8:C10)</f>
        <v>24</v>
      </c>
      <c r="D11" s="12">
        <f t="shared" si="2"/>
        <v>50</v>
      </c>
    </row>
    <row r="13" spans="1:4" x14ac:dyDescent="0.45">
      <c r="A13" t="s">
        <v>62</v>
      </c>
      <c r="B13">
        <f>_xlfn.CHISQ.TEST(B2:C4,B8:C10)</f>
        <v>5.8884017082829011E-2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398E-96C0-4C7E-B72A-E9E140375AF8}">
  <dimension ref="A1:C13"/>
  <sheetViews>
    <sheetView workbookViewId="0">
      <selection activeCell="I24" sqref="I24"/>
    </sheetView>
  </sheetViews>
  <sheetFormatPr defaultRowHeight="14.25" x14ac:dyDescent="0.45"/>
  <cols>
    <col min="1" max="1" width="10.3984375" customWidth="1"/>
    <col min="2" max="2" width="11.265625" customWidth="1"/>
    <col min="3" max="3" width="11.3984375" customWidth="1"/>
  </cols>
  <sheetData>
    <row r="1" spans="1:3" x14ac:dyDescent="0.45">
      <c r="A1" t="s">
        <v>63</v>
      </c>
      <c r="B1" t="s">
        <v>77</v>
      </c>
      <c r="C1" t="s">
        <v>76</v>
      </c>
    </row>
    <row r="2" spans="1:3" x14ac:dyDescent="0.45">
      <c r="A2" t="s">
        <v>64</v>
      </c>
      <c r="B2">
        <v>1729</v>
      </c>
      <c r="C2">
        <v>4380</v>
      </c>
    </row>
    <row r="3" spans="1:3" x14ac:dyDescent="0.45">
      <c r="A3" t="s">
        <v>65</v>
      </c>
      <c r="B3">
        <v>1373</v>
      </c>
      <c r="C3">
        <v>2260</v>
      </c>
    </row>
    <row r="4" spans="1:3" x14ac:dyDescent="0.45">
      <c r="A4" t="s">
        <v>66</v>
      </c>
      <c r="B4">
        <v>1880</v>
      </c>
      <c r="C4">
        <v>4210</v>
      </c>
    </row>
    <row r="5" spans="1:3" x14ac:dyDescent="0.45">
      <c r="A5" t="s">
        <v>67</v>
      </c>
      <c r="B5">
        <v>1217</v>
      </c>
      <c r="C5">
        <v>2130</v>
      </c>
    </row>
    <row r="6" spans="1:3" x14ac:dyDescent="0.45">
      <c r="A6" t="s">
        <v>68</v>
      </c>
      <c r="B6">
        <v>1640</v>
      </c>
      <c r="C6">
        <v>3768</v>
      </c>
    </row>
    <row r="7" spans="1:3" x14ac:dyDescent="0.45">
      <c r="A7" t="s">
        <v>69</v>
      </c>
      <c r="B7">
        <v>1990</v>
      </c>
      <c r="C7">
        <v>4779</v>
      </c>
    </row>
    <row r="8" spans="1:3" x14ac:dyDescent="0.45">
      <c r="A8" t="s">
        <v>70</v>
      </c>
      <c r="B8">
        <v>1402</v>
      </c>
      <c r="C8">
        <v>2300</v>
      </c>
    </row>
    <row r="9" spans="1:3" x14ac:dyDescent="0.45">
      <c r="A9" t="s">
        <v>71</v>
      </c>
      <c r="B9">
        <v>1751</v>
      </c>
      <c r="C9">
        <v>3800</v>
      </c>
    </row>
    <row r="10" spans="1:3" x14ac:dyDescent="0.45">
      <c r="A10" t="s">
        <v>72</v>
      </c>
      <c r="B10">
        <v>1784</v>
      </c>
      <c r="C10">
        <v>4465</v>
      </c>
    </row>
    <row r="11" spans="1:3" x14ac:dyDescent="0.45">
      <c r="A11" t="s">
        <v>73</v>
      </c>
      <c r="B11">
        <v>1271</v>
      </c>
      <c r="C11">
        <v>1650</v>
      </c>
    </row>
    <row r="12" spans="1:3" x14ac:dyDescent="0.45">
      <c r="A12" t="s">
        <v>74</v>
      </c>
      <c r="B12">
        <v>1229</v>
      </c>
      <c r="C12">
        <v>2335</v>
      </c>
    </row>
    <row r="13" spans="1:3" x14ac:dyDescent="0.45">
      <c r="A13" t="s">
        <v>75</v>
      </c>
      <c r="B13">
        <v>1184</v>
      </c>
      <c r="C13">
        <v>1900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Frequencies discrete</vt:lpstr>
      <vt:lpstr>Frequencies continuous</vt:lpstr>
      <vt:lpstr>Frequencies continuous function</vt:lpstr>
      <vt:lpstr>Frequencies cumulative pivot</vt:lpstr>
      <vt:lpstr>Frequencies cumulative function</vt:lpstr>
      <vt:lpstr>Averages</vt:lpstr>
      <vt:lpstr>Quartiles Percentiles</vt:lpstr>
      <vt:lpstr>Standard deviation</vt:lpstr>
      <vt:lpstr>Rank, large</vt:lpstr>
      <vt:lpstr>Box and Whisker</vt:lpstr>
      <vt:lpstr>Skew types</vt:lpstr>
      <vt:lpstr>Venn Tree</vt:lpstr>
      <vt:lpstr>Probability table</vt:lpstr>
      <vt:lpstr>Prob distributions</vt:lpstr>
      <vt:lpstr>Normal</vt:lpstr>
      <vt:lpstr>z scores</vt:lpstr>
      <vt:lpstr>Confidence</vt:lpstr>
      <vt:lpstr>Chi square</vt:lpstr>
      <vt:lpstr>Trendlines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David Griffiths</cp:lastModifiedBy>
  <dcterms:created xsi:type="dcterms:W3CDTF">2023-01-26T08:23:07Z</dcterms:created>
  <dcterms:modified xsi:type="dcterms:W3CDTF">2024-05-08T08:31:19Z</dcterms:modified>
</cp:coreProperties>
</file>