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22403\Desktop\"/>
    </mc:Choice>
  </mc:AlternateContent>
  <xr:revisionPtr revIDLastSave="0" documentId="8_{B48AC58C-0F91-42B5-9454-9D395F50857C}" xr6:coauthVersionLast="46" xr6:coauthVersionMax="46" xr10:uidLastSave="{00000000-0000-0000-0000-000000000000}"/>
  <bookViews>
    <workbookView xWindow="-108" yWindow="-108" windowWidth="23256" windowHeight="12576" tabRatio="868" firstSheet="4" activeTab="13" xr2:uid="{00000000-000D-0000-FFFF-FFFF00000000}"/>
  </bookViews>
  <sheets>
    <sheet name="目录" sheetId="30" r:id="rId1"/>
    <sheet name="编制说明" sheetId="31" r:id="rId2"/>
    <sheet name="级别工资" sheetId="65" r:id="rId3"/>
    <sheet name="社保明细" sheetId="9" r:id="rId4"/>
    <sheet name="医保明细" sheetId="10" r:id="rId5"/>
    <sheet name="公积金明细" sheetId="13" r:id="rId6"/>
    <sheet name="电费补贴明细表" sheetId="8" r:id="rId7"/>
    <sheet name="出勤情况" sheetId="19" r:id="rId8"/>
    <sheet name="工资基数据表" sheetId="4" r:id="rId9"/>
    <sheet name="上月数据" sheetId="66" r:id="rId10"/>
    <sheet name="个税计算表" sheetId="67" r:id="rId11"/>
    <sheet name="正太新材料" sheetId="62" r:id="rId12"/>
    <sheet name="正太工资汇总表" sheetId="63" r:id="rId13"/>
    <sheet name="正太工资打印" sheetId="64" r:id="rId14"/>
    <sheet name="税前人员名单" sheetId="68" r:id="rId15"/>
  </sheets>
  <externalReferences>
    <externalReference r:id="rId16"/>
  </externalReferences>
  <definedNames>
    <definedName name="_xlnm._FilterDatabase" localSheetId="7" hidden="1">出勤情况!$A$3:$S$9</definedName>
    <definedName name="_xlnm._FilterDatabase" localSheetId="6" hidden="1">电费补贴明细表!$A$5:$AC$11</definedName>
    <definedName name="_xlnm._FilterDatabase" localSheetId="8" hidden="1">工资基数据表!$A$4:$Y$10</definedName>
    <definedName name="_xlnm._FilterDatabase" localSheetId="5" hidden="1">公积金明细!$A$6:$P$8</definedName>
    <definedName name="_xlnm._FilterDatabase" localSheetId="3" hidden="1">社保明细!$A$3:$P$7</definedName>
    <definedName name="_xlnm._FilterDatabase" localSheetId="4" hidden="1">医保明细!$A$2:$L$6</definedName>
    <definedName name="_xlnm._FilterDatabase" localSheetId="13" hidden="1">正太工资打印!$A$5:$IT$12</definedName>
    <definedName name="_xlnm._FilterDatabase" localSheetId="11" hidden="1">正太新材料!$A$3:$IG$9</definedName>
    <definedName name="_xlnm.Print_Area" localSheetId="8">工资基数据表!#REF!</definedName>
    <definedName name="_xlnm.Print_Area" localSheetId="13">正太工资打印!$A$1:$AI$13</definedName>
    <definedName name="_xlnm.Print_Area" localSheetId="12">正太工资汇总表!$A$1:$AG$8</definedName>
    <definedName name="_xlnm.Print_Area" localSheetId="11">正太新材料!$A$1:$AI$9</definedName>
    <definedName name="_xlnm.Print_Titles" localSheetId="13">正太工资打印!$1:$5</definedName>
  </definedNames>
  <calcPr calcId="191029"/>
</workbook>
</file>

<file path=xl/calcChain.xml><?xml version="1.0" encoding="utf-8"?>
<calcChain xmlns="http://schemas.openxmlformats.org/spreadsheetml/2006/main">
  <c r="L11" i="64" l="1"/>
  <c r="AJ11" i="64"/>
  <c r="W10" i="64"/>
  <c r="U10" i="64"/>
  <c r="T10" i="64"/>
  <c r="S10" i="64"/>
  <c r="D10" i="64"/>
  <c r="C10" i="64"/>
  <c r="B10" i="64"/>
  <c r="Y9" i="64"/>
  <c r="W9" i="64"/>
  <c r="U9" i="64"/>
  <c r="T9" i="64"/>
  <c r="S9" i="64"/>
  <c r="D9" i="64"/>
  <c r="C9" i="64"/>
  <c r="B9" i="64"/>
  <c r="W8" i="64"/>
  <c r="U8" i="64"/>
  <c r="U11" i="64" s="1"/>
  <c r="U14" i="64" s="1"/>
  <c r="T8" i="64"/>
  <c r="S8" i="64"/>
  <c r="D8" i="64"/>
  <c r="C8" i="64"/>
  <c r="B8" i="64"/>
  <c r="Y7" i="64"/>
  <c r="W7" i="64"/>
  <c r="U7" i="64"/>
  <c r="T7" i="64"/>
  <c r="T13" i="64" s="1"/>
  <c r="S7" i="64"/>
  <c r="Q7" i="64"/>
  <c r="D7" i="64"/>
  <c r="C7" i="64"/>
  <c r="B7" i="64"/>
  <c r="Y6" i="64"/>
  <c r="Y13" i="64" s="1"/>
  <c r="W6" i="64"/>
  <c r="U6" i="64"/>
  <c r="U13" i="64" s="1"/>
  <c r="T6" i="64"/>
  <c r="S6" i="64"/>
  <c r="S11" i="64" s="1"/>
  <c r="S14" i="64" s="1"/>
  <c r="D6" i="64"/>
  <c r="C6" i="64"/>
  <c r="B6" i="64"/>
  <c r="V6" i="63"/>
  <c r="V9" i="63" s="1"/>
  <c r="V5" i="63"/>
  <c r="T5" i="63"/>
  <c r="T6" i="63" s="1"/>
  <c r="T9" i="63" s="1"/>
  <c r="S5" i="63"/>
  <c r="S6" i="63" s="1"/>
  <c r="S9" i="63" s="1"/>
  <c r="R5" i="63"/>
  <c r="R6" i="63" s="1"/>
  <c r="R9" i="63" s="1"/>
  <c r="C5" i="63"/>
  <c r="C6" i="63" s="1"/>
  <c r="C9" i="63" s="1"/>
  <c r="AK9" i="62"/>
  <c r="AJ9" i="62"/>
  <c r="AI9" i="62"/>
  <c r="W9" i="62"/>
  <c r="U9" i="62"/>
  <c r="T9" i="62"/>
  <c r="S9" i="62"/>
  <c r="AL8" i="62"/>
  <c r="R8" i="62"/>
  <c r="R10" i="64" s="1"/>
  <c r="AL7" i="62"/>
  <c r="R7" i="62"/>
  <c r="R9" i="64" s="1"/>
  <c r="AL6" i="62"/>
  <c r="R6" i="62"/>
  <c r="R8" i="64" s="1"/>
  <c r="AL5" i="62"/>
  <c r="R5" i="62"/>
  <c r="R7" i="64" s="1"/>
  <c r="AL4" i="62"/>
  <c r="R4" i="62"/>
  <c r="AU10" i="67"/>
  <c r="AM10" i="67"/>
  <c r="AK10" i="67"/>
  <c r="AJ10" i="67"/>
  <c r="AI10" i="67"/>
  <c r="AH10" i="67"/>
  <c r="AG10" i="67"/>
  <c r="AF10" i="67"/>
  <c r="AE10" i="67"/>
  <c r="AD10" i="67"/>
  <c r="AC10" i="67"/>
  <c r="AB10" i="67"/>
  <c r="AA10" i="67"/>
  <c r="Z10" i="67"/>
  <c r="Y10" i="67"/>
  <c r="X10" i="67"/>
  <c r="W10" i="67"/>
  <c r="P10" i="67"/>
  <c r="L10" i="67"/>
  <c r="AS9" i="67"/>
  <c r="AL9" i="67"/>
  <c r="T9" i="67"/>
  <c r="K9" i="67"/>
  <c r="AS8" i="67"/>
  <c r="AL8" i="67"/>
  <c r="AL10" i="67" s="1"/>
  <c r="T8" i="67"/>
  <c r="K8" i="67"/>
  <c r="AS7" i="67"/>
  <c r="AL7" i="67"/>
  <c r="T7" i="67"/>
  <c r="K7" i="67"/>
  <c r="G7" i="67"/>
  <c r="T6" i="67"/>
  <c r="M6" i="67"/>
  <c r="T5" i="67"/>
  <c r="T10" i="67" s="1"/>
  <c r="J5" i="67"/>
  <c r="S9" i="66"/>
  <c r="Q9" i="66"/>
  <c r="P9" i="66"/>
  <c r="O9" i="66"/>
  <c r="N9" i="66"/>
  <c r="M9" i="66"/>
  <c r="K9" i="66"/>
  <c r="J9" i="66"/>
  <c r="I9" i="66"/>
  <c r="H9" i="66"/>
  <c r="G9" i="66"/>
  <c r="B9" i="66"/>
  <c r="G9" i="67" s="1"/>
  <c r="R8" i="66"/>
  <c r="L8" i="66"/>
  <c r="R7" i="66"/>
  <c r="L7" i="66"/>
  <c r="R6" i="66"/>
  <c r="L6" i="66"/>
  <c r="R5" i="66"/>
  <c r="L5" i="66"/>
  <c r="R4" i="66"/>
  <c r="R9" i="66" s="1"/>
  <c r="L4" i="66"/>
  <c r="K10" i="4"/>
  <c r="I10" i="4"/>
  <c r="H10" i="4"/>
  <c r="B10" i="4"/>
  <c r="W9" i="4"/>
  <c r="K9" i="4"/>
  <c r="J9" i="4"/>
  <c r="I9" i="4"/>
  <c r="H9" i="4"/>
  <c r="G9" i="4"/>
  <c r="C9" i="4"/>
  <c r="B9" i="4"/>
  <c r="X8" i="4"/>
  <c r="W8" i="4"/>
  <c r="U8" i="4"/>
  <c r="I8" i="4"/>
  <c r="H8" i="4"/>
  <c r="E8" i="4"/>
  <c r="C8" i="4"/>
  <c r="B8" i="4"/>
  <c r="W7" i="4"/>
  <c r="L7" i="4"/>
  <c r="I7" i="4"/>
  <c r="H7" i="4"/>
  <c r="F7" i="4"/>
  <c r="E7" i="4"/>
  <c r="C7" i="4"/>
  <c r="B7" i="4"/>
  <c r="W6" i="4"/>
  <c r="O6" i="4"/>
  <c r="L6" i="4"/>
  <c r="K6" i="4"/>
  <c r="J6" i="4"/>
  <c r="I6" i="4"/>
  <c r="H6" i="4"/>
  <c r="G6" i="4"/>
  <c r="E6" i="4"/>
  <c r="D6" i="4"/>
  <c r="C6" i="4"/>
  <c r="B6" i="4"/>
  <c r="W5" i="4"/>
  <c r="L5" i="4"/>
  <c r="K5" i="4"/>
  <c r="J5" i="4"/>
  <c r="J10" i="4" s="1"/>
  <c r="I5" i="4"/>
  <c r="H5" i="4"/>
  <c r="F5" i="4"/>
  <c r="D5" i="4"/>
  <c r="D10" i="4" s="1"/>
  <c r="C5" i="4"/>
  <c r="B5" i="4"/>
  <c r="P9" i="19"/>
  <c r="O9" i="19"/>
  <c r="N9" i="19"/>
  <c r="M9" i="19"/>
  <c r="L9" i="19"/>
  <c r="K9" i="19"/>
  <c r="J9" i="19"/>
  <c r="H9" i="19"/>
  <c r="G9" i="19"/>
  <c r="R8" i="19"/>
  <c r="X9" i="4" s="1"/>
  <c r="I8" i="19"/>
  <c r="E8" i="19"/>
  <c r="F9" i="4" s="1"/>
  <c r="D8" i="19"/>
  <c r="E9" i="4" s="1"/>
  <c r="R7" i="19"/>
  <c r="F7" i="19"/>
  <c r="G8" i="4" s="1"/>
  <c r="E7" i="19"/>
  <c r="F8" i="4" s="1"/>
  <c r="D7" i="19"/>
  <c r="I7" i="19" s="1"/>
  <c r="R6" i="19"/>
  <c r="X7" i="4" s="1"/>
  <c r="F6" i="19"/>
  <c r="I6" i="19" s="1"/>
  <c r="E6" i="19"/>
  <c r="D6" i="19"/>
  <c r="R5" i="19"/>
  <c r="X6" i="4" s="1"/>
  <c r="T6" i="4" s="1"/>
  <c r="F5" i="19"/>
  <c r="E5" i="19"/>
  <c r="F6" i="4" s="1"/>
  <c r="D5" i="19"/>
  <c r="I5" i="19" s="1"/>
  <c r="R4" i="19"/>
  <c r="X5" i="4" s="1"/>
  <c r="F4" i="19"/>
  <c r="G5" i="4" s="1"/>
  <c r="E4" i="19"/>
  <c r="E9" i="19" s="1"/>
  <c r="D4" i="19"/>
  <c r="O11" i="8"/>
  <c r="N11" i="8"/>
  <c r="M11" i="8"/>
  <c r="L11" i="8"/>
  <c r="K11" i="8"/>
  <c r="I11" i="8"/>
  <c r="H11" i="8"/>
  <c r="G11" i="8"/>
  <c r="F11" i="8"/>
  <c r="E11" i="8"/>
  <c r="D11" i="8"/>
  <c r="R10" i="8"/>
  <c r="R9" i="8"/>
  <c r="P9" i="8"/>
  <c r="J9" i="8"/>
  <c r="R8" i="8"/>
  <c r="P8" i="8"/>
  <c r="J8" i="8"/>
  <c r="R7" i="8"/>
  <c r="P7" i="8"/>
  <c r="J7" i="8"/>
  <c r="J11" i="8" s="1"/>
  <c r="R6" i="8"/>
  <c r="T8" i="4" s="1"/>
  <c r="P6" i="8"/>
  <c r="P11" i="8" s="1"/>
  <c r="J6" i="8"/>
  <c r="F9" i="13"/>
  <c r="E9" i="13"/>
  <c r="H8" i="13"/>
  <c r="H7" i="13"/>
  <c r="R6" i="4" s="1"/>
  <c r="F7" i="10"/>
  <c r="E7" i="10"/>
  <c r="J6" i="10"/>
  <c r="J5" i="10"/>
  <c r="J4" i="10"/>
  <c r="J3" i="10"/>
  <c r="G3" i="10"/>
  <c r="G7" i="10" s="1"/>
  <c r="H8" i="9"/>
  <c r="G8" i="9"/>
  <c r="F8" i="9"/>
  <c r="E8" i="9"/>
  <c r="K7" i="9"/>
  <c r="I7" i="9"/>
  <c r="K6" i="9"/>
  <c r="I6" i="9"/>
  <c r="K5" i="9"/>
  <c r="I5" i="9"/>
  <c r="K4" i="9"/>
  <c r="P8" i="4" s="1"/>
  <c r="I4" i="9"/>
  <c r="I8" i="9" s="1"/>
  <c r="U7" i="4" l="1"/>
  <c r="M7" i="4"/>
  <c r="T7" i="4"/>
  <c r="R7" i="4"/>
  <c r="O7" i="4"/>
  <c r="N7" i="4"/>
  <c r="P7" i="4"/>
  <c r="V7" i="4"/>
  <c r="S7" i="4"/>
  <c r="Q7" i="4"/>
  <c r="U9" i="4"/>
  <c r="M9" i="4"/>
  <c r="T9" i="4"/>
  <c r="R9" i="4"/>
  <c r="P9" i="4"/>
  <c r="O9" i="4"/>
  <c r="N9" i="4"/>
  <c r="Q9" i="4"/>
  <c r="V9" i="4"/>
  <c r="S9" i="4"/>
  <c r="S5" i="4"/>
  <c r="V8" i="4"/>
  <c r="L9" i="66"/>
  <c r="AE5" i="62"/>
  <c r="AE7" i="64" s="1"/>
  <c r="AE8" i="62"/>
  <c r="AE10" i="64" s="1"/>
  <c r="V8" i="62"/>
  <c r="V10" i="64" s="1"/>
  <c r="S6" i="4"/>
  <c r="G7" i="4"/>
  <c r="AF8" i="62"/>
  <c r="AF10" i="64" s="1"/>
  <c r="V5" i="4"/>
  <c r="V10" i="4" s="1"/>
  <c r="M8" i="4"/>
  <c r="R8" i="4"/>
  <c r="Q8" i="4"/>
  <c r="O8" i="4"/>
  <c r="M9" i="67"/>
  <c r="J8" i="67"/>
  <c r="AS5" i="67"/>
  <c r="AS10" i="67" s="1"/>
  <c r="J9" i="67"/>
  <c r="K6" i="67"/>
  <c r="G8" i="67"/>
  <c r="AS6" i="67"/>
  <c r="J6" i="67"/>
  <c r="G5" i="67"/>
  <c r="M7" i="67"/>
  <c r="M8" i="67"/>
  <c r="J7" i="67"/>
  <c r="G6" i="67"/>
  <c r="M5" i="67"/>
  <c r="K5" i="67"/>
  <c r="R9" i="62"/>
  <c r="H6" i="62"/>
  <c r="H8" i="64" s="1"/>
  <c r="R5" i="4"/>
  <c r="R10" i="4" s="1"/>
  <c r="F11" i="13" s="1"/>
  <c r="T5" i="4"/>
  <c r="T10" i="4" s="1"/>
  <c r="Q6" i="4"/>
  <c r="P6" i="4"/>
  <c r="V6" i="4"/>
  <c r="N6" i="4"/>
  <c r="U6" i="4"/>
  <c r="AF5" i="62" s="1"/>
  <c r="AF7" i="64" s="1"/>
  <c r="N8" i="4"/>
  <c r="E7" i="62"/>
  <c r="I4" i="19"/>
  <c r="I9" i="19" s="1"/>
  <c r="E5" i="4"/>
  <c r="E10" i="4" s="1"/>
  <c r="D9" i="19"/>
  <c r="L10" i="4"/>
  <c r="AF7" i="62"/>
  <c r="AF9" i="64" s="1"/>
  <c r="T11" i="64"/>
  <c r="T14" i="64" s="1"/>
  <c r="G10" i="4"/>
  <c r="E8" i="62"/>
  <c r="AB7" i="62"/>
  <c r="O7" i="62"/>
  <c r="O9" i="64" s="1"/>
  <c r="G7" i="62"/>
  <c r="G9" i="64" s="1"/>
  <c r="AD6" i="62"/>
  <c r="J6" i="62"/>
  <c r="J8" i="64" s="1"/>
  <c r="X5" i="62"/>
  <c r="X7" i="64" s="1"/>
  <c r="E4" i="62"/>
  <c r="N7" i="62"/>
  <c r="F7" i="62"/>
  <c r="L4" i="62"/>
  <c r="L7" i="62"/>
  <c r="L9" i="64" s="1"/>
  <c r="O6" i="62"/>
  <c r="O8" i="64" s="1"/>
  <c r="G6" i="62"/>
  <c r="G8" i="64" s="1"/>
  <c r="AE4" i="62"/>
  <c r="J4" i="62"/>
  <c r="P5" i="4"/>
  <c r="P10" i="4" s="1"/>
  <c r="G11" i="9" s="1"/>
  <c r="H4" i="62"/>
  <c r="O5" i="4"/>
  <c r="O10" i="4" s="1"/>
  <c r="O8" i="62"/>
  <c r="O10" i="64" s="1"/>
  <c r="G8" i="62"/>
  <c r="G10" i="64" s="1"/>
  <c r="AD7" i="62"/>
  <c r="I7" i="62"/>
  <c r="I9" i="64" s="1"/>
  <c r="AF6" i="62"/>
  <c r="AF8" i="64" s="1"/>
  <c r="X6" i="62"/>
  <c r="X8" i="64" s="1"/>
  <c r="L6" i="62"/>
  <c r="L8" i="64" s="1"/>
  <c r="E5" i="62"/>
  <c r="E7" i="64" s="1"/>
  <c r="AB4" i="62"/>
  <c r="O4" i="62"/>
  <c r="G4" i="62"/>
  <c r="N4" i="62"/>
  <c r="F4" i="62"/>
  <c r="U5" i="4"/>
  <c r="U10" i="4" s="1"/>
  <c r="M5" i="4"/>
  <c r="F10" i="4"/>
  <c r="N5" i="4"/>
  <c r="N10" i="4" s="1"/>
  <c r="S8" i="4"/>
  <c r="X7" i="62" s="1"/>
  <c r="X9" i="64" s="1"/>
  <c r="AD4" i="62"/>
  <c r="AB6" i="62"/>
  <c r="Q5" i="4"/>
  <c r="M6" i="4"/>
  <c r="I5" i="62"/>
  <c r="I7" i="64" s="1"/>
  <c r="AC6" i="62"/>
  <c r="W11" i="64"/>
  <c r="W14" i="64" s="1"/>
  <c r="W13" i="64"/>
  <c r="L5" i="62"/>
  <c r="L7" i="64" s="1"/>
  <c r="V6" i="62"/>
  <c r="V8" i="64" s="1"/>
  <c r="AE6" i="62"/>
  <c r="AE8" i="64" s="1"/>
  <c r="H7" i="62"/>
  <c r="H9" i="64" s="1"/>
  <c r="AC7" i="62"/>
  <c r="F8" i="62"/>
  <c r="N8" i="62"/>
  <c r="R6" i="64"/>
  <c r="Q5" i="63"/>
  <c r="Q6" i="63" s="1"/>
  <c r="Q9" i="63" s="1"/>
  <c r="F9" i="19"/>
  <c r="F5" i="62"/>
  <c r="N5" i="62"/>
  <c r="AB5" i="62"/>
  <c r="E6" i="62"/>
  <c r="J7" i="62"/>
  <c r="J9" i="64" s="1"/>
  <c r="AE7" i="62"/>
  <c r="AE9" i="64" s="1"/>
  <c r="H8" i="62"/>
  <c r="H10" i="64" s="1"/>
  <c r="AB8" i="62"/>
  <c r="S13" i="64"/>
  <c r="I4" i="62"/>
  <c r="G5" i="62"/>
  <c r="G7" i="64" s="1"/>
  <c r="O5" i="62"/>
  <c r="O7" i="64" s="1"/>
  <c r="AC5" i="62"/>
  <c r="F6" i="62"/>
  <c r="N6" i="62"/>
  <c r="V7" i="62"/>
  <c r="V9" i="64" s="1"/>
  <c r="I8" i="62"/>
  <c r="I10" i="64" s="1"/>
  <c r="AC8" i="62"/>
  <c r="H5" i="62"/>
  <c r="H7" i="64" s="1"/>
  <c r="AD5" i="62"/>
  <c r="J8" i="62"/>
  <c r="J10" i="64" s="1"/>
  <c r="AD8" i="62"/>
  <c r="J5" i="62"/>
  <c r="J7" i="64" s="1"/>
  <c r="V5" i="62"/>
  <c r="V7" i="64" s="1"/>
  <c r="I6" i="62"/>
  <c r="I8" i="64" s="1"/>
  <c r="L8" i="62"/>
  <c r="L10" i="64" s="1"/>
  <c r="X8" i="62"/>
  <c r="X10" i="64" s="1"/>
  <c r="AD6" i="64" l="1"/>
  <c r="AD9" i="62"/>
  <c r="Q5" i="67"/>
  <c r="AC5" i="63"/>
  <c r="AC6" i="63" s="1"/>
  <c r="AC9" i="63" s="1"/>
  <c r="N6" i="64"/>
  <c r="N9" i="62"/>
  <c r="P4" i="62"/>
  <c r="M5" i="63"/>
  <c r="M6" i="63" s="1"/>
  <c r="M9" i="63" s="1"/>
  <c r="J9" i="62"/>
  <c r="I5" i="63"/>
  <c r="I6" i="63" s="1"/>
  <c r="I9" i="63" s="1"/>
  <c r="J6" i="64"/>
  <c r="F9" i="64"/>
  <c r="K7" i="62"/>
  <c r="AB9" i="64"/>
  <c r="N8" i="67"/>
  <c r="AD10" i="64"/>
  <c r="Q9" i="67"/>
  <c r="F5" i="63"/>
  <c r="F6" i="63" s="1"/>
  <c r="F9" i="63" s="1"/>
  <c r="G9" i="62"/>
  <c r="G6" i="64"/>
  <c r="AD9" i="64"/>
  <c r="Q8" i="67"/>
  <c r="N9" i="64"/>
  <c r="P7" i="62"/>
  <c r="P9" i="64" s="1"/>
  <c r="E10" i="64"/>
  <c r="Q8" i="62"/>
  <c r="Q10" i="64" s="1"/>
  <c r="F8" i="64"/>
  <c r="K6" i="62"/>
  <c r="R11" i="64"/>
  <c r="R14" i="64" s="1"/>
  <c r="R13" i="64"/>
  <c r="AD5" i="63"/>
  <c r="AD6" i="63" s="1"/>
  <c r="AE9" i="62"/>
  <c r="AE6" i="64"/>
  <c r="AC7" i="64"/>
  <c r="O6" i="67"/>
  <c r="S6" i="67" s="1"/>
  <c r="P8" i="62"/>
  <c r="P10" i="64" s="1"/>
  <c r="N10" i="64"/>
  <c r="N5" i="63"/>
  <c r="N6" i="63" s="1"/>
  <c r="N9" i="63" s="1"/>
  <c r="O9" i="62"/>
  <c r="O6" i="64"/>
  <c r="D5" i="63"/>
  <c r="D6" i="63" s="1"/>
  <c r="D9" i="63" s="1"/>
  <c r="E6" i="64"/>
  <c r="Q4" i="62"/>
  <c r="E9" i="62"/>
  <c r="E9" i="64"/>
  <c r="Q7" i="62"/>
  <c r="Q9" i="64" s="1"/>
  <c r="U8" i="67"/>
  <c r="N8" i="64"/>
  <c r="P6" i="62"/>
  <c r="P8" i="64" s="1"/>
  <c r="Q6" i="62"/>
  <c r="Q8" i="64" s="1"/>
  <c r="E8" i="64"/>
  <c r="F10" i="64"/>
  <c r="K8" i="62"/>
  <c r="O7" i="67"/>
  <c r="S7" i="67" s="1"/>
  <c r="AC8" i="64"/>
  <c r="AA5" i="63"/>
  <c r="AA6" i="63" s="1"/>
  <c r="AA9" i="63" s="1"/>
  <c r="AB6" i="64"/>
  <c r="AB9" i="62"/>
  <c r="N5" i="67"/>
  <c r="V4" i="62"/>
  <c r="R8" i="67"/>
  <c r="Q6" i="67"/>
  <c r="U6" i="67" s="1"/>
  <c r="AD7" i="64"/>
  <c r="N6" i="67"/>
  <c r="R6" i="67" s="1"/>
  <c r="V6" i="67" s="1"/>
  <c r="AB7" i="64"/>
  <c r="AC9" i="64"/>
  <c r="O8" i="67"/>
  <c r="S8" i="67" s="1"/>
  <c r="G10" i="67"/>
  <c r="U9" i="67"/>
  <c r="AC10" i="64"/>
  <c r="O9" i="67"/>
  <c r="S9" i="67" s="1"/>
  <c r="I6" i="64"/>
  <c r="I9" i="62"/>
  <c r="H5" i="63"/>
  <c r="H6" i="63" s="1"/>
  <c r="H9" i="63" s="1"/>
  <c r="P5" i="62"/>
  <c r="P7" i="64" s="1"/>
  <c r="N7" i="64"/>
  <c r="M10" i="4"/>
  <c r="G5" i="63"/>
  <c r="G6" i="63" s="1"/>
  <c r="G9" i="63" s="1"/>
  <c r="H6" i="64"/>
  <c r="H9" i="62"/>
  <c r="AD8" i="64"/>
  <c r="Q7" i="67"/>
  <c r="U7" i="67" s="1"/>
  <c r="J10" i="67"/>
  <c r="S10" i="4"/>
  <c r="AF4" i="62"/>
  <c r="K5" i="62"/>
  <c r="F7" i="64"/>
  <c r="Q10" i="4"/>
  <c r="F9" i="10" s="1"/>
  <c r="AC4" i="62"/>
  <c r="K5" i="63"/>
  <c r="K6" i="63" s="1"/>
  <c r="L6" i="64"/>
  <c r="L9" i="62"/>
  <c r="K10" i="67"/>
  <c r="N9" i="67"/>
  <c r="R9" i="67" s="1"/>
  <c r="V9" i="67" s="1"/>
  <c r="AB10" i="64"/>
  <c r="AB8" i="64"/>
  <c r="N7" i="67"/>
  <c r="R7" i="67" s="1"/>
  <c r="V7" i="67" s="1"/>
  <c r="F6" i="64"/>
  <c r="F9" i="62"/>
  <c r="E5" i="63"/>
  <c r="E6" i="63" s="1"/>
  <c r="E9" i="63" s="1"/>
  <c r="K4" i="62"/>
  <c r="X4" i="62"/>
  <c r="M10" i="67"/>
  <c r="U5" i="67"/>
  <c r="M4" i="62" l="1"/>
  <c r="J5" i="63"/>
  <c r="J6" i="63" s="1"/>
  <c r="J9" i="63" s="1"/>
  <c r="K6" i="64"/>
  <c r="K9" i="62"/>
  <c r="U10" i="67"/>
  <c r="V6" i="64"/>
  <c r="V9" i="62"/>
  <c r="U5" i="63"/>
  <c r="U6" i="63" s="1"/>
  <c r="U9" i="63" s="1"/>
  <c r="K8" i="64"/>
  <c r="M6" i="62"/>
  <c r="AB5" i="63"/>
  <c r="AB6" i="63" s="1"/>
  <c r="AB9" i="63" s="1"/>
  <c r="AC6" i="64"/>
  <c r="AC9" i="62"/>
  <c r="O5" i="67"/>
  <c r="N10" i="67"/>
  <c r="R5" i="67"/>
  <c r="Q6" i="64"/>
  <c r="Q9" i="62"/>
  <c r="P5" i="63"/>
  <c r="P6" i="63" s="1"/>
  <c r="P9" i="63" s="1"/>
  <c r="O5" i="63"/>
  <c r="O6" i="63" s="1"/>
  <c r="O9" i="63" s="1"/>
  <c r="P6" i="64"/>
  <c r="P9" i="62"/>
  <c r="W5" i="63"/>
  <c r="W6" i="63" s="1"/>
  <c r="W9" i="63" s="1"/>
  <c r="X6" i="64"/>
  <c r="X9" i="62"/>
  <c r="I11" i="64"/>
  <c r="I14" i="64" s="1"/>
  <c r="I13" i="64"/>
  <c r="E13" i="64"/>
  <c r="E11" i="64"/>
  <c r="E14" i="64" s="1"/>
  <c r="G11" i="64"/>
  <c r="G14" i="64" s="1"/>
  <c r="G13" i="64"/>
  <c r="K7" i="64"/>
  <c r="M5" i="62"/>
  <c r="H13" i="64"/>
  <c r="H11" i="64"/>
  <c r="H14" i="64" s="1"/>
  <c r="AB11" i="64"/>
  <c r="AB14" i="64" s="1"/>
  <c r="AB13" i="64"/>
  <c r="AE11" i="64"/>
  <c r="AE14" i="64" s="1"/>
  <c r="AE13" i="64"/>
  <c r="K9" i="64"/>
  <c r="M7" i="62"/>
  <c r="N11" i="64"/>
  <c r="N14" i="64" s="1"/>
  <c r="N13" i="64"/>
  <c r="O11" i="64"/>
  <c r="O14" i="64" s="1"/>
  <c r="O13" i="64"/>
  <c r="AE5" i="63"/>
  <c r="AE6" i="63" s="1"/>
  <c r="AE9" i="63" s="1"/>
  <c r="AF6" i="64"/>
  <c r="AF9" i="62"/>
  <c r="AD9" i="63"/>
  <c r="J11" i="64"/>
  <c r="J14" i="64" s="1"/>
  <c r="J13" i="64"/>
  <c r="Q10" i="67"/>
  <c r="F11" i="64"/>
  <c r="F14" i="64" s="1"/>
  <c r="F13" i="64"/>
  <c r="L14" i="64"/>
  <c r="L13" i="64"/>
  <c r="V8" i="67"/>
  <c r="K9" i="63"/>
  <c r="M8" i="62"/>
  <c r="K10" i="64"/>
  <c r="AD11" i="64"/>
  <c r="AD14" i="64" s="1"/>
  <c r="AD13" i="64"/>
  <c r="M10" i="64" l="1"/>
  <c r="Z8" i="62"/>
  <c r="X13" i="64"/>
  <c r="X11" i="64"/>
  <c r="X14" i="64" s="1"/>
  <c r="R10" i="67"/>
  <c r="V5" i="67"/>
  <c r="V10" i="67" s="1"/>
  <c r="AF13" i="64"/>
  <c r="AF11" i="64"/>
  <c r="AF14" i="64" s="1"/>
  <c r="O10" i="67"/>
  <c r="S5" i="67"/>
  <c r="S10" i="67" s="1"/>
  <c r="V11" i="64"/>
  <c r="V14" i="64" s="1"/>
  <c r="V13" i="64"/>
  <c r="P13" i="64"/>
  <c r="P11" i="64"/>
  <c r="P14" i="64" s="1"/>
  <c r="AC13" i="64"/>
  <c r="AC11" i="64"/>
  <c r="AC14" i="64" s="1"/>
  <c r="K11" i="64"/>
  <c r="K14" i="64" s="1"/>
  <c r="K13" i="64"/>
  <c r="Z6" i="62"/>
  <c r="M8" i="64"/>
  <c r="M9" i="64"/>
  <c r="Z7" i="62"/>
  <c r="M7" i="64"/>
  <c r="Z5" i="62"/>
  <c r="Q11" i="64"/>
  <c r="Q14" i="64" s="1"/>
  <c r="Q13" i="64"/>
  <c r="Z4" i="62"/>
  <c r="L5" i="63"/>
  <c r="L6" i="63" s="1"/>
  <c r="L9" i="63" s="1"/>
  <c r="M6" i="64"/>
  <c r="M9" i="62"/>
  <c r="Z7" i="64" l="1"/>
  <c r="AA5" i="62"/>
  <c r="H6" i="67"/>
  <c r="I6" i="67" s="1"/>
  <c r="AN6" i="67" s="1"/>
  <c r="AO6" i="67" s="1"/>
  <c r="AA7" i="62"/>
  <c r="H8" i="67"/>
  <c r="I8" i="67" s="1"/>
  <c r="AN8" i="67" s="1"/>
  <c r="AO8" i="67" s="1"/>
  <c r="Z9" i="64"/>
  <c r="M13" i="64"/>
  <c r="M11" i="64"/>
  <c r="M14" i="64" s="1"/>
  <c r="H7" i="67"/>
  <c r="I7" i="67" s="1"/>
  <c r="AN7" i="67" s="1"/>
  <c r="AO7" i="67" s="1"/>
  <c r="Z8" i="64"/>
  <c r="Z9" i="62"/>
  <c r="Y5" i="63"/>
  <c r="Y6" i="63" s="1"/>
  <c r="Y9" i="63" s="1"/>
  <c r="Z6" i="64"/>
  <c r="AA4" i="62"/>
  <c r="H5" i="67"/>
  <c r="Z10" i="64"/>
  <c r="H9" i="67"/>
  <c r="I9" i="67" s="1"/>
  <c r="AN9" i="67" s="1"/>
  <c r="AO9" i="67" s="1"/>
  <c r="H10" i="67" l="1"/>
  <c r="I5" i="67"/>
  <c r="AP7" i="67"/>
  <c r="AQ7" i="67" s="1"/>
  <c r="AT7" i="67" s="1"/>
  <c r="AR7" i="67"/>
  <c r="AA6" i="64"/>
  <c r="Z11" i="64"/>
  <c r="Z14" i="64" s="1"/>
  <c r="Z13" i="64"/>
  <c r="AP8" i="67"/>
  <c r="AQ8" i="67" s="1"/>
  <c r="AA9" i="64"/>
  <c r="AT6" i="67"/>
  <c r="AG5" i="62" s="1"/>
  <c r="AG7" i="64" s="1"/>
  <c r="AP6" i="67"/>
  <c r="AQ6" i="67" s="1"/>
  <c r="AP9" i="67"/>
  <c r="AQ9" i="67" s="1"/>
  <c r="AA7" i="64"/>
  <c r="AG6" i="62" l="1"/>
  <c r="AG8" i="64" s="1"/>
  <c r="Y6" i="62"/>
  <c r="AA13" i="64"/>
  <c r="AH5" i="62"/>
  <c r="AH7" i="64" s="1"/>
  <c r="AT8" i="67"/>
  <c r="AG7" i="62" s="1"/>
  <c r="AR9" i="67"/>
  <c r="AT9" i="67"/>
  <c r="AR8" i="67"/>
  <c r="AR6" i="67"/>
  <c r="I10" i="67"/>
  <c r="AN5" i="67"/>
  <c r="AG8" i="62" l="1"/>
  <c r="AG10" i="64" s="1"/>
  <c r="Y8" i="62"/>
  <c r="Y9" i="62" s="1"/>
  <c r="AG9" i="64"/>
  <c r="AH7" i="62"/>
  <c r="AH9" i="64" s="1"/>
  <c r="AO5" i="67"/>
  <c r="AN10" i="67"/>
  <c r="Y8" i="64"/>
  <c r="X5" i="63"/>
  <c r="X6" i="63" s="1"/>
  <c r="AA6" i="62"/>
  <c r="AA8" i="64" l="1"/>
  <c r="AH6" i="62"/>
  <c r="AH8" i="64" s="1"/>
  <c r="Z5" i="63"/>
  <c r="Z6" i="63" s="1"/>
  <c r="X9" i="63"/>
  <c r="AP5" i="67"/>
  <c r="AQ5" i="67" s="1"/>
  <c r="AQ10" i="67" s="1"/>
  <c r="AO10" i="67"/>
  <c r="Y10" i="64"/>
  <c r="Y11" i="64" s="1"/>
  <c r="Y14" i="64" s="1"/>
  <c r="AA8" i="62"/>
  <c r="AA9" i="62" s="1"/>
  <c r="Z9" i="63" l="1"/>
  <c r="AH8" i="62"/>
  <c r="AH10" i="64" s="1"/>
  <c r="AA10" i="64"/>
  <c r="AR5" i="67"/>
  <c r="AR10" i="67" s="1"/>
  <c r="AA11" i="64"/>
  <c r="AA14" i="64" s="1"/>
  <c r="AT5" i="67"/>
  <c r="AG4" i="62" l="1"/>
  <c r="AT10" i="67"/>
  <c r="AG6" i="64" l="1"/>
  <c r="AG9" i="62"/>
  <c r="AF5" i="63"/>
  <c r="AF6" i="63" s="1"/>
  <c r="AF9" i="63" s="1"/>
  <c r="AH4" i="62"/>
  <c r="AH9" i="62" l="1"/>
  <c r="AG5" i="63"/>
  <c r="AG6" i="63" s="1"/>
  <c r="AG9" i="63" s="1"/>
  <c r="AH6" i="64"/>
  <c r="AG11" i="64"/>
  <c r="AG14" i="64" s="1"/>
  <c r="AG13" i="64"/>
  <c r="AH11" i="64" l="1"/>
  <c r="AH14" i="64" s="1"/>
  <c r="AH13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H5050</author>
  </authors>
  <commentList>
    <comment ref="S4" authorId="0" shapeId="0" xr:uid="{00000000-0006-0000-0B00-000001000000}">
      <text>
        <r>
          <rPr>
            <b/>
            <sz val="9"/>
            <rFont val="宋体"/>
            <charset val="134"/>
          </rPr>
          <t>从坤彩取数</t>
        </r>
      </text>
    </comment>
    <comment ref="Q5" authorId="1" shapeId="0" xr:uid="{00000000-0006-0000-0B00-000002000000}">
      <text>
        <r>
          <rPr>
            <b/>
            <sz val="9"/>
            <rFont val="宋体"/>
            <charset val="134"/>
          </rPr>
          <t>没有满勤奖</t>
        </r>
      </text>
    </comment>
  </commentList>
</comments>
</file>

<file path=xl/sharedStrings.xml><?xml version="1.0" encoding="utf-8"?>
<sst xmlns="http://schemas.openxmlformats.org/spreadsheetml/2006/main" count="530" uniqueCount="272">
  <si>
    <t>目录</t>
  </si>
  <si>
    <t>序号</t>
  </si>
  <si>
    <t>报头名称</t>
  </si>
  <si>
    <t>编制说明</t>
  </si>
  <si>
    <t>合成溶制承包工资计算</t>
  </si>
  <si>
    <t>奖金比例确认表</t>
  </si>
  <si>
    <t>内膜袋加工和拉污泥承包工资计算</t>
  </si>
  <si>
    <t>社保明细</t>
  </si>
  <si>
    <t>配色部绩效工资分配</t>
  </si>
  <si>
    <t>医保明细</t>
  </si>
  <si>
    <t>承包离职人员工资</t>
  </si>
  <si>
    <t>公积金明细</t>
  </si>
  <si>
    <t>水解绩效工资分配</t>
  </si>
  <si>
    <t>电费补贴明细表</t>
  </si>
  <si>
    <t>本月全部离职人员工资</t>
  </si>
  <si>
    <t>出勤情况</t>
  </si>
  <si>
    <t>行政人员奖金</t>
  </si>
  <si>
    <t>工资基础数据表</t>
  </si>
  <si>
    <t>销售人员奖金</t>
  </si>
  <si>
    <t>全部工资计算表</t>
  </si>
  <si>
    <t>个税计算公式</t>
  </si>
  <si>
    <t>调部门人员工资</t>
  </si>
  <si>
    <t>工资汇总表</t>
  </si>
  <si>
    <t>一期工资汇总表</t>
  </si>
  <si>
    <t>二期工资汇总表</t>
  </si>
  <si>
    <t>工资打印格式</t>
  </si>
  <si>
    <t>包装工段承包工资计算</t>
  </si>
  <si>
    <t>工资计算注意事项</t>
  </si>
  <si>
    <t>目录!A1</t>
  </si>
  <si>
    <t>1、林宏丰、赵帮成、曹志成、袁茹、黄海波无全勤奖。</t>
  </si>
  <si>
    <t>2、 赵帮成无休息日，合成溶制和包装无节日休息日。</t>
  </si>
  <si>
    <t>3、生产部门中，唯后处理工段每月休3天，承包部门中包装和合成溶制两部门无节日轮休，每月休2天。</t>
  </si>
  <si>
    <t>4、保安、厨房、小样室均与生产部一样，月休2天。</t>
  </si>
  <si>
    <t>5、在工资表中计算个税自负的有人：茅颖、李秋云、陈漳全、林英、谭儒华、魏军锋、姜世泉、刘荣锋、李红玉、严育林、兰淑华、曹志成、卓晓峰、陈俭辉</t>
  </si>
  <si>
    <r>
      <rPr>
        <sz val="11"/>
        <rFont val="宋体"/>
        <charset val="134"/>
      </rPr>
      <t>6</t>
    </r>
    <r>
      <rPr>
        <sz val="11"/>
        <rFont val="宋体"/>
        <charset val="134"/>
      </rPr>
      <t>、承包工段：包装部95元/T+张泉1800元补贴；包装部</t>
    </r>
    <r>
      <rPr>
        <sz val="11"/>
        <rFont val="宋体"/>
        <charset val="134"/>
      </rPr>
      <t>95元+黄利华800元补贴：；熔制:（大2800元/炉+小2000元/炉）+破碎（大2660元/炉+小1900/炉）工段长700元补贴、</t>
    </r>
  </si>
  <si>
    <r>
      <rPr>
        <sz val="11"/>
        <rFont val="宋体"/>
        <charset val="134"/>
      </rPr>
      <t>7、工伤人员根据工伤天数按基本工资3300计算</t>
    </r>
    <r>
      <rPr>
        <sz val="11"/>
        <rFont val="宋体"/>
        <charset val="134"/>
      </rPr>
      <t>。</t>
    </r>
  </si>
  <si>
    <t>8、厂休40元/天</t>
  </si>
  <si>
    <t>9、扣服装款，长袖80一套，短袖68一套</t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</si>
  <si>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0</t>
    </r>
    <r>
      <rPr>
        <sz val="11"/>
        <rFont val="宋体"/>
        <charset val="134"/>
      </rPr>
      <t>.有重名罗刚，水解和技术中心，刘刚，行政部和水解</t>
    </r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</si>
  <si>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1</t>
    </r>
    <r>
      <rPr>
        <sz val="11"/>
        <rFont val="宋体"/>
        <charset val="134"/>
      </rPr>
      <t>.实际出勤天数应小于或等于应出勤天数</t>
    </r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</si>
  <si>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2</t>
    </r>
    <r>
      <rPr>
        <sz val="11"/>
        <rFont val="宋体"/>
        <charset val="134"/>
      </rPr>
      <t>.承包和计件人员没有满勤奖（除了包装和合成熔制）</t>
    </r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</si>
  <si>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3</t>
    </r>
    <r>
      <rPr>
        <sz val="11"/>
        <rFont val="宋体"/>
        <charset val="134"/>
      </rPr>
      <t>.需要注意调部门人员的奖金和满勤奖（特别是有承包和计件人员的）</t>
    </r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</si>
  <si>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4.配色部和水解有内部绩效考核</t>
    </r>
  </si>
  <si>
    <t>级别</t>
  </si>
  <si>
    <t>分类</t>
  </si>
  <si>
    <t>职等</t>
  </si>
  <si>
    <t>薪级</t>
  </si>
  <si>
    <t>级别工资</t>
  </si>
  <si>
    <t>职务类</t>
  </si>
  <si>
    <t>技术类</t>
  </si>
  <si>
    <t>基本工资</t>
  </si>
  <si>
    <t>超时津贴</t>
  </si>
  <si>
    <t>级别补贴</t>
  </si>
  <si>
    <t>小计</t>
  </si>
  <si>
    <t>一级</t>
  </si>
  <si>
    <t>员工及副班长级别</t>
  </si>
  <si>
    <t>助理员</t>
  </si>
  <si>
    <t>3职等</t>
  </si>
  <si>
    <t>1薪级</t>
  </si>
  <si>
    <t>2薪级</t>
  </si>
  <si>
    <t>3薪级</t>
  </si>
  <si>
    <t>二级</t>
  </si>
  <si>
    <t>班长及副工段长级别</t>
  </si>
  <si>
    <t>技术员</t>
  </si>
  <si>
    <t>4薪级</t>
  </si>
  <si>
    <t>5薪级</t>
  </si>
  <si>
    <t>6薪级</t>
  </si>
  <si>
    <t>7薪级</t>
  </si>
  <si>
    <t>三级</t>
  </si>
  <si>
    <t>工段长及副部长级别</t>
  </si>
  <si>
    <t>初级工程师</t>
  </si>
  <si>
    <t>8薪级</t>
  </si>
  <si>
    <t>9薪级</t>
  </si>
  <si>
    <t>10薪级</t>
  </si>
  <si>
    <t>四级</t>
  </si>
  <si>
    <t>部长或经理级</t>
  </si>
  <si>
    <t>中级工程师</t>
  </si>
  <si>
    <t>4职等</t>
  </si>
  <si>
    <t>11薪级</t>
  </si>
  <si>
    <t>12薪级</t>
  </si>
  <si>
    <t>13薪级</t>
  </si>
  <si>
    <t>14薪级</t>
  </si>
  <si>
    <t>五级</t>
  </si>
  <si>
    <t>总经理助理级</t>
  </si>
  <si>
    <t>高级工程师</t>
  </si>
  <si>
    <t>15薪级</t>
  </si>
  <si>
    <t>16薪级</t>
  </si>
  <si>
    <t>17薪级</t>
  </si>
  <si>
    <t>六级</t>
  </si>
  <si>
    <t>总监级或总经理级</t>
  </si>
  <si>
    <t>专家</t>
  </si>
  <si>
    <t>7职等</t>
  </si>
  <si>
    <t>18薪级</t>
  </si>
  <si>
    <t>19薪级</t>
  </si>
  <si>
    <t>20薪级</t>
  </si>
  <si>
    <t>21薪级</t>
  </si>
  <si>
    <t>22薪级</t>
  </si>
  <si>
    <t>23薪级</t>
  </si>
  <si>
    <t>24薪级</t>
  </si>
  <si>
    <t>2019年7月社保明细</t>
  </si>
  <si>
    <t>姓名</t>
  </si>
  <si>
    <t>部门</t>
  </si>
  <si>
    <t>缴费基数</t>
  </si>
  <si>
    <t>公司承担</t>
  </si>
  <si>
    <t>个人承担</t>
  </si>
  <si>
    <t>合计</t>
  </si>
  <si>
    <t>备注</t>
  </si>
  <si>
    <t>养老险18%</t>
  </si>
  <si>
    <t>失业险0.5%</t>
  </si>
  <si>
    <t>养老险8%</t>
  </si>
  <si>
    <t>徐定锦</t>
  </si>
  <si>
    <t>基建部</t>
  </si>
  <si>
    <t>谢作雕</t>
  </si>
  <si>
    <t>陈伟芳</t>
  </si>
  <si>
    <t>王浩</t>
  </si>
  <si>
    <t>差异</t>
  </si>
  <si>
    <t>明细见备注</t>
  </si>
  <si>
    <t>2020年1月份医保明细</t>
  </si>
  <si>
    <t>医保基数</t>
  </si>
  <si>
    <t>公司承担8%</t>
  </si>
  <si>
    <t>个人承担2%</t>
  </si>
  <si>
    <t>费用归类</t>
  </si>
  <si>
    <t>公司计提情况表</t>
  </si>
  <si>
    <t>2020年1月公积金</t>
  </si>
  <si>
    <t>基数</t>
  </si>
  <si>
    <t>公积金</t>
  </si>
  <si>
    <t>科目明细</t>
  </si>
  <si>
    <t>黄安波</t>
  </si>
  <si>
    <t>2020年1月份职工薪资计算基础数据核对</t>
  </si>
  <si>
    <t>补贴</t>
  </si>
  <si>
    <t>代扣项目</t>
  </si>
  <si>
    <t>厂休</t>
  </si>
  <si>
    <t>外宿</t>
  </si>
  <si>
    <t>值班补贴</t>
  </si>
  <si>
    <t>司机补贴</t>
  </si>
  <si>
    <t>伙食/其他补贴</t>
  </si>
  <si>
    <t>其他补贴（保安、行政卫生）</t>
  </si>
  <si>
    <t>汇总</t>
  </si>
  <si>
    <t>生产车间罚款</t>
  </si>
  <si>
    <t>其他扣款（行政卫生、其他）</t>
  </si>
  <si>
    <t>服装费、其他</t>
  </si>
  <si>
    <t>旧楼电费（和管委会）</t>
  </si>
  <si>
    <t>新楼电费</t>
  </si>
  <si>
    <t>电费</t>
  </si>
  <si>
    <t>林悦兆</t>
  </si>
  <si>
    <t>2020年1月员工出勤统计表</t>
  </si>
  <si>
    <t>工资构成</t>
  </si>
  <si>
    <t>应出勤天数</t>
  </si>
  <si>
    <t>实际出勤状况</t>
  </si>
  <si>
    <t>迟到、漏打卡和其他扣款</t>
  </si>
  <si>
    <t>特殊津贴(含地域津贴)</t>
  </si>
  <si>
    <t>工龄补贴</t>
  </si>
  <si>
    <t>合计工资总额</t>
  </si>
  <si>
    <t>实际出勤(天数)</t>
  </si>
  <si>
    <t>平时加班 (小时)</t>
  </si>
  <si>
    <t>节假日加班(小时)</t>
  </si>
  <si>
    <t>其他</t>
  </si>
  <si>
    <r>
      <rPr>
        <sz val="12"/>
        <rFont val="宋体"/>
        <charset val="134"/>
      </rPr>
      <t>特殊津贴中根据级别，级别高的含2</t>
    </r>
    <r>
      <rPr>
        <sz val="12"/>
        <rFont val="宋体"/>
        <charset val="134"/>
      </rPr>
      <t>200的地域津贴；级别低的含700的地域津贴</t>
    </r>
  </si>
  <si>
    <t>2020年1月份职工薪资计算基础数据核对表</t>
  </si>
  <si>
    <t>返回</t>
  </si>
  <si>
    <t>工资基本情况</t>
  </si>
  <si>
    <t>特殊津贴</t>
  </si>
  <si>
    <t>社保</t>
  </si>
  <si>
    <t>医保</t>
  </si>
  <si>
    <t>罚款</t>
  </si>
  <si>
    <t>服装费</t>
  </si>
  <si>
    <t>其他扣款</t>
  </si>
  <si>
    <t>厂区</t>
  </si>
  <si>
    <t>所得项目</t>
  </si>
  <si>
    <t>税前或税后</t>
  </si>
  <si>
    <t>本年累计收入</t>
  </si>
  <si>
    <t>附扣扣除</t>
  </si>
  <si>
    <t>累计预扣预缴税额税额</t>
  </si>
  <si>
    <r>
      <rPr>
        <sz val="10"/>
        <color indexed="8"/>
        <rFont val="宋体"/>
        <charset val="134"/>
      </rPr>
      <t>养老保险</t>
    </r>
    <r>
      <rPr>
        <sz val="10"/>
        <color indexed="8"/>
        <rFont val="Arial Narrow"/>
        <family val="2"/>
      </rPr>
      <t xml:space="preserve">8% </t>
    </r>
  </si>
  <si>
    <r>
      <rPr>
        <sz val="10"/>
        <color indexed="8"/>
        <rFont val="宋体"/>
        <charset val="134"/>
      </rPr>
      <t>医疗保险</t>
    </r>
    <r>
      <rPr>
        <sz val="10"/>
        <color indexed="8"/>
        <rFont val="Arial Narrow"/>
        <family val="2"/>
      </rPr>
      <t>2%</t>
    </r>
  </si>
  <si>
    <r>
      <rPr>
        <sz val="10"/>
        <color indexed="8"/>
        <rFont val="宋体"/>
        <charset val="134"/>
      </rPr>
      <t>失业保险</t>
    </r>
    <r>
      <rPr>
        <sz val="10"/>
        <color indexed="8"/>
        <rFont val="Arial Narrow"/>
        <family val="2"/>
      </rPr>
      <t xml:space="preserve">0.5% </t>
    </r>
  </si>
  <si>
    <r>
      <rPr>
        <sz val="10"/>
        <color theme="1"/>
        <rFont val="宋体"/>
        <charset val="134"/>
      </rPr>
      <t>住房公积金</t>
    </r>
    <r>
      <rPr>
        <sz val="10"/>
        <color indexed="8"/>
        <rFont val="Arial Narrow"/>
        <family val="2"/>
      </rPr>
      <t xml:space="preserve">6% </t>
    </r>
  </si>
  <si>
    <t>子女教育</t>
  </si>
  <si>
    <t>赡养老人</t>
  </si>
  <si>
    <t>住房贷款利息</t>
  </si>
  <si>
    <t>住房租金</t>
  </si>
  <si>
    <t>继续教育</t>
  </si>
  <si>
    <t>总经办</t>
  </si>
  <si>
    <t>税前</t>
  </si>
  <si>
    <t>税后</t>
  </si>
  <si>
    <t>年月</t>
  </si>
  <si>
    <r>
      <rPr>
        <sz val="9"/>
        <color indexed="8"/>
        <rFont val="宋体"/>
        <charset val="134"/>
      </rPr>
      <t>序号</t>
    </r>
  </si>
  <si>
    <r>
      <rPr>
        <sz val="9"/>
        <color indexed="8"/>
        <rFont val="宋体"/>
        <charset val="134"/>
      </rPr>
      <t>姓名</t>
    </r>
  </si>
  <si>
    <r>
      <rPr>
        <sz val="9"/>
        <color indexed="8"/>
        <rFont val="宋体"/>
        <charset val="134"/>
      </rPr>
      <t>部门</t>
    </r>
  </si>
  <si>
    <r>
      <rPr>
        <sz val="9"/>
        <color indexed="8"/>
        <rFont val="宋体"/>
        <charset val="134"/>
      </rPr>
      <t>所得项目</t>
    </r>
  </si>
  <si>
    <r>
      <rPr>
        <sz val="9"/>
        <color indexed="8"/>
        <rFont val="宋体"/>
        <charset val="134"/>
      </rPr>
      <t>收入</t>
    </r>
  </si>
  <si>
    <r>
      <rPr>
        <sz val="9"/>
        <color indexed="8"/>
        <rFont val="宋体"/>
        <charset val="134"/>
      </rPr>
      <t>专项扣除额</t>
    </r>
  </si>
  <si>
    <r>
      <rPr>
        <sz val="9"/>
        <color indexed="8"/>
        <rFont val="宋体"/>
        <charset val="134"/>
      </rPr>
      <t>附加扣除额</t>
    </r>
  </si>
  <si>
    <t>累计每月扣除5000元</t>
  </si>
  <si>
    <t>税前工资</t>
  </si>
  <si>
    <t>应纳税所得额</t>
  </si>
  <si>
    <r>
      <rPr>
        <sz val="9"/>
        <color indexed="8"/>
        <rFont val="宋体"/>
        <charset val="134"/>
      </rPr>
      <t>税率</t>
    </r>
  </si>
  <si>
    <r>
      <rPr>
        <sz val="9"/>
        <color indexed="8"/>
        <rFont val="宋体"/>
        <charset val="134"/>
      </rPr>
      <t>速算扣除数</t>
    </r>
  </si>
  <si>
    <t>已预扣预缴税额</t>
  </si>
  <si>
    <t>本期应预扣预缴税额</t>
  </si>
  <si>
    <t>综合申报数据</t>
  </si>
  <si>
    <t>累计预扣税额</t>
  </si>
  <si>
    <r>
      <rPr>
        <sz val="9"/>
        <color theme="1"/>
        <rFont val="宋体"/>
        <charset val="134"/>
      </rPr>
      <t>上期累计每月扣除</t>
    </r>
    <r>
      <rPr>
        <sz val="9"/>
        <color theme="1"/>
        <rFont val="Arial Narrow"/>
        <family val="2"/>
      </rPr>
      <t>5000</t>
    </r>
  </si>
  <si>
    <t>本年截止前期累计收入</t>
  </si>
  <si>
    <r>
      <rPr>
        <sz val="9"/>
        <color indexed="8"/>
        <rFont val="宋体"/>
        <charset val="134"/>
      </rPr>
      <t>本期收入</t>
    </r>
  </si>
  <si>
    <t>本年以前累计</t>
  </si>
  <si>
    <t>本期</t>
  </si>
  <si>
    <t>本年累计</t>
  </si>
  <si>
    <t>本年截止上期累计</t>
  </si>
  <si>
    <t>本月发生</t>
  </si>
  <si>
    <r>
      <rPr>
        <sz val="9"/>
        <color indexed="8"/>
        <rFont val="宋体"/>
        <charset val="134"/>
      </rPr>
      <t>养老保险</t>
    </r>
    <r>
      <rPr>
        <sz val="9"/>
        <color indexed="8"/>
        <rFont val="Arial Narrow"/>
        <family val="2"/>
      </rPr>
      <t xml:space="preserve">8% </t>
    </r>
  </si>
  <si>
    <r>
      <rPr>
        <sz val="9"/>
        <color indexed="8"/>
        <rFont val="宋体"/>
        <charset val="134"/>
      </rPr>
      <t>医疗保险</t>
    </r>
    <r>
      <rPr>
        <sz val="9"/>
        <color indexed="8"/>
        <rFont val="Arial Narrow"/>
        <family val="2"/>
      </rPr>
      <t>2%</t>
    </r>
  </si>
  <si>
    <r>
      <rPr>
        <sz val="9"/>
        <color indexed="8"/>
        <rFont val="宋体"/>
        <charset val="134"/>
      </rPr>
      <t>失业保险</t>
    </r>
    <r>
      <rPr>
        <sz val="9"/>
        <color indexed="8"/>
        <rFont val="Arial Narrow"/>
        <family val="2"/>
      </rPr>
      <t xml:space="preserve">0.5% </t>
    </r>
  </si>
  <si>
    <r>
      <rPr>
        <sz val="9"/>
        <color theme="1"/>
        <rFont val="宋体"/>
        <charset val="134"/>
      </rPr>
      <t>住房公积金</t>
    </r>
    <r>
      <rPr>
        <sz val="9"/>
        <color indexed="8"/>
        <rFont val="Arial Narrow"/>
        <family val="2"/>
      </rPr>
      <t xml:space="preserve">6% </t>
    </r>
  </si>
  <si>
    <r>
      <rPr>
        <sz val="9"/>
        <color indexed="8"/>
        <rFont val="宋体"/>
        <charset val="134"/>
      </rPr>
      <t>养老保险</t>
    </r>
  </si>
  <si>
    <r>
      <rPr>
        <sz val="9"/>
        <color indexed="8"/>
        <rFont val="宋体"/>
        <charset val="134"/>
      </rPr>
      <t>医疗保险</t>
    </r>
  </si>
  <si>
    <r>
      <rPr>
        <sz val="9"/>
        <color indexed="8"/>
        <rFont val="宋体"/>
        <charset val="134"/>
      </rPr>
      <t>失业保险</t>
    </r>
  </si>
  <si>
    <r>
      <rPr>
        <sz val="9"/>
        <color indexed="8"/>
        <rFont val="宋体"/>
        <charset val="134"/>
      </rPr>
      <t>住房公积金</t>
    </r>
  </si>
  <si>
    <r>
      <rPr>
        <sz val="9"/>
        <color indexed="8"/>
        <rFont val="宋体"/>
        <charset val="134"/>
      </rPr>
      <t>小计</t>
    </r>
  </si>
  <si>
    <r>
      <rPr>
        <sz val="9"/>
        <color indexed="8"/>
        <rFont val="宋体"/>
        <charset val="134"/>
      </rPr>
      <t>子女教育</t>
    </r>
  </si>
  <si>
    <r>
      <rPr>
        <sz val="9"/>
        <color indexed="8"/>
        <rFont val="宋体"/>
        <charset val="134"/>
      </rPr>
      <t>赡养老人</t>
    </r>
  </si>
  <si>
    <r>
      <rPr>
        <sz val="9"/>
        <color indexed="8"/>
        <rFont val="宋体"/>
        <charset val="134"/>
      </rPr>
      <t>住房贷款利息</t>
    </r>
  </si>
  <si>
    <r>
      <rPr>
        <sz val="9"/>
        <color indexed="8"/>
        <rFont val="宋体"/>
        <charset val="134"/>
      </rPr>
      <t>住房租金</t>
    </r>
  </si>
  <si>
    <r>
      <rPr>
        <sz val="9"/>
        <color indexed="8"/>
        <rFont val="宋体"/>
        <charset val="134"/>
      </rPr>
      <t>继续教育</t>
    </r>
  </si>
  <si>
    <t>2020年1月份职工薪资计算表（正太）</t>
  </si>
  <si>
    <t>实际出勤工资</t>
  </si>
  <si>
    <t>奖金</t>
  </si>
  <si>
    <t>公司代付个税</t>
  </si>
  <si>
    <t>税后应发工资</t>
  </si>
  <si>
    <t>税前应发工资</t>
  </si>
  <si>
    <t>实发工资</t>
  </si>
  <si>
    <t>签名</t>
  </si>
  <si>
    <t>生产奖金比率</t>
  </si>
  <si>
    <t>应出勤 天数</t>
  </si>
  <si>
    <t>月工资总额</t>
  </si>
  <si>
    <t>实际出勤天数</t>
  </si>
  <si>
    <t>出勤 工资</t>
  </si>
  <si>
    <t>平时加班   (H)</t>
  </si>
  <si>
    <t>节日加班(H)</t>
  </si>
  <si>
    <t>加班费</t>
  </si>
  <si>
    <t>全勤奖</t>
  </si>
  <si>
    <t>生产奖金</t>
  </si>
  <si>
    <t>部门绩效奖金</t>
  </si>
  <si>
    <t>承包奖金</t>
  </si>
  <si>
    <t>调部门工资</t>
  </si>
  <si>
    <t>外住补贴</t>
  </si>
  <si>
    <t>养老失业个人部份</t>
  </si>
  <si>
    <t>医保个人部份</t>
  </si>
  <si>
    <t>公积金个人部份</t>
  </si>
  <si>
    <t>个人所得税</t>
  </si>
  <si>
    <t>已经抄送了</t>
  </si>
  <si>
    <t>2019年12月份职工薪资汇总表（正太）</t>
  </si>
  <si>
    <t>人数</t>
  </si>
  <si>
    <t>应计奖金</t>
  </si>
  <si>
    <t>出勤   工资</t>
  </si>
  <si>
    <t>生产奖</t>
  </si>
  <si>
    <t>部门绩效奖</t>
  </si>
  <si>
    <t>承包奖</t>
  </si>
  <si>
    <t>审批：</t>
  </si>
  <si>
    <t>总监复核：</t>
  </si>
  <si>
    <t>财务复核：</t>
  </si>
  <si>
    <t>财务审核：</t>
  </si>
  <si>
    <t>制表：</t>
  </si>
  <si>
    <t>制表日:2020年2月25日</t>
  </si>
  <si>
    <t>出勤工资</t>
  </si>
  <si>
    <t>平时加班   小时</t>
  </si>
  <si>
    <t>节日加班小时</t>
  </si>
  <si>
    <t>养老失业</t>
  </si>
  <si>
    <t>医疗保险</t>
  </si>
  <si>
    <t>个税</t>
  </si>
  <si>
    <t xml:space="preserve"> </t>
  </si>
  <si>
    <t>吴逢霞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</si>
</sst>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);[Red]\(0\)"/>
    <numFmt numFmtId="178" formatCode="0.0_);[Red]\(0.0\)"/>
    <numFmt numFmtId="179" formatCode="0_ "/>
    <numFmt numFmtId="180" formatCode="_-* #,##0_-;\-* #,##0_-;_-* &quot;-&quot;_-;_-@_-"/>
    <numFmt numFmtId="181" formatCode="0.00_);[Red]\(0.00\)"/>
    <numFmt numFmtId="182" formatCode="0_ ;[Red]\-0\ "/>
    <numFmt numFmtId="183" formatCode="#,##0_ "/>
  </numFmts>
  <fonts count="90" x14ac:knownFonts="1">
    <font>
      <sz val="12"/>
      <name val="宋体"/>
      <charset val="134"/>
    </font>
    <font>
      <sz val="10"/>
      <name val="宋体"/>
      <charset val="134"/>
    </font>
    <font>
      <sz val="10"/>
      <color rgb="FF00B050"/>
      <name val="宋体"/>
      <charset val="134"/>
    </font>
    <font>
      <sz val="20"/>
      <name val="宋体"/>
      <charset val="134"/>
    </font>
    <font>
      <sz val="11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24"/>
      <name val="宋体"/>
      <charset val="134"/>
    </font>
    <font>
      <sz val="24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b/>
      <sz val="9"/>
      <name val="宋体"/>
      <charset val="134"/>
    </font>
    <font>
      <b/>
      <sz val="18"/>
      <name val="宋体"/>
      <charset val="134"/>
    </font>
    <font>
      <u/>
      <sz val="20"/>
      <color indexed="12"/>
      <name val="宋体"/>
      <charset val="134"/>
    </font>
    <font>
      <sz val="16"/>
      <name val="宋体"/>
      <charset val="134"/>
    </font>
    <font>
      <b/>
      <sz val="22"/>
      <name val="宋体"/>
      <charset val="134"/>
    </font>
    <font>
      <b/>
      <u/>
      <sz val="16"/>
      <name val="宋体"/>
      <charset val="134"/>
    </font>
    <font>
      <sz val="12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u/>
      <sz val="12"/>
      <color indexed="12"/>
      <name val="宋体"/>
      <charset val="134"/>
    </font>
    <font>
      <sz val="10"/>
      <color indexed="8"/>
      <name val="宋体"/>
      <charset val="134"/>
    </font>
    <font>
      <sz val="9"/>
      <color theme="1"/>
      <name val="Arial Narrow"/>
      <family val="2"/>
    </font>
    <font>
      <b/>
      <sz val="14"/>
      <color theme="1"/>
      <name val="宋体"/>
      <charset val="134"/>
    </font>
    <font>
      <b/>
      <sz val="16"/>
      <color theme="1"/>
      <name val="Arial Narrow"/>
      <family val="2"/>
    </font>
    <font>
      <sz val="9"/>
      <color theme="1"/>
      <name val="宋体"/>
      <charset val="134"/>
    </font>
    <font>
      <b/>
      <sz val="9"/>
      <color theme="1"/>
      <name val="Arial Narrow"/>
      <family val="2"/>
    </font>
    <font>
      <sz val="10"/>
      <color theme="1"/>
      <name val="Arial Narrow"/>
      <family val="2"/>
    </font>
    <font>
      <b/>
      <sz val="16"/>
      <color indexed="8"/>
      <name val="宋体"/>
      <charset val="134"/>
    </font>
    <font>
      <b/>
      <sz val="10"/>
      <color indexed="8"/>
      <name val="宋体"/>
      <charset val="134"/>
    </font>
    <font>
      <sz val="12"/>
      <color theme="1"/>
      <name val="宋体"/>
      <charset val="134"/>
    </font>
    <font>
      <sz val="12"/>
      <color rgb="FF00B050"/>
      <name val="宋体"/>
      <charset val="134"/>
    </font>
    <font>
      <u/>
      <sz val="12"/>
      <name val="宋体"/>
      <charset val="134"/>
    </font>
    <font>
      <sz val="12"/>
      <color indexed="8"/>
      <name val="宋体"/>
      <charset val="134"/>
    </font>
    <font>
      <sz val="10"/>
      <color indexed="10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9"/>
      <name val="微软雅黑"/>
      <charset val="134"/>
    </font>
    <font>
      <sz val="9"/>
      <name val="微软雅黑"/>
      <charset val="134"/>
    </font>
    <font>
      <b/>
      <sz val="16"/>
      <name val="Times New Roman"/>
      <family val="1"/>
    </font>
    <font>
      <u/>
      <sz val="12"/>
      <color rgb="FF0070C0"/>
      <name val="宋体"/>
      <charset val="134"/>
    </font>
    <font>
      <sz val="12"/>
      <color rgb="FF0070C0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theme="0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0"/>
      <name val="Arial"/>
      <family val="2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rgb="FFFA7D00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53"/>
      <name val="宋体"/>
      <charset val="134"/>
    </font>
    <font>
      <sz val="11"/>
      <color indexed="60"/>
      <name val="宋体"/>
      <charset val="134"/>
    </font>
    <font>
      <b/>
      <sz val="11"/>
      <color indexed="53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19"/>
      <name val="宋体"/>
      <charset val="134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8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indexed="54"/>
      <name val="宋体"/>
      <charset val="134"/>
    </font>
    <font>
      <b/>
      <sz val="13"/>
      <color theme="3"/>
      <name val="宋体"/>
      <charset val="134"/>
      <scheme val="minor"/>
    </font>
    <font>
      <b/>
      <sz val="13"/>
      <color indexed="54"/>
      <name val="宋体"/>
      <charset val="134"/>
    </font>
    <font>
      <sz val="11"/>
      <color rgb="FF3F3F76"/>
      <name val="宋体"/>
      <charset val="134"/>
      <scheme val="minor"/>
    </font>
    <font>
      <sz val="11"/>
      <color indexed="16"/>
      <name val="宋体"/>
      <charset val="134"/>
    </font>
    <font>
      <sz val="9"/>
      <color indexed="8"/>
      <name val="宋体"/>
      <charset val="134"/>
    </font>
    <font>
      <sz val="9"/>
      <color indexed="8"/>
      <name val="Arial Narrow"/>
      <family val="2"/>
    </font>
    <font>
      <sz val="10"/>
      <color indexed="8"/>
      <name val="Arial Narrow"/>
      <family val="2"/>
    </font>
  </fonts>
  <fills count="6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indexed="4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8">
    <xf numFmtId="0" fontId="0" fillId="0" borderId="0"/>
    <xf numFmtId="0" fontId="66" fillId="0" borderId="46" applyNumberFormat="0" applyFill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70" fillId="21" borderId="49" applyNumberFormat="0" applyAlignment="0" applyProtection="0">
      <alignment vertical="center"/>
    </xf>
    <xf numFmtId="0" fontId="61" fillId="0" borderId="44" applyNumberFormat="0" applyFill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13" fillId="0" borderId="39" applyBorder="0" applyAlignment="0">
      <alignment vertical="center"/>
    </xf>
    <xf numFmtId="0" fontId="58" fillId="19" borderId="4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54" fillId="22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50" fillId="19" borderId="37" applyNumberForma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0" borderId="0">
      <alignment vertical="center"/>
    </xf>
    <xf numFmtId="0" fontId="69" fillId="39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0" fillId="27" borderId="48" applyNumberFormat="0" applyFont="0" applyAlignment="0" applyProtection="0">
      <alignment vertical="center"/>
    </xf>
    <xf numFmtId="0" fontId="54" fillId="0" borderId="0">
      <alignment vertical="center"/>
    </xf>
    <xf numFmtId="0" fontId="46" fillId="38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65" fillId="0" borderId="45" applyNumberFormat="0" applyFill="0" applyAlignment="0" applyProtection="0">
      <alignment vertical="center"/>
    </xf>
    <xf numFmtId="0" fontId="47" fillId="0" borderId="0" applyFill="0" applyAlignment="0">
      <alignment vertical="center"/>
    </xf>
    <xf numFmtId="9" fontId="20" fillId="0" borderId="0" applyFont="0" applyFill="0" applyBorder="0" applyAlignment="0" applyProtection="0"/>
    <xf numFmtId="0" fontId="46" fillId="38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5" fillId="21" borderId="40" applyNumberFormat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0" borderId="37" applyFill="0" applyBorder="0" applyAlignment="0">
      <alignment vertical="center"/>
    </xf>
    <xf numFmtId="0" fontId="20" fillId="27" borderId="48" applyNumberFormat="0" applyFont="0" applyAlignment="0" applyProtection="0">
      <alignment vertical="center"/>
    </xf>
    <xf numFmtId="0" fontId="50" fillId="19" borderId="37" applyNumberFormat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0" fillId="19" borderId="37" applyNumberFormat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8" fillId="17" borderId="36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6" fillId="0" borderId="46" applyNumberFormat="0" applyFill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0" fillId="19" borderId="37" applyNumberFormat="0" applyAlignment="0" applyProtection="0">
      <alignment vertical="center"/>
    </xf>
    <xf numFmtId="0" fontId="66" fillId="0" borderId="46" applyNumberFormat="0" applyFill="0" applyAlignment="0" applyProtection="0">
      <alignment vertical="center"/>
    </xf>
    <xf numFmtId="41" fontId="20" fillId="0" borderId="0" applyFont="0" applyFill="0" applyBorder="0" applyAlignment="0" applyProtection="0"/>
    <xf numFmtId="0" fontId="46" fillId="47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70" fillId="21" borderId="49" applyNumberFormat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71" fillId="0" borderId="44" applyBorder="0" applyAlignment="0">
      <alignment vertical="center"/>
    </xf>
    <xf numFmtId="0" fontId="55" fillId="21" borderId="40" applyNumberFormat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55" fillId="21" borderId="40" applyNumberFormat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74" fillId="0" borderId="51" applyNumberFormat="0" applyFill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58" fillId="19" borderId="42" applyNumberFormat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9" borderId="37" applyNumberFormat="0" applyAlignment="0" applyProtection="0">
      <alignment vertical="center"/>
    </xf>
    <xf numFmtId="0" fontId="66" fillId="0" borderId="46" applyNumberFormat="0" applyFill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70" fillId="21" borderId="49" applyNumberFormat="0" applyAlignment="0" applyProtection="0">
      <alignment vertical="center"/>
    </xf>
    <xf numFmtId="0" fontId="61" fillId="0" borderId="44" applyNumberFormat="0" applyFill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69" fillId="4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/>
    <xf numFmtId="0" fontId="69" fillId="4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70" fillId="21" borderId="49" applyNumberFormat="0" applyAlignment="0" applyProtection="0">
      <alignment vertical="center"/>
    </xf>
    <xf numFmtId="0" fontId="20" fillId="0" borderId="0">
      <alignment vertical="center"/>
    </xf>
    <xf numFmtId="0" fontId="47" fillId="28" borderId="0" applyNumberFormat="0" applyBorder="0" applyAlignment="0" applyProtection="0">
      <alignment vertical="center"/>
    </xf>
    <xf numFmtId="0" fontId="20" fillId="0" borderId="0"/>
    <xf numFmtId="0" fontId="47" fillId="28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58" fillId="19" borderId="42" applyNumberFormat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4" fillId="0" borderId="0">
      <alignment vertical="center"/>
    </xf>
    <xf numFmtId="0" fontId="46" fillId="38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20" fillId="27" borderId="48" applyNumberFormat="0" applyFont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19" borderId="37" applyNumberFormat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4" fillId="0" borderId="0"/>
    <xf numFmtId="0" fontId="69" fillId="4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20" fillId="27" borderId="48" applyNumberFormat="0" applyFont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19" borderId="42" applyNumberFormat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58" fillId="19" borderId="42" applyNumberFormat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58" fillId="19" borderId="42" applyNumberFormat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/>
    <xf numFmtId="0" fontId="51" fillId="4" borderId="38" applyNumberFormat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1" fillId="4" borderId="38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68" fillId="29" borderId="42" applyNumberFormat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5" fillId="21" borderId="40" applyNumberFormat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58" fillId="19" borderId="42" applyNumberFormat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69" fillId="4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9" fillId="4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0" borderId="0" applyAlignment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69" fillId="5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69" fillId="5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46" fillId="41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68" fillId="29" borderId="42" applyNumberFormat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80" fillId="5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5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65" fillId="0" borderId="45" applyNumberFormat="0" applyFill="0" applyAlignment="0" applyProtection="0">
      <alignment vertical="center"/>
    </xf>
    <xf numFmtId="9" fontId="20" fillId="0" borderId="0" applyFont="0" applyFill="0" applyBorder="0" applyAlignment="0" applyProtection="0"/>
    <xf numFmtId="0" fontId="65" fillId="0" borderId="45" applyNumberFormat="0" applyFill="0" applyAlignment="0" applyProtection="0">
      <alignment vertical="center"/>
    </xf>
    <xf numFmtId="0" fontId="65" fillId="0" borderId="45" applyNumberFormat="0" applyFill="0" applyAlignment="0" applyProtection="0">
      <alignment vertical="center"/>
    </xf>
    <xf numFmtId="0" fontId="65" fillId="0" borderId="45" applyNumberFormat="0" applyFill="0" applyAlignment="0" applyProtection="0">
      <alignment vertical="center"/>
    </xf>
    <xf numFmtId="0" fontId="74" fillId="0" borderId="51" applyNumberFormat="0" applyFill="0" applyAlignment="0" applyProtection="0">
      <alignment vertical="center"/>
    </xf>
    <xf numFmtId="0" fontId="60" fillId="0" borderId="43" applyNumberFormat="0" applyFill="0" applyAlignment="0" applyProtection="0">
      <alignment vertical="center"/>
    </xf>
    <xf numFmtId="0" fontId="74" fillId="0" borderId="51" applyNumberFormat="0" applyFill="0" applyAlignment="0" applyProtection="0">
      <alignment vertical="center"/>
    </xf>
    <xf numFmtId="0" fontId="74" fillId="0" borderId="51" applyNumberFormat="0" applyFill="0" applyAlignment="0" applyProtection="0">
      <alignment vertical="center"/>
    </xf>
    <xf numFmtId="0" fontId="65" fillId="0" borderId="45" applyNumberFormat="0" applyFill="0" applyAlignment="0" applyProtection="0">
      <alignment vertical="center"/>
    </xf>
    <xf numFmtId="0" fontId="82" fillId="0" borderId="52" applyBorder="0" applyAlignment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83" fillId="0" borderId="53" applyNumberFormat="0" applyFill="0" applyAlignment="0" applyProtection="0">
      <alignment vertical="center"/>
    </xf>
    <xf numFmtId="0" fontId="83" fillId="0" borderId="53" applyNumberFormat="0" applyFill="0" applyAlignment="0" applyProtection="0">
      <alignment vertical="center"/>
    </xf>
    <xf numFmtId="0" fontId="83" fillId="0" borderId="53" applyNumberFormat="0" applyFill="0" applyAlignment="0" applyProtection="0">
      <alignment vertical="center"/>
    </xf>
    <xf numFmtId="0" fontId="83" fillId="0" borderId="53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84" fillId="0" borderId="54" applyBorder="0" applyAlignment="0">
      <alignment vertical="center"/>
    </xf>
    <xf numFmtId="0" fontId="62" fillId="0" borderId="50" applyNumberFormat="0" applyFill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2" fillId="0" borderId="50" applyNumberFormat="0" applyFill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2" fillId="0" borderId="50" applyNumberFormat="0" applyFill="0" applyAlignment="0" applyProtection="0">
      <alignment vertical="center"/>
    </xf>
    <xf numFmtId="0" fontId="49" fillId="0" borderId="0" applyFill="0" applyAlignment="0">
      <alignment vertical="center"/>
    </xf>
    <xf numFmtId="0" fontId="62" fillId="0" borderId="50" applyNumberFormat="0" applyFill="0" applyAlignment="0" applyProtection="0">
      <alignment vertical="center"/>
    </xf>
    <xf numFmtId="0" fontId="81" fillId="0" borderId="55" applyNumberFormat="0" applyFill="0" applyAlignment="0" applyProtection="0">
      <alignment vertical="center"/>
    </xf>
    <xf numFmtId="0" fontId="81" fillId="0" borderId="55" applyNumberFormat="0" applyFill="0" applyAlignment="0" applyProtection="0">
      <alignment vertical="center"/>
    </xf>
    <xf numFmtId="0" fontId="81" fillId="0" borderId="5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81" fillId="0" borderId="55" applyNumberFormat="0" applyFill="0" applyAlignment="0" applyProtection="0">
      <alignment vertical="center"/>
    </xf>
    <xf numFmtId="0" fontId="62" fillId="0" borderId="50" applyNumberFormat="0" applyFill="0" applyAlignment="0" applyProtection="0">
      <alignment vertical="center"/>
    </xf>
    <xf numFmtId="0" fontId="62" fillId="0" borderId="50" applyNumberFormat="0" applyFill="0" applyAlignment="0" applyProtection="0">
      <alignment vertical="center"/>
    </xf>
    <xf numFmtId="0" fontId="79" fillId="0" borderId="56" applyBorder="0" applyAlignment="0">
      <alignment vertical="center"/>
    </xf>
    <xf numFmtId="43" fontId="2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8" fillId="29" borderId="42" applyNumberFormat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4" fillId="59" borderId="57" applyNumberFormat="0" applyFont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0" fontId="13" fillId="0" borderId="41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0" fontId="13" fillId="0" borderId="41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8" fillId="17" borderId="36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17" borderId="36" applyNumberFormat="0" applyAlignment="0" applyProtection="0">
      <alignment vertical="center"/>
    </xf>
    <xf numFmtId="0" fontId="79" fillId="0" borderId="0" applyAlignment="0">
      <alignment vertical="center"/>
    </xf>
    <xf numFmtId="0" fontId="69" fillId="43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60" fillId="0" borderId="4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9" fillId="60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9" fillId="61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8" fillId="0" borderId="0" applyAlignment="0">
      <alignment vertical="center"/>
    </xf>
    <xf numFmtId="0" fontId="45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45" fillId="0" borderId="0" applyAlignment="0">
      <alignment vertical="center"/>
    </xf>
    <xf numFmtId="0" fontId="80" fillId="56" borderId="0" applyNumberFormat="0" applyBorder="0" applyAlignment="0" applyProtection="0">
      <alignment vertical="center"/>
    </xf>
    <xf numFmtId="0" fontId="80" fillId="56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5" fillId="62" borderId="40" applyNumberFormat="0" applyAlignment="0" applyProtection="0">
      <alignment vertical="center"/>
    </xf>
    <xf numFmtId="0" fontId="20" fillId="0" borderId="0"/>
    <xf numFmtId="0" fontId="20" fillId="0" borderId="0"/>
    <xf numFmtId="0" fontId="85" fillId="62" borderId="40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47" borderId="0" applyNumberFormat="0" applyBorder="0" applyAlignment="0" applyProtection="0">
      <alignment vertical="center"/>
    </xf>
    <xf numFmtId="0" fontId="52" fillId="0" borderId="0"/>
    <xf numFmtId="0" fontId="20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60" fillId="0" borderId="43" applyNumberFormat="0" applyFill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60" fillId="0" borderId="43" applyNumberFormat="0" applyFill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73" fillId="0" borderId="42" applyFill="0" applyBorder="0" applyAlignment="0">
      <alignment vertical="center"/>
    </xf>
    <xf numFmtId="0" fontId="51" fillId="4" borderId="38" applyNumberFormat="0" applyAlignment="0" applyProtection="0">
      <alignment vertical="center"/>
    </xf>
    <xf numFmtId="0" fontId="51" fillId="4" borderId="38" applyNumberFormat="0" applyAlignment="0" applyProtection="0">
      <alignment vertical="center"/>
    </xf>
    <xf numFmtId="0" fontId="48" fillId="17" borderId="36" applyNumberFormat="0" applyAlignment="0" applyProtection="0">
      <alignment vertical="center"/>
    </xf>
    <xf numFmtId="0" fontId="51" fillId="4" borderId="38" applyNumberFormat="0" applyAlignment="0" applyProtection="0">
      <alignment vertical="center"/>
    </xf>
    <xf numFmtId="0" fontId="51" fillId="4" borderId="38" applyNumberForma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1" fillId="0" borderId="38" applyFill="0" applyBorder="0" applyAlignment="0">
      <alignment vertical="center"/>
    </xf>
    <xf numFmtId="0" fontId="4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0" fillId="27" borderId="48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3" fillId="0" borderId="0" applyAlignment="0">
      <alignment vertical="center"/>
    </xf>
    <xf numFmtId="0" fontId="61" fillId="0" borderId="44" applyNumberFormat="0" applyFill="0" applyAlignment="0" applyProtection="0">
      <alignment vertical="center"/>
    </xf>
    <xf numFmtId="0" fontId="61" fillId="0" borderId="44" applyNumberFormat="0" applyFill="0" applyAlignment="0" applyProtection="0">
      <alignment vertical="center"/>
    </xf>
    <xf numFmtId="0" fontId="61" fillId="0" borderId="44" applyNumberFormat="0" applyFill="0" applyAlignment="0" applyProtection="0">
      <alignment vertical="center"/>
    </xf>
    <xf numFmtId="0" fontId="61" fillId="0" borderId="44" applyNumberFormat="0" applyFill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6" fillId="58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69" fillId="60" borderId="0" applyNumberFormat="0" applyBorder="0" applyAlignment="0" applyProtection="0">
      <alignment vertical="center"/>
    </xf>
    <xf numFmtId="0" fontId="69" fillId="60" borderId="0" applyNumberFormat="0" applyBorder="0" applyAlignment="0" applyProtection="0">
      <alignment vertical="center"/>
    </xf>
    <xf numFmtId="0" fontId="69" fillId="60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69" fillId="61" borderId="0" applyNumberFormat="0" applyBorder="0" applyAlignment="0" applyProtection="0">
      <alignment vertical="center"/>
    </xf>
    <xf numFmtId="0" fontId="69" fillId="61" borderId="0" applyNumberFormat="0" applyBorder="0" applyAlignment="0" applyProtection="0">
      <alignment vertical="center"/>
    </xf>
    <xf numFmtId="0" fontId="69" fillId="61" borderId="0" applyNumberFormat="0" applyBorder="0" applyAlignment="0" applyProtection="0">
      <alignment vertical="center"/>
    </xf>
    <xf numFmtId="0" fontId="68" fillId="29" borderId="42" applyNumberForma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68" fillId="29" borderId="42" applyNumberForma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69" fillId="63" borderId="0" applyNumberFormat="0" applyBorder="0" applyAlignment="0" applyProtection="0">
      <alignment vertical="center"/>
    </xf>
    <xf numFmtId="0" fontId="69" fillId="63" borderId="0" applyNumberFormat="0" applyBorder="0" applyAlignment="0" applyProtection="0">
      <alignment vertical="center"/>
    </xf>
    <xf numFmtId="0" fontId="69" fillId="63" borderId="0" applyNumberFormat="0" applyBorder="0" applyAlignment="0" applyProtection="0">
      <alignment vertical="center"/>
    </xf>
    <xf numFmtId="0" fontId="69" fillId="63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50" fillId="19" borderId="37" applyNumberFormat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5" fillId="0" borderId="0" applyFill="0" applyAlignment="0">
      <alignment vertical="center"/>
    </xf>
    <xf numFmtId="0" fontId="85" fillId="62" borderId="40" applyNumberFormat="0" applyAlignment="0" applyProtection="0">
      <alignment vertical="center"/>
    </xf>
    <xf numFmtId="0" fontId="85" fillId="62" borderId="40" applyNumberFormat="0" applyAlignment="0" applyProtection="0">
      <alignment vertical="center"/>
    </xf>
    <xf numFmtId="0" fontId="68" fillId="29" borderId="42" applyNumberFormat="0" applyAlignment="0" applyProtection="0">
      <alignment vertical="center"/>
    </xf>
    <xf numFmtId="0" fontId="68" fillId="29" borderId="42" applyNumberFormat="0" applyAlignment="0" applyProtection="0">
      <alignment vertical="center"/>
    </xf>
    <xf numFmtId="0" fontId="86" fillId="0" borderId="42" applyFill="0" applyBorder="0" applyAlignment="0">
      <alignment vertical="center"/>
    </xf>
    <xf numFmtId="0" fontId="20" fillId="27" borderId="48" applyNumberFormat="0" applyFont="0" applyAlignment="0" applyProtection="0">
      <alignment vertical="center"/>
    </xf>
    <xf numFmtId="0" fontId="20" fillId="27" borderId="48" applyNumberFormat="0" applyFont="0" applyAlignment="0" applyProtection="0">
      <alignment vertical="center"/>
    </xf>
    <xf numFmtId="0" fontId="54" fillId="59" borderId="57" applyNumberFormat="0" applyFont="0" applyAlignment="0" applyProtection="0">
      <alignment vertical="center"/>
    </xf>
    <xf numFmtId="0" fontId="54" fillId="59" borderId="57" applyNumberFormat="0" applyFont="0" applyAlignment="0" applyProtection="0">
      <alignment vertical="center"/>
    </xf>
    <xf numFmtId="0" fontId="54" fillId="59" borderId="57" applyNumberFormat="0" applyFont="0" applyAlignment="0" applyProtection="0">
      <alignment vertical="center"/>
    </xf>
    <xf numFmtId="0" fontId="47" fillId="0" borderId="48" applyFill="0" applyBorder="0" applyAlignment="0">
      <alignment vertical="center"/>
    </xf>
  </cellStyleXfs>
  <cellXfs count="4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0" fontId="2" fillId="0" borderId="1" xfId="353" applyFont="1" applyFill="1" applyBorder="1" applyAlignment="1">
      <alignment horizontal="center" vertical="center" wrapText="1"/>
    </xf>
    <xf numFmtId="177" fontId="3" fillId="0" borderId="0" xfId="0" applyNumberFormat="1" applyFont="1"/>
    <xf numFmtId="177" fontId="0" fillId="0" borderId="0" xfId="0" applyNumberFormat="1" applyFont="1"/>
    <xf numFmtId="0" fontId="1" fillId="0" borderId="0" xfId="0" applyFont="1"/>
    <xf numFmtId="177" fontId="4" fillId="0" borderId="0" xfId="0" applyNumberFormat="1" applyFont="1" applyAlignment="1">
      <alignment horizontal="center" vertical="center" shrinkToFit="1"/>
    </xf>
    <xf numFmtId="177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shrinkToFit="1"/>
    </xf>
    <xf numFmtId="177" fontId="7" fillId="0" borderId="0" xfId="0" applyNumberFormat="1" applyFont="1"/>
    <xf numFmtId="49" fontId="7" fillId="0" borderId="0" xfId="0" applyNumberFormat="1" applyFont="1"/>
    <xf numFmtId="178" fontId="7" fillId="0" borderId="0" xfId="0" applyNumberFormat="1" applyFont="1"/>
    <xf numFmtId="177" fontId="7" fillId="0" borderId="0" xfId="0" applyNumberFormat="1" applyFont="1" applyFill="1"/>
    <xf numFmtId="0" fontId="7" fillId="0" borderId="0" xfId="0" applyNumberFormat="1" applyFont="1" applyFill="1" applyBorder="1" applyAlignment="1">
      <alignment horizontal="center"/>
    </xf>
    <xf numFmtId="177" fontId="10" fillId="0" borderId="0" xfId="0" applyNumberFormat="1" applyFont="1" applyBorder="1" applyAlignment="1"/>
    <xf numFmtId="177" fontId="6" fillId="0" borderId="0" xfId="0" applyNumberFormat="1" applyFont="1"/>
    <xf numFmtId="177" fontId="11" fillId="0" borderId="0" xfId="0" applyNumberFormat="1" applyFont="1"/>
    <xf numFmtId="49" fontId="11" fillId="0" borderId="0" xfId="0" applyNumberFormat="1" applyFont="1"/>
    <xf numFmtId="177" fontId="11" fillId="0" borderId="4" xfId="0" applyNumberFormat="1" applyFont="1" applyBorder="1" applyAlignment="1">
      <alignment horizontal="center" vertical="center" wrapText="1"/>
    </xf>
    <xf numFmtId="0" fontId="0" fillId="0" borderId="8" xfId="0" applyBorder="1"/>
    <xf numFmtId="177" fontId="11" fillId="0" borderId="1" xfId="0" applyNumberFormat="1" applyFont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center" wrapText="1"/>
    </xf>
    <xf numFmtId="177" fontId="11" fillId="0" borderId="9" xfId="0" applyNumberFormat="1" applyFont="1" applyFill="1" applyBorder="1" applyAlignment="1" applyProtection="1">
      <alignment horizontal="center" vertical="center" shrinkToFit="1"/>
    </xf>
    <xf numFmtId="0" fontId="11" fillId="0" borderId="1" xfId="0" applyNumberFormat="1" applyFont="1" applyFill="1" applyBorder="1" applyAlignment="1" applyProtection="1">
      <alignment horizontal="center" vertical="center" shrinkToFit="1"/>
    </xf>
    <xf numFmtId="177" fontId="12" fillId="0" borderId="12" xfId="0" applyNumberFormat="1" applyFont="1" applyBorder="1" applyAlignment="1">
      <alignment horizontal="center" vertical="center" shrinkToFit="1"/>
    </xf>
    <xf numFmtId="177" fontId="13" fillId="0" borderId="13" xfId="0" applyNumberFormat="1" applyFont="1" applyBorder="1" applyAlignment="1">
      <alignment horizontal="center" vertical="center" shrinkToFit="1"/>
    </xf>
    <xf numFmtId="177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 shrinkToFit="1"/>
    </xf>
    <xf numFmtId="49" fontId="14" fillId="0" borderId="1" xfId="0" applyNumberFormat="1" applyFont="1" applyBorder="1" applyAlignment="1">
      <alignment horizontal="center" vertical="center" shrinkToFit="1"/>
    </xf>
    <xf numFmtId="178" fontId="6" fillId="0" borderId="0" xfId="0" applyNumberFormat="1" applyFont="1"/>
    <xf numFmtId="177" fontId="6" fillId="0" borderId="0" xfId="0" applyNumberFormat="1" applyFont="1" applyAlignment="1"/>
    <xf numFmtId="178" fontId="6" fillId="0" borderId="0" xfId="0" applyNumberFormat="1" applyFont="1" applyAlignment="1"/>
    <xf numFmtId="178" fontId="11" fillId="0" borderId="0" xfId="0" applyNumberFormat="1" applyFont="1"/>
    <xf numFmtId="178" fontId="11" fillId="0" borderId="1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vertical="center"/>
    </xf>
    <xf numFmtId="178" fontId="5" fillId="0" borderId="0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 applyProtection="1">
      <alignment horizontal="center" vertical="center" shrinkToFit="1"/>
    </xf>
    <xf numFmtId="178" fontId="15" fillId="0" borderId="0" xfId="0" applyNumberFormat="1" applyFont="1" applyAlignment="1"/>
    <xf numFmtId="177" fontId="10" fillId="0" borderId="0" xfId="0" applyNumberFormat="1" applyFont="1" applyAlignment="1"/>
    <xf numFmtId="178" fontId="11" fillId="0" borderId="16" xfId="0" applyNumberFormat="1" applyFont="1" applyBorder="1" applyAlignment="1">
      <alignment horizontal="center" vertical="center" wrapText="1"/>
    </xf>
    <xf numFmtId="177" fontId="11" fillId="0" borderId="16" xfId="0" applyNumberFormat="1" applyFont="1" applyBorder="1" applyAlignment="1">
      <alignment horizontal="center" vertical="center" wrapText="1"/>
    </xf>
    <xf numFmtId="0" fontId="16" fillId="0" borderId="0" xfId="14" applyNumberFormat="1" applyFont="1" applyFill="1" applyBorder="1" applyAlignment="1" applyProtection="1">
      <alignment horizontal="center"/>
    </xf>
    <xf numFmtId="177" fontId="3" fillId="0" borderId="0" xfId="0" applyNumberFormat="1" applyFont="1" applyFill="1"/>
    <xf numFmtId="177" fontId="6" fillId="0" borderId="0" xfId="0" applyNumberFormat="1" applyFont="1" applyFill="1"/>
    <xf numFmtId="0" fontId="0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/>
    <xf numFmtId="177" fontId="11" fillId="0" borderId="0" xfId="0" applyNumberFormat="1" applyFont="1" applyFill="1"/>
    <xf numFmtId="0" fontId="14" fillId="0" borderId="0" xfId="0" applyNumberFormat="1" applyFont="1" applyFill="1" applyBorder="1" applyAlignment="1">
      <alignment horizontal="center"/>
    </xf>
    <xf numFmtId="177" fontId="11" fillId="0" borderId="8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/>
    <xf numFmtId="177" fontId="4" fillId="0" borderId="1" xfId="0" applyNumberFormat="1" applyFont="1" applyFill="1" applyBorder="1" applyAlignment="1">
      <alignment horizontal="center" vertical="center" shrinkToFit="1"/>
    </xf>
    <xf numFmtId="177" fontId="4" fillId="0" borderId="0" xfId="0" applyNumberFormat="1" applyFont="1" applyFill="1" applyAlignment="1">
      <alignment horizontal="center" vertical="center" shrinkToFit="1"/>
    </xf>
    <xf numFmtId="0" fontId="17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Alignment="1">
      <alignment vertical="center"/>
    </xf>
    <xf numFmtId="177" fontId="14" fillId="0" borderId="1" xfId="0" applyNumberFormat="1" applyFont="1" applyFill="1" applyBorder="1" applyAlignment="1">
      <alignment horizontal="center" vertical="center" shrinkToFit="1"/>
    </xf>
    <xf numFmtId="0" fontId="14" fillId="0" borderId="0" xfId="0" applyNumberFormat="1" applyFont="1" applyFill="1" applyBorder="1" applyAlignment="1">
      <alignment horizontal="center" vertical="center" shrinkToFit="1"/>
    </xf>
    <xf numFmtId="177" fontId="14" fillId="0" borderId="0" xfId="0" applyNumberFormat="1" applyFont="1" applyFill="1" applyAlignment="1">
      <alignment horizontal="center" vertical="center" shrinkToFit="1"/>
    </xf>
    <xf numFmtId="177" fontId="1" fillId="0" borderId="0" xfId="0" applyNumberFormat="1" applyFont="1"/>
    <xf numFmtId="177" fontId="14" fillId="0" borderId="0" xfId="0" applyNumberFormat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12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left" vertical="center"/>
    </xf>
    <xf numFmtId="43" fontId="7" fillId="0" borderId="0" xfId="9" applyFont="1"/>
    <xf numFmtId="0" fontId="5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177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shrinkToFit="1"/>
    </xf>
    <xf numFmtId="177" fontId="6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177" fontId="12" fillId="0" borderId="1" xfId="0" applyNumberFormat="1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77" fontId="19" fillId="0" borderId="0" xfId="0" applyNumberFormat="1" applyFont="1" applyBorder="1" applyAlignment="1">
      <alignment horizontal="left"/>
    </xf>
    <xf numFmtId="177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78" fontId="19" fillId="0" borderId="0" xfId="0" applyNumberFormat="1" applyFont="1" applyBorder="1" applyAlignment="1">
      <alignment horizontal="left"/>
    </xf>
    <xf numFmtId="178" fontId="12" fillId="0" borderId="1" xfId="0" applyNumberFormat="1" applyFont="1" applyBorder="1" applyAlignment="1">
      <alignment horizontal="center" vertical="center" wrapText="1"/>
    </xf>
    <xf numFmtId="178" fontId="15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0" borderId="0" xfId="0" applyFont="1" applyFill="1"/>
    <xf numFmtId="177" fontId="1" fillId="0" borderId="0" xfId="0" applyNumberFormat="1" applyFont="1" applyFill="1" applyAlignment="1">
      <alignment horizontal="center"/>
    </xf>
    <xf numFmtId="177" fontId="0" fillId="0" borderId="0" xfId="0" applyNumberFormat="1" applyFill="1"/>
    <xf numFmtId="0" fontId="20" fillId="0" borderId="0" xfId="0" applyFont="1" applyFill="1" applyAlignment="1">
      <alignment horizontal="center" vertical="center"/>
    </xf>
    <xf numFmtId="0" fontId="0" fillId="0" borderId="0" xfId="0" applyFill="1"/>
    <xf numFmtId="179" fontId="0" fillId="0" borderId="0" xfId="0" applyNumberFormat="1" applyFill="1"/>
    <xf numFmtId="178" fontId="0" fillId="0" borderId="0" xfId="0" applyNumberFormat="1" applyFill="1"/>
    <xf numFmtId="180" fontId="0" fillId="0" borderId="0" xfId="0" applyNumberFormat="1" applyFill="1"/>
    <xf numFmtId="181" fontId="0" fillId="0" borderId="0" xfId="0" applyNumberForma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11" fillId="5" borderId="16" xfId="0" applyFont="1" applyFill="1" applyBorder="1" applyAlignment="1">
      <alignment horizontal="center" vertical="center" wrapText="1"/>
    </xf>
    <xf numFmtId="177" fontId="11" fillId="5" borderId="16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shrinkToFi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353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180" fontId="0" fillId="0" borderId="0" xfId="0" applyNumberFormat="1" applyFill="1" applyAlignment="1">
      <alignment horizontal="right"/>
    </xf>
    <xf numFmtId="178" fontId="11" fillId="5" borderId="16" xfId="0" applyNumberFormat="1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Fill="1" applyAlignment="1">
      <alignment horizontal="right"/>
    </xf>
    <xf numFmtId="178" fontId="0" fillId="0" borderId="0" xfId="0" applyNumberFormat="1" applyFill="1" applyAlignment="1">
      <alignment horizontal="right"/>
    </xf>
    <xf numFmtId="179" fontId="0" fillId="0" borderId="0" xfId="0" applyNumberFormat="1" applyFill="1" applyAlignment="1">
      <alignment horizontal="right"/>
    </xf>
    <xf numFmtId="0" fontId="1" fillId="2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 applyProtection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</xf>
    <xf numFmtId="180" fontId="1" fillId="3" borderId="1" xfId="0" applyNumberFormat="1" applyFont="1" applyFill="1" applyBorder="1" applyAlignment="1" applyProtection="1">
      <alignment horizontal="center" vertical="center" wrapText="1"/>
    </xf>
    <xf numFmtId="180" fontId="1" fillId="0" borderId="1" xfId="0" applyNumberFormat="1" applyFont="1" applyFill="1" applyBorder="1" applyAlignment="1" applyProtection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/>
    </xf>
    <xf numFmtId="0" fontId="23" fillId="0" borderId="23" xfId="14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ont="1" applyFill="1" applyAlignment="1">
      <alignment horizontal="left"/>
    </xf>
    <xf numFmtId="177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180" fontId="1" fillId="3" borderId="0" xfId="0" applyNumberFormat="1" applyFont="1" applyFill="1"/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177" fontId="1" fillId="0" borderId="0" xfId="0" applyNumberFormat="1" applyFont="1" applyFill="1" applyAlignment="1">
      <alignment horizontal="left"/>
    </xf>
    <xf numFmtId="181" fontId="0" fillId="0" borderId="0" xfId="0" applyNumberFormat="1" applyFill="1" applyAlignment="1">
      <alignment horizontal="right"/>
    </xf>
    <xf numFmtId="0" fontId="24" fillId="0" borderId="0" xfId="0" applyFont="1" applyFill="1"/>
    <xf numFmtId="43" fontId="25" fillId="0" borderId="0" xfId="9" applyFont="1" applyAlignment="1">
      <alignment horizontal="center" vertical="center"/>
    </xf>
    <xf numFmtId="43" fontId="25" fillId="0" borderId="0" xfId="9" applyFont="1" applyAlignment="1">
      <alignment horizontal="center" vertical="center" wrapText="1"/>
    </xf>
    <xf numFmtId="0" fontId="1" fillId="0" borderId="0" xfId="0" applyFont="1" applyAlignment="1">
      <alignment shrinkToFit="1"/>
    </xf>
    <xf numFmtId="43" fontId="0" fillId="0" borderId="0" xfId="9" applyFont="1"/>
    <xf numFmtId="43" fontId="26" fillId="0" borderId="23" xfId="9" applyFont="1" applyBorder="1" applyAlignment="1">
      <alignment horizontal="center" vertical="center" shrinkToFit="1"/>
    </xf>
    <xf numFmtId="57" fontId="27" fillId="2" borderId="23" xfId="9" applyNumberFormat="1" applyFont="1" applyFill="1" applyBorder="1" applyAlignment="1">
      <alignment horizontal="center" vertical="center" shrinkToFit="1"/>
    </xf>
    <xf numFmtId="43" fontId="27" fillId="0" borderId="23" xfId="9" applyFont="1" applyBorder="1" applyAlignment="1">
      <alignment horizontal="center" vertical="center"/>
    </xf>
    <xf numFmtId="43" fontId="25" fillId="7" borderId="1" xfId="9" applyFont="1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43" fontId="1" fillId="0" borderId="1" xfId="9" applyFont="1" applyBorder="1" applyAlignment="1">
      <alignment horizontal="center" vertical="center"/>
    </xf>
    <xf numFmtId="0" fontId="1" fillId="0" borderId="1" xfId="353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shrinkToFit="1"/>
    </xf>
    <xf numFmtId="43" fontId="1" fillId="0" borderId="1" xfId="9" applyFont="1" applyBorder="1" applyAlignment="1">
      <alignment horizontal="center" vertical="center" shrinkToFit="1"/>
    </xf>
    <xf numFmtId="43" fontId="28" fillId="7" borderId="1" xfId="9" applyFont="1" applyFill="1" applyBorder="1" applyAlignment="1">
      <alignment horizontal="center" vertical="center" wrapText="1"/>
    </xf>
    <xf numFmtId="43" fontId="25" fillId="7" borderId="1" xfId="9" applyFont="1" applyFill="1" applyBorder="1" applyAlignment="1">
      <alignment horizontal="center" vertical="center" wrapText="1"/>
    </xf>
    <xf numFmtId="43" fontId="25" fillId="2" borderId="1" xfId="9" applyFont="1" applyFill="1" applyBorder="1" applyAlignment="1">
      <alignment horizontal="center" vertical="center" wrapText="1" shrinkToFit="1"/>
    </xf>
    <xf numFmtId="43" fontId="29" fillId="8" borderId="1" xfId="9" applyFont="1" applyFill="1" applyBorder="1" applyAlignment="1">
      <alignment horizontal="center" vertical="center" shrinkToFit="1"/>
    </xf>
    <xf numFmtId="43" fontId="25" fillId="10" borderId="1" xfId="9" applyFont="1" applyFill="1" applyBorder="1" applyAlignment="1">
      <alignment horizontal="center" vertical="center" shrinkToFit="1"/>
    </xf>
    <xf numFmtId="43" fontId="7" fillId="10" borderId="1" xfId="9" applyFont="1" applyFill="1" applyBorder="1" applyAlignment="1">
      <alignment horizontal="center" vertical="center"/>
    </xf>
    <xf numFmtId="43" fontId="25" fillId="10" borderId="1" xfId="9" applyNumberFormat="1" applyFont="1" applyFill="1" applyBorder="1" applyAlignment="1">
      <alignment horizontal="center" vertical="center" shrinkToFit="1"/>
    </xf>
    <xf numFmtId="0" fontId="1" fillId="0" borderId="1" xfId="0" applyFont="1" applyBorder="1"/>
    <xf numFmtId="0" fontId="1" fillId="0" borderId="1" xfId="0" applyFont="1" applyBorder="1" applyAlignment="1">
      <alignment shrinkToFit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43" fontId="30" fillId="7" borderId="1" xfId="9" applyFont="1" applyFill="1" applyBorder="1" applyAlignment="1">
      <alignment horizontal="center" vertical="center" wrapText="1" shrinkToFit="1"/>
    </xf>
    <xf numFmtId="43" fontId="21" fillId="7" borderId="1" xfId="9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 shrinkToFit="1"/>
    </xf>
    <xf numFmtId="43" fontId="1" fillId="0" borderId="1" xfId="0" applyNumberFormat="1" applyFont="1" applyBorder="1" applyAlignment="1">
      <alignment horizontal="center" vertical="center" shrinkToFit="1"/>
    </xf>
    <xf numFmtId="43" fontId="21" fillId="2" borderId="1" xfId="9" applyFont="1" applyFill="1" applyBorder="1" applyAlignment="1">
      <alignment horizontal="center" vertical="center" wrapText="1" shrinkToFit="1"/>
    </xf>
    <xf numFmtId="43" fontId="1" fillId="0" borderId="1" xfId="0" applyNumberFormat="1" applyFont="1" applyBorder="1" applyAlignment="1">
      <alignment horizontal="center" vertical="center"/>
    </xf>
    <xf numFmtId="0" fontId="6" fillId="2" borderId="0" xfId="0" applyFont="1" applyFill="1"/>
    <xf numFmtId="0" fontId="24" fillId="0" borderId="0" xfId="0" applyFont="1"/>
    <xf numFmtId="177" fontId="0" fillId="0" borderId="0" xfId="0" applyNumberFormat="1"/>
    <xf numFmtId="180" fontId="0" fillId="0" borderId="0" xfId="0" applyNumberFormat="1"/>
    <xf numFmtId="0" fontId="1" fillId="0" borderId="0" xfId="0" applyNumberFormat="1" applyFont="1" applyFill="1" applyAlignment="1">
      <alignment horizontal="center" wrapText="1"/>
    </xf>
    <xf numFmtId="0" fontId="0" fillId="4" borderId="0" xfId="0" applyFill="1" applyAlignment="1">
      <alignment shrinkToFit="1"/>
    </xf>
    <xf numFmtId="0" fontId="5" fillId="0" borderId="23" xfId="0" applyFont="1" applyBorder="1" applyAlignment="1"/>
    <xf numFmtId="0" fontId="31" fillId="0" borderId="23" xfId="0" applyFont="1" applyBorder="1" applyAlignment="1"/>
    <xf numFmtId="0" fontId="6" fillId="11" borderId="1" xfId="0" applyFont="1" applyFill="1" applyBorder="1" applyAlignment="1">
      <alignment horizontal="center" vertical="center" wrapText="1"/>
    </xf>
    <xf numFmtId="177" fontId="11" fillId="11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7" fontId="5" fillId="0" borderId="23" xfId="0" applyNumberFormat="1" applyFont="1" applyBorder="1" applyAlignment="1"/>
    <xf numFmtId="180" fontId="5" fillId="0" borderId="23" xfId="0" applyNumberFormat="1" applyFont="1" applyBorder="1" applyAlignment="1"/>
    <xf numFmtId="0" fontId="6" fillId="12" borderId="20" xfId="0" applyFont="1" applyFill="1" applyBorder="1" applyAlignment="1"/>
    <xf numFmtId="0" fontId="6" fillId="12" borderId="21" xfId="0" applyFont="1" applyFill="1" applyBorder="1" applyAlignment="1"/>
    <xf numFmtId="0" fontId="6" fillId="12" borderId="22" xfId="0" applyFont="1" applyFill="1" applyBorder="1" applyAlignment="1"/>
    <xf numFmtId="177" fontId="11" fillId="12" borderId="1" xfId="0" applyNumberFormat="1" applyFont="1" applyFill="1" applyBorder="1" applyAlignment="1">
      <alignment horizontal="center" vertical="center" wrapText="1"/>
    </xf>
    <xf numFmtId="180" fontId="11" fillId="12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/>
    <xf numFmtId="177" fontId="1" fillId="13" borderId="1" xfId="0" applyNumberFormat="1" applyFont="1" applyFill="1" applyBorder="1"/>
    <xf numFmtId="180" fontId="1" fillId="13" borderId="1" xfId="0" applyNumberFormat="1" applyFont="1" applyFill="1" applyBorder="1"/>
    <xf numFmtId="0" fontId="23" fillId="4" borderId="0" xfId="14" applyFill="1" applyAlignment="1" applyProtection="1">
      <alignment shrinkToFit="1"/>
    </xf>
    <xf numFmtId="0" fontId="1" fillId="4" borderId="0" xfId="0" applyFont="1" applyFill="1" applyAlignment="1">
      <alignment shrinkToFit="1"/>
    </xf>
    <xf numFmtId="43" fontId="1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shrinkToFit="1"/>
    </xf>
    <xf numFmtId="0" fontId="20" fillId="0" borderId="0" xfId="0" applyFont="1"/>
    <xf numFmtId="0" fontId="33" fillId="0" borderId="0" xfId="0" applyFont="1"/>
    <xf numFmtId="0" fontId="34" fillId="0" borderId="0" xfId="0" applyFont="1"/>
    <xf numFmtId="0" fontId="6" fillId="0" borderId="0" xfId="0" applyFont="1"/>
    <xf numFmtId="0" fontId="0" fillId="0" borderId="0" xfId="0" applyFill="1" applyBorder="1"/>
    <xf numFmtId="0" fontId="1" fillId="0" borderId="0" xfId="0" applyFont="1" applyFill="1" applyAlignment="1">
      <alignment horizontal="center" vertical="center"/>
    </xf>
    <xf numFmtId="181" fontId="0" fillId="0" borderId="0" xfId="0" applyNumberFormat="1"/>
    <xf numFmtId="181" fontId="1" fillId="0" borderId="0" xfId="0" applyNumberFormat="1" applyFont="1"/>
    <xf numFmtId="18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20" fillId="4" borderId="0" xfId="0" applyFont="1" applyFill="1" applyAlignment="1">
      <alignment shrinkToFit="1"/>
    </xf>
    <xf numFmtId="177" fontId="1" fillId="11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Fill="1" applyBorder="1" applyAlignment="1" applyProtection="1">
      <alignment horizontal="center" vertical="center" shrinkToFit="1"/>
    </xf>
    <xf numFmtId="0" fontId="21" fillId="0" borderId="1" xfId="0" applyNumberFormat="1" applyFont="1" applyFill="1" applyBorder="1" applyAlignment="1" applyProtection="1">
      <alignment horizontal="center" vertical="center" shrinkToFit="1"/>
    </xf>
    <xf numFmtId="0" fontId="2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 shrinkToFit="1"/>
    </xf>
    <xf numFmtId="0" fontId="20" fillId="0" borderId="0" xfId="0" applyFont="1" applyFill="1" applyBorder="1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4" fillId="0" borderId="0" xfId="0" applyNumberFormat="1" applyFont="1" applyFill="1" applyBorder="1" applyAlignment="1" applyProtection="1">
      <alignment horizontal="center" vertical="center" wrapText="1"/>
    </xf>
    <xf numFmtId="181" fontId="1" fillId="12" borderId="1" xfId="0" applyNumberFormat="1" applyFont="1" applyFill="1" applyBorder="1" applyAlignment="1">
      <alignment horizontal="center" vertical="center" wrapText="1"/>
    </xf>
    <xf numFmtId="182" fontId="1" fillId="12" borderId="1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 applyProtection="1">
      <alignment horizontal="center" vertical="center" wrapText="1"/>
    </xf>
    <xf numFmtId="177" fontId="21" fillId="0" borderId="1" xfId="0" applyNumberFormat="1" applyFont="1" applyFill="1" applyBorder="1" applyAlignment="1" applyProtection="1">
      <alignment horizontal="center" vertical="center" shrinkToFit="1"/>
    </xf>
    <xf numFmtId="181" fontId="21" fillId="0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center" vertical="center" shrinkToFit="1"/>
    </xf>
    <xf numFmtId="181" fontId="2" fillId="0" borderId="1" xfId="0" applyNumberFormat="1" applyFont="1" applyFill="1" applyBorder="1" applyAlignment="1" applyProtection="1">
      <alignment horizontal="center" vertical="center" wrapText="1"/>
    </xf>
    <xf numFmtId="181" fontId="6" fillId="0" borderId="0" xfId="0" applyNumberFormat="1" applyFont="1"/>
    <xf numFmtId="181" fontId="1" fillId="0" borderId="0" xfId="0" applyNumberFormat="1" applyFont="1" applyFill="1" applyBorder="1" applyAlignment="1" applyProtection="1">
      <alignment horizontal="center" vertical="center" wrapText="1"/>
    </xf>
    <xf numFmtId="0" fontId="35" fillId="0" borderId="0" xfId="14" applyFont="1" applyAlignment="1" applyProtection="1"/>
    <xf numFmtId="0" fontId="1" fillId="4" borderId="0" xfId="0" applyFont="1" applyFill="1" applyBorder="1" applyAlignment="1">
      <alignment horizontal="center" vertical="center" shrinkToFit="1"/>
    </xf>
    <xf numFmtId="43" fontId="1" fillId="0" borderId="1" xfId="9" applyFont="1" applyFill="1" applyBorder="1" applyAlignment="1" applyProtection="1">
      <alignment horizontal="center" vertical="center" wrapText="1" shrinkToFit="1"/>
    </xf>
    <xf numFmtId="0" fontId="1" fillId="4" borderId="0" xfId="0" applyFont="1" applyFill="1"/>
    <xf numFmtId="0" fontId="20" fillId="0" borderId="0" xfId="0" applyFont="1" applyFill="1"/>
    <xf numFmtId="43" fontId="21" fillId="0" borderId="1" xfId="9" applyFont="1" applyFill="1" applyBorder="1" applyAlignment="1" applyProtection="1">
      <alignment horizontal="center" vertical="center" wrapText="1" shrinkToFit="1"/>
    </xf>
    <xf numFmtId="0" fontId="21" fillId="4" borderId="0" xfId="0" applyFont="1" applyFill="1"/>
    <xf numFmtId="43" fontId="2" fillId="0" borderId="1" xfId="9" applyFont="1" applyFill="1" applyBorder="1" applyAlignment="1" applyProtection="1">
      <alignment horizontal="center" vertical="center" wrapText="1" shrinkToFit="1"/>
    </xf>
    <xf numFmtId="0" fontId="1" fillId="0" borderId="1" xfId="0" applyNumberFormat="1" applyFont="1" applyBorder="1" applyAlignment="1">
      <alignment horizontal="center" wrapText="1"/>
    </xf>
    <xf numFmtId="181" fontId="1" fillId="0" borderId="0" xfId="0" applyNumberFormat="1" applyFont="1" applyAlignment="1">
      <alignment horizontal="center" wrapText="1"/>
    </xf>
    <xf numFmtId="0" fontId="36" fillId="0" borderId="0" xfId="0" applyFont="1" applyFill="1"/>
    <xf numFmtId="0" fontId="0" fillId="0" borderId="0" xfId="0" applyNumberFormat="1" applyFill="1"/>
    <xf numFmtId="180" fontId="0" fillId="0" borderId="0" xfId="0" applyNumberFormat="1" applyAlignment="1">
      <alignment horizontal="center"/>
    </xf>
    <xf numFmtId="177" fontId="0" fillId="0" borderId="0" xfId="0" applyNumberFormat="1" applyFill="1" applyAlignment="1"/>
    <xf numFmtId="177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83" fontId="0" fillId="4" borderId="0" xfId="0" applyNumberFormat="1" applyFill="1" applyAlignment="1">
      <alignment horizontal="left" shrinkToFit="1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6" fillId="0" borderId="1" xfId="0" applyFont="1" applyFill="1" applyBorder="1"/>
    <xf numFmtId="181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Fill="1" applyBorder="1"/>
    <xf numFmtId="0" fontId="6" fillId="0" borderId="0" xfId="0" applyFont="1" applyBorder="1"/>
    <xf numFmtId="0" fontId="6" fillId="0" borderId="0" xfId="0" applyNumberFormat="1" applyFont="1" applyBorder="1"/>
    <xf numFmtId="17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4" fillId="14" borderId="1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77" fontId="1" fillId="0" borderId="0" xfId="0" applyNumberFormat="1" applyFont="1" applyFill="1" applyBorder="1" applyAlignment="1" applyProtection="1">
      <alignment vertical="center" wrapText="1"/>
    </xf>
    <xf numFmtId="177" fontId="0" fillId="0" borderId="0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77" fontId="0" fillId="0" borderId="0" xfId="0" applyNumberFormat="1" applyFont="1" applyFill="1" applyBorder="1" applyAlignment="1"/>
    <xf numFmtId="0" fontId="6" fillId="0" borderId="0" xfId="0" applyNumberFormat="1" applyFont="1" applyFill="1" applyBorder="1"/>
    <xf numFmtId="180" fontId="6" fillId="0" borderId="0" xfId="0" applyNumberFormat="1" applyFont="1" applyBorder="1" applyAlignment="1">
      <alignment horizontal="center"/>
    </xf>
    <xf numFmtId="177" fontId="0" fillId="0" borderId="0" xfId="0" applyNumberFormat="1" applyFill="1" applyBorder="1" applyAlignment="1"/>
    <xf numFmtId="177" fontId="0" fillId="0" borderId="0" xfId="0" applyNumberFormat="1" applyBorder="1" applyAlignment="1">
      <alignment horizontal="center"/>
    </xf>
    <xf numFmtId="177" fontId="0" fillId="0" borderId="0" xfId="0" applyNumberFormat="1" applyFont="1" applyFill="1" applyBorder="1"/>
    <xf numFmtId="177" fontId="0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/>
    <xf numFmtId="180" fontId="0" fillId="0" borderId="0" xfId="0" applyNumberFormat="1" applyFont="1" applyFill="1" applyAlignment="1">
      <alignment horizontal="center"/>
    </xf>
    <xf numFmtId="0" fontId="0" fillId="0" borderId="0" xfId="0" applyFont="1" applyFill="1"/>
    <xf numFmtId="177" fontId="0" fillId="0" borderId="0" xfId="0" applyNumberFormat="1" applyFont="1" applyFill="1" applyAlignment="1"/>
    <xf numFmtId="177" fontId="0" fillId="0" borderId="0" xfId="0" applyNumberFormat="1" applyFont="1" applyFill="1" applyAlignment="1">
      <alignment horizontal="center"/>
    </xf>
    <xf numFmtId="183" fontId="23" fillId="4" borderId="0" xfId="14" applyNumberFormat="1" applyFill="1" applyAlignment="1" applyProtection="1">
      <alignment horizontal="left" shrinkToFit="1"/>
    </xf>
    <xf numFmtId="183" fontId="0" fillId="4" borderId="0" xfId="0" applyNumberFormat="1" applyFill="1" applyAlignment="1">
      <alignment horizontal="left" vertical="center" shrinkToFit="1"/>
    </xf>
    <xf numFmtId="183" fontId="1" fillId="4" borderId="0" xfId="0" applyNumberFormat="1" applyFont="1" applyFill="1" applyAlignment="1">
      <alignment horizontal="left" vertical="center" shrinkToFit="1"/>
    </xf>
    <xf numFmtId="177" fontId="1" fillId="0" borderId="2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4" borderId="0" xfId="0" applyFont="1" applyFill="1" applyAlignment="1">
      <alignment shrinkToFit="1"/>
    </xf>
    <xf numFmtId="0" fontId="23" fillId="4" borderId="0" xfId="14" applyFill="1" applyAlignment="1" applyProtection="1">
      <alignment horizontal="center" shrinkToFit="1"/>
    </xf>
    <xf numFmtId="57" fontId="6" fillId="4" borderId="0" xfId="0" applyNumberFormat="1" applyFont="1" applyFill="1" applyAlignment="1">
      <alignment horizontal="center" shrinkToFit="1"/>
    </xf>
    <xf numFmtId="0" fontId="11" fillId="4" borderId="0" xfId="0" applyNumberFormat="1" applyFont="1" applyFill="1" applyBorder="1" applyAlignment="1" applyProtection="1">
      <alignment horizontal="center" vertical="center" shrinkToFit="1"/>
    </xf>
    <xf numFmtId="0" fontId="38" fillId="0" borderId="1" xfId="0" applyFont="1" applyBorder="1" applyAlignment="1">
      <alignment horizontal="center" vertical="center" wrapText="1"/>
    </xf>
    <xf numFmtId="0" fontId="4" fillId="4" borderId="0" xfId="8" applyFont="1" applyFill="1" applyBorder="1" applyAlignment="1">
      <alignment shrinkToFit="1"/>
    </xf>
    <xf numFmtId="0" fontId="7" fillId="0" borderId="27" xfId="0" applyFont="1" applyFill="1" applyBorder="1" applyAlignment="1">
      <alignment horizontal="center" vertical="center" wrapText="1"/>
    </xf>
    <xf numFmtId="0" fontId="1" fillId="15" borderId="1" xfId="0" applyNumberFormat="1" applyFont="1" applyFill="1" applyBorder="1" applyAlignment="1" applyProtection="1">
      <alignment horizontal="center" vertical="center" wrapText="1"/>
    </xf>
    <xf numFmtId="0" fontId="1" fillId="1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81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7" fillId="0" borderId="1" xfId="0" applyNumberFormat="1" applyFont="1" applyFill="1" applyBorder="1" applyAlignment="1" applyProtection="1">
      <alignment horizontal="center" vertical="center" shrinkToFit="1"/>
    </xf>
    <xf numFmtId="0" fontId="7" fillId="0" borderId="1" xfId="0" applyFont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 wrapText="1"/>
    </xf>
    <xf numFmtId="0" fontId="23" fillId="4" borderId="0" xfId="14" applyFill="1" applyAlignment="1" applyProtection="1">
      <alignment vertical="center"/>
    </xf>
    <xf numFmtId="0" fontId="1" fillId="4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3" fillId="4" borderId="0" xfId="14" applyFill="1" applyBorder="1" applyAlignment="1" applyProtection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0" borderId="0" xfId="0" applyFont="1" applyFill="1" applyBorder="1" applyAlignment="1"/>
    <xf numFmtId="0" fontId="40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41" fillId="0" borderId="34" xfId="0" applyFont="1" applyBorder="1" applyAlignment="1">
      <alignment horizontal="left" vertical="center" wrapText="1"/>
    </xf>
    <xf numFmtId="0" fontId="41" fillId="0" borderId="34" xfId="0" applyFont="1" applyBorder="1" applyAlignment="1">
      <alignment horizontal="right" vertical="center" wrapText="1"/>
    </xf>
    <xf numFmtId="0" fontId="41" fillId="0" borderId="0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23" fillId="0" borderId="0" xfId="14" applyAlignment="1" applyProtection="1"/>
    <xf numFmtId="0" fontId="42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4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3" fillId="0" borderId="1" xfId="14" applyFont="1" applyBorder="1" applyAlignment="1" applyProtection="1">
      <alignment horizontal="left"/>
    </xf>
    <xf numFmtId="0" fontId="44" fillId="0" borderId="1" xfId="0" applyFont="1" applyBorder="1"/>
    <xf numFmtId="0" fontId="44" fillId="0" borderId="1" xfId="0" applyFont="1" applyBorder="1" applyAlignment="1">
      <alignment horizontal="left"/>
    </xf>
    <xf numFmtId="0" fontId="43" fillId="0" borderId="1" xfId="14" applyFont="1" applyBorder="1" applyAlignment="1" applyProtection="1"/>
    <xf numFmtId="0" fontId="6" fillId="0" borderId="1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 wrapText="1"/>
    </xf>
    <xf numFmtId="0" fontId="41" fillId="0" borderId="35" xfId="0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3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1" fillId="11" borderId="1" xfId="0" applyNumberFormat="1" applyFont="1" applyFill="1" applyBorder="1" applyAlignment="1" applyProtection="1">
      <alignment horizontal="center" vertical="center" wrapText="1"/>
    </xf>
    <xf numFmtId="0" fontId="11" fillId="11" borderId="16" xfId="0" applyNumberFormat="1" applyFont="1" applyFill="1" applyBorder="1" applyAlignment="1" applyProtection="1">
      <alignment horizontal="center" vertical="center" wrapText="1"/>
    </xf>
    <xf numFmtId="0" fontId="11" fillId="11" borderId="24" xfId="0" applyNumberFormat="1" applyFont="1" applyFill="1" applyBorder="1" applyAlignment="1" applyProtection="1">
      <alignment horizontal="center" vertical="center" wrapText="1"/>
    </xf>
    <xf numFmtId="0" fontId="11" fillId="11" borderId="8" xfId="0" applyNumberFormat="1" applyFont="1" applyFill="1" applyBorder="1" applyAlignment="1" applyProtection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0" borderId="16" xfId="0" applyFont="1" applyFill="1" applyBorder="1" applyAlignment="1">
      <alignment horizontal="center" vertical="center" wrapText="1"/>
    </xf>
    <xf numFmtId="0" fontId="36" fillId="0" borderId="24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176" fontId="5" fillId="0" borderId="23" xfId="0" applyNumberFormat="1" applyFont="1" applyBorder="1" applyAlignment="1">
      <alignment horizontal="center" vertical="center"/>
    </xf>
    <xf numFmtId="181" fontId="5" fillId="0" borderId="23" xfId="0" applyNumberFormat="1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181" fontId="1" fillId="12" borderId="20" xfId="0" applyNumberFormat="1" applyFont="1" applyFill="1" applyBorder="1" applyAlignment="1">
      <alignment horizontal="center" vertical="center"/>
    </xf>
    <xf numFmtId="181" fontId="1" fillId="12" borderId="21" xfId="0" applyNumberFormat="1" applyFont="1" applyFill="1" applyBorder="1" applyAlignment="1">
      <alignment horizontal="center" vertical="center"/>
    </xf>
    <xf numFmtId="181" fontId="1" fillId="12" borderId="22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77" fontId="1" fillId="1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81" fontId="1" fillId="11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 wrapText="1"/>
    </xf>
    <xf numFmtId="0" fontId="1" fillId="11" borderId="16" xfId="0" applyNumberFormat="1" applyFont="1" applyFill="1" applyBorder="1" applyAlignment="1">
      <alignment horizontal="center" vertical="center" wrapText="1"/>
    </xf>
    <xf numFmtId="0" fontId="1" fillId="11" borderId="8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6" fillId="11" borderId="18" xfId="0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28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80" fontId="6" fillId="12" borderId="20" xfId="0" applyNumberFormat="1" applyFont="1" applyFill="1" applyBorder="1" applyAlignment="1">
      <alignment horizontal="center"/>
    </xf>
    <xf numFmtId="180" fontId="6" fillId="12" borderId="21" xfId="0" applyNumberFormat="1" applyFont="1" applyFill="1" applyBorder="1" applyAlignment="1">
      <alignment horizontal="center"/>
    </xf>
    <xf numFmtId="180" fontId="6" fillId="12" borderId="22" xfId="0" applyNumberFormat="1" applyFont="1" applyFill="1" applyBorder="1" applyAlignment="1">
      <alignment horizontal="center"/>
    </xf>
    <xf numFmtId="0" fontId="11" fillId="11" borderId="16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32" fillId="11" borderId="16" xfId="0" applyFont="1" applyFill="1" applyBorder="1" applyAlignment="1">
      <alignment horizontal="center" vertical="center" wrapText="1"/>
    </xf>
    <xf numFmtId="0" fontId="32" fillId="11" borderId="8" xfId="0" applyFont="1" applyFill="1" applyBorder="1" applyAlignment="1">
      <alignment horizontal="center" vertical="center" wrapText="1"/>
    </xf>
    <xf numFmtId="0" fontId="11" fillId="5" borderId="16" xfId="0" applyNumberFormat="1" applyFont="1" applyFill="1" applyBorder="1" applyAlignment="1">
      <alignment horizontal="center" vertical="center" wrapText="1"/>
    </xf>
    <xf numFmtId="0" fontId="11" fillId="5" borderId="8" xfId="0" applyNumberFormat="1" applyFont="1" applyFill="1" applyBorder="1" applyAlignment="1">
      <alignment horizontal="center" vertical="center" wrapText="1"/>
    </xf>
    <xf numFmtId="43" fontId="30" fillId="7" borderId="1" xfId="9" applyFont="1" applyFill="1" applyBorder="1" applyAlignment="1">
      <alignment horizontal="center" vertical="center" wrapText="1" shrinkToFit="1"/>
    </xf>
    <xf numFmtId="43" fontId="21" fillId="7" borderId="1" xfId="9" applyFont="1" applyFill="1" applyBorder="1" applyAlignment="1">
      <alignment horizontal="center" vertical="center" wrapText="1" shrinkToFit="1"/>
    </xf>
    <xf numFmtId="43" fontId="30" fillId="7" borderId="16" xfId="9" applyFont="1" applyFill="1" applyBorder="1" applyAlignment="1">
      <alignment horizontal="center" vertical="center" wrapText="1" shrinkToFit="1"/>
    </xf>
    <xf numFmtId="43" fontId="30" fillId="7" borderId="8" xfId="9" applyFont="1" applyFill="1" applyBorder="1" applyAlignment="1">
      <alignment horizontal="center" vertical="center" wrapText="1" shrinkToFit="1"/>
    </xf>
    <xf numFmtId="43" fontId="25" fillId="2" borderId="1" xfId="9" applyFont="1" applyFill="1" applyBorder="1" applyAlignment="1">
      <alignment horizontal="center" vertical="center" wrapText="1" shrinkToFit="1"/>
    </xf>
    <xf numFmtId="43" fontId="28" fillId="7" borderId="1" xfId="9" applyFont="1" applyFill="1" applyBorder="1" applyAlignment="1">
      <alignment horizontal="center" vertical="center" wrapText="1" shrinkToFit="1"/>
    </xf>
    <xf numFmtId="43" fontId="25" fillId="7" borderId="1" xfId="9" applyFont="1" applyFill="1" applyBorder="1" applyAlignment="1">
      <alignment horizontal="center" vertical="center" wrapText="1" shrinkToFit="1"/>
    </xf>
    <xf numFmtId="43" fontId="28" fillId="9" borderId="1" xfId="9" applyFont="1" applyFill="1" applyBorder="1" applyAlignment="1">
      <alignment horizontal="center" vertical="center" wrapText="1"/>
    </xf>
    <xf numFmtId="43" fontId="25" fillId="9" borderId="1" xfId="9" applyFont="1" applyFill="1" applyBorder="1" applyAlignment="1">
      <alignment horizontal="center" vertical="center" wrapText="1"/>
    </xf>
    <xf numFmtId="43" fontId="28" fillId="7" borderId="16" xfId="9" applyFont="1" applyFill="1" applyBorder="1" applyAlignment="1">
      <alignment horizontal="center" vertical="center" wrapText="1" shrinkToFit="1"/>
    </xf>
    <xf numFmtId="43" fontId="28" fillId="7" borderId="24" xfId="9" applyFont="1" applyFill="1" applyBorder="1" applyAlignment="1">
      <alignment horizontal="center" vertical="center" wrapText="1" shrinkToFit="1"/>
    </xf>
    <xf numFmtId="43" fontId="28" fillId="7" borderId="8" xfId="9" applyFont="1" applyFill="1" applyBorder="1" applyAlignment="1">
      <alignment horizontal="center" vertical="center" wrapText="1" shrinkToFit="1"/>
    </xf>
    <xf numFmtId="43" fontId="25" fillId="7" borderId="24" xfId="9" applyFont="1" applyFill="1" applyBorder="1" applyAlignment="1">
      <alignment horizontal="center" vertical="center" wrapText="1" shrinkToFit="1"/>
    </xf>
    <xf numFmtId="43" fontId="25" fillId="7" borderId="8" xfId="9" applyFont="1" applyFill="1" applyBorder="1" applyAlignment="1">
      <alignment horizontal="center" vertical="center" wrapText="1" shrinkToFit="1"/>
    </xf>
    <xf numFmtId="43" fontId="25" fillId="7" borderId="16" xfId="9" applyFont="1" applyFill="1" applyBorder="1" applyAlignment="1">
      <alignment horizontal="center" vertical="center" wrapText="1" shrinkToFi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177" fontId="15" fillId="0" borderId="23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 wrapText="1"/>
    </xf>
    <xf numFmtId="177" fontId="11" fillId="0" borderId="24" xfId="0" applyNumberFormat="1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180" fontId="11" fillId="5" borderId="16" xfId="0" applyNumberFormat="1" applyFont="1" applyFill="1" applyBorder="1" applyAlignment="1">
      <alignment horizontal="center" vertical="center" wrapText="1"/>
    </xf>
    <xf numFmtId="180" fontId="11" fillId="5" borderId="24" xfId="0" applyNumberFormat="1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181" fontId="11" fillId="6" borderId="16" xfId="0" applyNumberFormat="1" applyFont="1" applyFill="1" applyBorder="1" applyAlignment="1">
      <alignment horizontal="center" vertical="center" wrapText="1"/>
    </xf>
    <xf numFmtId="181" fontId="11" fillId="6" borderId="24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177" fontId="12" fillId="0" borderId="16" xfId="0" applyNumberFormat="1" applyFont="1" applyBorder="1" applyAlignment="1">
      <alignment horizontal="left" vertical="center" wrapText="1"/>
    </xf>
    <xf numFmtId="177" fontId="12" fillId="0" borderId="8" xfId="0" applyNumberFormat="1" applyFont="1" applyBorder="1" applyAlignment="1">
      <alignment horizontal="left" vertical="center" wrapText="1"/>
    </xf>
    <xf numFmtId="178" fontId="12" fillId="0" borderId="16" xfId="0" applyNumberFormat="1" applyFont="1" applyBorder="1" applyAlignment="1">
      <alignment horizontal="left" vertical="center" wrapText="1"/>
    </xf>
    <xf numFmtId="178" fontId="12" fillId="0" borderId="8" xfId="0" applyNumberFormat="1" applyFont="1" applyBorder="1" applyAlignment="1">
      <alignment horizontal="left" vertical="center" wrapText="1"/>
    </xf>
    <xf numFmtId="177" fontId="12" fillId="0" borderId="10" xfId="0" applyNumberFormat="1" applyFont="1" applyBorder="1" applyAlignment="1">
      <alignment horizontal="center" vertical="center" shrinkToFit="1"/>
    </xf>
    <xf numFmtId="177" fontId="12" fillId="0" borderId="11" xfId="0" applyNumberFormat="1" applyFont="1" applyBorder="1" applyAlignment="1">
      <alignment horizontal="center" vertical="center" shrinkToFit="1"/>
    </xf>
    <xf numFmtId="177" fontId="12" fillId="0" borderId="12" xfId="0" applyNumberFormat="1" applyFont="1" applyBorder="1" applyAlignment="1">
      <alignment horizontal="center" vertical="center" shrinkToFit="1"/>
    </xf>
    <xf numFmtId="177" fontId="11" fillId="0" borderId="2" xfId="0" applyNumberFormat="1" applyFont="1" applyBorder="1" applyAlignment="1">
      <alignment horizontal="center" vertical="center" wrapText="1"/>
    </xf>
    <xf numFmtId="0" fontId="0" fillId="0" borderId="7" xfId="0" applyBorder="1"/>
    <xf numFmtId="49" fontId="11" fillId="0" borderId="3" xfId="0" applyNumberFormat="1" applyFont="1" applyBorder="1" applyAlignment="1">
      <alignment horizontal="center" vertical="center" wrapText="1"/>
    </xf>
    <xf numFmtId="49" fontId="0" fillId="0" borderId="8" xfId="0" applyNumberFormat="1" applyBorder="1"/>
    <xf numFmtId="177" fontId="11" fillId="0" borderId="3" xfId="0" applyNumberFormat="1" applyFont="1" applyBorder="1" applyAlignment="1">
      <alignment horizontal="center" vertical="center" wrapText="1"/>
    </xf>
    <xf numFmtId="0" fontId="0" fillId="0" borderId="8" xfId="0" applyBorder="1"/>
    <xf numFmtId="177" fontId="0" fillId="0" borderId="8" xfId="0" applyNumberFormat="1" applyBorder="1"/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177" fontId="11" fillId="0" borderId="5" xfId="0" applyNumberFormat="1" applyFont="1" applyBorder="1" applyAlignment="1">
      <alignment horizontal="center" vertical="center"/>
    </xf>
    <xf numFmtId="177" fontId="0" fillId="0" borderId="6" xfId="0" applyNumberFormat="1" applyBorder="1"/>
    <xf numFmtId="177" fontId="0" fillId="0" borderId="14" xfId="0" applyNumberFormat="1" applyBorder="1"/>
    <xf numFmtId="177" fontId="11" fillId="0" borderId="15" xfId="0" applyNumberFormat="1" applyFont="1" applyBorder="1" applyAlignment="1">
      <alignment horizontal="center" vertical="center"/>
    </xf>
    <xf numFmtId="177" fontId="0" fillId="0" borderId="15" xfId="0" applyNumberFormat="1" applyBorder="1"/>
    <xf numFmtId="178" fontId="11" fillId="0" borderId="5" xfId="0" applyNumberFormat="1" applyFont="1" applyBorder="1" applyAlignment="1">
      <alignment horizontal="center" vertical="center" wrapText="1"/>
    </xf>
    <xf numFmtId="178" fontId="0" fillId="0" borderId="18" xfId="0" applyNumberFormat="1" applyBorder="1"/>
    <xf numFmtId="177" fontId="11" fillId="0" borderId="17" xfId="0" applyNumberFormat="1" applyFont="1" applyFill="1" applyBorder="1" applyAlignment="1">
      <alignment horizontal="center" vertical="center" wrapText="1"/>
    </xf>
    <xf numFmtId="0" fontId="6" fillId="0" borderId="19" xfId="0" applyFont="1" applyBorder="1"/>
  </cellXfs>
  <cellStyles count="458">
    <cellStyle name="20% - 强调文字颜色 1 2" xfId="2" xr:uid="{00000000-0005-0000-0000-000003000000}"/>
    <cellStyle name="20% - 强调文字颜色 1 2 2" xfId="69" xr:uid="{00000000-0005-0000-0000-000072000000}"/>
    <cellStyle name="20% - 强调文字颜色 1 2 2 2" xfId="12" xr:uid="{00000000-0005-0000-0000-000012000000}"/>
    <cellStyle name="20% - 强调文字颜色 1 3" xfId="57" xr:uid="{00000000-0005-0000-0000-00005E000000}"/>
    <cellStyle name="20% - 强调文字颜色 1 3 2" xfId="70" xr:uid="{00000000-0005-0000-0000-000073000000}"/>
    <cellStyle name="20% - 强调文字颜色 1 4" xfId="45" xr:uid="{00000000-0005-0000-0000-00004A000000}"/>
    <cellStyle name="20% - 强调文字颜色 1 4 2" xfId="71" xr:uid="{00000000-0005-0000-0000-000074000000}"/>
    <cellStyle name="20% - 强调文字颜色 1 5" xfId="37" xr:uid="{00000000-0005-0000-0000-00003C000000}"/>
    <cellStyle name="20% - 强调文字颜色 1 5 2" xfId="73" xr:uid="{00000000-0005-0000-0000-000076000000}"/>
    <cellStyle name="20% - 强调文字颜色 2 2" xfId="76" xr:uid="{00000000-0005-0000-0000-000079000000}"/>
    <cellStyle name="20% - 强调文字颜色 2 2 2" xfId="18" xr:uid="{00000000-0005-0000-0000-00001A000000}"/>
    <cellStyle name="20% - 强调文字颜色 2 2 2 2" xfId="77" xr:uid="{00000000-0005-0000-0000-00007A000000}"/>
    <cellStyle name="20% - 强调文字颜色 2 3" xfId="42" xr:uid="{00000000-0005-0000-0000-000044000000}"/>
    <cellStyle name="20% - 强调文字颜色 2 3 2" xfId="15" xr:uid="{00000000-0005-0000-0000-000016000000}"/>
    <cellStyle name="20% - 强调文字颜色 2 4" xfId="78" xr:uid="{00000000-0005-0000-0000-00007B000000}"/>
    <cellStyle name="20% - 强调文字颜色 2 4 2" xfId="33" xr:uid="{00000000-0005-0000-0000-000035000000}"/>
    <cellStyle name="20% - 强调文字颜色 2 5" xfId="79" xr:uid="{00000000-0005-0000-0000-00007C000000}"/>
    <cellStyle name="20% - 强调文字颜色 2 5 2" xfId="80" xr:uid="{00000000-0005-0000-0000-00007D000000}"/>
    <cellStyle name="20% - 强调文字颜色 3 2" xfId="83" xr:uid="{00000000-0005-0000-0000-000080000000}"/>
    <cellStyle name="20% - 强调文字颜色 3 2 2" xfId="84" xr:uid="{00000000-0005-0000-0000-000081000000}"/>
    <cellStyle name="20% - 强调文字颜色 3 2 2 2" xfId="85" xr:uid="{00000000-0005-0000-0000-000082000000}"/>
    <cellStyle name="20% - 强调文字颜色 3 3" xfId="44" xr:uid="{00000000-0005-0000-0000-000048000000}"/>
    <cellStyle name="20% - 强调文字颜色 3 3 2" xfId="68" xr:uid="{00000000-0005-0000-0000-00006F000000}"/>
    <cellStyle name="20% - 强调文字颜色 3 4" xfId="87" xr:uid="{00000000-0005-0000-0000-000084000000}"/>
    <cellStyle name="20% - 强调文字颜色 3 4 2" xfId="89" xr:uid="{00000000-0005-0000-0000-000086000000}"/>
    <cellStyle name="20% - 强调文字颜色 3 5" xfId="91" xr:uid="{00000000-0005-0000-0000-000088000000}"/>
    <cellStyle name="20% - 强调文字颜色 3 5 2" xfId="94" xr:uid="{00000000-0005-0000-0000-00008B000000}"/>
    <cellStyle name="20% - 强调文字颜色 4 2" xfId="97" xr:uid="{00000000-0005-0000-0000-00008E000000}"/>
    <cellStyle name="20% - 强调文字颜色 4 2 2" xfId="99" xr:uid="{00000000-0005-0000-0000-000090000000}"/>
    <cellStyle name="20% - 强调文字颜色 4 2 2 2" xfId="102" xr:uid="{00000000-0005-0000-0000-000093000000}"/>
    <cellStyle name="20% - 强调文字颜色 4 3" xfId="104" xr:uid="{00000000-0005-0000-0000-000095000000}"/>
    <cellStyle name="20% - 强调文字颜色 4 3 2" xfId="106" xr:uid="{00000000-0005-0000-0000-000097000000}"/>
    <cellStyle name="20% - 强调文字颜色 4 4" xfId="109" xr:uid="{00000000-0005-0000-0000-00009A000000}"/>
    <cellStyle name="20% - 强调文字颜色 4 4 2" xfId="28" xr:uid="{00000000-0005-0000-0000-000029000000}"/>
    <cellStyle name="20% - 强调文字颜色 4 5" xfId="23" xr:uid="{00000000-0005-0000-0000-000020000000}"/>
    <cellStyle name="20% - 强调文字颜色 4 5 2" xfId="112" xr:uid="{00000000-0005-0000-0000-00009D000000}"/>
    <cellStyle name="20% - 强调文字颜色 5 2" xfId="114" xr:uid="{00000000-0005-0000-0000-00009F000000}"/>
    <cellStyle name="20% - 强调文字颜色 5 2 2" xfId="115" xr:uid="{00000000-0005-0000-0000-0000A0000000}"/>
    <cellStyle name="20% - 强调文字颜色 5 2 2 2" xfId="116" xr:uid="{00000000-0005-0000-0000-0000A1000000}"/>
    <cellStyle name="20% - 强调文字颜色 5 3" xfId="117" xr:uid="{00000000-0005-0000-0000-0000A2000000}"/>
    <cellStyle name="20% - 强调文字颜色 5 3 2" xfId="120" xr:uid="{00000000-0005-0000-0000-0000A5000000}"/>
    <cellStyle name="20% - 强调文字颜色 5 4" xfId="122" xr:uid="{00000000-0005-0000-0000-0000A7000000}"/>
    <cellStyle name="20% - 强调文字颜色 5 4 2" xfId="124" xr:uid="{00000000-0005-0000-0000-0000A9000000}"/>
    <cellStyle name="20% - 强调文字颜色 5 5" xfId="127" xr:uid="{00000000-0005-0000-0000-0000AC000000}"/>
    <cellStyle name="20% - 强调文字颜色 5 5 2" xfId="130" xr:uid="{00000000-0005-0000-0000-0000AF000000}"/>
    <cellStyle name="20% - 强调文字颜色 6 2" xfId="131" xr:uid="{00000000-0005-0000-0000-0000B0000000}"/>
    <cellStyle name="20% - 强调文字颜色 6 2 2" xfId="133" xr:uid="{00000000-0005-0000-0000-0000B2000000}"/>
    <cellStyle name="20% - 强调文字颜色 6 2 2 2" xfId="135" xr:uid="{00000000-0005-0000-0000-0000B4000000}"/>
    <cellStyle name="20% - 强调文字颜色 6 3" xfId="136" xr:uid="{00000000-0005-0000-0000-0000B5000000}"/>
    <cellStyle name="20% - 强调文字颜色 6 3 2" xfId="138" xr:uid="{00000000-0005-0000-0000-0000B7000000}"/>
    <cellStyle name="20% - 强调文字颜色 6 4" xfId="140" xr:uid="{00000000-0005-0000-0000-0000B9000000}"/>
    <cellStyle name="20% - 强调文字颜色 6 4 2" xfId="143" xr:uid="{00000000-0005-0000-0000-0000BC000000}"/>
    <cellStyle name="20% - 强调文字颜色 6 5" xfId="146" xr:uid="{00000000-0005-0000-0000-0000BF000000}"/>
    <cellStyle name="20% - 强调文字颜色 6 5 2" xfId="150" xr:uid="{00000000-0005-0000-0000-0000C3000000}"/>
    <cellStyle name="40% - 强调文字颜色 1 2" xfId="151" xr:uid="{00000000-0005-0000-0000-0000C4000000}"/>
    <cellStyle name="40% - 强调文字颜色 1 2 2" xfId="152" xr:uid="{00000000-0005-0000-0000-0000C5000000}"/>
    <cellStyle name="40% - 强调文字颜色 1 2 2 2" xfId="153" xr:uid="{00000000-0005-0000-0000-0000C6000000}"/>
    <cellStyle name="40% - 强调文字颜色 1 3" xfId="154" xr:uid="{00000000-0005-0000-0000-0000C7000000}"/>
    <cellStyle name="40% - 强调文字颜色 1 3 2" xfId="156" xr:uid="{00000000-0005-0000-0000-0000C9000000}"/>
    <cellStyle name="40% - 强调文字颜色 1 4" xfId="158" xr:uid="{00000000-0005-0000-0000-0000CB000000}"/>
    <cellStyle name="40% - 强调文字颜色 1 4 2" xfId="159" xr:uid="{00000000-0005-0000-0000-0000CC000000}"/>
    <cellStyle name="40% - 强调文字颜色 1 5" xfId="161" xr:uid="{00000000-0005-0000-0000-0000CE000000}"/>
    <cellStyle name="40% - 强调文字颜色 1 5 2" xfId="162" xr:uid="{00000000-0005-0000-0000-0000CF000000}"/>
    <cellStyle name="40% - 强调文字颜色 2 2" xfId="163" xr:uid="{00000000-0005-0000-0000-0000D0000000}"/>
    <cellStyle name="40% - 强调文字颜色 2 2 2" xfId="164" xr:uid="{00000000-0005-0000-0000-0000D1000000}"/>
    <cellStyle name="40% - 强调文字颜色 2 2 2 2" xfId="165" xr:uid="{00000000-0005-0000-0000-0000D2000000}"/>
    <cellStyle name="40% - 强调文字颜色 2 3" xfId="166" xr:uid="{00000000-0005-0000-0000-0000D3000000}"/>
    <cellStyle name="40% - 强调文字颜色 2 3 2" xfId="167" xr:uid="{00000000-0005-0000-0000-0000D4000000}"/>
    <cellStyle name="40% - 强调文字颜色 2 4" xfId="169" xr:uid="{00000000-0005-0000-0000-0000D6000000}"/>
    <cellStyle name="40% - 强调文字颜色 2 4 2" xfId="171" xr:uid="{00000000-0005-0000-0000-0000D8000000}"/>
    <cellStyle name="40% - 强调文字颜色 2 5" xfId="173" xr:uid="{00000000-0005-0000-0000-0000DA000000}"/>
    <cellStyle name="40% - 强调文字颜色 2 5 2" xfId="174" xr:uid="{00000000-0005-0000-0000-0000DB000000}"/>
    <cellStyle name="40% - 强调文字颜色 3 2" xfId="176" xr:uid="{00000000-0005-0000-0000-0000DD000000}"/>
    <cellStyle name="40% - 强调文字颜色 3 2 2" xfId="178" xr:uid="{00000000-0005-0000-0000-0000DF000000}"/>
    <cellStyle name="40% - 强调文字颜色 3 2 2 2" xfId="179" xr:uid="{00000000-0005-0000-0000-0000E0000000}"/>
    <cellStyle name="40% - 强调文字颜色 3 3" xfId="181" xr:uid="{00000000-0005-0000-0000-0000E2000000}"/>
    <cellStyle name="40% - 强调文字颜色 3 3 2" xfId="182" xr:uid="{00000000-0005-0000-0000-0000E3000000}"/>
    <cellStyle name="40% - 强调文字颜色 3 4" xfId="183" xr:uid="{00000000-0005-0000-0000-0000E4000000}"/>
    <cellStyle name="40% - 强调文字颜色 3 4 2" xfId="185" xr:uid="{00000000-0005-0000-0000-0000E6000000}"/>
    <cellStyle name="40% - 强调文字颜色 3 5" xfId="186" xr:uid="{00000000-0005-0000-0000-0000E7000000}"/>
    <cellStyle name="40% - 强调文字颜色 3 5 2" xfId="187" xr:uid="{00000000-0005-0000-0000-0000E8000000}"/>
    <cellStyle name="40% - 强调文字颜色 4 2" xfId="35" xr:uid="{00000000-0005-0000-0000-000039000000}"/>
    <cellStyle name="40% - 强调文字颜色 4 2 2" xfId="192" xr:uid="{00000000-0005-0000-0000-0000ED000000}"/>
    <cellStyle name="40% - 强调文字颜色 4 2 2 2" xfId="195" xr:uid="{00000000-0005-0000-0000-0000F0000000}"/>
    <cellStyle name="40% - 强调文字颜色 4 3" xfId="197" xr:uid="{00000000-0005-0000-0000-0000F2000000}"/>
    <cellStyle name="40% - 强调文字颜色 4 3 2" xfId="51" xr:uid="{00000000-0005-0000-0000-000053000000}"/>
    <cellStyle name="40% - 强调文字颜色 4 4" xfId="132" xr:uid="{00000000-0005-0000-0000-0000B1000000}"/>
    <cellStyle name="40% - 强调文字颜色 4 4 2" xfId="134" xr:uid="{00000000-0005-0000-0000-0000B3000000}"/>
    <cellStyle name="40% - 强调文字颜色 4 5" xfId="198" xr:uid="{00000000-0005-0000-0000-0000F3000000}"/>
    <cellStyle name="40% - 强调文字颜色 4 5 2" xfId="199" xr:uid="{00000000-0005-0000-0000-0000F4000000}"/>
    <cellStyle name="40% - 强调文字颜色 5 2" xfId="202" xr:uid="{00000000-0005-0000-0000-0000F7000000}"/>
    <cellStyle name="40% - 强调文字颜色 5 2 2" xfId="145" xr:uid="{00000000-0005-0000-0000-0000BE000000}"/>
    <cellStyle name="40% - 强调文字颜色 5 2 2 2" xfId="149" xr:uid="{00000000-0005-0000-0000-0000C2000000}"/>
    <cellStyle name="40% - 强调文字颜色 5 3" xfId="203" xr:uid="{00000000-0005-0000-0000-0000F8000000}"/>
    <cellStyle name="40% - 强调文字颜色 5 3 2" xfId="205" xr:uid="{00000000-0005-0000-0000-0000FA000000}"/>
    <cellStyle name="40% - 强调文字颜色 5 4" xfId="137" xr:uid="{00000000-0005-0000-0000-0000B6000000}"/>
    <cellStyle name="40% - 强调文字颜色 5 4 2" xfId="207" xr:uid="{00000000-0005-0000-0000-0000FC000000}"/>
    <cellStyle name="40% - 强调文字颜色 5 5" xfId="208" xr:uid="{00000000-0005-0000-0000-0000FD000000}"/>
    <cellStyle name="40% - 强调文字颜色 5 5 2" xfId="209" xr:uid="{00000000-0005-0000-0000-0000FE000000}"/>
    <cellStyle name="40% - 强调文字颜色 6 2" xfId="212" xr:uid="{00000000-0005-0000-0000-000001010000}"/>
    <cellStyle name="40% - 强调文字颜色 6 2 2" xfId="214" xr:uid="{00000000-0005-0000-0000-000003010000}"/>
    <cellStyle name="40% - 强调文字颜色 6 2 2 2" xfId="215" xr:uid="{00000000-0005-0000-0000-000004010000}"/>
    <cellStyle name="40% - 强调文字颜色 6 3" xfId="218" xr:uid="{00000000-0005-0000-0000-000007010000}"/>
    <cellStyle name="40% - 强调文字颜色 6 3 2" xfId="221" xr:uid="{00000000-0005-0000-0000-00000A010000}"/>
    <cellStyle name="40% - 强调文字颜色 6 4" xfId="142" xr:uid="{00000000-0005-0000-0000-0000BB000000}"/>
    <cellStyle name="40% - 强调文字颜色 6 4 2" xfId="20" xr:uid="{00000000-0005-0000-0000-00001C000000}"/>
    <cellStyle name="40% - 强调文字颜色 6 5" xfId="43" xr:uid="{00000000-0005-0000-0000-000045000000}"/>
    <cellStyle name="40% - 强调文字颜色 6 5 2" xfId="223" xr:uid="{00000000-0005-0000-0000-00000C010000}"/>
    <cellStyle name="60% - 强调文字颜色 1 2" xfId="86" xr:uid="{00000000-0005-0000-0000-000083000000}"/>
    <cellStyle name="60% - 强调文字颜色 1 2 2" xfId="88" xr:uid="{00000000-0005-0000-0000-000085000000}"/>
    <cellStyle name="60% - 强调文字颜色 1 2 2 2" xfId="224" xr:uid="{00000000-0005-0000-0000-00000D010000}"/>
    <cellStyle name="60% - 强调文字颜色 1 3" xfId="90" xr:uid="{00000000-0005-0000-0000-000087000000}"/>
    <cellStyle name="60% - 强调文字颜色 1 3 2" xfId="93" xr:uid="{00000000-0005-0000-0000-00008A000000}"/>
    <cellStyle name="60% - 强调文字颜色 1 4" xfId="225" xr:uid="{00000000-0005-0000-0000-00000E010000}"/>
    <cellStyle name="60% - 强调文字颜色 1 4 2" xfId="228" xr:uid="{00000000-0005-0000-0000-000011010000}"/>
    <cellStyle name="60% - 强调文字颜色 1 5" xfId="230" xr:uid="{00000000-0005-0000-0000-000013010000}"/>
    <cellStyle name="60% - 强调文字颜色 1 5 2" xfId="232" xr:uid="{00000000-0005-0000-0000-000015010000}"/>
    <cellStyle name="60% - 强调文字颜色 2 2" xfId="108" xr:uid="{00000000-0005-0000-0000-000099000000}"/>
    <cellStyle name="60% - 强调文字颜色 2 2 2" xfId="27" xr:uid="{00000000-0005-0000-0000-000028000000}"/>
    <cellStyle name="60% - 强调文字颜色 2 2 2 2" xfId="32" xr:uid="{00000000-0005-0000-0000-000030000000}"/>
    <cellStyle name="60% - 强调文字颜色 2 3" xfId="22" xr:uid="{00000000-0005-0000-0000-00001F000000}"/>
    <cellStyle name="60% - 强调文字颜色 2 3 2" xfId="111" xr:uid="{00000000-0005-0000-0000-00009C000000}"/>
    <cellStyle name="60% - 强调文字颜色 2 4" xfId="234" xr:uid="{00000000-0005-0000-0000-000017010000}"/>
    <cellStyle name="60% - 强调文字颜色 2 4 2" xfId="235" xr:uid="{00000000-0005-0000-0000-000018010000}"/>
    <cellStyle name="60% - 强调文字颜色 2 5" xfId="237" xr:uid="{00000000-0005-0000-0000-00001A010000}"/>
    <cellStyle name="60% - 强调文字颜色 2 5 2" xfId="47" xr:uid="{00000000-0005-0000-0000-00004C000000}"/>
    <cellStyle name="60% - 强调文字颜色 3 2" xfId="121" xr:uid="{00000000-0005-0000-0000-0000A6000000}"/>
    <cellStyle name="60% - 强调文字颜色 3 2 2" xfId="123" xr:uid="{00000000-0005-0000-0000-0000A8000000}"/>
    <cellStyle name="60% - 强调文字颜色 3 2 2 2" xfId="41" xr:uid="{00000000-0005-0000-0000-000043000000}"/>
    <cellStyle name="60% - 强调文字颜色 3 3" xfId="126" xr:uid="{00000000-0005-0000-0000-0000AB000000}"/>
    <cellStyle name="60% - 强调文字颜色 3 3 2" xfId="129" xr:uid="{00000000-0005-0000-0000-0000AE000000}"/>
    <cellStyle name="60% - 强调文字颜色 3 4" xfId="239" xr:uid="{00000000-0005-0000-0000-00001C010000}"/>
    <cellStyle name="60% - 强调文字颜色 3 4 2" xfId="241" xr:uid="{00000000-0005-0000-0000-00001E010000}"/>
    <cellStyle name="60% - 强调文字颜色 3 5" xfId="244" xr:uid="{00000000-0005-0000-0000-000021010000}"/>
    <cellStyle name="60% - 强调文字颜色 3 5 2" xfId="245" xr:uid="{00000000-0005-0000-0000-000022010000}"/>
    <cellStyle name="60% - 强调文字颜色 4 2" xfId="139" xr:uid="{00000000-0005-0000-0000-0000B8000000}"/>
    <cellStyle name="60% - 强调文字颜色 4 2 2" xfId="141" xr:uid="{00000000-0005-0000-0000-0000BA000000}"/>
    <cellStyle name="60% - 强调文字颜色 4 2 2 2" xfId="19" xr:uid="{00000000-0005-0000-0000-00001B000000}"/>
    <cellStyle name="60% - 强调文字颜色 4 3" xfId="144" xr:uid="{00000000-0005-0000-0000-0000BD000000}"/>
    <cellStyle name="60% - 强调文字颜色 4 3 2" xfId="148" xr:uid="{00000000-0005-0000-0000-0000C1000000}"/>
    <cellStyle name="60% - 强调文字颜色 4 4" xfId="246" xr:uid="{00000000-0005-0000-0000-000023010000}"/>
    <cellStyle name="60% - 强调文字颜色 4 4 2" xfId="247" xr:uid="{00000000-0005-0000-0000-000024010000}"/>
    <cellStyle name="60% - 强调文字颜色 4 5" xfId="249" xr:uid="{00000000-0005-0000-0000-000026010000}"/>
    <cellStyle name="60% - 强调文字颜色 4 5 2" xfId="250" xr:uid="{00000000-0005-0000-0000-000027010000}"/>
    <cellStyle name="60% - 强调文字颜色 5 2" xfId="251" xr:uid="{00000000-0005-0000-0000-000028010000}"/>
    <cellStyle name="60% - 强调文字颜色 5 2 2" xfId="252" xr:uid="{00000000-0005-0000-0000-000029010000}"/>
    <cellStyle name="60% - 强调文字颜色 5 2 2 2" xfId="64" xr:uid="{00000000-0005-0000-0000-000068000000}"/>
    <cellStyle name="60% - 强调文字颜色 5 3" xfId="204" xr:uid="{00000000-0005-0000-0000-0000F9000000}"/>
    <cellStyle name="60% - 强调文字颜色 5 3 2" xfId="253" xr:uid="{00000000-0005-0000-0000-00002A010000}"/>
    <cellStyle name="60% - 强调文字颜色 5 4" xfId="254" xr:uid="{00000000-0005-0000-0000-00002B010000}"/>
    <cellStyle name="60% - 强调文字颜色 5 4 2" xfId="16" xr:uid="{00000000-0005-0000-0000-000017000000}"/>
    <cellStyle name="60% - 强调文字颜色 5 5" xfId="255" xr:uid="{00000000-0005-0000-0000-00002C010000}"/>
    <cellStyle name="60% - 强调文字颜色 5 5 2" xfId="257" xr:uid="{00000000-0005-0000-0000-00002E010000}"/>
    <cellStyle name="60% - 强调文字颜色 6 2" xfId="258" xr:uid="{00000000-0005-0000-0000-00002F010000}"/>
    <cellStyle name="60% - 强调文字颜色 6 2 2" xfId="259" xr:uid="{00000000-0005-0000-0000-000030010000}"/>
    <cellStyle name="60% - 强调文字颜色 6 2 2 2" xfId="168" xr:uid="{00000000-0005-0000-0000-0000D5000000}"/>
    <cellStyle name="60% - 强调文字颜色 6 3" xfId="206" xr:uid="{00000000-0005-0000-0000-0000FB000000}"/>
    <cellStyle name="60% - 强调文字颜色 6 3 2" xfId="13" xr:uid="{00000000-0005-0000-0000-000014000000}"/>
    <cellStyle name="60% - 强调文字颜色 6 4" xfId="260" xr:uid="{00000000-0005-0000-0000-000031010000}"/>
    <cellStyle name="60% - 强调文字颜色 6 4 2" xfId="261" xr:uid="{00000000-0005-0000-0000-000032010000}"/>
    <cellStyle name="60% - 强调文字颜色 6 5" xfId="262" xr:uid="{00000000-0005-0000-0000-000033010000}"/>
    <cellStyle name="60% - 强调文字颜色 6 5 2" xfId="62" xr:uid="{00000000-0005-0000-0000-000065000000}"/>
    <cellStyle name="百分比 2" xfId="264" xr:uid="{00000000-0005-0000-0000-000035010000}"/>
    <cellStyle name="百分比 2 2" xfId="266" xr:uid="{00000000-0005-0000-0000-000037010000}"/>
    <cellStyle name="百分比 2 2 2" xfId="267" xr:uid="{00000000-0005-0000-0000-000038010000}"/>
    <cellStyle name="百分比 2 3" xfId="268" xr:uid="{00000000-0005-0000-0000-000039010000}"/>
    <cellStyle name="百分比 3" xfId="119" xr:uid="{00000000-0005-0000-0000-0000A4000000}"/>
    <cellStyle name="百分比 4" xfId="31" xr:uid="{00000000-0005-0000-0000-00002E000000}"/>
    <cellStyle name="百分比 4 2" xfId="270" xr:uid="{00000000-0005-0000-0000-00003B010000}"/>
    <cellStyle name="标题 1 2" xfId="269" xr:uid="{00000000-0005-0000-0000-00003A010000}"/>
    <cellStyle name="标题 1 2 2" xfId="271" xr:uid="{00000000-0005-0000-0000-00003C010000}"/>
    <cellStyle name="标题 1 2 2 2" xfId="272" xr:uid="{00000000-0005-0000-0000-00003D010000}"/>
    <cellStyle name="标题 1 2 3" xfId="273" xr:uid="{00000000-0005-0000-0000-00003E010000}"/>
    <cellStyle name="标题 1 3" xfId="274" xr:uid="{00000000-0005-0000-0000-00003F010000}"/>
    <cellStyle name="标题 1 3 2" xfId="276" xr:uid="{00000000-0005-0000-0000-000041010000}"/>
    <cellStyle name="标题 1 4" xfId="277" xr:uid="{00000000-0005-0000-0000-000042010000}"/>
    <cellStyle name="标题 1 4 2" xfId="65" xr:uid="{00000000-0005-0000-0000-00006A000000}"/>
    <cellStyle name="标题 1 5" xfId="278" xr:uid="{00000000-0005-0000-0000-000043010000}"/>
    <cellStyle name="标题 1 5 2" xfId="29" xr:uid="{00000000-0005-0000-0000-00002B000000}"/>
    <cellStyle name="标题 1 6" xfId="279" xr:uid="{00000000-0005-0000-0000-000044010000}"/>
    <cellStyle name="标题 2 2" xfId="280" xr:uid="{00000000-0005-0000-0000-000045010000}"/>
    <cellStyle name="标题 2 2 2" xfId="281" xr:uid="{00000000-0005-0000-0000-000046010000}"/>
    <cellStyle name="标题 2 2 2 2" xfId="282" xr:uid="{00000000-0005-0000-0000-000047010000}"/>
    <cellStyle name="标题 2 2 3" xfId="284" xr:uid="{00000000-0005-0000-0000-000049010000}"/>
    <cellStyle name="标题 2 3" xfId="285" xr:uid="{00000000-0005-0000-0000-00004A010000}"/>
    <cellStyle name="标题 2 3 2" xfId="286" xr:uid="{00000000-0005-0000-0000-00004B010000}"/>
    <cellStyle name="标题 2 4" xfId="287" xr:uid="{00000000-0005-0000-0000-00004C010000}"/>
    <cellStyle name="标题 2 4 2" xfId="288" xr:uid="{00000000-0005-0000-0000-00004D010000}"/>
    <cellStyle name="标题 2 5" xfId="289" xr:uid="{00000000-0005-0000-0000-00004E010000}"/>
    <cellStyle name="标题 2 5 2" xfId="290" xr:uid="{00000000-0005-0000-0000-00004F010000}"/>
    <cellStyle name="标题 2 6" xfId="291" xr:uid="{00000000-0005-0000-0000-000050010000}"/>
    <cellStyle name="标题 3 2" xfId="292" xr:uid="{00000000-0005-0000-0000-000051010000}"/>
    <cellStyle name="标题 3 2 2" xfId="294" xr:uid="{00000000-0005-0000-0000-000053010000}"/>
    <cellStyle name="标题 3 2 2 2" xfId="296" xr:uid="{00000000-0005-0000-0000-000055010000}"/>
    <cellStyle name="标题 3 2 3" xfId="298" xr:uid="{00000000-0005-0000-0000-000057010000}"/>
    <cellStyle name="标题 3 3" xfId="299" xr:uid="{00000000-0005-0000-0000-000058010000}"/>
    <cellStyle name="标题 3 3 2" xfId="300" xr:uid="{00000000-0005-0000-0000-000059010000}"/>
    <cellStyle name="标题 3 4" xfId="301" xr:uid="{00000000-0005-0000-0000-00005A010000}"/>
    <cellStyle name="标题 3 4 2" xfId="303" xr:uid="{00000000-0005-0000-0000-00005C010000}"/>
    <cellStyle name="标题 3 5" xfId="304" xr:uid="{00000000-0005-0000-0000-00005D010000}"/>
    <cellStyle name="标题 3 5 2" xfId="305" xr:uid="{00000000-0005-0000-0000-00005E010000}"/>
    <cellStyle name="标题 3 6" xfId="306" xr:uid="{00000000-0005-0000-0000-00005F010000}"/>
    <cellStyle name="标题 4 2" xfId="309" xr:uid="{00000000-0005-0000-0000-000062010000}"/>
    <cellStyle name="标题 4 2 2" xfId="312" xr:uid="{00000000-0005-0000-0000-000065010000}"/>
    <cellStyle name="标题 4 2 2 2" xfId="315" xr:uid="{00000000-0005-0000-0000-000068010000}"/>
    <cellStyle name="标题 4 2 3" xfId="227" xr:uid="{00000000-0005-0000-0000-000010010000}"/>
    <cellStyle name="标题 4 3" xfId="318" xr:uid="{00000000-0005-0000-0000-00006B010000}"/>
    <cellStyle name="标题 4 3 2" xfId="321" xr:uid="{00000000-0005-0000-0000-00006E010000}"/>
    <cellStyle name="标题 4 4" xfId="191" xr:uid="{00000000-0005-0000-0000-0000EC000000}"/>
    <cellStyle name="标题 4 4 2" xfId="194" xr:uid="{00000000-0005-0000-0000-0000EF000000}"/>
    <cellStyle name="标题 4 5" xfId="323" xr:uid="{00000000-0005-0000-0000-000070010000}"/>
    <cellStyle name="标题 4 5 2" xfId="49" xr:uid="{00000000-0005-0000-0000-00004F000000}"/>
    <cellStyle name="标题 4 6" xfId="325" xr:uid="{00000000-0005-0000-0000-000072010000}"/>
    <cellStyle name="标题 5" xfId="11" xr:uid="{00000000-0005-0000-0000-000011000000}"/>
    <cellStyle name="标题 5 2" xfId="327" xr:uid="{00000000-0005-0000-0000-000074010000}"/>
    <cellStyle name="标题 5 2 2" xfId="329" xr:uid="{00000000-0005-0000-0000-000076010000}"/>
    <cellStyle name="标题 5 3" xfId="332" xr:uid="{00000000-0005-0000-0000-000079010000}"/>
    <cellStyle name="标题 6" xfId="333" xr:uid="{00000000-0005-0000-0000-00007A010000}"/>
    <cellStyle name="标题 6 2" xfId="335" xr:uid="{00000000-0005-0000-0000-00007C010000}"/>
    <cellStyle name="标题 7" xfId="336" xr:uid="{00000000-0005-0000-0000-00007D010000}"/>
    <cellStyle name="标题 7 2" xfId="338" xr:uid="{00000000-0005-0000-0000-00007F010000}"/>
    <cellStyle name="标题 8" xfId="340" xr:uid="{00000000-0005-0000-0000-000081010000}"/>
    <cellStyle name="标题 8 2" xfId="342" xr:uid="{00000000-0005-0000-0000-000083010000}"/>
    <cellStyle name="标题 9" xfId="343" xr:uid="{00000000-0005-0000-0000-000084010000}"/>
    <cellStyle name="差" xfId="8" builtinId="27"/>
    <cellStyle name="差 2" xfId="345" xr:uid="{00000000-0005-0000-0000-000086010000}"/>
    <cellStyle name="差 2 2" xfId="347" xr:uid="{00000000-0005-0000-0000-000088010000}"/>
    <cellStyle name="差 2 2 2" xfId="348" xr:uid="{00000000-0005-0000-0000-000089010000}"/>
    <cellStyle name="差 2 3" xfId="170" xr:uid="{00000000-0005-0000-0000-0000D7000000}"/>
    <cellStyle name="差 3" xfId="350" xr:uid="{00000000-0005-0000-0000-00008B010000}"/>
    <cellStyle name="差 3 2" xfId="351" xr:uid="{00000000-0005-0000-0000-00008C010000}"/>
    <cellStyle name="差 4" xfId="263" xr:uid="{00000000-0005-0000-0000-000034010000}"/>
    <cellStyle name="差 4 2" xfId="265" xr:uid="{00000000-0005-0000-0000-000036010000}"/>
    <cellStyle name="差 5" xfId="118" xr:uid="{00000000-0005-0000-0000-0000A3000000}"/>
    <cellStyle name="差 5 2" xfId="352" xr:uid="{00000000-0005-0000-0000-00008D010000}"/>
    <cellStyle name="差 6" xfId="30" xr:uid="{00000000-0005-0000-0000-00002D000000}"/>
    <cellStyle name="常规" xfId="0" builtinId="0"/>
    <cellStyle name="常规 10" xfId="353" xr:uid="{00000000-0005-0000-0000-00008E010000}"/>
    <cellStyle name="常规 10 2" xfId="339" xr:uid="{00000000-0005-0000-0000-000080010000}"/>
    <cellStyle name="常规 15" xfId="147" xr:uid="{00000000-0005-0000-0000-0000C0000000}"/>
    <cellStyle name="常规 15 2" xfId="354" xr:uid="{00000000-0005-0000-0000-00008F010000}"/>
    <cellStyle name="常规 2" xfId="355" xr:uid="{00000000-0005-0000-0000-000090010000}"/>
    <cellStyle name="常规 2 2" xfId="356" xr:uid="{00000000-0005-0000-0000-000091010000}"/>
    <cellStyle name="常规 2 2 2" xfId="357" xr:uid="{00000000-0005-0000-0000-000092010000}"/>
    <cellStyle name="常规 2 2 2 2" xfId="358" xr:uid="{00000000-0005-0000-0000-000093010000}"/>
    <cellStyle name="常规 2 3" xfId="360" xr:uid="{00000000-0005-0000-0000-000095010000}"/>
    <cellStyle name="常规 2 3 2" xfId="361" xr:uid="{00000000-0005-0000-0000-000096010000}"/>
    <cellStyle name="常规 3" xfId="96" xr:uid="{00000000-0005-0000-0000-00008D000000}"/>
    <cellStyle name="常规 3 2" xfId="98" xr:uid="{00000000-0005-0000-0000-00008F000000}"/>
    <cellStyle name="常规 3 3" xfId="363" xr:uid="{00000000-0005-0000-0000-000098010000}"/>
    <cellStyle name="常规 3 3 2" xfId="364" xr:uid="{00000000-0005-0000-0000-000099010000}"/>
    <cellStyle name="常规 3 8" xfId="366" xr:uid="{00000000-0005-0000-0000-00009B010000}"/>
    <cellStyle name="常规 4" xfId="103" xr:uid="{00000000-0005-0000-0000-000094000000}"/>
    <cellStyle name="常规 4 2" xfId="105" xr:uid="{00000000-0005-0000-0000-000096000000}"/>
    <cellStyle name="常规 4 2 2" xfId="367" xr:uid="{00000000-0005-0000-0000-00009C010000}"/>
    <cellStyle name="常规 5" xfId="107" xr:uid="{00000000-0005-0000-0000-000098000000}"/>
    <cellStyle name="常规 5 2" xfId="26" xr:uid="{00000000-0005-0000-0000-000027000000}"/>
    <cellStyle name="常规 6" xfId="21" xr:uid="{00000000-0005-0000-0000-00001E000000}"/>
    <cellStyle name="常规 7" xfId="233" xr:uid="{00000000-0005-0000-0000-000016010000}"/>
    <cellStyle name="超链接" xfId="14" builtinId="8"/>
    <cellStyle name="超链接 2" xfId="368" xr:uid="{00000000-0005-0000-0000-00009D010000}"/>
    <cellStyle name="超链接 2 2" xfId="238" xr:uid="{00000000-0005-0000-0000-00001B010000}"/>
    <cellStyle name="超链接 2 2 2" xfId="240" xr:uid="{00000000-0005-0000-0000-00001D010000}"/>
    <cellStyle name="超链接 2 3" xfId="243" xr:uid="{00000000-0005-0000-0000-000020010000}"/>
    <cellStyle name="好 2" xfId="36" xr:uid="{00000000-0005-0000-0000-00003B000000}"/>
    <cellStyle name="好 2 2" xfId="72" xr:uid="{00000000-0005-0000-0000-000075000000}"/>
    <cellStyle name="好 2 2 2" xfId="125" xr:uid="{00000000-0005-0000-0000-0000AA000000}"/>
    <cellStyle name="好 2 3" xfId="201" xr:uid="{00000000-0005-0000-0000-0000F6000000}"/>
    <cellStyle name="好 3" xfId="369" xr:uid="{00000000-0005-0000-0000-00009E010000}"/>
    <cellStyle name="好 3 2" xfId="283" xr:uid="{00000000-0005-0000-0000-000048010000}"/>
    <cellStyle name="好 4" xfId="370" xr:uid="{00000000-0005-0000-0000-00009F010000}"/>
    <cellStyle name="好 4 2" xfId="371" xr:uid="{00000000-0005-0000-0000-0000A0010000}"/>
    <cellStyle name="好 5" xfId="293" xr:uid="{00000000-0005-0000-0000-000052010000}"/>
    <cellStyle name="好 5 2" xfId="295" xr:uid="{00000000-0005-0000-0000-000054010000}"/>
    <cellStyle name="好 6" xfId="297" xr:uid="{00000000-0005-0000-0000-000056010000}"/>
    <cellStyle name="汇总 2" xfId="222" xr:uid="{00000000-0005-0000-0000-00000B010000}"/>
    <cellStyle name="汇总 2 2" xfId="317" xr:uid="{00000000-0005-0000-0000-00006A010000}"/>
    <cellStyle name="汇总 2 2 2" xfId="320" xr:uid="{00000000-0005-0000-0000-00006D010000}"/>
    <cellStyle name="汇总 2 3" xfId="190" xr:uid="{00000000-0005-0000-0000-0000EB000000}"/>
    <cellStyle name="汇总 3" xfId="275" xr:uid="{00000000-0005-0000-0000-000040010000}"/>
    <cellStyle name="汇总 3 2" xfId="331" xr:uid="{00000000-0005-0000-0000-000078010000}"/>
    <cellStyle name="汇总 4" xfId="372" xr:uid="{00000000-0005-0000-0000-0000A1010000}"/>
    <cellStyle name="汇总 4 2" xfId="374" xr:uid="{00000000-0005-0000-0000-0000A3010000}"/>
    <cellStyle name="汇总 5" xfId="375" xr:uid="{00000000-0005-0000-0000-0000A4010000}"/>
    <cellStyle name="汇总 5 2" xfId="377" xr:uid="{00000000-0005-0000-0000-0000A6010000}"/>
    <cellStyle name="汇总 6" xfId="6" xr:uid="{00000000-0005-0000-0000-000008000000}"/>
    <cellStyle name="汇总 7" xfId="128" xr:uid="{00000000-0005-0000-0000-0000AD000000}"/>
    <cellStyle name="计算 2" xfId="7" xr:uid="{00000000-0005-0000-0000-00000C000000}"/>
    <cellStyle name="计算 2 2" xfId="175" xr:uid="{00000000-0005-0000-0000-0000DC000000}"/>
    <cellStyle name="计算 2 2 2" xfId="177" xr:uid="{00000000-0005-0000-0000-0000DE000000}"/>
    <cellStyle name="计算 2 3" xfId="180" xr:uid="{00000000-0005-0000-0000-0000E1000000}"/>
    <cellStyle name="计算 3" xfId="61" xr:uid="{00000000-0005-0000-0000-000063000000}"/>
    <cellStyle name="计算 3 2" xfId="34" xr:uid="{00000000-0005-0000-0000-000038000000}"/>
    <cellStyle name="计算 4" xfId="63" xr:uid="{00000000-0005-0000-0000-000067000000}"/>
    <cellStyle name="计算 4 2" xfId="200" xr:uid="{00000000-0005-0000-0000-0000F5000000}"/>
    <cellStyle name="计算 5" xfId="67" xr:uid="{00000000-0005-0000-0000-00006E000000}"/>
    <cellStyle name="计算 5 2" xfId="211" xr:uid="{00000000-0005-0000-0000-000000010000}"/>
    <cellStyle name="计算 6" xfId="379" xr:uid="{00000000-0005-0000-0000-0000A8010000}"/>
    <cellStyle name="计算 7" xfId="101" xr:uid="{00000000-0005-0000-0000-000092000000}"/>
    <cellStyle name="检查单元格 2" xfId="189" xr:uid="{00000000-0005-0000-0000-0000EA000000}"/>
    <cellStyle name="检查单元格 2 2" xfId="193" xr:uid="{00000000-0005-0000-0000-0000EE000000}"/>
    <cellStyle name="检查单元格 2 2 2" xfId="380" xr:uid="{00000000-0005-0000-0000-0000A9010000}"/>
    <cellStyle name="检查单元格 2 3" xfId="381" xr:uid="{00000000-0005-0000-0000-0000AA010000}"/>
    <cellStyle name="检查单元格 3" xfId="322" xr:uid="{00000000-0005-0000-0000-00006F010000}"/>
    <cellStyle name="检查单元格 3 2" xfId="48" xr:uid="{00000000-0005-0000-0000-00004E000000}"/>
    <cellStyle name="检查单元格 4" xfId="324" xr:uid="{00000000-0005-0000-0000-000071010000}"/>
    <cellStyle name="检查单元格 4 2" xfId="382" xr:uid="{00000000-0005-0000-0000-0000AB010000}"/>
    <cellStyle name="检查单元格 5" xfId="383" xr:uid="{00000000-0005-0000-0000-0000AC010000}"/>
    <cellStyle name="检查单元格 5 2" xfId="384" xr:uid="{00000000-0005-0000-0000-0000AD010000}"/>
    <cellStyle name="检查单元格 6" xfId="386" xr:uid="{00000000-0005-0000-0000-0000AF010000}"/>
    <cellStyle name="解释性文本 2" xfId="387" xr:uid="{00000000-0005-0000-0000-0000B0010000}"/>
    <cellStyle name="解释性文本 2 2" xfId="24" xr:uid="{00000000-0005-0000-0000-000023000000}"/>
    <cellStyle name="解释性文本 2 2 2" xfId="308" xr:uid="{00000000-0005-0000-0000-000061010000}"/>
    <cellStyle name="解释性文本 2 3" xfId="10" xr:uid="{00000000-0005-0000-0000-000010000000}"/>
    <cellStyle name="解释性文本 3" xfId="220" xr:uid="{00000000-0005-0000-0000-000009010000}"/>
    <cellStyle name="解释性文本 3 2" xfId="388" xr:uid="{00000000-0005-0000-0000-0000B1010000}"/>
    <cellStyle name="解释性文本 4" xfId="389" xr:uid="{00000000-0005-0000-0000-0000B2010000}"/>
    <cellStyle name="解释性文本 4 2" xfId="390" xr:uid="{00000000-0005-0000-0000-0000B3010000}"/>
    <cellStyle name="解释性文本 5" xfId="344" xr:uid="{00000000-0005-0000-0000-000085010000}"/>
    <cellStyle name="解释性文本 5 2" xfId="346" xr:uid="{00000000-0005-0000-0000-000087010000}"/>
    <cellStyle name="解释性文本 6" xfId="349" xr:uid="{00000000-0005-0000-0000-00008A010000}"/>
    <cellStyle name="警告文本 2" xfId="392" xr:uid="{00000000-0005-0000-0000-0000B5010000}"/>
    <cellStyle name="警告文本 2 2" xfId="229" xr:uid="{00000000-0005-0000-0000-000012010000}"/>
    <cellStyle name="警告文本 2 2 2" xfId="231" xr:uid="{00000000-0005-0000-0000-000014010000}"/>
    <cellStyle name="警告文本 2 3" xfId="302" xr:uid="{00000000-0005-0000-0000-00005B010000}"/>
    <cellStyle name="警告文本 3" xfId="393" xr:uid="{00000000-0005-0000-0000-0000B6010000}"/>
    <cellStyle name="警告文本 3 2" xfId="236" xr:uid="{00000000-0005-0000-0000-000019010000}"/>
    <cellStyle name="警告文本 4" xfId="394" xr:uid="{00000000-0005-0000-0000-0000B7010000}"/>
    <cellStyle name="警告文本 4 2" xfId="242" xr:uid="{00000000-0005-0000-0000-00001F010000}"/>
    <cellStyle name="警告文本 5" xfId="184" xr:uid="{00000000-0005-0000-0000-0000E5000000}"/>
    <cellStyle name="警告文本 5 2" xfId="248" xr:uid="{00000000-0005-0000-0000-000025010000}"/>
    <cellStyle name="警告文本 6" xfId="395" xr:uid="{00000000-0005-0000-0000-0000B8010000}"/>
    <cellStyle name="链接单元格 2" xfId="396" xr:uid="{00000000-0005-0000-0000-0000B9010000}"/>
    <cellStyle name="链接单元格 2 2" xfId="397" xr:uid="{00000000-0005-0000-0000-0000BA010000}"/>
    <cellStyle name="链接单元格 2 2 2" xfId="398" xr:uid="{00000000-0005-0000-0000-0000BB010000}"/>
    <cellStyle name="链接单元格 2 3" xfId="399" xr:uid="{00000000-0005-0000-0000-0000BC010000}"/>
    <cellStyle name="链接单元格 3" xfId="50" xr:uid="{00000000-0005-0000-0000-000051000000}"/>
    <cellStyle name="链接单元格 3 2" xfId="1" xr:uid="{00000000-0005-0000-0000-000002000000}"/>
    <cellStyle name="链接单元格 4" xfId="53" xr:uid="{00000000-0005-0000-0000-000056000000}"/>
    <cellStyle name="链接单元格 4 2" xfId="75" xr:uid="{00000000-0005-0000-0000-000078000000}"/>
    <cellStyle name="链接单元格 5" xfId="4" xr:uid="{00000000-0005-0000-0000-000005000000}"/>
    <cellStyle name="链接单元格 5 2" xfId="82" xr:uid="{00000000-0005-0000-0000-00007F000000}"/>
    <cellStyle name="链接单元格 6" xfId="60" xr:uid="{00000000-0005-0000-0000-000061000000}"/>
    <cellStyle name="千位分隔" xfId="9" builtinId="3"/>
    <cellStyle name="千位分隔 2" xfId="400" xr:uid="{00000000-0005-0000-0000-0000BD010000}"/>
    <cellStyle name="千位分隔 2 2" xfId="401" xr:uid="{00000000-0005-0000-0000-0000BE010000}"/>
    <cellStyle name="千位分隔 2 2 2" xfId="402" xr:uid="{00000000-0005-0000-0000-0000BF010000}"/>
    <cellStyle name="千位分隔 2 3" xfId="92" xr:uid="{00000000-0005-0000-0000-000089000000}"/>
    <cellStyle name="千位分隔 3" xfId="307" xr:uid="{00000000-0005-0000-0000-000060010000}"/>
    <cellStyle name="千位分隔 3 2" xfId="311" xr:uid="{00000000-0005-0000-0000-000064010000}"/>
    <cellStyle name="千位分隔 3 2 2" xfId="314" xr:uid="{00000000-0005-0000-0000-000067010000}"/>
    <cellStyle name="千位分隔 3 3" xfId="226" xr:uid="{00000000-0005-0000-0000-00000F010000}"/>
    <cellStyle name="千位分隔 4" xfId="316" xr:uid="{00000000-0005-0000-0000-000069010000}"/>
    <cellStyle name="千位分隔 4 2" xfId="319" xr:uid="{00000000-0005-0000-0000-00006C010000}"/>
    <cellStyle name="千位分隔 5" xfId="188" xr:uid="{00000000-0005-0000-0000-0000E9000000}"/>
    <cellStyle name="千位分隔[0] 2" xfId="54" xr:uid="{00000000-0005-0000-0000-000059000000}"/>
    <cellStyle name="千位分隔[0] 2 2" xfId="404" xr:uid="{00000000-0005-0000-0000-0000C1010000}"/>
    <cellStyle name="强调文字颜色 1 2" xfId="405" xr:uid="{00000000-0005-0000-0000-0000C2010000}"/>
    <cellStyle name="强调文字颜色 1 2 2" xfId="406" xr:uid="{00000000-0005-0000-0000-0000C3010000}"/>
    <cellStyle name="强调文字颜色 1 2 2 2" xfId="407" xr:uid="{00000000-0005-0000-0000-0000C4010000}"/>
    <cellStyle name="强调文字颜色 1 3" xfId="409" xr:uid="{00000000-0005-0000-0000-0000C6010000}"/>
    <cellStyle name="强调文字颜色 1 3 2" xfId="410" xr:uid="{00000000-0005-0000-0000-0000C7010000}"/>
    <cellStyle name="强调文字颜色 1 4" xfId="326" xr:uid="{00000000-0005-0000-0000-000073010000}"/>
    <cellStyle name="强调文字颜色 1 4 2" xfId="328" xr:uid="{00000000-0005-0000-0000-000075010000}"/>
    <cellStyle name="强调文字颜色 1 5" xfId="330" xr:uid="{00000000-0005-0000-0000-000077010000}"/>
    <cellStyle name="强调文字颜色 1 5 2" xfId="59" xr:uid="{00000000-0005-0000-0000-000060000000}"/>
    <cellStyle name="强调文字颜色 2 2" xfId="411" xr:uid="{00000000-0005-0000-0000-0000C8010000}"/>
    <cellStyle name="强调文字颜色 2 2 2" xfId="412" xr:uid="{00000000-0005-0000-0000-0000C9010000}"/>
    <cellStyle name="强调文字颜色 2 2 2 2" xfId="56" xr:uid="{00000000-0005-0000-0000-00005D000000}"/>
    <cellStyle name="强调文字颜色 2 3" xfId="413" xr:uid="{00000000-0005-0000-0000-0000CA010000}"/>
    <cellStyle name="强调文字颜色 2 3 2" xfId="5" xr:uid="{00000000-0005-0000-0000-000007000000}"/>
    <cellStyle name="强调文字颜色 2 4" xfId="334" xr:uid="{00000000-0005-0000-0000-00007B010000}"/>
    <cellStyle name="强调文字颜色 2 4 2" xfId="414" xr:uid="{00000000-0005-0000-0000-0000CB010000}"/>
    <cellStyle name="强调文字颜色 2 5" xfId="373" xr:uid="{00000000-0005-0000-0000-0000A2010000}"/>
    <cellStyle name="强调文字颜色 2 5 2" xfId="415" xr:uid="{00000000-0005-0000-0000-0000CC010000}"/>
    <cellStyle name="强调文字颜色 3 2" xfId="403" xr:uid="{00000000-0005-0000-0000-0000C0010000}"/>
    <cellStyle name="强调文字颜色 3 2 2" xfId="217" xr:uid="{00000000-0005-0000-0000-000006010000}"/>
    <cellStyle name="强调文字颜色 3 2 2 2" xfId="219" xr:uid="{00000000-0005-0000-0000-000008010000}"/>
    <cellStyle name="强调文字颜色 3 3" xfId="416" xr:uid="{00000000-0005-0000-0000-0000CD010000}"/>
    <cellStyle name="强调文字颜色 3 3 2" xfId="417" xr:uid="{00000000-0005-0000-0000-0000CE010000}"/>
    <cellStyle name="强调文字颜色 3 4" xfId="337" xr:uid="{00000000-0005-0000-0000-00007E010000}"/>
    <cellStyle name="强调文字颜色 3 4 2" xfId="418" xr:uid="{00000000-0005-0000-0000-0000CF010000}"/>
    <cellStyle name="强调文字颜色 3 5" xfId="376" xr:uid="{00000000-0005-0000-0000-0000A5010000}"/>
    <cellStyle name="强调文字颜色 3 5 2" xfId="419" xr:uid="{00000000-0005-0000-0000-0000D0010000}"/>
    <cellStyle name="强调文字颜色 4 2" xfId="420" xr:uid="{00000000-0005-0000-0000-0000D1010000}"/>
    <cellStyle name="强调文字颜色 4 2 2" xfId="421" xr:uid="{00000000-0005-0000-0000-0000D2010000}"/>
    <cellStyle name="强调文字颜色 4 2 2 2" xfId="385" xr:uid="{00000000-0005-0000-0000-0000AE010000}"/>
    <cellStyle name="强调文字颜色 4 3" xfId="422" xr:uid="{00000000-0005-0000-0000-0000D3010000}"/>
    <cellStyle name="强调文字颜色 4 3 2" xfId="423" xr:uid="{00000000-0005-0000-0000-0000D4010000}"/>
    <cellStyle name="强调文字颜色 4 4" xfId="341" xr:uid="{00000000-0005-0000-0000-000082010000}"/>
    <cellStyle name="强调文字颜色 4 4 2" xfId="424" xr:uid="{00000000-0005-0000-0000-0000D5010000}"/>
    <cellStyle name="强调文字颜色 4 5" xfId="426" xr:uid="{00000000-0005-0000-0000-0000D7010000}"/>
    <cellStyle name="强调文字颜色 4 5 2" xfId="428" xr:uid="{00000000-0005-0000-0000-0000D9010000}"/>
    <cellStyle name="强调文字颜色 5 2" xfId="429" xr:uid="{00000000-0005-0000-0000-0000DA010000}"/>
    <cellStyle name="强调文字颜色 5 2 2" xfId="430" xr:uid="{00000000-0005-0000-0000-0000DB010000}"/>
    <cellStyle name="强调文字颜色 5 2 2 2" xfId="157" xr:uid="{00000000-0005-0000-0000-0000CA000000}"/>
    <cellStyle name="强调文字颜色 5 3" xfId="431" xr:uid="{00000000-0005-0000-0000-0000DC010000}"/>
    <cellStyle name="强调文字颜色 5 3 2" xfId="432" xr:uid="{00000000-0005-0000-0000-0000DD010000}"/>
    <cellStyle name="强调文字颜色 5 4" xfId="433" xr:uid="{00000000-0005-0000-0000-0000DE010000}"/>
    <cellStyle name="强调文字颜色 5 4 2" xfId="434" xr:uid="{00000000-0005-0000-0000-0000DF010000}"/>
    <cellStyle name="强调文字颜色 5 5" xfId="365" xr:uid="{00000000-0005-0000-0000-00009A010000}"/>
    <cellStyle name="强调文字颜色 5 5 2" xfId="55" xr:uid="{00000000-0005-0000-0000-00005B000000}"/>
    <cellStyle name="强调文字颜色 6 2" xfId="435" xr:uid="{00000000-0005-0000-0000-0000E0010000}"/>
    <cellStyle name="强调文字颜色 6 2 2" xfId="436" xr:uid="{00000000-0005-0000-0000-0000E1010000}"/>
    <cellStyle name="强调文字颜色 6 2 2 2" xfId="408" xr:uid="{00000000-0005-0000-0000-0000C5010000}"/>
    <cellStyle name="强调文字颜色 6 3" xfId="437" xr:uid="{00000000-0005-0000-0000-0000E2010000}"/>
    <cellStyle name="强调文字颜色 6 3 2" xfId="439" xr:uid="{00000000-0005-0000-0000-0000E4010000}"/>
    <cellStyle name="强调文字颜色 6 4" xfId="440" xr:uid="{00000000-0005-0000-0000-0000E5010000}"/>
    <cellStyle name="强调文字颜色 6 4 2" xfId="160" xr:uid="{00000000-0005-0000-0000-0000CD000000}"/>
    <cellStyle name="强调文字颜色 6 5" xfId="441" xr:uid="{00000000-0005-0000-0000-0000E6010000}"/>
    <cellStyle name="强调文字颜色 6 5 2" xfId="172" xr:uid="{00000000-0005-0000-0000-0000D9000000}"/>
    <cellStyle name="适中 2" xfId="66" xr:uid="{00000000-0005-0000-0000-00006D000000}"/>
    <cellStyle name="适中 2 2" xfId="210" xr:uid="{00000000-0005-0000-0000-0000FF000000}"/>
    <cellStyle name="适中 2 2 2" xfId="213" xr:uid="{00000000-0005-0000-0000-000002010000}"/>
    <cellStyle name="适中 2 3" xfId="216" xr:uid="{00000000-0005-0000-0000-000005010000}"/>
    <cellStyle name="适中 3" xfId="378" xr:uid="{00000000-0005-0000-0000-0000A7010000}"/>
    <cellStyle name="适中 3 2" xfId="442" xr:uid="{00000000-0005-0000-0000-0000E7010000}"/>
    <cellStyle name="适中 4" xfId="100" xr:uid="{00000000-0005-0000-0000-000091000000}"/>
    <cellStyle name="适中 4 2" xfId="443" xr:uid="{00000000-0005-0000-0000-0000E8010000}"/>
    <cellStyle name="适中 5" xfId="444" xr:uid="{00000000-0005-0000-0000-0000E9010000}"/>
    <cellStyle name="适中 5 2" xfId="445" xr:uid="{00000000-0005-0000-0000-0000EA010000}"/>
    <cellStyle name="适中 6" xfId="446" xr:uid="{00000000-0005-0000-0000-0000EB010000}"/>
    <cellStyle name="输出 2" xfId="52" xr:uid="{00000000-0005-0000-0000-000055000000}"/>
    <cellStyle name="输出 2 2" xfId="74" xr:uid="{00000000-0005-0000-0000-000077000000}"/>
    <cellStyle name="输出 2 2 2" xfId="17" xr:uid="{00000000-0005-0000-0000-000019000000}"/>
    <cellStyle name="输出 2 3" xfId="40" xr:uid="{00000000-0005-0000-0000-000042000000}"/>
    <cellStyle name="输出 3" xfId="3" xr:uid="{00000000-0005-0000-0000-000004000000}"/>
    <cellStyle name="输出 3 2" xfId="81" xr:uid="{00000000-0005-0000-0000-00007E000000}"/>
    <cellStyle name="输出 4" xfId="58" xr:uid="{00000000-0005-0000-0000-00005F000000}"/>
    <cellStyle name="输出 4 2" xfId="95" xr:uid="{00000000-0005-0000-0000-00008C000000}"/>
    <cellStyle name="输出 5" xfId="46" xr:uid="{00000000-0005-0000-0000-00004B000000}"/>
    <cellStyle name="输出 5 2" xfId="113" xr:uid="{00000000-0005-0000-0000-00009E000000}"/>
    <cellStyle name="输出 6" xfId="38" xr:uid="{00000000-0005-0000-0000-00003D000000}"/>
    <cellStyle name="输出 7" xfId="438" xr:uid="{00000000-0005-0000-0000-0000E3010000}"/>
    <cellStyle name="输入 2" xfId="425" xr:uid="{00000000-0005-0000-0000-0000D6010000}"/>
    <cellStyle name="输入 2 2" xfId="427" xr:uid="{00000000-0005-0000-0000-0000D8010000}"/>
    <cellStyle name="输入 2 2 2" xfId="196" xr:uid="{00000000-0005-0000-0000-0000F1000000}"/>
    <cellStyle name="输入 2 3" xfId="256" xr:uid="{00000000-0005-0000-0000-00002D010000}"/>
    <cellStyle name="输入 3" xfId="447" xr:uid="{00000000-0005-0000-0000-0000EC010000}"/>
    <cellStyle name="输入 3 2" xfId="359" xr:uid="{00000000-0005-0000-0000-000094010000}"/>
    <cellStyle name="输入 4" xfId="448" xr:uid="{00000000-0005-0000-0000-0000ED010000}"/>
    <cellStyle name="输入 4 2" xfId="362" xr:uid="{00000000-0005-0000-0000-000097010000}"/>
    <cellStyle name="输入 5" xfId="449" xr:uid="{00000000-0005-0000-0000-0000EE010000}"/>
    <cellStyle name="输入 5 2" xfId="450" xr:uid="{00000000-0005-0000-0000-0000EF010000}"/>
    <cellStyle name="输入 6" xfId="451" xr:uid="{00000000-0005-0000-0000-0000F0010000}"/>
    <cellStyle name="输入 7" xfId="310" xr:uid="{00000000-0005-0000-0000-000063010000}"/>
    <cellStyle name="注释 2" xfId="110" xr:uid="{00000000-0005-0000-0000-00009B000000}"/>
    <cellStyle name="注释 2 2" xfId="452" xr:uid="{00000000-0005-0000-0000-0000F1010000}"/>
    <cellStyle name="注释 2 2 2" xfId="453" xr:uid="{00000000-0005-0000-0000-0000F2010000}"/>
    <cellStyle name="注释 2 3" xfId="39" xr:uid="{00000000-0005-0000-0000-000040000000}"/>
    <cellStyle name="注释 3" xfId="313" xr:uid="{00000000-0005-0000-0000-000066010000}"/>
    <cellStyle name="注释 3 2" xfId="454" xr:uid="{00000000-0005-0000-0000-0000F3010000}"/>
    <cellStyle name="注释 4" xfId="455" xr:uid="{00000000-0005-0000-0000-0000F4010000}"/>
    <cellStyle name="注释 4 2" xfId="456" xr:uid="{00000000-0005-0000-0000-0000F5010000}"/>
    <cellStyle name="注释 5" xfId="25" xr:uid="{00000000-0005-0000-0000-000025000000}"/>
    <cellStyle name="注释 5 2" xfId="391" xr:uid="{00000000-0005-0000-0000-0000B4010000}"/>
    <cellStyle name="注释 6" xfId="457" xr:uid="{00000000-0005-0000-0000-0000F6010000}"/>
    <cellStyle name="注释 7" xfId="155" xr:uid="{00000000-0005-0000-0000-0000C8000000}"/>
  </cellStyles>
  <dxfs count="141">
    <dxf>
      <font>
        <color rgb="FF9C0006"/>
      </font>
      <fill>
        <patternFill patternType="solid">
          <bgColor rgb="FFFFC7CE"/>
        </patternFill>
      </fill>
    </dxf>
    <dxf>
      <font>
        <b val="0"/>
        <color indexed="60"/>
      </font>
      <fill>
        <patternFill patternType="solid">
          <bgColor indexed="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60"/>
      </font>
      <fill>
        <patternFill patternType="solid">
          <bgColor indexed="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60"/>
      </font>
      <fill>
        <patternFill patternType="solid">
          <bgColor indexed="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60"/>
      </font>
      <fill>
        <patternFill patternType="solid">
          <bgColor indexed="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60"/>
      </font>
      <fill>
        <patternFill patternType="solid">
          <bgColor indexed="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indexed="60"/>
      </font>
      <fill>
        <patternFill patternType="solid">
          <bgColor indexed="43"/>
        </patternFill>
      </fill>
    </dxf>
    <dxf>
      <font>
        <b val="0"/>
        <i val="0"/>
        <strike val="0"/>
        <u val="none"/>
        <sz val="12"/>
        <color indexed="20"/>
      </font>
      <fill>
        <patternFill patternType="solid">
          <bgColor indexed="45"/>
        </patternFill>
      </fill>
    </dxf>
    <dxf>
      <font>
        <b val="0"/>
        <i val="0"/>
        <strike val="0"/>
        <u val="none"/>
        <sz val="12"/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60"/>
      </font>
      <fill>
        <patternFill patternType="solid">
          <bgColor indexed="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60"/>
      </font>
      <fill>
        <patternFill patternType="solid">
          <bgColor indexed="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0</xdr:rowOff>
    </xdr:from>
    <xdr:ext cx="6096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23925" y="3429000"/>
          <a:ext cx="60960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&#30424;\&#24037;&#36164;\2019&#24180;&#24037;&#36164;\2019&#24180;\2019&#24180;&#24037;&#36164;\1&#26376;&#20221;\&#23500;&#20181;\1&#26376;&#24037;&#361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编制说明"/>
      <sheetName val="级别工资"/>
      <sheetName val="社保明细"/>
      <sheetName val="医保明细"/>
      <sheetName val="公积金明细"/>
      <sheetName val="电费补贴明细表"/>
      <sheetName val="出勤情况"/>
      <sheetName val="工资基数据表"/>
      <sheetName val="个税计算表"/>
      <sheetName val="上年12月工资"/>
      <sheetName val="富仕新材料"/>
      <sheetName val="富仕工资汇总表"/>
      <sheetName val="富仕工资打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3">
          <cell r="B23" t="str">
            <v>合计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2"/>
  <sheetViews>
    <sheetView workbookViewId="0">
      <selection sqref="A1:F1"/>
    </sheetView>
  </sheetViews>
  <sheetFormatPr defaultColWidth="9" defaultRowHeight="15.6" x14ac:dyDescent="0.25"/>
  <cols>
    <col min="1" max="1" width="6.69921875" style="334" customWidth="1"/>
    <col min="2" max="2" width="27" customWidth="1"/>
    <col min="3" max="3" width="11" customWidth="1"/>
    <col min="4" max="4" width="9" style="334" customWidth="1"/>
    <col min="5" max="5" width="39.19921875" customWidth="1"/>
  </cols>
  <sheetData>
    <row r="1" spans="1:6" ht="28.5" customHeight="1" x14ac:dyDescent="0.25">
      <c r="A1" s="341" t="s">
        <v>0</v>
      </c>
      <c r="B1" s="341"/>
      <c r="C1" s="341"/>
      <c r="D1" s="341"/>
      <c r="E1" s="341"/>
      <c r="F1" s="341"/>
    </row>
    <row r="2" spans="1:6" ht="21.9" customHeight="1" x14ac:dyDescent="0.25">
      <c r="A2" s="335" t="s">
        <v>1</v>
      </c>
      <c r="B2" s="335" t="s">
        <v>2</v>
      </c>
      <c r="C2" s="335"/>
      <c r="D2" s="335" t="s">
        <v>1</v>
      </c>
      <c r="E2" s="335" t="s">
        <v>2</v>
      </c>
      <c r="F2" s="257"/>
    </row>
    <row r="3" spans="1:6" ht="21.9" customHeight="1" x14ac:dyDescent="0.25">
      <c r="A3" s="336">
        <v>1</v>
      </c>
      <c r="B3" s="337" t="s">
        <v>3</v>
      </c>
      <c r="C3" s="338"/>
      <c r="D3" s="339">
        <v>15</v>
      </c>
      <c r="E3" s="340" t="s">
        <v>4</v>
      </c>
      <c r="F3" s="338"/>
    </row>
    <row r="4" spans="1:6" ht="21.9" customHeight="1" x14ac:dyDescent="0.25">
      <c r="A4" s="336">
        <v>2</v>
      </c>
      <c r="B4" s="340" t="s">
        <v>5</v>
      </c>
      <c r="C4" s="338"/>
      <c r="D4" s="339">
        <v>16</v>
      </c>
      <c r="E4" s="340" t="s">
        <v>6</v>
      </c>
      <c r="F4" s="338"/>
    </row>
    <row r="5" spans="1:6" ht="21.9" customHeight="1" x14ac:dyDescent="0.25">
      <c r="A5" s="336">
        <v>3</v>
      </c>
      <c r="B5" s="340" t="s">
        <v>7</v>
      </c>
      <c r="C5" s="338"/>
      <c r="D5" s="339">
        <v>17</v>
      </c>
      <c r="E5" s="340" t="s">
        <v>8</v>
      </c>
      <c r="F5" s="338"/>
    </row>
    <row r="6" spans="1:6" ht="21.9" customHeight="1" x14ac:dyDescent="0.25">
      <c r="A6" s="336">
        <v>4</v>
      </c>
      <c r="B6" s="340" t="s">
        <v>9</v>
      </c>
      <c r="C6" s="338"/>
      <c r="D6" s="339">
        <v>18</v>
      </c>
      <c r="E6" s="340" t="s">
        <v>10</v>
      </c>
      <c r="F6" s="338"/>
    </row>
    <row r="7" spans="1:6" ht="21.9" customHeight="1" x14ac:dyDescent="0.25">
      <c r="A7" s="336">
        <v>5</v>
      </c>
      <c r="B7" s="340" t="s">
        <v>11</v>
      </c>
      <c r="C7" s="338"/>
      <c r="D7" s="339">
        <v>19</v>
      </c>
      <c r="E7" s="340" t="s">
        <v>12</v>
      </c>
      <c r="F7" s="338"/>
    </row>
    <row r="8" spans="1:6" ht="21.9" customHeight="1" x14ac:dyDescent="0.25">
      <c r="A8" s="336">
        <v>6</v>
      </c>
      <c r="B8" s="340" t="s">
        <v>13</v>
      </c>
      <c r="C8" s="338"/>
      <c r="D8" s="339">
        <v>20</v>
      </c>
      <c r="E8" s="340" t="s">
        <v>14</v>
      </c>
      <c r="F8" s="338"/>
    </row>
    <row r="9" spans="1:6" ht="21.9" customHeight="1" x14ac:dyDescent="0.25">
      <c r="A9" s="336">
        <v>7</v>
      </c>
      <c r="B9" s="340" t="s">
        <v>15</v>
      </c>
      <c r="C9" s="338"/>
      <c r="D9" s="339">
        <v>21</v>
      </c>
      <c r="E9" s="340" t="s">
        <v>16</v>
      </c>
      <c r="F9" s="338"/>
    </row>
    <row r="10" spans="1:6" ht="21.9" customHeight="1" x14ac:dyDescent="0.25">
      <c r="A10" s="336">
        <v>8</v>
      </c>
      <c r="B10" s="340" t="s">
        <v>17</v>
      </c>
      <c r="C10" s="338"/>
      <c r="D10" s="339">
        <v>22</v>
      </c>
      <c r="E10" s="340" t="s">
        <v>18</v>
      </c>
      <c r="F10" s="338"/>
    </row>
    <row r="11" spans="1:6" ht="21.9" customHeight="1" x14ac:dyDescent="0.25">
      <c r="A11" s="336">
        <v>9</v>
      </c>
      <c r="B11" s="340" t="s">
        <v>19</v>
      </c>
      <c r="C11" s="338"/>
      <c r="D11" s="339">
        <v>23</v>
      </c>
      <c r="E11" s="340" t="s">
        <v>20</v>
      </c>
      <c r="F11" s="338"/>
    </row>
    <row r="12" spans="1:6" ht="21.9" customHeight="1" x14ac:dyDescent="0.25">
      <c r="A12" s="336">
        <v>10</v>
      </c>
      <c r="B12" s="340" t="s">
        <v>21</v>
      </c>
      <c r="C12" s="338"/>
      <c r="D12" s="339">
        <v>24</v>
      </c>
      <c r="E12" s="338"/>
      <c r="F12" s="338"/>
    </row>
    <row r="13" spans="1:6" ht="21.9" customHeight="1" x14ac:dyDescent="0.25">
      <c r="A13" s="336">
        <v>11</v>
      </c>
      <c r="B13" s="340" t="s">
        <v>22</v>
      </c>
      <c r="C13" s="338"/>
      <c r="D13" s="339">
        <v>25</v>
      </c>
      <c r="E13" s="338"/>
      <c r="F13" s="338"/>
    </row>
    <row r="14" spans="1:6" ht="21.9" customHeight="1" x14ac:dyDescent="0.25">
      <c r="A14" s="336">
        <v>12</v>
      </c>
      <c r="B14" s="340" t="s">
        <v>23</v>
      </c>
      <c r="C14" s="338"/>
      <c r="D14" s="339">
        <v>26</v>
      </c>
      <c r="E14" s="338"/>
      <c r="F14" s="338"/>
    </row>
    <row r="15" spans="1:6" ht="21.9" customHeight="1" x14ac:dyDescent="0.25">
      <c r="A15" s="336">
        <v>13</v>
      </c>
      <c r="B15" s="340" t="s">
        <v>24</v>
      </c>
      <c r="C15" s="338"/>
      <c r="D15" s="339">
        <v>27</v>
      </c>
      <c r="E15" s="338"/>
      <c r="F15" s="338"/>
    </row>
    <row r="16" spans="1:6" ht="21.9" customHeight="1" x14ac:dyDescent="0.25">
      <c r="A16" s="336">
        <v>14</v>
      </c>
      <c r="B16" s="340" t="s">
        <v>25</v>
      </c>
      <c r="C16" s="338"/>
      <c r="D16" s="339">
        <v>28</v>
      </c>
      <c r="E16" s="338"/>
      <c r="F16" s="338"/>
    </row>
    <row r="17" spans="1:6" ht="27.9" customHeight="1" x14ac:dyDescent="0.25">
      <c r="A17" s="336">
        <v>15</v>
      </c>
      <c r="B17" s="340" t="s">
        <v>26</v>
      </c>
      <c r="C17" s="338"/>
      <c r="D17" s="339">
        <v>29</v>
      </c>
      <c r="E17" s="338"/>
      <c r="F17" s="338"/>
    </row>
    <row r="102" spans="33:33" x14ac:dyDescent="0.25">
      <c r="AG102" s="92"/>
    </row>
  </sheetData>
  <mergeCells count="1">
    <mergeCell ref="A1:F1"/>
  </mergeCells>
  <phoneticPr fontId="7" type="noConversion"/>
  <hyperlinks>
    <hyperlink ref="B4" location="奖金比例确认表!A1" display="奖金比例确认表" xr:uid="{00000000-0004-0000-0000-000000000000}"/>
    <hyperlink ref="B8" location="电费补贴明细表!A1" display="电费补贴明细表" xr:uid="{00000000-0004-0000-0000-000001000000}"/>
    <hyperlink ref="B7" location="公积金明细!A1" display="公积金明细" xr:uid="{00000000-0004-0000-0000-000002000000}"/>
    <hyperlink ref="B5" location="社保明细!A1" display="社保明细" xr:uid="{00000000-0004-0000-0000-000003000000}"/>
    <hyperlink ref="B6" location="医保明细!A1" display="医保明细" xr:uid="{00000000-0004-0000-0000-000004000000}"/>
    <hyperlink ref="B9" location="出勤情况!A1" display="出勤情况" xr:uid="{00000000-0004-0000-0000-000005000000}"/>
    <hyperlink ref="B10" location="工资基数据表!A1" display="工资基础数据表" xr:uid="{00000000-0004-0000-0000-000006000000}"/>
    <hyperlink ref="B11" location="工资计算表!A1" display="全部工资计算表" xr:uid="{00000000-0004-0000-0000-000007000000}"/>
    <hyperlink ref="B13" location="工资汇总表!A1" display="工资汇总表" xr:uid="{00000000-0004-0000-0000-000008000000}"/>
    <hyperlink ref="B16" location="工资打印格式!A1" display="工资打印格式" xr:uid="{00000000-0004-0000-0000-000009000000}"/>
    <hyperlink ref="B17" location="包装工段承包工资计算!A1" display="包装工段承包工资计算" xr:uid="{00000000-0004-0000-0000-00000A000000}"/>
    <hyperlink ref="E3" location="合成熔制承包工资计算!A1" display="合成溶制承包工资计算" xr:uid="{00000000-0004-0000-0000-00000B000000}"/>
    <hyperlink ref="E6" location="承包离职人员工资!A1" display="承包离职人员工资" xr:uid="{00000000-0004-0000-0000-00000C000000}"/>
    <hyperlink ref="E5" location="配色部绩效工资分配!A1" display="配色部绩效工资分配" xr:uid="{00000000-0004-0000-0000-00000D000000}"/>
    <hyperlink ref="E8" location="本月全部离职人员薪资表!A1" display="本月全部离职人员工资" xr:uid="{00000000-0004-0000-0000-00000E000000}"/>
    <hyperlink ref="E11" location="个税工资!A1" display="个税计算公式" xr:uid="{00000000-0004-0000-0000-00000F000000}"/>
    <hyperlink ref="E4" location="内膜袋加工和拉污泥承包工资计算!A1" display="内膜袋加工和拉污泥承包工资计算" xr:uid="{00000000-0004-0000-0000-000010000000}"/>
    <hyperlink ref="E9" location="行政人员奖金!A1" display="行政人员奖金" xr:uid="{00000000-0004-0000-0000-000011000000}"/>
    <hyperlink ref="E10" location="销售人员奖金!A1" display="销售人员奖金" xr:uid="{00000000-0004-0000-0000-000012000000}"/>
    <hyperlink ref="B12" location="调部门人员工资!A1" display="调部门人员工资" xr:uid="{00000000-0004-0000-0000-000013000000}"/>
    <hyperlink ref="B14" location="一期工资汇总表!A1" display="一期工资汇总表" xr:uid="{00000000-0004-0000-0000-000014000000}"/>
    <hyperlink ref="B15" location="二期工资汇总表!A1" display="二期工资汇总表" xr:uid="{00000000-0004-0000-0000-000015000000}"/>
    <hyperlink ref="B3" location="编制说明!A1" display="编制说明" xr:uid="{00000000-0004-0000-0000-000016000000}"/>
    <hyperlink ref="E7" location="水解绩效工资分配!A1" display="水解绩效工资分配" xr:uid="{00000000-0004-0000-0000-000017000000}"/>
  </hyperlinks>
  <pageMargins left="0.75" right="0.75" top="1" bottom="1" header="0.5" footer="0.5"/>
  <pageSetup paperSize="9" orientation="landscape" horizontalDpi="2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S9"/>
  <sheetViews>
    <sheetView workbookViewId="0">
      <pane xSplit="6" ySplit="3" topLeftCell="G4" activePane="bottomRight" state="frozen"/>
      <selection pane="topRight"/>
      <selection pane="bottomLeft"/>
      <selection pane="bottomRight" activeCell="K26" sqref="K26"/>
    </sheetView>
  </sheetViews>
  <sheetFormatPr defaultColWidth="8.8984375" defaultRowHeight="12" x14ac:dyDescent="0.25"/>
  <cols>
    <col min="1" max="1" width="9" style="173" customWidth="1"/>
    <col min="2" max="3" width="8.8984375" style="173"/>
    <col min="4" max="5" width="8.8984375" style="173" hidden="1" customWidth="1"/>
    <col min="6" max="6" width="8.8984375" style="173"/>
    <col min="7" max="7" width="14" style="173" customWidth="1"/>
    <col min="8" max="9" width="10.19921875" style="173" customWidth="1"/>
    <col min="10" max="10" width="8.8984375" style="173"/>
    <col min="11" max="11" width="10.19921875" style="173" customWidth="1"/>
    <col min="12" max="12" width="10.69921875" style="173" customWidth="1"/>
    <col min="13" max="14" width="10.19921875" style="173" customWidth="1"/>
    <col min="15" max="15" width="8.8984375" style="173"/>
    <col min="16" max="16" width="7.8984375" style="173" customWidth="1"/>
    <col min="17" max="17" width="8.8984375" style="173"/>
    <col min="18" max="18" width="8.3984375" style="173" customWidth="1"/>
    <col min="19" max="19" width="12.59765625" style="173" customWidth="1"/>
    <col min="20" max="16384" width="8.8984375" style="173"/>
  </cols>
  <sheetData>
    <row r="1" spans="1:19" ht="26.85" customHeight="1" x14ac:dyDescent="0.25"/>
    <row r="2" spans="1:19" ht="26.85" customHeight="1" x14ac:dyDescent="0.25">
      <c r="A2" s="408" t="s">
        <v>1</v>
      </c>
      <c r="B2" s="408" t="s">
        <v>100</v>
      </c>
      <c r="C2" s="408" t="s">
        <v>101</v>
      </c>
      <c r="D2" s="409" t="s">
        <v>167</v>
      </c>
      <c r="E2" s="410" t="s">
        <v>168</v>
      </c>
      <c r="F2" s="409" t="s">
        <v>169</v>
      </c>
      <c r="G2" s="408" t="s">
        <v>170</v>
      </c>
      <c r="H2" s="409" t="s">
        <v>162</v>
      </c>
      <c r="I2" s="409"/>
      <c r="J2" s="409"/>
      <c r="K2" s="409"/>
      <c r="L2" s="409"/>
      <c r="M2" s="409" t="s">
        <v>171</v>
      </c>
      <c r="N2" s="409"/>
      <c r="O2" s="409"/>
      <c r="P2" s="409"/>
      <c r="Q2" s="409"/>
      <c r="R2" s="409"/>
      <c r="S2" s="408" t="s">
        <v>172</v>
      </c>
    </row>
    <row r="3" spans="1:19" ht="27.6" x14ac:dyDescent="0.25">
      <c r="A3" s="408">
        <v>0</v>
      </c>
      <c r="B3" s="408">
        <v>0</v>
      </c>
      <c r="C3" s="408">
        <v>0</v>
      </c>
      <c r="D3" s="408">
        <v>0</v>
      </c>
      <c r="E3" s="411"/>
      <c r="F3" s="408">
        <v>0</v>
      </c>
      <c r="G3" s="408"/>
      <c r="H3" s="175" t="s">
        <v>173</v>
      </c>
      <c r="I3" s="175" t="s">
        <v>174</v>
      </c>
      <c r="J3" s="175" t="s">
        <v>175</v>
      </c>
      <c r="K3" s="175" t="s">
        <v>176</v>
      </c>
      <c r="L3" s="178" t="s">
        <v>53</v>
      </c>
      <c r="M3" s="174" t="s">
        <v>177</v>
      </c>
      <c r="N3" s="174" t="s">
        <v>178</v>
      </c>
      <c r="O3" s="174" t="s">
        <v>179</v>
      </c>
      <c r="P3" s="174" t="s">
        <v>180</v>
      </c>
      <c r="Q3" s="174" t="s">
        <v>181</v>
      </c>
      <c r="R3" s="174" t="s">
        <v>53</v>
      </c>
      <c r="S3" s="408"/>
    </row>
    <row r="4" spans="1:19" ht="20.100000000000001" customHeight="1" x14ac:dyDescent="0.25">
      <c r="A4" s="158">
        <v>1</v>
      </c>
      <c r="B4" s="106" t="s">
        <v>127</v>
      </c>
      <c r="C4" s="106" t="s">
        <v>182</v>
      </c>
      <c r="D4" s="158"/>
      <c r="E4" s="158"/>
      <c r="F4" s="158" t="s">
        <v>183</v>
      </c>
      <c r="G4" s="159">
        <v>41403</v>
      </c>
      <c r="H4" s="159">
        <v>0</v>
      </c>
      <c r="I4" s="159">
        <v>0</v>
      </c>
      <c r="J4" s="159">
        <v>0</v>
      </c>
      <c r="K4" s="159">
        <v>99</v>
      </c>
      <c r="L4" s="159">
        <f t="shared" ref="L4:L8" si="0">SUM(H4:K4)</f>
        <v>99</v>
      </c>
      <c r="M4" s="179">
        <v>0</v>
      </c>
      <c r="N4" s="179">
        <v>0</v>
      </c>
      <c r="O4" s="179">
        <v>0</v>
      </c>
      <c r="P4" s="179">
        <v>0</v>
      </c>
      <c r="Q4" s="179">
        <v>0</v>
      </c>
      <c r="R4" s="179">
        <f t="shared" ref="R4:R6" si="1">SUM(M4:Q4)</f>
        <v>0</v>
      </c>
      <c r="S4" s="179">
        <v>1110.4000000000001</v>
      </c>
    </row>
    <row r="5" spans="1:19" ht="20.100000000000001" customHeight="1" x14ac:dyDescent="0.25">
      <c r="A5" s="158">
        <v>2</v>
      </c>
      <c r="B5" s="176" t="s">
        <v>144</v>
      </c>
      <c r="C5" s="106" t="s">
        <v>182</v>
      </c>
      <c r="D5" s="158"/>
      <c r="E5" s="158"/>
      <c r="F5" s="158" t="s">
        <v>183</v>
      </c>
      <c r="G5" s="159">
        <v>40000</v>
      </c>
      <c r="H5" s="159">
        <v>0</v>
      </c>
      <c r="I5" s="159">
        <v>0</v>
      </c>
      <c r="J5" s="159">
        <v>0</v>
      </c>
      <c r="K5" s="159">
        <v>0</v>
      </c>
      <c r="L5" s="159">
        <f t="shared" si="0"/>
        <v>0</v>
      </c>
      <c r="M5" s="179">
        <v>0</v>
      </c>
      <c r="N5" s="179">
        <v>0</v>
      </c>
      <c r="O5" s="179">
        <v>0</v>
      </c>
      <c r="P5" s="179">
        <v>0</v>
      </c>
      <c r="Q5" s="179">
        <v>0</v>
      </c>
      <c r="R5" s="179">
        <f t="shared" si="1"/>
        <v>0</v>
      </c>
      <c r="S5" s="179">
        <v>1050</v>
      </c>
    </row>
    <row r="6" spans="1:19" ht="20.100000000000001" customHeight="1" x14ac:dyDescent="0.25">
      <c r="A6" s="158">
        <v>3</v>
      </c>
      <c r="B6" s="160" t="s">
        <v>112</v>
      </c>
      <c r="C6" s="106" t="s">
        <v>111</v>
      </c>
      <c r="D6" s="158"/>
      <c r="E6" s="158"/>
      <c r="F6" s="158" t="s">
        <v>184</v>
      </c>
      <c r="G6" s="159">
        <v>6485</v>
      </c>
      <c r="H6" s="159">
        <v>0</v>
      </c>
      <c r="I6" s="159">
        <v>0</v>
      </c>
      <c r="J6" s="159">
        <v>0</v>
      </c>
      <c r="K6" s="159">
        <v>0</v>
      </c>
      <c r="L6" s="159">
        <f t="shared" si="0"/>
        <v>0</v>
      </c>
      <c r="M6" s="179">
        <v>0</v>
      </c>
      <c r="N6" s="179">
        <v>0</v>
      </c>
      <c r="O6" s="179">
        <v>0</v>
      </c>
      <c r="P6" s="179">
        <v>0</v>
      </c>
      <c r="Q6" s="179">
        <v>0</v>
      </c>
      <c r="R6" s="179">
        <f t="shared" si="1"/>
        <v>0</v>
      </c>
      <c r="S6" s="179">
        <v>45.93</v>
      </c>
    </row>
    <row r="7" spans="1:19" ht="20.100000000000001" customHeight="1" x14ac:dyDescent="0.25">
      <c r="A7" s="158">
        <v>4</v>
      </c>
      <c r="B7" s="160" t="s">
        <v>113</v>
      </c>
      <c r="C7" s="106" t="s">
        <v>111</v>
      </c>
      <c r="D7" s="158"/>
      <c r="E7" s="158"/>
      <c r="F7" s="158" t="s">
        <v>183</v>
      </c>
      <c r="G7" s="159">
        <v>13485</v>
      </c>
      <c r="H7" s="159">
        <v>0</v>
      </c>
      <c r="I7" s="159">
        <v>0</v>
      </c>
      <c r="J7" s="159">
        <v>0</v>
      </c>
      <c r="K7" s="159">
        <v>0</v>
      </c>
      <c r="L7" s="159">
        <f t="shared" si="0"/>
        <v>0</v>
      </c>
      <c r="M7" s="179">
        <v>0</v>
      </c>
      <c r="N7" s="179">
        <v>0</v>
      </c>
      <c r="O7" s="179">
        <v>0</v>
      </c>
      <c r="P7" s="179">
        <v>0</v>
      </c>
      <c r="Q7" s="179">
        <v>0</v>
      </c>
      <c r="R7" s="179">
        <f t="shared" ref="R7:R8" si="2">SUM(M7:Q7)</f>
        <v>0</v>
      </c>
      <c r="S7" s="179">
        <v>254.55</v>
      </c>
    </row>
    <row r="8" spans="1:19" ht="20.100000000000001" customHeight="1" x14ac:dyDescent="0.25">
      <c r="A8" s="158">
        <v>5</v>
      </c>
      <c r="B8" s="160" t="s">
        <v>114</v>
      </c>
      <c r="C8" s="106" t="s">
        <v>111</v>
      </c>
      <c r="D8" s="158"/>
      <c r="E8" s="158"/>
      <c r="F8" s="158" t="s">
        <v>184</v>
      </c>
      <c r="G8" s="159">
        <v>6485</v>
      </c>
      <c r="H8" s="159">
        <v>0</v>
      </c>
      <c r="I8" s="159">
        <v>0</v>
      </c>
      <c r="J8" s="159">
        <v>0</v>
      </c>
      <c r="K8" s="159">
        <v>0</v>
      </c>
      <c r="L8" s="159">
        <f t="shared" si="0"/>
        <v>0</v>
      </c>
      <c r="M8" s="179">
        <v>0</v>
      </c>
      <c r="N8" s="179">
        <v>0</v>
      </c>
      <c r="O8" s="179">
        <v>0</v>
      </c>
      <c r="P8" s="179">
        <v>0</v>
      </c>
      <c r="Q8" s="179">
        <v>0</v>
      </c>
      <c r="R8" s="179">
        <f t="shared" si="2"/>
        <v>0</v>
      </c>
      <c r="S8" s="179">
        <v>45.93</v>
      </c>
    </row>
    <row r="9" spans="1:19" s="172" customFormat="1" ht="20.100000000000001" customHeight="1" x14ac:dyDescent="0.25">
      <c r="A9" s="161"/>
      <c r="B9" s="161" t="str">
        <f>[1]个税计算表!B23</f>
        <v>合计</v>
      </c>
      <c r="C9" s="161"/>
      <c r="D9" s="161"/>
      <c r="E9" s="161"/>
      <c r="F9" s="161"/>
      <c r="G9" s="177">
        <f t="shared" ref="G9:S9" si="3">SUM(G4:G8)</f>
        <v>107858</v>
      </c>
      <c r="H9" s="177">
        <f t="shared" si="3"/>
        <v>0</v>
      </c>
      <c r="I9" s="177">
        <f t="shared" si="3"/>
        <v>0</v>
      </c>
      <c r="J9" s="177">
        <f t="shared" si="3"/>
        <v>0</v>
      </c>
      <c r="K9" s="177">
        <f t="shared" si="3"/>
        <v>99</v>
      </c>
      <c r="L9" s="177">
        <f t="shared" si="3"/>
        <v>99</v>
      </c>
      <c r="M9" s="177">
        <f t="shared" si="3"/>
        <v>0</v>
      </c>
      <c r="N9" s="177">
        <f t="shared" si="3"/>
        <v>0</v>
      </c>
      <c r="O9" s="177">
        <f t="shared" si="3"/>
        <v>0</v>
      </c>
      <c r="P9" s="177">
        <f t="shared" si="3"/>
        <v>0</v>
      </c>
      <c r="Q9" s="177">
        <f t="shared" si="3"/>
        <v>0</v>
      </c>
      <c r="R9" s="177">
        <f t="shared" si="3"/>
        <v>0</v>
      </c>
      <c r="S9" s="177">
        <f t="shared" si="3"/>
        <v>2506.81</v>
      </c>
    </row>
  </sheetData>
  <mergeCells count="10">
    <mergeCell ref="S2:S3"/>
    <mergeCell ref="H2:L2"/>
    <mergeCell ref="M2:R2"/>
    <mergeCell ref="A2:A3"/>
    <mergeCell ref="B2:B3"/>
    <mergeCell ref="C2:C3"/>
    <mergeCell ref="D2:D3"/>
    <mergeCell ref="E2:E3"/>
    <mergeCell ref="F2:F3"/>
    <mergeCell ref="G2:G3"/>
  </mergeCells>
  <phoneticPr fontId="7" type="noConversion"/>
  <conditionalFormatting sqref="B6">
    <cfRule type="duplicateValues" dxfId="64" priority="2"/>
    <cfRule type="duplicateValues" dxfId="63" priority="12"/>
    <cfRule type="duplicateValues" dxfId="62" priority="3" stopIfTrue="1"/>
    <cfRule type="duplicateValues" dxfId="61" priority="4" stopIfTrue="1"/>
    <cfRule type="duplicateValues" dxfId="60" priority="5" stopIfTrue="1"/>
    <cfRule type="duplicateValues" dxfId="59" priority="6" stopIfTrue="1"/>
    <cfRule type="duplicateValues" dxfId="58" priority="7" stopIfTrue="1"/>
    <cfRule type="duplicateValues" dxfId="57" priority="8" stopIfTrue="1"/>
    <cfRule type="duplicateValues" dxfId="56" priority="9" stopIfTrue="1"/>
    <cfRule type="duplicateValues" dxfId="55" priority="10" stopIfTrue="1"/>
    <cfRule type="duplicateValues" dxfId="54" priority="11"/>
  </conditionalFormatting>
  <conditionalFormatting sqref="B4:B5">
    <cfRule type="duplicateValues" dxfId="53" priority="1"/>
  </conditionalFormatting>
  <conditionalFormatting sqref="B6:B8">
    <cfRule type="expression" dxfId="52" priority="25" stopIfTrue="1">
      <formula>AND(COUNTIF($B:$B,B6)&gt;1,NOT(ISBLANK(B6)))</formula>
    </cfRule>
  </conditionalFormatting>
  <conditionalFormatting sqref="B7:B8">
    <cfRule type="duplicateValues" dxfId="51" priority="64224" stopIfTrue="1"/>
    <cfRule type="duplicateValues" dxfId="50" priority="64225" stopIfTrue="1"/>
    <cfRule type="duplicateValues" dxfId="49" priority="64226" stopIfTrue="1"/>
    <cfRule type="duplicateValues" dxfId="48" priority="64227" stopIfTrue="1"/>
    <cfRule type="duplicateValues" dxfId="47" priority="64229" stopIfTrue="1"/>
    <cfRule type="duplicateValues" dxfId="46" priority="64230"/>
  </conditionalFormatting>
  <pageMargins left="0.69930555555555596" right="0.69930555555555596" top="0.75" bottom="0.75" header="0.3" footer="0.3"/>
  <pageSetup paperSize="9" orientation="portrait"/>
  <ignoredErrors>
    <ignoredError sqref="R4:R6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W10"/>
  <sheetViews>
    <sheetView workbookViewId="0">
      <pane xSplit="3" ySplit="4" topLeftCell="AF5" activePane="bottomRight" state="frozen"/>
      <selection pane="topRight"/>
      <selection pane="bottomLeft"/>
      <selection pane="bottomRight" activeCell="AO18" sqref="AO18"/>
    </sheetView>
  </sheetViews>
  <sheetFormatPr defaultColWidth="9" defaultRowHeight="15.6" x14ac:dyDescent="0.25"/>
  <cols>
    <col min="4" max="5" width="8.8984375" hidden="1" customWidth="1"/>
    <col min="6" max="6" width="8.8984375" customWidth="1"/>
    <col min="7" max="7" width="13.8984375" style="153" customWidth="1"/>
    <col min="8" max="8" width="11.5" style="153" customWidth="1"/>
    <col min="9" max="9" width="13.69921875" style="153" customWidth="1"/>
    <col min="10" max="10" width="11.19921875" style="153" customWidth="1"/>
    <col min="11" max="17" width="8.8984375" style="153" customWidth="1"/>
    <col min="18" max="18" width="11.09765625" style="153" customWidth="1"/>
    <col min="19" max="19" width="11.19921875" style="153" customWidth="1"/>
    <col min="20" max="20" width="8.8984375" style="153" customWidth="1"/>
    <col min="21" max="21" width="11.19921875" style="153" customWidth="1"/>
    <col min="22" max="22" width="10.19921875" style="153" customWidth="1"/>
    <col min="23" max="32" width="8.8984375" style="153" customWidth="1"/>
    <col min="33" max="33" width="8.5" style="153" customWidth="1"/>
    <col min="34" max="34" width="10.19921875" style="153" customWidth="1"/>
    <col min="35" max="37" width="7.8984375" style="153" customWidth="1"/>
    <col min="38" max="38" width="10.59765625" style="153" customWidth="1"/>
    <col min="39" max="39" width="9.8984375" style="153" customWidth="1"/>
    <col min="40" max="40" width="9.09765625" style="153" customWidth="1"/>
    <col min="41" max="41" width="9.3984375" style="153" customWidth="1"/>
    <col min="42" max="42" width="8.59765625" style="153" customWidth="1"/>
    <col min="43" max="43" width="8.8984375" style="153" customWidth="1"/>
    <col min="44" max="45" width="10.5" style="153" customWidth="1"/>
    <col min="46" max="47" width="8.8984375" style="153" customWidth="1"/>
    <col min="49" max="49" width="11.19921875" customWidth="1"/>
  </cols>
  <sheetData>
    <row r="1" spans="1:49" s="150" customFormat="1" ht="31.65" customHeight="1" x14ac:dyDescent="0.25">
      <c r="A1" s="154" t="s">
        <v>185</v>
      </c>
      <c r="B1" s="155">
        <v>43800</v>
      </c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</row>
    <row r="2" spans="1:49" s="151" customFormat="1" ht="23.25" customHeight="1" x14ac:dyDescent="0.25">
      <c r="A2" s="414" t="s">
        <v>186</v>
      </c>
      <c r="B2" s="414" t="s">
        <v>187</v>
      </c>
      <c r="C2" s="414" t="s">
        <v>188</v>
      </c>
      <c r="D2" s="413" t="s">
        <v>167</v>
      </c>
      <c r="E2" s="422" t="s">
        <v>189</v>
      </c>
      <c r="F2" s="417" t="s">
        <v>169</v>
      </c>
      <c r="G2" s="414" t="s">
        <v>190</v>
      </c>
      <c r="H2" s="414"/>
      <c r="I2" s="414"/>
      <c r="J2" s="414" t="s">
        <v>191</v>
      </c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 t="s">
        <v>192</v>
      </c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7" t="s">
        <v>193</v>
      </c>
      <c r="AN2" s="417" t="s">
        <v>194</v>
      </c>
      <c r="AO2" s="413" t="s">
        <v>195</v>
      </c>
      <c r="AP2" s="414" t="s">
        <v>196</v>
      </c>
      <c r="AQ2" s="414" t="s">
        <v>197</v>
      </c>
      <c r="AR2" s="412" t="s">
        <v>172</v>
      </c>
      <c r="AS2" s="412" t="s">
        <v>198</v>
      </c>
      <c r="AT2" s="412" t="s">
        <v>199</v>
      </c>
      <c r="AU2" s="413" t="s">
        <v>200</v>
      </c>
      <c r="AV2" s="415" t="s">
        <v>201</v>
      </c>
      <c r="AW2" s="413" t="s">
        <v>202</v>
      </c>
    </row>
    <row r="3" spans="1:49" s="151" customFormat="1" ht="23.25" customHeight="1" x14ac:dyDescent="0.25">
      <c r="A3" s="414"/>
      <c r="B3" s="414"/>
      <c r="C3" s="414"/>
      <c r="D3" s="414"/>
      <c r="E3" s="420"/>
      <c r="F3" s="420"/>
      <c r="G3" s="417" t="s">
        <v>203</v>
      </c>
      <c r="H3" s="414" t="s">
        <v>204</v>
      </c>
      <c r="I3" s="413" t="s">
        <v>170</v>
      </c>
      <c r="J3" s="413" t="s">
        <v>205</v>
      </c>
      <c r="K3" s="414"/>
      <c r="L3" s="414"/>
      <c r="M3" s="414"/>
      <c r="N3" s="413" t="s">
        <v>206</v>
      </c>
      <c r="O3" s="414"/>
      <c r="P3" s="414"/>
      <c r="Q3" s="414"/>
      <c r="R3" s="413" t="s">
        <v>207</v>
      </c>
      <c r="S3" s="414"/>
      <c r="T3" s="414"/>
      <c r="U3" s="414"/>
      <c r="V3" s="157"/>
      <c r="W3" s="413" t="s">
        <v>208</v>
      </c>
      <c r="X3" s="414"/>
      <c r="Y3" s="414"/>
      <c r="Z3" s="414"/>
      <c r="AA3" s="414"/>
      <c r="AB3" s="413" t="s">
        <v>209</v>
      </c>
      <c r="AC3" s="414"/>
      <c r="AD3" s="414"/>
      <c r="AE3" s="414"/>
      <c r="AF3" s="414"/>
      <c r="AG3" s="413" t="s">
        <v>207</v>
      </c>
      <c r="AH3" s="414"/>
      <c r="AI3" s="414"/>
      <c r="AJ3" s="414"/>
      <c r="AK3" s="414"/>
      <c r="AL3" s="157"/>
      <c r="AM3" s="420"/>
      <c r="AN3" s="418"/>
      <c r="AO3" s="414"/>
      <c r="AP3" s="414"/>
      <c r="AQ3" s="414"/>
      <c r="AR3" s="412"/>
      <c r="AS3" s="412"/>
      <c r="AT3" s="412"/>
      <c r="AU3" s="414"/>
      <c r="AV3" s="416"/>
      <c r="AW3" s="414"/>
    </row>
    <row r="4" spans="1:49" s="151" customFormat="1" ht="37.5" customHeight="1" x14ac:dyDescent="0.25">
      <c r="A4" s="414"/>
      <c r="B4" s="414"/>
      <c r="C4" s="414"/>
      <c r="D4" s="414"/>
      <c r="E4" s="421"/>
      <c r="F4" s="421"/>
      <c r="G4" s="421"/>
      <c r="H4" s="414"/>
      <c r="I4" s="414"/>
      <c r="J4" s="163" t="s">
        <v>210</v>
      </c>
      <c r="K4" s="163" t="s">
        <v>211</v>
      </c>
      <c r="L4" s="163" t="s">
        <v>212</v>
      </c>
      <c r="M4" s="163" t="s">
        <v>213</v>
      </c>
      <c r="N4" s="163" t="s">
        <v>210</v>
      </c>
      <c r="O4" s="163" t="s">
        <v>211</v>
      </c>
      <c r="P4" s="163" t="s">
        <v>212</v>
      </c>
      <c r="Q4" s="163" t="s">
        <v>213</v>
      </c>
      <c r="R4" s="164" t="s">
        <v>214</v>
      </c>
      <c r="S4" s="164" t="s">
        <v>215</v>
      </c>
      <c r="T4" s="164" t="s">
        <v>216</v>
      </c>
      <c r="U4" s="164" t="s">
        <v>217</v>
      </c>
      <c r="V4" s="165" t="s">
        <v>218</v>
      </c>
      <c r="W4" s="157" t="s">
        <v>219</v>
      </c>
      <c r="X4" s="157" t="s">
        <v>220</v>
      </c>
      <c r="Y4" s="157" t="s">
        <v>221</v>
      </c>
      <c r="Z4" s="157" t="s">
        <v>222</v>
      </c>
      <c r="AA4" s="157" t="s">
        <v>223</v>
      </c>
      <c r="AB4" s="157" t="s">
        <v>219</v>
      </c>
      <c r="AC4" s="157" t="s">
        <v>220</v>
      </c>
      <c r="AD4" s="157" t="s">
        <v>221</v>
      </c>
      <c r="AE4" s="157" t="s">
        <v>222</v>
      </c>
      <c r="AF4" s="157" t="s">
        <v>223</v>
      </c>
      <c r="AG4" s="157" t="s">
        <v>219</v>
      </c>
      <c r="AH4" s="157" t="s">
        <v>220</v>
      </c>
      <c r="AI4" s="157" t="s">
        <v>221</v>
      </c>
      <c r="AJ4" s="157" t="s">
        <v>222</v>
      </c>
      <c r="AK4" s="157" t="s">
        <v>223</v>
      </c>
      <c r="AL4" s="157" t="s">
        <v>218</v>
      </c>
      <c r="AM4" s="421"/>
      <c r="AN4" s="419"/>
      <c r="AO4" s="414"/>
      <c r="AP4" s="414"/>
      <c r="AQ4" s="414"/>
      <c r="AR4" s="412"/>
      <c r="AS4" s="412"/>
      <c r="AT4" s="412"/>
      <c r="AU4" s="414"/>
      <c r="AV4" s="416"/>
      <c r="AW4" s="414"/>
    </row>
    <row r="5" spans="1:49" s="6" customFormat="1" ht="20.100000000000001" customHeight="1" x14ac:dyDescent="0.15">
      <c r="A5" s="158">
        <v>1</v>
      </c>
      <c r="B5" s="1" t="s">
        <v>127</v>
      </c>
      <c r="C5" s="1" t="s">
        <v>111</v>
      </c>
      <c r="D5" s="158"/>
      <c r="E5" s="158"/>
      <c r="F5" s="158" t="s">
        <v>183</v>
      </c>
      <c r="G5" s="159">
        <f>SUMIF(上月数据!B:B,B5,上月数据!G:G)</f>
        <v>41403</v>
      </c>
      <c r="H5" s="159">
        <f>SUMIF(正太新材料!B:B,B5,正太新材料!Z:Z)</f>
        <v>40130</v>
      </c>
      <c r="I5" s="159">
        <f t="shared" ref="I5:I8" si="0">G5+H5</f>
        <v>81533</v>
      </c>
      <c r="J5" s="159">
        <f>SUMIF(上月数据!B:B,B5,上月数据!H:H)</f>
        <v>0</v>
      </c>
      <c r="K5" s="159">
        <f>SUMIF(上月数据!B:B,B5,上月数据!I:I)</f>
        <v>0</v>
      </c>
      <c r="L5" s="159"/>
      <c r="M5" s="159">
        <f>SUMIF(上月数据!B:B,B5,上月数据!K:K)</f>
        <v>99</v>
      </c>
      <c r="N5" s="159">
        <f>SUMIF(正太新材料!B:B,B5,正太新材料!AB:AB)</f>
        <v>0</v>
      </c>
      <c r="O5" s="159">
        <f>SUMIF(正太新材料!B:B,B5,正太新材料!AC:AC)</f>
        <v>0</v>
      </c>
      <c r="P5" s="159"/>
      <c r="Q5" s="159">
        <f>SUMIF(正太新材料!B:B,B5,正太新材料!AD:AD)</f>
        <v>99</v>
      </c>
      <c r="R5" s="159">
        <f t="shared" ref="R5:R8" si="1">J5+N5</f>
        <v>0</v>
      </c>
      <c r="S5" s="159">
        <f t="shared" ref="S5:S8" si="2">K5+O5</f>
        <v>0</v>
      </c>
      <c r="T5" s="159">
        <f t="shared" ref="T5:T8" si="3">L5+P5</f>
        <v>0</v>
      </c>
      <c r="U5" s="159">
        <f t="shared" ref="U5:U8" si="4">M5+Q5</f>
        <v>198</v>
      </c>
      <c r="V5" s="159">
        <f t="shared" ref="V5:V7" si="5">SUM(R5:U5)</f>
        <v>198</v>
      </c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66">
        <v>10000</v>
      </c>
      <c r="AN5" s="166">
        <f>IF(F5="税后",ROUND(MAX((I5-V5-AL5-AM5-{0,0,2520,16920,31920,52920,85920,181920})/(1-{0,0.03,0.1,0.2,0.25,0.3,0.35,0.45}))+AM5+AL5+V5,2),I5)</f>
        <v>81533</v>
      </c>
      <c r="AO5" s="167">
        <f t="shared" ref="AO5:AO8" si="6">IF(AN5-V5-AL5-AM5&lt;=0,0,AN5-V5-AL5-AM5)</f>
        <v>71335</v>
      </c>
      <c r="AP5" s="167">
        <f t="shared" ref="AP5:AP8" si="7">IF(AO5&lt;=36000,3%,IF(AO5&lt;=144000,10%,IF(AO5&lt;=300000,20%,IF(AO5&lt;=420000,25%,IF(AO5&lt;=660000,30%,IF(AO5&lt;=960000,35%,IF(AO5&gt;960000,45%)))))))</f>
        <v>0.1</v>
      </c>
      <c r="AQ5" s="167">
        <f t="shared" ref="AQ5:AQ8" si="8">IF(AP5=3%,0,IF(AP5=10%,2520,IF(AP5=20%,16920,IF(AP5=25%,31920,IF(AP5=30%,52920,IF(AP5=35%,85920,IF(AP5=45%,181920)))))))</f>
        <v>2520</v>
      </c>
      <c r="AR5" s="167">
        <f t="shared" ref="AR5:AR8" si="9">IF(ROUND(AO5*AP5-AQ5,2)&lt;0,0,ROUND(AO5*AP5-AQ5,2))</f>
        <v>4613.5</v>
      </c>
      <c r="AS5" s="168">
        <f>SUMIF(上月数据!B:B,B5,上月数据!S:S)</f>
        <v>1110.4000000000001</v>
      </c>
      <c r="AT5" s="169">
        <f t="shared" ref="AT5:AT8" si="10">IF(ROUND(AO5*AP5-AQ5-AS5,2)&lt;0,0,ROUND(AO5*AP5-AQ5-AS5,2))</f>
        <v>3503.1</v>
      </c>
      <c r="AU5" s="159"/>
      <c r="AV5" s="170"/>
      <c r="AW5" s="170"/>
    </row>
    <row r="6" spans="1:49" s="6" customFormat="1" ht="20.100000000000001" customHeight="1" x14ac:dyDescent="0.15">
      <c r="A6" s="158">
        <v>2</v>
      </c>
      <c r="B6" s="2" t="s">
        <v>144</v>
      </c>
      <c r="C6" s="1" t="s">
        <v>111</v>
      </c>
      <c r="D6" s="158"/>
      <c r="E6" s="158"/>
      <c r="F6" s="158" t="s">
        <v>183</v>
      </c>
      <c r="G6" s="159">
        <f>SUMIF(上月数据!B:B,B6,上月数据!G:G)</f>
        <v>40000</v>
      </c>
      <c r="H6" s="159">
        <f>SUMIF(正太新材料!B:B,B6,正太新材料!Z:Z)</f>
        <v>40000</v>
      </c>
      <c r="I6" s="159">
        <f t="shared" si="0"/>
        <v>80000</v>
      </c>
      <c r="J6" s="159">
        <f>SUMIF(上月数据!B:B,B6,上月数据!H:H)</f>
        <v>0</v>
      </c>
      <c r="K6" s="159">
        <f>SUMIF(上月数据!B:B,B6,上月数据!I:I)</f>
        <v>0</v>
      </c>
      <c r="L6" s="159"/>
      <c r="M6" s="159">
        <f>SUMIF(上月数据!B:B,B6,上月数据!K:K)</f>
        <v>0</v>
      </c>
      <c r="N6" s="159">
        <f>SUMIF(正太新材料!B:B,B6,正太新材料!AB:AB)</f>
        <v>0</v>
      </c>
      <c r="O6" s="159">
        <f>SUMIF(正太新材料!B:B,B6,正太新材料!AC:AC)</f>
        <v>0</v>
      </c>
      <c r="P6" s="159"/>
      <c r="Q6" s="159">
        <f>SUMIF(正太新材料!B:B,B6,正太新材料!AD:AD)</f>
        <v>0</v>
      </c>
      <c r="R6" s="159">
        <f t="shared" si="1"/>
        <v>0</v>
      </c>
      <c r="S6" s="159">
        <f t="shared" si="2"/>
        <v>0</v>
      </c>
      <c r="T6" s="159">
        <f t="shared" si="3"/>
        <v>0</v>
      </c>
      <c r="U6" s="159">
        <f t="shared" si="4"/>
        <v>0</v>
      </c>
      <c r="V6" s="159">
        <f t="shared" si="5"/>
        <v>0</v>
      </c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66">
        <v>10000</v>
      </c>
      <c r="AN6" s="166">
        <f>IF(F6="税后",ROUND(MAX((I6-V6-AL6-AM6-{0,0,2520,16920,31920,52920,85920,181920})/(1-{0,0.03,0.1,0.2,0.25,0.3,0.35,0.45}))+AM6+AL6+V6,2),I6)</f>
        <v>80000</v>
      </c>
      <c r="AO6" s="167">
        <f t="shared" si="6"/>
        <v>70000</v>
      </c>
      <c r="AP6" s="167">
        <f t="shared" si="7"/>
        <v>0.1</v>
      </c>
      <c r="AQ6" s="167">
        <f t="shared" si="8"/>
        <v>2520</v>
      </c>
      <c r="AR6" s="167">
        <f t="shared" si="9"/>
        <v>4480</v>
      </c>
      <c r="AS6" s="168">
        <f>SUMIF(上月数据!B:B,B6,上月数据!S:S)</f>
        <v>1050</v>
      </c>
      <c r="AT6" s="169">
        <f t="shared" si="10"/>
        <v>3430</v>
      </c>
      <c r="AU6" s="159"/>
      <c r="AV6" s="170"/>
      <c r="AW6" s="170"/>
    </row>
    <row r="7" spans="1:49" s="6" customFormat="1" ht="21" customHeight="1" x14ac:dyDescent="0.15">
      <c r="A7" s="158">
        <v>3</v>
      </c>
      <c r="B7" s="106" t="s">
        <v>112</v>
      </c>
      <c r="C7" s="106" t="s">
        <v>111</v>
      </c>
      <c r="D7" s="158"/>
      <c r="E7" s="158"/>
      <c r="F7" s="158" t="s">
        <v>184</v>
      </c>
      <c r="G7" s="159">
        <f>SUMIF(上月数据!B:B,B7,上月数据!G:G)</f>
        <v>6485</v>
      </c>
      <c r="H7" s="159">
        <f>SUMIF(正太新材料!B:B,B7,正太新材料!Z:Z)</f>
        <v>6713</v>
      </c>
      <c r="I7" s="159">
        <f t="shared" si="0"/>
        <v>13198</v>
      </c>
      <c r="J7" s="159">
        <f>SUMIF(上月数据!B:B,B7,上月数据!H:H)</f>
        <v>0</v>
      </c>
      <c r="K7" s="159">
        <f>SUMIF(上月数据!B:B,B7,上月数据!I:I)</f>
        <v>0</v>
      </c>
      <c r="L7" s="159"/>
      <c r="M7" s="159">
        <f>SUMIF(上月数据!B:B,B7,上月数据!K:K)</f>
        <v>0</v>
      </c>
      <c r="N7" s="159">
        <f>SUMIF(正太新材料!B:B,B7,正太新材料!AB:AB)</f>
        <v>172</v>
      </c>
      <c r="O7" s="159">
        <f>SUMIF(正太新材料!B:B,B7,正太新材料!AC:AC)</f>
        <v>66</v>
      </c>
      <c r="P7" s="159"/>
      <c r="Q7" s="159">
        <f>SUMIF(正太新材料!B:B,B7,正太新材料!AD:AD)</f>
        <v>0</v>
      </c>
      <c r="R7" s="159">
        <f t="shared" si="1"/>
        <v>172</v>
      </c>
      <c r="S7" s="159">
        <f t="shared" si="2"/>
        <v>66</v>
      </c>
      <c r="T7" s="159">
        <f t="shared" si="3"/>
        <v>0</v>
      </c>
      <c r="U7" s="159">
        <f t="shared" si="4"/>
        <v>0</v>
      </c>
      <c r="V7" s="159">
        <f t="shared" si="5"/>
        <v>238</v>
      </c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>
        <f t="shared" ref="AL7" si="11">SUM(AG7:AK7)</f>
        <v>0</v>
      </c>
      <c r="AM7" s="166">
        <v>10000</v>
      </c>
      <c r="AN7" s="166">
        <f>IF(F7="税后",ROUND(MAX((I7-V7-AL7-AM7-{0,0,2520,16920,31920,52920,85920,181920})/(1-{0,0.03,0.1,0.2,0.25,0.3,0.35,0.45}))+AM7+AL7+V7,2),I7)</f>
        <v>13289.55</v>
      </c>
      <c r="AO7" s="167">
        <f t="shared" si="6"/>
        <v>3051.5499999999993</v>
      </c>
      <c r="AP7" s="167">
        <f t="shared" si="7"/>
        <v>0.03</v>
      </c>
      <c r="AQ7" s="167">
        <f t="shared" si="8"/>
        <v>0</v>
      </c>
      <c r="AR7" s="167">
        <f t="shared" si="9"/>
        <v>91.55</v>
      </c>
      <c r="AS7" s="168">
        <f>SUMIF(上月数据!B:B,B7,上月数据!S:S)</f>
        <v>45.93</v>
      </c>
      <c r="AT7" s="169">
        <f t="shared" si="10"/>
        <v>45.62</v>
      </c>
      <c r="AU7" s="159"/>
      <c r="AV7" s="170"/>
      <c r="AW7" s="170"/>
    </row>
    <row r="8" spans="1:49" s="6" customFormat="1" ht="20.100000000000001" customHeight="1" x14ac:dyDescent="0.15">
      <c r="A8" s="158">
        <v>4</v>
      </c>
      <c r="B8" s="1" t="s">
        <v>113</v>
      </c>
      <c r="C8" s="1" t="s">
        <v>111</v>
      </c>
      <c r="D8" s="158"/>
      <c r="E8" s="158"/>
      <c r="F8" s="158" t="s">
        <v>183</v>
      </c>
      <c r="G8" s="159">
        <f>SUMIF(上月数据!B:B,B8,上月数据!G:G)</f>
        <v>13485</v>
      </c>
      <c r="H8" s="159">
        <f>SUMIF(正太新材料!B:B,B8,正太新材料!Z:Z)</f>
        <v>13144</v>
      </c>
      <c r="I8" s="159">
        <f t="shared" si="0"/>
        <v>26629</v>
      </c>
      <c r="J8" s="159">
        <f>SUMIF(上月数据!B:B,B8,上月数据!H:H)</f>
        <v>0</v>
      </c>
      <c r="K8" s="159">
        <f>SUMIF(上月数据!B:B,B8,上月数据!I:I)</f>
        <v>0</v>
      </c>
      <c r="L8" s="159"/>
      <c r="M8" s="159">
        <f>SUMIF(上月数据!B:B,B8,上月数据!K:K)</f>
        <v>0</v>
      </c>
      <c r="N8" s="159">
        <f>SUMIF(正太新材料!B:B,B8,正太新材料!AB:AB)</f>
        <v>172</v>
      </c>
      <c r="O8" s="159">
        <f>SUMIF(正太新材料!B:B,B8,正太新材料!AC:AC)</f>
        <v>66</v>
      </c>
      <c r="P8" s="159"/>
      <c r="Q8" s="159">
        <f>SUMIF(正太新材料!B:B,B8,正太新材料!AD:AD)</f>
        <v>0</v>
      </c>
      <c r="R8" s="159">
        <f t="shared" si="1"/>
        <v>172</v>
      </c>
      <c r="S8" s="159">
        <f t="shared" si="2"/>
        <v>66</v>
      </c>
      <c r="T8" s="159">
        <f t="shared" si="3"/>
        <v>0</v>
      </c>
      <c r="U8" s="159">
        <f t="shared" si="4"/>
        <v>0</v>
      </c>
      <c r="V8" s="159">
        <f t="shared" ref="V8" si="12">SUM(R8:U8)</f>
        <v>238</v>
      </c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>
        <f t="shared" ref="AL8" si="13">SUM(AG8:AK8)</f>
        <v>0</v>
      </c>
      <c r="AM8" s="166">
        <v>10000</v>
      </c>
      <c r="AN8" s="166">
        <f>IF(F8="税后",ROUND(MAX((I8-V8-AL8-AM8-{0,0,2520,16920,31920,52920,85920,181920})/(1-{0,0.03,0.1,0.2,0.25,0.3,0.35,0.45}))+AM8+AL8+V8,2),I8)</f>
        <v>26629</v>
      </c>
      <c r="AO8" s="167">
        <f t="shared" si="6"/>
        <v>16391</v>
      </c>
      <c r="AP8" s="167">
        <f t="shared" si="7"/>
        <v>0.03</v>
      </c>
      <c r="AQ8" s="167">
        <f t="shared" si="8"/>
        <v>0</v>
      </c>
      <c r="AR8" s="167">
        <f t="shared" si="9"/>
        <v>491.73</v>
      </c>
      <c r="AS8" s="168">
        <f>SUMIF(上月数据!B:B,B8,上月数据!S:S)</f>
        <v>254.55</v>
      </c>
      <c r="AT8" s="169">
        <f t="shared" si="10"/>
        <v>237.18</v>
      </c>
      <c r="AU8" s="159"/>
      <c r="AV8" s="170"/>
      <c r="AW8" s="170"/>
    </row>
    <row r="9" spans="1:49" s="6" customFormat="1" ht="20.100000000000001" customHeight="1" x14ac:dyDescent="0.15">
      <c r="A9" s="158">
        <v>5</v>
      </c>
      <c r="B9" s="160" t="s">
        <v>114</v>
      </c>
      <c r="C9" s="106" t="s">
        <v>111</v>
      </c>
      <c r="D9" s="158"/>
      <c r="E9" s="158"/>
      <c r="F9" s="158" t="s">
        <v>184</v>
      </c>
      <c r="G9" s="159">
        <f>SUMIF(上月数据!B:B,B9,上月数据!G:G)</f>
        <v>6485</v>
      </c>
      <c r="H9" s="159">
        <f>SUMIF(正太新材料!B:B,B9,正太新材料!Z:Z)</f>
        <v>4592</v>
      </c>
      <c r="I9" s="159">
        <f t="shared" ref="I9" si="14">G9+H9</f>
        <v>11077</v>
      </c>
      <c r="J9" s="159">
        <f>SUMIF(上月数据!B:B,B9,上月数据!H:H)</f>
        <v>0</v>
      </c>
      <c r="K9" s="159">
        <f>SUMIF(上月数据!B:B,B9,上月数据!I:I)</f>
        <v>0</v>
      </c>
      <c r="L9" s="159"/>
      <c r="M9" s="159">
        <f>SUMIF(上月数据!B:B,B9,上月数据!K:K)</f>
        <v>0</v>
      </c>
      <c r="N9" s="159">
        <f>SUMIF(正太新材料!B:B,B9,正太新材料!AB:AB)</f>
        <v>172</v>
      </c>
      <c r="O9" s="159">
        <f>SUMIF(正太新材料!B:B,B9,正太新材料!AC:AC)</f>
        <v>66</v>
      </c>
      <c r="P9" s="159"/>
      <c r="Q9" s="159">
        <f>SUMIF(正太新材料!B:B,B9,正太新材料!AD:AD)</f>
        <v>0</v>
      </c>
      <c r="R9" s="159">
        <f t="shared" ref="R9" si="15">J9+N9</f>
        <v>172</v>
      </c>
      <c r="S9" s="159">
        <f t="shared" ref="S9" si="16">K9+O9</f>
        <v>66</v>
      </c>
      <c r="T9" s="159">
        <f t="shared" ref="T9" si="17">L9+P9</f>
        <v>0</v>
      </c>
      <c r="U9" s="159">
        <f t="shared" ref="U9" si="18">M9+Q9</f>
        <v>0</v>
      </c>
      <c r="V9" s="159">
        <f t="shared" ref="V9" si="19">SUM(R9:U9)</f>
        <v>238</v>
      </c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>
        <f t="shared" ref="AL9" si="20">SUM(AG9:AK9)</f>
        <v>0</v>
      </c>
      <c r="AM9" s="166">
        <v>10000</v>
      </c>
      <c r="AN9" s="166">
        <f>IF(F9="税后",ROUND(MAX((I9-V9-AL9-AM9-{0,0,2520,16920,31920,52920,85920,181920})/(1-{0,0.03,0.1,0.2,0.25,0.3,0.35,0.45}))+AM9+AL9+V9,2),I9)</f>
        <v>11102.95</v>
      </c>
      <c r="AO9" s="167">
        <f t="shared" ref="AO9" si="21">IF(AN9-V9-AL9-AM9&lt;=0,0,AN9-V9-AL9-AM9)</f>
        <v>864.95000000000073</v>
      </c>
      <c r="AP9" s="167">
        <f t="shared" ref="AP9" si="22">IF(AO9&lt;=36000,3%,IF(AO9&lt;=144000,10%,IF(AO9&lt;=300000,20%,IF(AO9&lt;=420000,25%,IF(AO9&lt;=660000,30%,IF(AO9&lt;=960000,35%,IF(AO9&gt;960000,45%)))))))</f>
        <v>0.03</v>
      </c>
      <c r="AQ9" s="167">
        <f t="shared" ref="AQ9" si="23">IF(AP9=3%,0,IF(AP9=10%,2520,IF(AP9=20%,16920,IF(AP9=25%,31920,IF(AP9=30%,52920,IF(AP9=35%,85920,IF(AP9=45%,181920)))))))</f>
        <v>0</v>
      </c>
      <c r="AR9" s="167">
        <f t="shared" ref="AR9" si="24">IF(ROUND(AO9*AP9-AQ9,2)&lt;0,0,ROUND(AO9*AP9-AQ9,2))</f>
        <v>25.95</v>
      </c>
      <c r="AS9" s="168">
        <f>SUMIF(上月数据!B:B,B9,上月数据!S:S)</f>
        <v>45.93</v>
      </c>
      <c r="AT9" s="169">
        <f t="shared" ref="AT9" si="25">IF(ROUND(AO9*AP9-AQ9-AS9,2)&lt;0,0,ROUND(AO9*AP9-AQ9-AS9,2))</f>
        <v>0</v>
      </c>
      <c r="AU9" s="159"/>
      <c r="AV9" s="170"/>
      <c r="AW9" s="170"/>
    </row>
    <row r="10" spans="1:49" s="152" customFormat="1" ht="20.100000000000001" customHeight="1" x14ac:dyDescent="0.15">
      <c r="A10" s="161"/>
      <c r="B10" s="161"/>
      <c r="C10" s="161"/>
      <c r="D10" s="161"/>
      <c r="E10" s="161"/>
      <c r="F10" s="161"/>
      <c r="G10" s="162">
        <f t="shared" ref="G10:AO10" si="26">SUM(G5:G9)</f>
        <v>107858</v>
      </c>
      <c r="H10" s="162">
        <f t="shared" si="26"/>
        <v>104579</v>
      </c>
      <c r="I10" s="162">
        <f t="shared" si="26"/>
        <v>212437</v>
      </c>
      <c r="J10" s="162">
        <f t="shared" si="26"/>
        <v>0</v>
      </c>
      <c r="K10" s="162">
        <f t="shared" si="26"/>
        <v>0</v>
      </c>
      <c r="L10" s="162">
        <f t="shared" si="26"/>
        <v>0</v>
      </c>
      <c r="M10" s="162">
        <f t="shared" si="26"/>
        <v>99</v>
      </c>
      <c r="N10" s="162">
        <f t="shared" si="26"/>
        <v>516</v>
      </c>
      <c r="O10" s="162">
        <f t="shared" si="26"/>
        <v>198</v>
      </c>
      <c r="P10" s="162">
        <f t="shared" si="26"/>
        <v>0</v>
      </c>
      <c r="Q10" s="162">
        <f t="shared" si="26"/>
        <v>99</v>
      </c>
      <c r="R10" s="162">
        <f t="shared" si="26"/>
        <v>516</v>
      </c>
      <c r="S10" s="162">
        <f t="shared" si="26"/>
        <v>198</v>
      </c>
      <c r="T10" s="162">
        <f t="shared" si="26"/>
        <v>0</v>
      </c>
      <c r="U10" s="162">
        <f t="shared" si="26"/>
        <v>198</v>
      </c>
      <c r="V10" s="162">
        <f t="shared" si="26"/>
        <v>912</v>
      </c>
      <c r="W10" s="162">
        <f t="shared" si="26"/>
        <v>0</v>
      </c>
      <c r="X10" s="162">
        <f t="shared" si="26"/>
        <v>0</v>
      </c>
      <c r="Y10" s="162">
        <f t="shared" si="26"/>
        <v>0</v>
      </c>
      <c r="Z10" s="162">
        <f t="shared" si="26"/>
        <v>0</v>
      </c>
      <c r="AA10" s="162">
        <f t="shared" si="26"/>
        <v>0</v>
      </c>
      <c r="AB10" s="162">
        <f t="shared" si="26"/>
        <v>0</v>
      </c>
      <c r="AC10" s="162">
        <f t="shared" si="26"/>
        <v>0</v>
      </c>
      <c r="AD10" s="162">
        <f t="shared" si="26"/>
        <v>0</v>
      </c>
      <c r="AE10" s="162">
        <f t="shared" si="26"/>
        <v>0</v>
      </c>
      <c r="AF10" s="162">
        <f t="shared" si="26"/>
        <v>0</v>
      </c>
      <c r="AG10" s="162">
        <f t="shared" si="26"/>
        <v>0</v>
      </c>
      <c r="AH10" s="162">
        <f t="shared" si="26"/>
        <v>0</v>
      </c>
      <c r="AI10" s="162">
        <f t="shared" si="26"/>
        <v>0</v>
      </c>
      <c r="AJ10" s="162">
        <f t="shared" si="26"/>
        <v>0</v>
      </c>
      <c r="AK10" s="162">
        <f t="shared" si="26"/>
        <v>0</v>
      </c>
      <c r="AL10" s="162">
        <f t="shared" si="26"/>
        <v>0</v>
      </c>
      <c r="AM10" s="162">
        <f t="shared" si="26"/>
        <v>50000</v>
      </c>
      <c r="AN10" s="162">
        <f t="shared" si="26"/>
        <v>212554.5</v>
      </c>
      <c r="AO10" s="162">
        <f t="shared" si="26"/>
        <v>161642.5</v>
      </c>
      <c r="AP10" s="162"/>
      <c r="AQ10" s="162">
        <f>SUM(AQ5:AQ9)</f>
        <v>5040</v>
      </c>
      <c r="AR10" s="162">
        <f>SUM(AR5:AR9)</f>
        <v>9702.73</v>
      </c>
      <c r="AS10" s="162">
        <f>SUM(AS5:AS9)</f>
        <v>2506.81</v>
      </c>
      <c r="AT10" s="162">
        <f>SUM(AT5:AT9)</f>
        <v>7215.9000000000005</v>
      </c>
      <c r="AU10" s="162">
        <f>SUM(AU5:AU8)</f>
        <v>0</v>
      </c>
      <c r="AV10" s="171"/>
      <c r="AW10" s="171"/>
    </row>
  </sheetData>
  <mergeCells count="29">
    <mergeCell ref="A2:A4"/>
    <mergeCell ref="B2:B4"/>
    <mergeCell ref="C2:C4"/>
    <mergeCell ref="D2:D4"/>
    <mergeCell ref="E2:E4"/>
    <mergeCell ref="F2:F4"/>
    <mergeCell ref="G3:G4"/>
    <mergeCell ref="H3:H4"/>
    <mergeCell ref="I3:I4"/>
    <mergeCell ref="AM2:AM4"/>
    <mergeCell ref="G2:I2"/>
    <mergeCell ref="J2:V2"/>
    <mergeCell ref="W2:AL2"/>
    <mergeCell ref="J3:M3"/>
    <mergeCell ref="N3:Q3"/>
    <mergeCell ref="R3:U3"/>
    <mergeCell ref="W3:AA3"/>
    <mergeCell ref="AB3:AF3"/>
    <mergeCell ref="AG3:AK3"/>
    <mergeCell ref="AN2:AN4"/>
    <mergeCell ref="AO2:AO4"/>
    <mergeCell ref="AP2:AP4"/>
    <mergeCell ref="AQ2:AQ4"/>
    <mergeCell ref="AR2:AR4"/>
    <mergeCell ref="AS2:AS4"/>
    <mergeCell ref="AT2:AT4"/>
    <mergeCell ref="AU2:AU4"/>
    <mergeCell ref="AV2:AV4"/>
    <mergeCell ref="AW2:AW4"/>
  </mergeCells>
  <phoneticPr fontId="7" type="noConversion"/>
  <conditionalFormatting sqref="B8">
    <cfRule type="duplicateValues" dxfId="45" priority="14" stopIfTrue="1"/>
  </conditionalFormatting>
  <conditionalFormatting sqref="B9">
    <cfRule type="duplicateValues" dxfId="44" priority="2" stopIfTrue="1"/>
    <cfRule type="duplicateValues" dxfId="43" priority="3" stopIfTrue="1"/>
    <cfRule type="duplicateValues" dxfId="42" priority="4" stopIfTrue="1"/>
    <cfRule type="duplicateValues" dxfId="41" priority="5" stopIfTrue="1"/>
    <cfRule type="duplicateValues" dxfId="40" priority="6" stopIfTrue="1"/>
    <cfRule type="duplicateValues" dxfId="39" priority="7" stopIfTrue="1"/>
    <cfRule type="duplicateValues" dxfId="38" priority="8" stopIfTrue="1"/>
    <cfRule type="duplicateValues" dxfId="37" priority="9" stopIfTrue="1"/>
    <cfRule type="duplicateValues" dxfId="36" priority="10" stopIfTrue="1"/>
    <cfRule type="duplicateValues" dxfId="35" priority="1"/>
    <cfRule type="duplicateValues" dxfId="34" priority="11"/>
    <cfRule type="duplicateValues" dxfId="33" priority="12"/>
  </conditionalFormatting>
  <conditionalFormatting sqref="B5:B6">
    <cfRule type="duplicateValues" dxfId="32" priority="13"/>
  </conditionalFormatting>
  <conditionalFormatting sqref="B7:B9">
    <cfRule type="expression" dxfId="31" priority="15" stopIfTrue="1">
      <formula>AND(COUNTIF($B:$B,B7)&gt;1,NOT(ISBLANK(B7)))</formula>
    </cfRule>
  </conditionalFormatting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G87"/>
  <sheetViews>
    <sheetView workbookViewId="0">
      <pane xSplit="5" ySplit="3" topLeftCell="AB4" activePane="bottomRight" state="frozen"/>
      <selection pane="topRight"/>
      <selection pane="bottomLeft"/>
      <selection pane="bottomRight" activeCell="AL12" sqref="AL12"/>
    </sheetView>
  </sheetViews>
  <sheetFormatPr defaultColWidth="9" defaultRowHeight="17.25" customHeight="1" x14ac:dyDescent="0.25"/>
  <cols>
    <col min="1" max="1" width="4.09765625" style="90" customWidth="1"/>
    <col min="2" max="2" width="8" style="91" customWidth="1"/>
    <col min="3" max="3" width="8.09765625" style="91" customWidth="1"/>
    <col min="4" max="4" width="7.09765625" style="91" hidden="1" customWidth="1"/>
    <col min="5" max="5" width="6.3984375" style="92" customWidth="1"/>
    <col min="6" max="6" width="6.5" style="92" customWidth="1"/>
    <col min="7" max="7" width="6.8984375" style="92" customWidth="1"/>
    <col min="8" max="8" width="6.59765625" style="92" customWidth="1"/>
    <col min="9" max="9" width="7" style="92" customWidth="1"/>
    <col min="10" max="10" width="6.3984375" style="90" customWidth="1"/>
    <col min="11" max="11" width="7.19921875" style="92" customWidth="1"/>
    <col min="12" max="12" width="6.09765625" style="92" customWidth="1"/>
    <col min="13" max="13" width="7.3984375" style="93" customWidth="1"/>
    <col min="14" max="14" width="6.69921875" style="94" customWidth="1"/>
    <col min="15" max="15" width="6.5" style="92" customWidth="1"/>
    <col min="16" max="16" width="7" style="92" customWidth="1"/>
    <col min="17" max="17" width="6" style="92" customWidth="1"/>
    <col min="18" max="18" width="7.19921875" style="92" customWidth="1"/>
    <col min="19" max="19" width="8.09765625" style="92" customWidth="1"/>
    <col min="20" max="20" width="7" style="92" customWidth="1"/>
    <col min="21" max="21" width="8.5" style="92" customWidth="1"/>
    <col min="22" max="22" width="7.8984375" style="92" customWidth="1"/>
    <col min="23" max="23" width="7.09765625" style="92" customWidth="1"/>
    <col min="24" max="24" width="8.5" style="90" customWidth="1"/>
    <col min="25" max="25" width="7.8984375" style="95" customWidth="1"/>
    <col min="26" max="26" width="8.59765625" style="92" customWidth="1"/>
    <col min="27" max="27" width="8" style="92" customWidth="1"/>
    <col min="28" max="28" width="9" style="92" customWidth="1"/>
    <col min="29" max="29" width="8.09765625" style="92" customWidth="1"/>
    <col min="30" max="30" width="7.69921875" style="92" customWidth="1"/>
    <col min="31" max="31" width="7.09765625" style="92" customWidth="1"/>
    <col min="32" max="32" width="7.5" style="92" customWidth="1"/>
    <col min="33" max="33" width="9.3984375" style="92" customWidth="1"/>
    <col min="34" max="34" width="10.3984375" style="96" customWidth="1"/>
    <col min="35" max="35" width="9.8984375" style="92" customWidth="1"/>
    <col min="36" max="36" width="9" style="92" customWidth="1"/>
    <col min="37" max="37" width="6.59765625" style="97" customWidth="1"/>
    <col min="38" max="38" width="22.69921875" style="98" customWidth="1"/>
    <col min="39" max="241" width="9" style="92" customWidth="1"/>
  </cols>
  <sheetData>
    <row r="1" spans="1:241" s="86" customFormat="1" ht="33.75" customHeight="1" x14ac:dyDescent="0.25">
      <c r="A1" s="427" t="s">
        <v>224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  <c r="X1" s="427"/>
      <c r="Y1" s="427"/>
      <c r="Z1" s="427"/>
      <c r="AA1" s="427"/>
      <c r="AB1" s="427"/>
      <c r="AC1" s="427"/>
      <c r="AD1" s="427"/>
      <c r="AE1" s="427"/>
      <c r="AF1" s="427"/>
      <c r="AG1" s="427"/>
      <c r="AH1" s="427"/>
      <c r="AI1" s="133"/>
      <c r="AJ1" s="134"/>
      <c r="AK1" s="135"/>
      <c r="AL1" s="136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</row>
    <row r="2" spans="1:241" ht="29.25" customHeight="1" x14ac:dyDescent="0.25">
      <c r="A2" s="431" t="s">
        <v>1</v>
      </c>
      <c r="B2" s="433" t="s">
        <v>100</v>
      </c>
      <c r="C2" s="433" t="s">
        <v>101</v>
      </c>
      <c r="D2" s="433"/>
      <c r="E2" s="428" t="s">
        <v>146</v>
      </c>
      <c r="F2" s="429"/>
      <c r="G2" s="429"/>
      <c r="H2" s="429"/>
      <c r="I2" s="429"/>
      <c r="J2" s="429"/>
      <c r="K2" s="430"/>
      <c r="L2" s="428" t="s">
        <v>225</v>
      </c>
      <c r="M2" s="429"/>
      <c r="N2" s="429"/>
      <c r="O2" s="429"/>
      <c r="P2" s="430"/>
      <c r="Q2" s="428" t="s">
        <v>226</v>
      </c>
      <c r="R2" s="429"/>
      <c r="S2" s="429"/>
      <c r="T2" s="429"/>
      <c r="U2" s="430"/>
      <c r="V2" s="428" t="s">
        <v>129</v>
      </c>
      <c r="W2" s="429"/>
      <c r="X2" s="430"/>
      <c r="Y2" s="436" t="s">
        <v>227</v>
      </c>
      <c r="Z2" s="438" t="s">
        <v>228</v>
      </c>
      <c r="AA2" s="440" t="s">
        <v>229</v>
      </c>
      <c r="AB2" s="428" t="s">
        <v>130</v>
      </c>
      <c r="AC2" s="429"/>
      <c r="AD2" s="429"/>
      <c r="AE2" s="429"/>
      <c r="AF2" s="429"/>
      <c r="AG2" s="430"/>
      <c r="AH2" s="442" t="s">
        <v>230</v>
      </c>
      <c r="AI2" s="423" t="s">
        <v>231</v>
      </c>
      <c r="AJ2" s="425" t="s">
        <v>232</v>
      </c>
    </row>
    <row r="3" spans="1:241" ht="34.5" customHeight="1" x14ac:dyDescent="0.25">
      <c r="A3" s="432"/>
      <c r="B3" s="434"/>
      <c r="C3" s="435"/>
      <c r="D3" s="435"/>
      <c r="E3" s="99" t="s">
        <v>233</v>
      </c>
      <c r="F3" s="100" t="s">
        <v>50</v>
      </c>
      <c r="G3" s="100" t="s">
        <v>51</v>
      </c>
      <c r="H3" s="100" t="s">
        <v>52</v>
      </c>
      <c r="I3" s="100" t="s">
        <v>161</v>
      </c>
      <c r="J3" s="100" t="s">
        <v>151</v>
      </c>
      <c r="K3" s="100" t="s">
        <v>234</v>
      </c>
      <c r="L3" s="99" t="s">
        <v>235</v>
      </c>
      <c r="M3" s="99" t="s">
        <v>236</v>
      </c>
      <c r="N3" s="117" t="s">
        <v>237</v>
      </c>
      <c r="O3" s="118" t="s">
        <v>238</v>
      </c>
      <c r="P3" s="99" t="s">
        <v>239</v>
      </c>
      <c r="Q3" s="99" t="s">
        <v>240</v>
      </c>
      <c r="R3" s="99" t="s">
        <v>241</v>
      </c>
      <c r="S3" s="99" t="s">
        <v>242</v>
      </c>
      <c r="T3" s="99" t="s">
        <v>243</v>
      </c>
      <c r="U3" s="99" t="s">
        <v>244</v>
      </c>
      <c r="V3" s="99" t="s">
        <v>245</v>
      </c>
      <c r="W3" s="99" t="s">
        <v>131</v>
      </c>
      <c r="X3" s="100" t="s">
        <v>156</v>
      </c>
      <c r="Y3" s="437"/>
      <c r="Z3" s="439"/>
      <c r="AA3" s="441"/>
      <c r="AB3" s="99" t="s">
        <v>246</v>
      </c>
      <c r="AC3" s="99" t="s">
        <v>247</v>
      </c>
      <c r="AD3" s="99" t="s">
        <v>248</v>
      </c>
      <c r="AE3" s="99" t="s">
        <v>143</v>
      </c>
      <c r="AF3" s="99" t="s">
        <v>165</v>
      </c>
      <c r="AG3" s="99" t="s">
        <v>249</v>
      </c>
      <c r="AH3" s="443"/>
      <c r="AI3" s="424"/>
      <c r="AJ3" s="426"/>
      <c r="AL3" s="137"/>
    </row>
    <row r="4" spans="1:241" s="87" customFormat="1" ht="34.5" customHeight="1" x14ac:dyDescent="0.15">
      <c r="A4" s="101">
        <v>1</v>
      </c>
      <c r="B4" s="102" t="s">
        <v>127</v>
      </c>
      <c r="C4" s="103" t="s">
        <v>111</v>
      </c>
      <c r="D4" s="103"/>
      <c r="E4" s="101">
        <f>IF(SUMIF(工资基数据表!$X:$X,AL4,工资基数据表!D:D)=0,"0",SUMIF(工资基数据表!$X:$X,AL4,工资基数据表!D:D))</f>
        <v>22</v>
      </c>
      <c r="F4" s="101">
        <f>IF(SUMIF(工资基数据表!$X:$X,AL4,工资基数据表!E:E)=0,"0",SUMIF(工资基数据表!$X:$X,AL4,工资基数据表!E:E))</f>
        <v>1650</v>
      </c>
      <c r="G4" s="101">
        <f>IF(SUMIF(工资基数据表!$X:$X,AL4,工资基数据表!F:F)=0,"0",SUMIF(工资基数据表!$X:$X,AL4,工资基数据表!F:F))</f>
        <v>1650</v>
      </c>
      <c r="H4" s="101">
        <f>IF(SUMIF(工资基数据表!$X:$X,AL4,工资基数据表!G:G)=0,"0",SUMIF(工资基数据表!$X:$X,AL4,工资基数据表!G:G))</f>
        <v>34500</v>
      </c>
      <c r="I4" s="101">
        <f>IF(SUMIF(工资基数据表!$X:$X,AL4,工资基数据表!H:H)=0,"0",SUMIF(工资基数据表!$X:$X,AL4,工资基数据表!H:H))</f>
        <v>2200</v>
      </c>
      <c r="J4" s="101">
        <f>IF(SUMIF(工资基数据表!$X:$X,AL4,工资基数据表!I:I)=0,"0",SUMIF(工资基数据表!$X:$X,AL4,工资基数据表!I:I))</f>
        <v>100</v>
      </c>
      <c r="K4" s="101">
        <f t="shared" ref="K4:K5" si="0">SUM(F4:J4)</f>
        <v>40100</v>
      </c>
      <c r="L4" s="101">
        <f>IF(SUMIF(工资基数据表!$X:$X,AL4,工资基数据表!$J:$J)=0,"0",SUMIF(工资基数据表!$X:$X,AL4,工资基数据表!$J:$J))</f>
        <v>22</v>
      </c>
      <c r="M4" s="119">
        <f t="shared" ref="M4:M5" si="1">ROUND(K4/E4*L4,0)</f>
        <v>40100</v>
      </c>
      <c r="N4" s="120" t="str">
        <f>IF(SUMIF(工资基数据表!$X:$X,AL4,工资基数据表!K:K)=0,"0",SUMIF(工资基数据表!$X:$X,AL4,工资基数据表!K:K))</f>
        <v>0</v>
      </c>
      <c r="O4" s="101" t="str">
        <f>IF(SUMIF(工资基数据表!$X:$X,AL4,工资基数据表!L:L)=0,"0",SUMIF(工资基数据表!$X:$X,AL4,工资基数据表!L:L))</f>
        <v>0</v>
      </c>
      <c r="P4" s="101" t="str">
        <f t="shared" ref="P4:P5" si="2">IF(ROUND(SUM(N4)*14.23+SUM(O4)*28.46,0)=0,"0",ROUND(SUM(N4)*14.23+SUM(O4)*28.46,0))</f>
        <v>0</v>
      </c>
      <c r="Q4" s="119">
        <f t="shared" ref="Q4" si="3">IF(E4=L4,30,"")</f>
        <v>30</v>
      </c>
      <c r="R4" s="119" t="str">
        <f t="shared" ref="R4:R5" si="4">IF(AJ4=0,"0",ROUND(((SUM(F4)+SUM(H4)+SUM(J4))/E4*L4+SUM(P4:Q4))*AJ4,0))</f>
        <v>0</v>
      </c>
      <c r="S4" s="126"/>
      <c r="T4" s="119"/>
      <c r="U4" s="127"/>
      <c r="V4" s="128" t="str">
        <f>IF(SUMIF(工资基数据表!$X:$X,$AL4,工资基数据表!$N:$N)=0,"0",SUMIF(工资基数据表!$X:$X,$AL4,工资基数据表!$N:$N))</f>
        <v>0</v>
      </c>
      <c r="W4" s="119"/>
      <c r="X4" s="128">
        <f>IF(SUMIF(工资基数据表!$X:$X,AL4,工资基数据表!O:O)=0,"0",SUMIF(工资基数据表!$X:$X,AL4,工资基数据表!O:O))-SUMIF(工资基数据表!$X:$X,$AL4,工资基数据表!S:S)-SUMIF(工资基数据表!$X:$X,$AL4,工资基数据表!V:V)</f>
        <v>0</v>
      </c>
      <c r="Y4" s="130"/>
      <c r="Z4" s="119">
        <f t="shared" ref="Z4:Z5" si="5">ROUND(M4+SUM(P4:X4),0)</f>
        <v>40130</v>
      </c>
      <c r="AA4" s="119">
        <f t="shared" ref="AA4:AA6" si="6">ROUND(Z4+Y4,0)</f>
        <v>40130</v>
      </c>
      <c r="AB4" s="101" t="str">
        <f>IF(SUMIF(工资基数据表!$X:$X,AL4,工资基数据表!P:P)=0,"0",SUMIF(工资基数据表!$X:$X,AL4,工资基数据表!P:P))</f>
        <v>0</v>
      </c>
      <c r="AC4" s="101" t="str">
        <f>IF(SUMIF(工资基数据表!$X:$X,AL4,工资基数据表!Q:Q)=0,"0",SUMIF(工资基数据表!$X:$X,AL4,工资基数据表!Q:Q))</f>
        <v>0</v>
      </c>
      <c r="AD4" s="101">
        <f>IF(SUMIF(工资基数据表!$X:$X,AL4,工资基数据表!R:R)=0,"0",SUMIF(工资基数据表!$X:$X,AL4,工资基数据表!R:R))</f>
        <v>99</v>
      </c>
      <c r="AE4" s="128" t="str">
        <f>IF(SUMIF(工资基数据表!$X:$X,AL4,工资基数据表!T:T)=0,"0",SUMIF(工资基数据表!$X:$X,AL4,工资基数据表!T:T))</f>
        <v>0</v>
      </c>
      <c r="AF4" s="101" t="str">
        <f>IF(SUMIF(工资基数据表!$X:$X,AL4,工资基数据表!U:U)=0,"0",SUMIF(工资基数据表!$X:$X,AL4,工资基数据表!U:U))</f>
        <v>0</v>
      </c>
      <c r="AG4" s="138">
        <f>ROUND(SUMIF(个税计算表!B:B,B4,个税计算表!AT:AT),0)</f>
        <v>3503</v>
      </c>
      <c r="AH4" s="127">
        <f t="shared" ref="AH4:AH5" si="7">ROUND(AA4-SUM(AB4:AG4),0)</f>
        <v>36528</v>
      </c>
      <c r="AI4" s="139"/>
      <c r="AJ4" s="139"/>
      <c r="AK4" s="140">
        <v>1</v>
      </c>
      <c r="AL4" s="141" t="str">
        <f t="shared" ref="AL4:AL8" si="8">B4&amp;C4&amp;D4</f>
        <v>黄安波基建部</v>
      </c>
      <c r="AM4" s="142"/>
    </row>
    <row r="5" spans="1:241" s="87" customFormat="1" ht="34.5" customHeight="1" x14ac:dyDescent="0.15">
      <c r="A5" s="101">
        <v>2</v>
      </c>
      <c r="B5" s="104" t="s">
        <v>144</v>
      </c>
      <c r="C5" s="103" t="s">
        <v>111</v>
      </c>
      <c r="D5" s="103"/>
      <c r="E5" s="101">
        <f>IF(SUMIF(工资基数据表!$X:$X,AL5,工资基数据表!D:D)=0,"0",SUMIF(工资基数据表!$X:$X,AL5,工资基数据表!D:D))</f>
        <v>22</v>
      </c>
      <c r="F5" s="101">
        <f>IF(SUMIF(工资基数据表!$X:$X,AL5,工资基数据表!E:E)=0,"0",SUMIF(工资基数据表!$X:$X,AL5,工资基数据表!E:E))</f>
        <v>1650</v>
      </c>
      <c r="G5" s="101">
        <f>IF(SUMIF(工资基数据表!$X:$X,AL5,工资基数据表!F:F)=0,"0",SUMIF(工资基数据表!$X:$X,AL5,工资基数据表!F:F))</f>
        <v>1650</v>
      </c>
      <c r="H5" s="101">
        <f>IF(SUMIF(工资基数据表!$X:$X,AL5,工资基数据表!G:G)=0,"0",SUMIF(工资基数据表!$X:$X,AL5,工资基数据表!G:G))</f>
        <v>34500</v>
      </c>
      <c r="I5" s="101">
        <f>IF(SUMIF(工资基数据表!$X:$X,AL5,工资基数据表!H:H)=0,"0",SUMIF(工资基数据表!$X:$X,AL5,工资基数据表!H:H))</f>
        <v>2200</v>
      </c>
      <c r="J5" s="101" t="str">
        <f>IF(SUMIF(工资基数据表!$X:$X,AL5,工资基数据表!I:I)=0,"0",SUMIF(工资基数据表!$X:$X,AL5,工资基数据表!I:I))</f>
        <v>0</v>
      </c>
      <c r="K5" s="101">
        <f t="shared" si="0"/>
        <v>40000</v>
      </c>
      <c r="L5" s="101">
        <f>IF(SUMIF(工资基数据表!$X:$X,AL5,工资基数据表!$J:$J)=0,"0",SUMIF(工资基数据表!$X:$X,AL5,工资基数据表!$J:$J))</f>
        <v>22</v>
      </c>
      <c r="M5" s="119">
        <f t="shared" si="1"/>
        <v>40000</v>
      </c>
      <c r="N5" s="120" t="str">
        <f>IF(SUMIF(工资基数据表!$X:$X,AL5,工资基数据表!K:K)=0,"0",SUMIF(工资基数据表!$X:$X,AL5,工资基数据表!K:K))</f>
        <v>0</v>
      </c>
      <c r="O5" s="101" t="str">
        <f>IF(SUMIF(工资基数据表!$X:$X,AL5,工资基数据表!L:L)=0,"0",SUMIF(工资基数据表!$X:$X,AL5,工资基数据表!L:L))</f>
        <v>0</v>
      </c>
      <c r="P5" s="101" t="str">
        <f t="shared" si="2"/>
        <v>0</v>
      </c>
      <c r="Q5" s="119"/>
      <c r="R5" s="119" t="str">
        <f t="shared" si="4"/>
        <v>0</v>
      </c>
      <c r="S5" s="119"/>
      <c r="T5" s="119"/>
      <c r="U5" s="127"/>
      <c r="V5" s="128" t="str">
        <f>IF(SUMIF(工资基数据表!$X:$X,$AL5,工资基数据表!$N:$N)=0,"0",SUMIF(工资基数据表!$X:$X,$AL5,工资基数据表!$N:$N))</f>
        <v>0</v>
      </c>
      <c r="W5" s="119"/>
      <c r="X5" s="128">
        <f>IF(SUMIF(工资基数据表!$X:$X,AL5,工资基数据表!O:O)=0,"0",SUMIF(工资基数据表!$X:$X,AL5,工资基数据表!O:O))-SUMIF(工资基数据表!$X:$X,$AL5,工资基数据表!S:S)-SUMIF(工资基数据表!$X:$X,$AL5,工资基数据表!V:V)</f>
        <v>0</v>
      </c>
      <c r="Y5" s="130"/>
      <c r="Z5" s="119">
        <f t="shared" si="5"/>
        <v>40000</v>
      </c>
      <c r="AA5" s="119">
        <f t="shared" si="6"/>
        <v>40000</v>
      </c>
      <c r="AB5" s="101" t="str">
        <f>IF(SUMIF(工资基数据表!$X:$X,AL5,工资基数据表!P:P)=0,"0",SUMIF(工资基数据表!$X:$X,AL5,工资基数据表!P:P))</f>
        <v>0</v>
      </c>
      <c r="AC5" s="101" t="str">
        <f>IF(SUMIF(工资基数据表!$X:$X,AL5,工资基数据表!Q:Q)=0,"0",SUMIF(工资基数据表!$X:$X,AL5,工资基数据表!Q:Q))</f>
        <v>0</v>
      </c>
      <c r="AD5" s="101" t="str">
        <f>IF(SUMIF(工资基数据表!$X:$X,AL5,工资基数据表!R:R)=0,"0",SUMIF(工资基数据表!$X:$X,AL5,工资基数据表!R:R))</f>
        <v>0</v>
      </c>
      <c r="AE5" s="128" t="str">
        <f>IF(SUMIF(工资基数据表!$X:$X,AL5,工资基数据表!T:T)=0,"0",SUMIF(工资基数据表!$X:$X,AL5,工资基数据表!T:T))</f>
        <v>0</v>
      </c>
      <c r="AF5" s="101" t="str">
        <f>IF(SUMIF(工资基数据表!$X:$X,AL5,工资基数据表!U:U)=0,"0",SUMIF(工资基数据表!$X:$X,AL5,工资基数据表!U:U))</f>
        <v>0</v>
      </c>
      <c r="AG5" s="138">
        <f>ROUND(SUMIF(个税计算表!B:B,B5,个税计算表!AT:AT),0)</f>
        <v>3430</v>
      </c>
      <c r="AH5" s="127">
        <f t="shared" si="7"/>
        <v>36570</v>
      </c>
      <c r="AI5" s="139"/>
      <c r="AJ5" s="139"/>
      <c r="AK5" s="140">
        <v>1</v>
      </c>
      <c r="AL5" s="141" t="str">
        <f t="shared" si="8"/>
        <v>林悦兆基建部</v>
      </c>
      <c r="AM5" s="142"/>
    </row>
    <row r="6" spans="1:241" s="88" customFormat="1" ht="34.5" customHeight="1" x14ac:dyDescent="0.15">
      <c r="A6" s="105">
        <v>3</v>
      </c>
      <c r="B6" s="106" t="s">
        <v>112</v>
      </c>
      <c r="C6" s="106" t="s">
        <v>111</v>
      </c>
      <c r="D6" s="107"/>
      <c r="E6" s="105">
        <f>IF(SUMIF(工资基数据表!$X:$X,AL6,工资基数据表!D:D)=0,"0",SUMIF(工资基数据表!$X:$X,AL6,工资基数据表!D:D))</f>
        <v>22</v>
      </c>
      <c r="F6" s="105">
        <f>IF(SUMIF(工资基数据表!$X:$X,AL6,工资基数据表!E:E)=0,"0",SUMIF(工资基数据表!$X:$X,AL6,工资基数据表!E:E))</f>
        <v>1650</v>
      </c>
      <c r="G6" s="105">
        <f>IF(SUMIF(工资基数据表!$X:$X,AL6,工资基数据表!F:F)=0,"0",SUMIF(工资基数据表!$X:$X,AL6,工资基数据表!F:F))</f>
        <v>1650</v>
      </c>
      <c r="H6" s="105">
        <f>IF(SUMIF(工资基数据表!$X:$X,AL6,工资基数据表!G:G)=0,"0",SUMIF(工资基数据表!$X:$X,AL6,工资基数据表!G:G))</f>
        <v>1700</v>
      </c>
      <c r="I6" s="105">
        <f>IF(SUMIF(工资基数据表!$X:$X,AL6,工资基数据表!H:H)=0,"0",SUMIF(工资基数据表!$X:$X,AL6,工资基数据表!H:H))</f>
        <v>1000</v>
      </c>
      <c r="J6" s="105" t="str">
        <f>IF(SUMIF(工资基数据表!$X:$X,AL6,工资基数据表!I:I)=0,"0",SUMIF(工资基数据表!$X:$X,AL6,工资基数据表!I:I))</f>
        <v>0</v>
      </c>
      <c r="K6" s="105">
        <f t="shared" ref="K6" si="9">SUM(F6:J6)</f>
        <v>6000</v>
      </c>
      <c r="L6" s="105">
        <f>IF(SUMIF(工资基数据表!$X:$X,AL6,工资基数据表!$J:$J)=0,"0",SUMIF(工资基数据表!$X:$X,AL6,工资基数据表!$J:$J))</f>
        <v>22</v>
      </c>
      <c r="M6" s="121">
        <f t="shared" ref="M6" si="10">ROUND(K6/E6*L6,0)</f>
        <v>6000</v>
      </c>
      <c r="N6" s="122">
        <f>IF(SUMIF(工资基数据表!$X:$X,AL6,工资基数据表!K:K)=0,"0",SUMIF(工资基数据表!$X:$X,AL6,工资基数据表!K:K))</f>
        <v>32</v>
      </c>
      <c r="O6" s="105">
        <f>IF(SUMIF(工资基数据表!$X:$X,AL6,工资基数据表!L:L)=0,"0",SUMIF(工资基数据表!$X:$X,AL6,工资基数据表!L:L))</f>
        <v>8</v>
      </c>
      <c r="P6" s="105">
        <f t="shared" ref="P6" si="11">IF(ROUND(SUM(N6)*14.23+SUM(O6)*28.46,0)=0,"0",ROUND(SUM(N6)*14.23+SUM(O6)*28.46,0))</f>
        <v>683</v>
      </c>
      <c r="Q6" s="121">
        <f t="shared" ref="Q6:Q7" si="12">IF(E6=L6,30,"")</f>
        <v>30</v>
      </c>
      <c r="R6" s="121" t="str">
        <f t="shared" ref="R6" si="13">IF(AJ6=0,"0",ROUND(((SUM(F6)+SUM(H6)+SUM(J6))/E6*L6+SUM(P6:Q6))*AJ6,0))</f>
        <v>0</v>
      </c>
      <c r="S6" s="121"/>
      <c r="T6" s="121"/>
      <c r="U6" s="114"/>
      <c r="V6" s="129" t="str">
        <f>IF(SUMIF(工资基数据表!$X:$X,$AL6,工资基数据表!$N:$N)=0,"0",SUMIF(工资基数据表!$X:$X,$AL6,工资基数据表!$N:$N))</f>
        <v>0</v>
      </c>
      <c r="W6" s="121"/>
      <c r="X6" s="129">
        <f>IF(SUMIF(工资基数据表!$X:$X,AL6,工资基数据表!O:O)=0,"0",SUMIF(工资基数据表!$X:$X,AL6,工资基数据表!O:O))-SUMIF(工资基数据表!$X:$X,$AL6,工资基数据表!S:S)-SUMIF(工资基数据表!$X:$X,$AL6,工资基数据表!V:V)</f>
        <v>0</v>
      </c>
      <c r="Y6" s="131">
        <f>ROUND(SUMIF(个税计算表!$B$5:$B$98,B6,个税计算表!$AT$5:$AT$98),0)</f>
        <v>46</v>
      </c>
      <c r="Z6" s="121">
        <f t="shared" ref="Z6" si="14">ROUND(M6+SUM(P6:X6),0)</f>
        <v>6713</v>
      </c>
      <c r="AA6" s="132">
        <f t="shared" si="6"/>
        <v>6759</v>
      </c>
      <c r="AB6" s="105">
        <f>IF(SUMIF(工资基数据表!$X:$X,AL6,工资基数据表!P:P)=0,"0",SUMIF(工资基数据表!$X:$X,AL6,工资基数据表!P:P))</f>
        <v>172</v>
      </c>
      <c r="AC6" s="105">
        <f>IF(SUMIF(工资基数据表!$X:$X,AL6,工资基数据表!Q:Q)=0,"0",SUMIF(工资基数据表!$X:$X,AL6,工资基数据表!Q:Q))</f>
        <v>66</v>
      </c>
      <c r="AD6" s="105" t="str">
        <f>IF(SUMIF(工资基数据表!$X:$X,AL6,工资基数据表!R:R)=0,"0",SUMIF(工资基数据表!$X:$X,AL6,工资基数据表!R:R))</f>
        <v>0</v>
      </c>
      <c r="AE6" s="129">
        <f>IF(SUMIF(工资基数据表!$X:$X,AL6,工资基数据表!T:T)=0,"0",SUMIF(工资基数据表!$X:$X,AL6,工资基数据表!T:T))</f>
        <v>68</v>
      </c>
      <c r="AF6" s="105" t="str">
        <f>IF(SUMIF(工资基数据表!$X:$X,AL6,工资基数据表!U:U)=0,"0",SUMIF(工资基数据表!$X:$X,AL6,工资基数据表!U:U))</f>
        <v>0</v>
      </c>
      <c r="AG6" s="143">
        <f>ROUND(SUMIF(个税计算表!B:B,B6,个税计算表!AT:AT),0)</f>
        <v>46</v>
      </c>
      <c r="AH6" s="114">
        <f t="shared" ref="AH6" si="15">ROUND(AA6-SUM(AB6:AG6),0)</f>
        <v>6407</v>
      </c>
      <c r="AI6" s="144"/>
      <c r="AJ6" s="144"/>
      <c r="AK6" s="145">
        <v>1</v>
      </c>
      <c r="AL6" s="146" t="str">
        <f t="shared" si="8"/>
        <v>谢作雕基建部</v>
      </c>
      <c r="AM6" s="142"/>
    </row>
    <row r="7" spans="1:241" s="87" customFormat="1" ht="34.5" customHeight="1" x14ac:dyDescent="0.15">
      <c r="A7" s="108">
        <v>4</v>
      </c>
      <c r="B7" s="109" t="s">
        <v>113</v>
      </c>
      <c r="C7" s="102" t="s">
        <v>111</v>
      </c>
      <c r="D7" s="103"/>
      <c r="E7" s="101">
        <f>IF(SUMIF(工资基数据表!$X:$X,AL7,工资基数据表!D:D)=0,"0",SUMIF(工资基数据表!$X:$X,AL7,工资基数据表!D:D))</f>
        <v>22</v>
      </c>
      <c r="F7" s="101">
        <f>IF(SUMIF(工资基数据表!$X:$X,AL7,工资基数据表!E:E)=0,"0",SUMIF(工资基数据表!$X:$X,AL7,工资基数据表!E:E))</f>
        <v>1650</v>
      </c>
      <c r="G7" s="101">
        <f>IF(SUMIF(工资基数据表!$X:$X,AL7,工资基数据表!F:F)=0,"0",SUMIF(工资基数据表!$X:$X,AL7,工资基数据表!F:F))</f>
        <v>1650</v>
      </c>
      <c r="H7" s="101">
        <f>IF(SUMIF(工资基数据表!$X:$X,AL7,工资基数据表!G:G)=0,"0",SUMIF(工资基数据表!$X:$X,AL7,工资基数据表!G:G))</f>
        <v>7500</v>
      </c>
      <c r="I7" s="101">
        <f>IF(SUMIF(工资基数据表!$X:$X,AL7,工资基数据表!H:H)=0,"0",SUMIF(工资基数据表!$X:$X,AL7,工资基数据表!H:H))</f>
        <v>2200</v>
      </c>
      <c r="J7" s="101" t="str">
        <f>IF(SUMIF(工资基数据表!$X:$X,AL7,工资基数据表!I:I)=0,"0",SUMIF(工资基数据表!$X:$X,AL7,工资基数据表!I:I))</f>
        <v>0</v>
      </c>
      <c r="K7" s="101">
        <f t="shared" ref="K7" si="16">SUM(F7:J7)</f>
        <v>13000</v>
      </c>
      <c r="L7" s="101">
        <f>IF(SUMIF(工资基数据表!$X:$X,AL7,工资基数据表!$J:$J)=0,"0",SUMIF(工资基数据表!$X:$X,AL7,工资基数据表!$J:$J))</f>
        <v>22</v>
      </c>
      <c r="M7" s="119">
        <f t="shared" ref="M7" si="17">ROUND(K7/E7*L7,0)</f>
        <v>13000</v>
      </c>
      <c r="N7" s="120" t="str">
        <f>IF(SUMIF(工资基数据表!$X:$X,AL7,工资基数据表!K:K)=0,"0",SUMIF(工资基数据表!$X:$X,AL7,工资基数据表!K:K))</f>
        <v>0</v>
      </c>
      <c r="O7" s="101">
        <f>IF(SUMIF(工资基数据表!$X:$X,AL7,工资基数据表!L:L)=0,"0",SUMIF(工资基数据表!$X:$X,AL7,工资基数据表!L:L))</f>
        <v>4</v>
      </c>
      <c r="P7" s="101">
        <f t="shared" ref="P7" si="18">IF(ROUND(SUM(N7)*14.23+SUM(O7)*28.46,0)=0,"0",ROUND(SUM(N7)*14.23+SUM(O7)*28.46,0))</f>
        <v>114</v>
      </c>
      <c r="Q7" s="119">
        <f t="shared" si="12"/>
        <v>30</v>
      </c>
      <c r="R7" s="119" t="str">
        <f t="shared" ref="R7" si="19">IF(AJ7=0,"0",ROUND(((SUM(F7)+SUM(H7)+SUM(J7))/E7*L7+SUM(P7:Q7))*AJ7,0))</f>
        <v>0</v>
      </c>
      <c r="S7" s="119"/>
      <c r="T7" s="119"/>
      <c r="U7" s="127"/>
      <c r="V7" s="128" t="str">
        <f>IF(SUMIF(工资基数据表!$X:$X,$AL7,工资基数据表!$N:$N)=0,"0",SUMIF(工资基数据表!$X:$X,$AL7,工资基数据表!$N:$N))</f>
        <v>0</v>
      </c>
      <c r="W7" s="119"/>
      <c r="X7" s="128">
        <f>IF(SUMIF(工资基数据表!$X:$X,AL7,工资基数据表!O:O)=0,"0",SUMIF(工资基数据表!$X:$X,AL7,工资基数据表!O:O))-SUMIF(工资基数据表!$X:$X,$AL7,工资基数据表!S:S)-SUMIF(工资基数据表!$X:$X,$AL7,工资基数据表!V:V)</f>
        <v>0</v>
      </c>
      <c r="Y7" s="130"/>
      <c r="Z7" s="119">
        <f t="shared" ref="Z7" si="20">ROUND(M7+SUM(P7:X7),0)</f>
        <v>13144</v>
      </c>
      <c r="AA7" s="119">
        <f t="shared" ref="AA7" si="21">ROUND(Z7+Y7,0)</f>
        <v>13144</v>
      </c>
      <c r="AB7" s="101">
        <f>IF(SUMIF(工资基数据表!$X:$X,AL7,工资基数据表!P:P)=0,"0",SUMIF(工资基数据表!$X:$X,AL7,工资基数据表!P:P))</f>
        <v>172</v>
      </c>
      <c r="AC7" s="101">
        <f>IF(SUMIF(工资基数据表!$X:$X,AL7,工资基数据表!Q:Q)=0,"0",SUMIF(工资基数据表!$X:$X,AL7,工资基数据表!Q:Q))</f>
        <v>66</v>
      </c>
      <c r="AD7" s="101" t="str">
        <f>IF(SUMIF(工资基数据表!$X:$X,AL7,工资基数据表!R:R)=0,"0",SUMIF(工资基数据表!$X:$X,AL7,工资基数据表!R:R))</f>
        <v>0</v>
      </c>
      <c r="AE7" s="128" t="str">
        <f>IF(SUMIF(工资基数据表!$X:$X,AL7,工资基数据表!T:T)=0,"0",SUMIF(工资基数据表!$X:$X,AL7,工资基数据表!T:T))</f>
        <v>0</v>
      </c>
      <c r="AF7" s="101" t="str">
        <f>IF(SUMIF(工资基数据表!$X:$X,AL7,工资基数据表!U:U)=0,"0",SUMIF(工资基数据表!$X:$X,AL7,工资基数据表!U:U))</f>
        <v>0</v>
      </c>
      <c r="AG7" s="138">
        <f>ROUND(SUMIF(个税计算表!B:B,B7,个税计算表!AT:AT),0)</f>
        <v>237</v>
      </c>
      <c r="AH7" s="127">
        <f t="shared" ref="AH7" si="22">ROUND(AA7-SUM(AB7:AG7),0)</f>
        <v>12669</v>
      </c>
      <c r="AI7" s="139"/>
      <c r="AJ7" s="139"/>
      <c r="AK7" s="140">
        <v>1</v>
      </c>
      <c r="AL7" s="141" t="str">
        <f t="shared" si="8"/>
        <v>陈伟芳基建部</v>
      </c>
      <c r="AM7" s="142"/>
    </row>
    <row r="8" spans="1:241" s="88" customFormat="1" ht="34.5" customHeight="1" x14ac:dyDescent="0.15">
      <c r="A8" s="110">
        <v>5</v>
      </c>
      <c r="B8" s="111" t="s">
        <v>114</v>
      </c>
      <c r="C8" s="112" t="s">
        <v>111</v>
      </c>
      <c r="D8" s="107"/>
      <c r="E8" s="105">
        <f>IF(SUMIF(工资基数据表!$X:$X,AL8,工资基数据表!D:D)=0,"0",SUMIF(工资基数据表!$X:$X,AL8,工资基数据表!D:D))</f>
        <v>22</v>
      </c>
      <c r="F8" s="105">
        <f>IF(SUMIF(工资基数据表!$X:$X,AL8,工资基数据表!E:E)=0,"0",SUMIF(工资基数据表!$X:$X,AL8,工资基数据表!E:E))</f>
        <v>1650</v>
      </c>
      <c r="G8" s="105">
        <f>IF(SUMIF(工资基数据表!$X:$X,AL8,工资基数据表!F:F)=0,"0",SUMIF(工资基数据表!$X:$X,AL8,工资基数据表!F:F))</f>
        <v>1650</v>
      </c>
      <c r="H8" s="105">
        <f>IF(SUMIF(工资基数据表!$X:$X,AL8,工资基数据表!G:G)=0,"0",SUMIF(工资基数据表!$X:$X,AL8,工资基数据表!G:G))</f>
        <v>2000</v>
      </c>
      <c r="I8" s="105">
        <f>IF(SUMIF(工资基数据表!$X:$X,AL8,工资基数据表!H:H)=0,"0",SUMIF(工资基数据表!$X:$X,AL8,工资基数据表!H:H))</f>
        <v>700</v>
      </c>
      <c r="J8" s="105" t="str">
        <f>IF(SUMIF(工资基数据表!$X:$X,AL8,工资基数据表!I:I)=0,"0",SUMIF(工资基数据表!$X:$X,AL8,工资基数据表!I:I))</f>
        <v>0</v>
      </c>
      <c r="K8" s="105">
        <f t="shared" ref="K8" si="23">SUM(F8:J8)</f>
        <v>6000</v>
      </c>
      <c r="L8" s="105">
        <f>IF(SUMIF(工资基数据表!$X:$X,AL8,工资基数据表!$J:$J)=0,"0",SUMIF(工资基数据表!$X:$X,AL8,工资基数据表!$J:$J))</f>
        <v>16</v>
      </c>
      <c r="M8" s="121">
        <f t="shared" ref="M8" si="24">ROUND(K8/E8*L8,0)</f>
        <v>4364</v>
      </c>
      <c r="N8" s="122" t="str">
        <f>IF(SUMIF(工资基数据表!$X:$X,AL8,工资基数据表!K:K)=0,"0",SUMIF(工资基数据表!$X:$X,AL8,工资基数据表!K:K))</f>
        <v>0</v>
      </c>
      <c r="O8" s="105">
        <f>IF(SUMIF(工资基数据表!$X:$X,AL8,工资基数据表!L:L)=0,"0",SUMIF(工资基数据表!$X:$X,AL8,工资基数据表!L:L))</f>
        <v>8</v>
      </c>
      <c r="P8" s="105">
        <f t="shared" ref="P8" si="25">IF(ROUND(SUM(N8)*14.23+SUM(O8)*28.46,0)=0,"0",ROUND(SUM(N8)*14.23+SUM(O8)*28.46,0))</f>
        <v>228</v>
      </c>
      <c r="Q8" s="121" t="str">
        <f t="shared" ref="Q8" si="26">IF(E8=L8,30,"")</f>
        <v/>
      </c>
      <c r="R8" s="121" t="str">
        <f t="shared" ref="R8" si="27">IF(AJ8=0,"0",ROUND(((SUM(F8)+SUM(H8)+SUM(J8))/E8*L8+SUM(P8:Q8))*AJ8,0))</f>
        <v>0</v>
      </c>
      <c r="S8" s="121"/>
      <c r="T8" s="121"/>
      <c r="U8" s="114"/>
      <c r="V8" s="129" t="str">
        <f>IF(SUMIF(工资基数据表!$X:$X,$AL8,工资基数据表!$N:$N)=0,"0",SUMIF(工资基数据表!$X:$X,$AL8,工资基数据表!$N:$N))</f>
        <v>0</v>
      </c>
      <c r="W8" s="121"/>
      <c r="X8" s="129">
        <f>IF(SUMIF(工资基数据表!$X:$X,AL8,工资基数据表!O:O)=0,"0",SUMIF(工资基数据表!$X:$X,AL8,工资基数据表!O:O))-SUMIF(工资基数据表!$X:$X,$AL8,工资基数据表!S:S)-SUMIF(工资基数据表!$X:$X,$AL8,工资基数据表!V:V)</f>
        <v>0</v>
      </c>
      <c r="Y8" s="131">
        <f>ROUND(SUMIF(个税计算表!$B$5:$B$98,B8,个税计算表!$AT$5:$AT$98),0)</f>
        <v>0</v>
      </c>
      <c r="Z8" s="121">
        <f t="shared" ref="Z8" si="28">ROUND(M8+SUM(P8:X8),0)</f>
        <v>4592</v>
      </c>
      <c r="AA8" s="121">
        <f t="shared" ref="AA8" si="29">ROUND(Z8+Y8,0)</f>
        <v>4592</v>
      </c>
      <c r="AB8" s="105">
        <f>IF(SUMIF(工资基数据表!$X:$X,AL8,工资基数据表!P:P)=0,"0",SUMIF(工资基数据表!$X:$X,AL8,工资基数据表!P:P))</f>
        <v>172</v>
      </c>
      <c r="AC8" s="105">
        <f>IF(SUMIF(工资基数据表!$X:$X,AL8,工资基数据表!Q:Q)=0,"0",SUMIF(工资基数据表!$X:$X,AL8,工资基数据表!Q:Q))</f>
        <v>66</v>
      </c>
      <c r="AD8" s="105" t="str">
        <f>IF(SUMIF(工资基数据表!$X:$X,AL8,工资基数据表!R:R)=0,"0",SUMIF(工资基数据表!$X:$X,AL8,工资基数据表!R:R))</f>
        <v>0</v>
      </c>
      <c r="AE8" s="129" t="str">
        <f>IF(SUMIF(工资基数据表!$X:$X,AL8,工资基数据表!T:T)=0,"0",SUMIF(工资基数据表!$X:$X,AL8,工资基数据表!T:T))</f>
        <v>0</v>
      </c>
      <c r="AF8" s="105" t="str">
        <f>IF(SUMIF(工资基数据表!$X:$X,AL8,工资基数据表!U:U)=0,"0",SUMIF(工资基数据表!$X:$X,AL8,工资基数据表!U:U))</f>
        <v>0</v>
      </c>
      <c r="AG8" s="143">
        <f>ROUND(SUMIF(个税计算表!B:B,B8,个税计算表!AT:AT),0)</f>
        <v>0</v>
      </c>
      <c r="AH8" s="114">
        <f t="shared" ref="AH8" si="30">ROUND(AA8-SUM(AB8:AG8),0)</f>
        <v>4354</v>
      </c>
      <c r="AI8" s="144"/>
      <c r="AJ8" s="144"/>
      <c r="AK8" s="145">
        <v>1</v>
      </c>
      <c r="AL8" s="146" t="str">
        <f t="shared" si="8"/>
        <v>王浩基建部</v>
      </c>
      <c r="AM8" s="142"/>
    </row>
    <row r="9" spans="1:241" s="89" customFormat="1" ht="33.75" customHeight="1" x14ac:dyDescent="0.15">
      <c r="A9" s="113"/>
      <c r="B9" s="114" t="s">
        <v>105</v>
      </c>
      <c r="C9" s="114"/>
      <c r="D9" s="114"/>
      <c r="E9" s="105">
        <f t="shared" ref="E9:AH9" si="31">SUM(E4:E8)</f>
        <v>110</v>
      </c>
      <c r="F9" s="105">
        <f t="shared" si="31"/>
        <v>8250</v>
      </c>
      <c r="G9" s="105">
        <f t="shared" si="31"/>
        <v>8250</v>
      </c>
      <c r="H9" s="105">
        <f t="shared" si="31"/>
        <v>80200</v>
      </c>
      <c r="I9" s="105">
        <f t="shared" si="31"/>
        <v>8300</v>
      </c>
      <c r="J9" s="105">
        <f t="shared" si="31"/>
        <v>100</v>
      </c>
      <c r="K9" s="105">
        <f t="shared" si="31"/>
        <v>105100</v>
      </c>
      <c r="L9" s="105">
        <f t="shared" si="31"/>
        <v>104</v>
      </c>
      <c r="M9" s="105">
        <f t="shared" si="31"/>
        <v>103464</v>
      </c>
      <c r="N9" s="105">
        <f t="shared" si="31"/>
        <v>32</v>
      </c>
      <c r="O9" s="105">
        <f t="shared" si="31"/>
        <v>20</v>
      </c>
      <c r="P9" s="105">
        <f t="shared" si="31"/>
        <v>1025</v>
      </c>
      <c r="Q9" s="105">
        <f t="shared" si="31"/>
        <v>90</v>
      </c>
      <c r="R9" s="105">
        <f t="shared" si="31"/>
        <v>0</v>
      </c>
      <c r="S9" s="105">
        <f t="shared" si="31"/>
        <v>0</v>
      </c>
      <c r="T9" s="105">
        <f t="shared" si="31"/>
        <v>0</v>
      </c>
      <c r="U9" s="105">
        <f t="shared" si="31"/>
        <v>0</v>
      </c>
      <c r="V9" s="105">
        <f t="shared" si="31"/>
        <v>0</v>
      </c>
      <c r="W9" s="105">
        <f t="shared" si="31"/>
        <v>0</v>
      </c>
      <c r="X9" s="105">
        <f t="shared" si="31"/>
        <v>0</v>
      </c>
      <c r="Y9" s="105">
        <f t="shared" si="31"/>
        <v>46</v>
      </c>
      <c r="Z9" s="105">
        <f t="shared" si="31"/>
        <v>104579</v>
      </c>
      <c r="AA9" s="105">
        <f t="shared" si="31"/>
        <v>104625</v>
      </c>
      <c r="AB9" s="105">
        <f t="shared" si="31"/>
        <v>516</v>
      </c>
      <c r="AC9" s="105">
        <f t="shared" si="31"/>
        <v>198</v>
      </c>
      <c r="AD9" s="105">
        <f t="shared" si="31"/>
        <v>99</v>
      </c>
      <c r="AE9" s="105">
        <f t="shared" si="31"/>
        <v>68</v>
      </c>
      <c r="AF9" s="105">
        <f t="shared" si="31"/>
        <v>0</v>
      </c>
      <c r="AG9" s="105">
        <f t="shared" si="31"/>
        <v>7216</v>
      </c>
      <c r="AH9" s="105">
        <f t="shared" si="31"/>
        <v>96528</v>
      </c>
      <c r="AI9" s="105">
        <f>SUM(AI4:AI6)</f>
        <v>0</v>
      </c>
      <c r="AJ9" s="105">
        <f>SUM(AJ4:AJ6)</f>
        <v>0</v>
      </c>
      <c r="AK9" s="105">
        <f>SUM(AK4:AK8)</f>
        <v>5</v>
      </c>
      <c r="AL9" s="147"/>
    </row>
    <row r="10" spans="1:241" ht="17.25" customHeight="1" x14ac:dyDescent="0.25">
      <c r="E10" s="115"/>
      <c r="F10" s="116"/>
      <c r="G10" s="116"/>
      <c r="H10" s="116"/>
      <c r="I10" s="116"/>
      <c r="J10" s="123"/>
      <c r="K10" s="116"/>
      <c r="L10" s="116"/>
      <c r="M10" s="116"/>
      <c r="N10" s="124"/>
      <c r="O10" s="116"/>
      <c r="P10" s="116"/>
      <c r="Q10" s="116"/>
      <c r="R10" s="116"/>
      <c r="S10" s="116"/>
      <c r="T10" s="116"/>
      <c r="U10" s="116"/>
      <c r="V10" s="116"/>
      <c r="W10" s="116"/>
      <c r="X10" s="123"/>
      <c r="Y10" s="116"/>
      <c r="Z10" s="116"/>
      <c r="AA10" s="116"/>
      <c r="AB10" s="116"/>
      <c r="AC10" s="116"/>
      <c r="AD10" s="116"/>
      <c r="AE10" s="116"/>
      <c r="AF10" s="116"/>
      <c r="AG10" s="116"/>
      <c r="AH10" s="148"/>
    </row>
    <row r="11" spans="1:241" ht="17.25" customHeight="1" x14ac:dyDescent="0.25">
      <c r="E11" s="115"/>
      <c r="F11" s="116"/>
      <c r="G11" s="116"/>
      <c r="H11" s="116"/>
      <c r="I11" s="116"/>
      <c r="J11" s="123"/>
      <c r="K11" s="116"/>
      <c r="L11" s="116"/>
      <c r="M11" s="116"/>
      <c r="N11" s="124"/>
      <c r="O11" s="116"/>
      <c r="P11" s="116"/>
      <c r="Q11" s="116"/>
      <c r="R11" s="116"/>
      <c r="S11" s="116"/>
      <c r="T11" s="116"/>
      <c r="U11" s="116"/>
      <c r="V11" s="116"/>
      <c r="W11" s="116"/>
      <c r="X11" s="123"/>
      <c r="Y11" s="116"/>
      <c r="Z11" s="116"/>
      <c r="AA11" s="116"/>
      <c r="AB11" s="116"/>
      <c r="AC11" s="116"/>
      <c r="AD11" s="116"/>
      <c r="AE11" s="116"/>
      <c r="AF11" s="116"/>
      <c r="AG11" s="116"/>
      <c r="AH11" s="148"/>
    </row>
    <row r="12" spans="1:241" ht="17.25" customHeight="1" x14ac:dyDescent="0.25">
      <c r="E12" s="115"/>
      <c r="F12" s="116"/>
      <c r="G12" s="116"/>
      <c r="H12" s="116"/>
      <c r="I12" s="116"/>
      <c r="J12" s="123"/>
      <c r="K12" s="116"/>
      <c r="L12" s="116"/>
      <c r="M12" s="116"/>
      <c r="N12" s="124"/>
      <c r="O12" s="116"/>
      <c r="P12" s="116"/>
      <c r="Q12" s="116"/>
      <c r="R12" s="116"/>
      <c r="S12" s="116"/>
      <c r="T12" s="116"/>
      <c r="U12" s="116"/>
      <c r="V12" s="116"/>
      <c r="W12" s="116"/>
      <c r="X12" s="123"/>
      <c r="Y12" s="116"/>
      <c r="Z12" s="116"/>
      <c r="AA12" s="116"/>
      <c r="AB12" s="116"/>
      <c r="AC12" s="116"/>
      <c r="AD12" s="116"/>
      <c r="AE12" s="116"/>
      <c r="AF12" s="116"/>
      <c r="AG12" s="116"/>
      <c r="AH12" s="148"/>
    </row>
    <row r="13" spans="1:241" ht="17.25" customHeight="1" x14ac:dyDescent="0.25">
      <c r="E13" s="115"/>
      <c r="F13" s="115"/>
      <c r="G13" s="115"/>
      <c r="H13" s="115"/>
      <c r="I13" s="115"/>
      <c r="J13" s="123"/>
      <c r="K13" s="115"/>
      <c r="L13" s="115"/>
      <c r="M13" s="115"/>
      <c r="N13" s="124"/>
      <c r="O13" s="115"/>
      <c r="P13" s="115"/>
      <c r="Q13" s="115"/>
      <c r="R13" s="115"/>
      <c r="S13" s="115"/>
      <c r="T13" s="115"/>
      <c r="U13" s="115"/>
      <c r="V13" s="115"/>
      <c r="W13" s="115"/>
      <c r="X13" s="123"/>
      <c r="Y13" s="116"/>
      <c r="Z13" s="115"/>
      <c r="AA13" s="115"/>
      <c r="AB13" s="115"/>
      <c r="AC13" s="115"/>
      <c r="AD13" s="115"/>
      <c r="AE13" s="115"/>
      <c r="AF13" s="115"/>
      <c r="AG13" s="115"/>
      <c r="AH13" s="148"/>
    </row>
    <row r="14" spans="1:241" ht="17.25" customHeight="1" x14ac:dyDescent="0.25">
      <c r="E14" s="115"/>
      <c r="F14" s="116"/>
      <c r="G14" s="116"/>
      <c r="H14" s="116"/>
      <c r="I14" s="116"/>
      <c r="J14" s="123"/>
      <c r="K14" s="116"/>
      <c r="L14" s="116"/>
      <c r="N14" s="124"/>
      <c r="O14" s="116"/>
      <c r="P14" s="116"/>
      <c r="Q14" s="116"/>
      <c r="R14" s="116"/>
      <c r="S14" s="116"/>
      <c r="T14" s="116"/>
      <c r="U14" s="116"/>
      <c r="V14" s="116"/>
      <c r="W14" s="116"/>
      <c r="X14" s="123"/>
      <c r="Y14" s="116"/>
      <c r="Z14" s="116"/>
      <c r="AA14" s="116"/>
      <c r="AB14" s="116"/>
      <c r="AC14" s="116"/>
      <c r="AD14" s="116"/>
      <c r="AE14" s="116"/>
      <c r="AF14" s="116"/>
      <c r="AG14" s="116"/>
      <c r="AH14" s="148"/>
    </row>
    <row r="15" spans="1:241" ht="17.25" customHeight="1" x14ac:dyDescent="0.25">
      <c r="E15" s="115"/>
      <c r="F15" s="116"/>
      <c r="G15" s="116"/>
      <c r="H15" s="116"/>
      <c r="I15" s="116"/>
      <c r="J15" s="123"/>
      <c r="K15" s="116"/>
      <c r="L15" s="116"/>
      <c r="M15" s="116"/>
      <c r="N15" s="124"/>
      <c r="O15" s="116"/>
      <c r="P15" s="116"/>
      <c r="Q15" s="116"/>
      <c r="R15" s="116"/>
      <c r="S15" s="116"/>
      <c r="T15" s="116"/>
      <c r="U15" s="116"/>
      <c r="V15" s="116"/>
      <c r="W15" s="116"/>
      <c r="X15" s="123"/>
      <c r="Y15" s="116"/>
      <c r="Z15" s="116"/>
      <c r="AA15" s="116"/>
      <c r="AB15" s="116"/>
      <c r="AC15" s="116"/>
      <c r="AD15" s="116"/>
      <c r="AE15" s="116"/>
      <c r="AF15" s="116"/>
      <c r="AG15" s="116"/>
      <c r="AH15" s="148"/>
    </row>
    <row r="16" spans="1:241" ht="17.25" customHeight="1" x14ac:dyDescent="0.25">
      <c r="E16" s="115"/>
      <c r="F16" s="116"/>
      <c r="G16" s="116"/>
      <c r="H16" s="116"/>
      <c r="I16" s="116"/>
      <c r="J16" s="123"/>
      <c r="K16" s="116"/>
      <c r="L16" s="116"/>
      <c r="M16" s="116"/>
      <c r="N16" s="124"/>
      <c r="O16" s="116"/>
      <c r="P16" s="116"/>
      <c r="Q16" s="116"/>
      <c r="R16" s="116"/>
      <c r="S16" s="116"/>
      <c r="T16" s="116"/>
      <c r="U16" s="116"/>
      <c r="V16" s="116"/>
      <c r="W16" s="116"/>
      <c r="X16" s="123"/>
      <c r="Y16" s="116"/>
      <c r="Z16" s="116"/>
      <c r="AA16" s="116"/>
      <c r="AB16" s="116"/>
      <c r="AC16" s="116"/>
      <c r="AD16" s="116"/>
      <c r="AE16" s="116"/>
      <c r="AF16" s="116"/>
      <c r="AG16" s="116"/>
      <c r="AH16" s="148"/>
    </row>
    <row r="17" spans="5:34" ht="17.25" customHeight="1" x14ac:dyDescent="0.25">
      <c r="E17" s="115"/>
      <c r="F17" s="116"/>
      <c r="G17" s="116"/>
      <c r="H17" s="116"/>
      <c r="I17" s="116"/>
      <c r="J17" s="123"/>
      <c r="K17" s="116"/>
      <c r="L17" s="116"/>
      <c r="M17" s="116"/>
      <c r="N17" s="124"/>
      <c r="O17" s="116"/>
      <c r="P17" s="116"/>
      <c r="Q17" s="116"/>
      <c r="R17" s="116"/>
      <c r="S17" s="116"/>
      <c r="T17" s="116"/>
      <c r="U17" s="116"/>
      <c r="V17" s="116"/>
      <c r="W17" s="116"/>
      <c r="X17" s="123"/>
      <c r="Y17" s="116"/>
      <c r="Z17" s="116"/>
      <c r="AA17" s="116"/>
      <c r="AB17" s="116"/>
      <c r="AC17" s="116"/>
      <c r="AD17" s="116"/>
      <c r="AE17" s="116"/>
      <c r="AF17" s="116"/>
      <c r="AG17" s="116"/>
      <c r="AH17" s="148"/>
    </row>
    <row r="18" spans="5:34" ht="17.25" customHeight="1" x14ac:dyDescent="0.25">
      <c r="E18" s="115"/>
      <c r="F18" s="116"/>
      <c r="G18" s="116"/>
      <c r="H18" s="116"/>
      <c r="I18" s="116"/>
      <c r="J18" s="123"/>
      <c r="K18" s="116"/>
      <c r="L18" s="116"/>
      <c r="M18" s="116"/>
      <c r="N18" s="124"/>
      <c r="O18" s="116"/>
      <c r="P18" s="116"/>
      <c r="Q18" s="116"/>
      <c r="R18" s="116"/>
      <c r="S18" s="116"/>
      <c r="T18" s="116"/>
      <c r="U18" s="116"/>
      <c r="V18" s="116"/>
      <c r="W18" s="116"/>
      <c r="X18" s="123"/>
      <c r="Y18" s="116"/>
      <c r="Z18" s="116"/>
      <c r="AA18" s="116"/>
      <c r="AB18" s="116"/>
      <c r="AC18" s="116"/>
      <c r="AE18" s="116"/>
      <c r="AF18" s="116"/>
      <c r="AG18" s="116"/>
      <c r="AH18" s="148"/>
    </row>
    <row r="19" spans="5:34" ht="17.25" customHeight="1" x14ac:dyDescent="0.25">
      <c r="E19" s="115"/>
      <c r="F19" s="116"/>
      <c r="G19" s="116"/>
      <c r="H19" s="116"/>
      <c r="I19" s="116"/>
      <c r="J19" s="123"/>
      <c r="K19" s="116"/>
      <c r="L19" s="116"/>
      <c r="M19" s="116"/>
      <c r="N19" s="124"/>
      <c r="O19" s="116"/>
      <c r="P19" s="116"/>
      <c r="Q19" s="116"/>
      <c r="R19" s="116"/>
      <c r="S19" s="116"/>
      <c r="T19" s="116"/>
      <c r="U19" s="116"/>
      <c r="V19" s="116"/>
      <c r="W19" s="116"/>
      <c r="X19" s="123"/>
      <c r="Y19" s="116"/>
      <c r="Z19" s="116"/>
      <c r="AA19" s="116"/>
      <c r="AB19" s="116"/>
      <c r="AC19" s="116"/>
      <c r="AD19" s="116"/>
      <c r="AE19" s="116"/>
      <c r="AF19" s="116"/>
      <c r="AG19" s="116"/>
      <c r="AH19" s="148"/>
    </row>
    <row r="20" spans="5:34" ht="17.25" customHeight="1" x14ac:dyDescent="0.25">
      <c r="E20" s="115"/>
      <c r="F20" s="116"/>
      <c r="G20" s="116"/>
      <c r="H20" s="116"/>
      <c r="I20" s="116"/>
      <c r="J20" s="123"/>
      <c r="K20" s="116"/>
      <c r="L20" s="116"/>
      <c r="M20" s="116"/>
      <c r="N20" s="124"/>
      <c r="O20" s="116"/>
      <c r="P20" s="116"/>
      <c r="Q20" s="116"/>
      <c r="R20" s="116"/>
      <c r="S20" s="116"/>
      <c r="T20" s="116"/>
      <c r="U20" s="116"/>
      <c r="V20" s="116"/>
      <c r="W20" s="116"/>
      <c r="X20" s="123"/>
      <c r="Y20" s="116"/>
      <c r="Z20" s="116"/>
      <c r="AA20" s="116"/>
      <c r="AB20" s="116"/>
      <c r="AC20" s="116"/>
      <c r="AD20" s="116"/>
      <c r="AE20" s="116"/>
      <c r="AF20" s="116"/>
      <c r="AG20" s="116"/>
      <c r="AH20" s="148"/>
    </row>
    <row r="21" spans="5:34" ht="17.25" customHeight="1" x14ac:dyDescent="0.25">
      <c r="E21" s="115"/>
      <c r="F21" s="116"/>
      <c r="G21" s="116"/>
      <c r="H21" s="116"/>
      <c r="I21" s="116"/>
      <c r="J21" s="123"/>
      <c r="K21" s="116"/>
      <c r="L21" s="116"/>
      <c r="M21" s="116"/>
      <c r="N21" s="124"/>
      <c r="O21" s="116"/>
      <c r="P21" s="116"/>
      <c r="Q21" s="116"/>
      <c r="R21" s="116"/>
      <c r="S21" s="116"/>
      <c r="T21" s="116"/>
      <c r="U21" s="116"/>
      <c r="V21" s="116"/>
      <c r="W21" s="116"/>
      <c r="X21" s="123"/>
      <c r="Y21" s="116"/>
      <c r="Z21" s="116"/>
      <c r="AA21" s="116"/>
      <c r="AB21" s="116"/>
      <c r="AC21" s="116"/>
      <c r="AD21" s="116"/>
      <c r="AE21" s="116"/>
      <c r="AF21" s="116"/>
      <c r="AG21" s="116"/>
      <c r="AH21" s="148"/>
    </row>
    <row r="22" spans="5:34" ht="17.25" customHeight="1" x14ac:dyDescent="0.25">
      <c r="E22" s="115"/>
      <c r="F22" s="116"/>
      <c r="G22" s="116"/>
      <c r="H22" s="116"/>
      <c r="I22" s="116"/>
      <c r="J22" s="123"/>
      <c r="K22" s="116"/>
      <c r="L22" s="116"/>
      <c r="M22" s="116"/>
      <c r="N22" s="124"/>
      <c r="O22" s="116"/>
      <c r="P22" s="116"/>
      <c r="Q22" s="116"/>
      <c r="R22" s="116"/>
      <c r="S22" s="116"/>
      <c r="T22" s="116"/>
      <c r="U22" s="116"/>
      <c r="V22" s="116"/>
      <c r="W22" s="116"/>
      <c r="X22" s="123"/>
      <c r="Y22" s="116"/>
      <c r="Z22" s="116"/>
      <c r="AA22" s="116"/>
      <c r="AB22" s="116"/>
      <c r="AC22" s="116"/>
      <c r="AD22" s="116"/>
      <c r="AE22" s="116"/>
      <c r="AF22" s="116"/>
      <c r="AG22" s="116"/>
      <c r="AH22" s="148"/>
    </row>
    <row r="23" spans="5:34" ht="17.25" customHeight="1" x14ac:dyDescent="0.25">
      <c r="E23" s="115"/>
      <c r="F23" s="116"/>
      <c r="G23" s="116"/>
      <c r="H23" s="116"/>
      <c r="I23" s="116"/>
      <c r="J23" s="123"/>
      <c r="K23" s="116"/>
      <c r="L23" s="116"/>
      <c r="M23" s="116"/>
      <c r="N23" s="124"/>
      <c r="O23" s="116"/>
      <c r="P23" s="116"/>
      <c r="Q23" s="116"/>
      <c r="R23" s="116"/>
      <c r="S23" s="116"/>
      <c r="T23" s="116"/>
      <c r="U23" s="116"/>
      <c r="V23" s="116"/>
      <c r="W23" s="116"/>
      <c r="X23" s="123"/>
      <c r="Y23" s="116"/>
      <c r="Z23" s="116"/>
      <c r="AA23" s="116"/>
      <c r="AB23" s="116"/>
      <c r="AC23" s="116"/>
      <c r="AD23" s="116"/>
      <c r="AE23" s="116"/>
      <c r="AF23" s="116"/>
      <c r="AG23" s="116"/>
      <c r="AH23" s="148"/>
    </row>
    <row r="24" spans="5:34" ht="17.25" customHeight="1" x14ac:dyDescent="0.25">
      <c r="E24" s="115"/>
      <c r="F24" s="116"/>
      <c r="G24" s="116"/>
      <c r="H24" s="116"/>
      <c r="I24" s="116"/>
      <c r="J24" s="123"/>
      <c r="K24" s="116"/>
      <c r="L24" s="116"/>
      <c r="M24" s="116"/>
      <c r="N24" s="124"/>
      <c r="O24" s="116"/>
      <c r="P24" s="116"/>
      <c r="Q24" s="116"/>
      <c r="R24" s="116"/>
      <c r="S24" s="116"/>
      <c r="T24" s="116"/>
      <c r="U24" s="116"/>
      <c r="V24" s="116"/>
      <c r="W24" s="116"/>
      <c r="X24" s="123"/>
      <c r="Y24" s="116"/>
      <c r="Z24" s="116"/>
      <c r="AA24" s="116"/>
      <c r="AB24" s="116"/>
      <c r="AC24" s="116"/>
      <c r="AD24" s="116"/>
      <c r="AE24" s="116"/>
      <c r="AF24" s="116"/>
      <c r="AG24" s="116"/>
      <c r="AH24" s="148"/>
    </row>
    <row r="25" spans="5:34" ht="17.25" customHeight="1" x14ac:dyDescent="0.25">
      <c r="E25" s="115"/>
      <c r="F25" s="116"/>
      <c r="G25" s="116"/>
      <c r="H25" s="116"/>
      <c r="I25" s="116"/>
      <c r="J25" s="123"/>
      <c r="K25" s="116"/>
      <c r="L25" s="116"/>
      <c r="M25" s="116"/>
      <c r="N25" s="124"/>
      <c r="O25" s="116"/>
      <c r="P25" s="116"/>
      <c r="Q25" s="116"/>
      <c r="R25" s="116"/>
      <c r="S25" s="116"/>
      <c r="T25" s="116"/>
      <c r="U25" s="116"/>
      <c r="V25" s="116"/>
      <c r="W25" s="116"/>
      <c r="X25" s="123"/>
      <c r="Y25" s="116"/>
      <c r="Z25" s="116"/>
      <c r="AA25" s="116"/>
      <c r="AB25" s="116"/>
      <c r="AC25" s="116"/>
      <c r="AD25" s="116"/>
      <c r="AE25" s="116"/>
      <c r="AF25" s="116"/>
      <c r="AG25" s="116"/>
      <c r="AH25" s="148"/>
    </row>
    <row r="26" spans="5:34" ht="17.25" customHeight="1" x14ac:dyDescent="0.25">
      <c r="E26" s="115"/>
      <c r="F26" s="116"/>
      <c r="G26" s="116"/>
      <c r="H26" s="116"/>
      <c r="I26" s="116"/>
      <c r="J26" s="123"/>
      <c r="K26" s="116"/>
      <c r="L26" s="116"/>
      <c r="M26" s="116"/>
      <c r="N26" s="124"/>
      <c r="O26" s="116"/>
      <c r="P26" s="116"/>
      <c r="Q26" s="116"/>
      <c r="R26" s="116"/>
      <c r="S26" s="116"/>
      <c r="T26" s="116"/>
      <c r="U26" s="116"/>
      <c r="V26" s="116"/>
      <c r="W26" s="116"/>
      <c r="X26" s="123"/>
      <c r="Y26" s="116"/>
      <c r="Z26" s="116"/>
      <c r="AA26" s="116"/>
      <c r="AB26" s="116"/>
      <c r="AC26" s="116"/>
      <c r="AD26" s="116"/>
      <c r="AE26" s="116"/>
      <c r="AF26" s="116"/>
      <c r="AG26" s="116"/>
      <c r="AH26" s="148"/>
    </row>
    <row r="27" spans="5:34" ht="17.25" customHeight="1" x14ac:dyDescent="0.25">
      <c r="E27" s="115"/>
      <c r="F27" s="116"/>
      <c r="G27" s="116"/>
      <c r="H27" s="116"/>
      <c r="I27" s="116"/>
      <c r="J27" s="123"/>
      <c r="K27" s="116"/>
      <c r="L27" s="116"/>
      <c r="M27" s="116"/>
      <c r="N27" s="124"/>
      <c r="O27" s="116"/>
      <c r="P27" s="116"/>
      <c r="Q27" s="116"/>
      <c r="R27" s="116"/>
      <c r="S27" s="116"/>
      <c r="T27" s="116"/>
      <c r="U27" s="116"/>
      <c r="V27" s="116"/>
      <c r="W27" s="116"/>
      <c r="X27" s="123"/>
      <c r="Y27" s="116"/>
      <c r="Z27" s="116"/>
      <c r="AA27" s="116"/>
      <c r="AB27" s="116"/>
      <c r="AC27" s="116"/>
      <c r="AD27" s="116"/>
      <c r="AE27" s="116"/>
      <c r="AF27" s="116"/>
      <c r="AG27" s="116"/>
      <c r="AH27" s="148"/>
    </row>
    <row r="28" spans="5:34" ht="17.25" customHeight="1" x14ac:dyDescent="0.25">
      <c r="E28" s="115"/>
      <c r="F28" s="116"/>
      <c r="G28" s="116"/>
      <c r="H28" s="116"/>
      <c r="I28" s="116"/>
      <c r="J28" s="123"/>
      <c r="K28" s="116"/>
      <c r="L28" s="116"/>
      <c r="M28" s="116"/>
      <c r="N28" s="124"/>
      <c r="O28" s="116"/>
      <c r="P28" s="116"/>
      <c r="Q28" s="116"/>
      <c r="R28" s="116"/>
      <c r="S28" s="116"/>
      <c r="T28" s="116"/>
      <c r="U28" s="116"/>
      <c r="V28" s="116"/>
      <c r="W28" s="116"/>
      <c r="X28" s="123"/>
      <c r="Y28" s="116"/>
      <c r="Z28" s="116"/>
      <c r="AA28" s="116"/>
      <c r="AB28" s="116"/>
      <c r="AC28" s="116"/>
      <c r="AD28" s="116"/>
      <c r="AE28" s="116"/>
      <c r="AF28" s="116"/>
      <c r="AG28" s="116"/>
      <c r="AH28" s="148"/>
    </row>
    <row r="29" spans="5:34" ht="17.25" customHeight="1" x14ac:dyDescent="0.25">
      <c r="E29" s="115"/>
      <c r="F29" s="116"/>
      <c r="G29" s="116"/>
      <c r="H29" s="116"/>
      <c r="I29" s="116"/>
      <c r="J29" s="123"/>
      <c r="K29" s="116"/>
      <c r="L29" s="116"/>
      <c r="M29" s="116"/>
      <c r="N29" s="124"/>
      <c r="O29" s="116"/>
      <c r="P29" s="116"/>
      <c r="Q29" s="116"/>
      <c r="R29" s="116"/>
      <c r="S29" s="116"/>
      <c r="T29" s="116"/>
      <c r="U29" s="116"/>
      <c r="V29" s="116"/>
      <c r="W29" s="116"/>
      <c r="X29" s="123"/>
      <c r="Y29" s="116"/>
      <c r="Z29" s="116"/>
      <c r="AA29" s="116"/>
      <c r="AB29" s="116"/>
      <c r="AC29" s="116"/>
      <c r="AD29" s="116"/>
      <c r="AE29" s="116"/>
      <c r="AF29" s="116"/>
      <c r="AG29" s="116"/>
      <c r="AH29" s="148"/>
    </row>
    <row r="30" spans="5:34" ht="17.25" customHeight="1" x14ac:dyDescent="0.25">
      <c r="E30" s="115"/>
      <c r="F30" s="116"/>
      <c r="G30" s="116"/>
      <c r="H30" s="116"/>
      <c r="I30" s="116"/>
      <c r="J30" s="123"/>
      <c r="K30" s="116"/>
      <c r="L30" s="116"/>
      <c r="M30" s="116"/>
      <c r="N30" s="124"/>
      <c r="O30" s="116"/>
      <c r="P30" s="116"/>
      <c r="Q30" s="116"/>
      <c r="R30" s="116"/>
      <c r="S30" s="116"/>
      <c r="T30" s="116"/>
      <c r="U30" s="116"/>
      <c r="V30" s="116"/>
      <c r="W30" s="116"/>
      <c r="X30" s="123"/>
      <c r="Y30" s="116"/>
      <c r="Z30" s="116"/>
      <c r="AA30" s="116"/>
      <c r="AB30" s="116"/>
      <c r="AC30" s="116"/>
      <c r="AD30" s="116"/>
      <c r="AE30" s="116"/>
      <c r="AF30" s="116"/>
      <c r="AG30" s="116"/>
      <c r="AH30" s="148"/>
    </row>
    <row r="31" spans="5:34" ht="17.25" customHeight="1" x14ac:dyDescent="0.25">
      <c r="E31" s="115"/>
      <c r="F31" s="116"/>
      <c r="G31" s="116"/>
      <c r="H31" s="116"/>
      <c r="I31" s="116"/>
      <c r="J31" s="123"/>
      <c r="K31" s="116"/>
      <c r="L31" s="116"/>
      <c r="M31" s="116"/>
      <c r="N31" s="124"/>
      <c r="O31" s="116"/>
      <c r="P31" s="116"/>
      <c r="Q31" s="116"/>
      <c r="R31" s="116"/>
      <c r="S31" s="116"/>
      <c r="T31" s="116"/>
      <c r="U31" s="116"/>
      <c r="V31" s="116"/>
      <c r="W31" s="116"/>
      <c r="X31" s="123"/>
      <c r="Y31" s="116"/>
      <c r="Z31" s="116"/>
      <c r="AA31" s="116"/>
      <c r="AB31" s="116"/>
      <c r="AC31" s="116"/>
      <c r="AD31" s="116"/>
      <c r="AE31" s="116"/>
      <c r="AF31" s="116"/>
      <c r="AG31" s="116"/>
      <c r="AH31" s="148"/>
    </row>
    <row r="32" spans="5:34" ht="17.25" customHeight="1" x14ac:dyDescent="0.25">
      <c r="E32" s="115"/>
      <c r="F32" s="116"/>
      <c r="G32" s="116"/>
      <c r="H32" s="116"/>
      <c r="I32" s="116"/>
      <c r="J32" s="123"/>
      <c r="K32" s="116"/>
      <c r="L32" s="116"/>
      <c r="M32" s="116"/>
      <c r="N32" s="124"/>
      <c r="O32" s="116"/>
      <c r="P32" s="116"/>
      <c r="Q32" s="116"/>
      <c r="R32" s="116"/>
      <c r="S32" s="116"/>
      <c r="T32" s="116"/>
      <c r="U32" s="116"/>
      <c r="V32" s="116"/>
      <c r="W32" s="116"/>
      <c r="X32" s="123"/>
      <c r="Y32" s="116"/>
      <c r="Z32" s="116"/>
      <c r="AA32" s="116"/>
      <c r="AB32" s="116"/>
      <c r="AC32" s="116"/>
      <c r="AD32" s="116"/>
      <c r="AE32" s="116"/>
      <c r="AF32" s="116"/>
      <c r="AG32" s="116"/>
      <c r="AH32" s="148"/>
    </row>
    <row r="33" spans="5:34" ht="17.25" customHeight="1" x14ac:dyDescent="0.25">
      <c r="E33" s="115"/>
      <c r="F33" s="116"/>
      <c r="G33" s="116"/>
      <c r="H33" s="116"/>
      <c r="I33" s="116"/>
      <c r="J33" s="123"/>
      <c r="K33" s="116"/>
      <c r="L33" s="116"/>
      <c r="M33" s="116"/>
      <c r="N33" s="124"/>
      <c r="O33" s="116"/>
      <c r="P33" s="116"/>
      <c r="Q33" s="116"/>
      <c r="R33" s="116"/>
      <c r="S33" s="116"/>
      <c r="T33" s="116"/>
      <c r="U33" s="116"/>
      <c r="V33" s="116"/>
      <c r="W33" s="116"/>
      <c r="X33" s="123"/>
      <c r="Y33" s="116"/>
      <c r="Z33" s="116"/>
      <c r="AA33" s="116"/>
      <c r="AB33" s="116"/>
      <c r="AC33" s="116"/>
      <c r="AD33" s="116"/>
      <c r="AE33" s="116"/>
      <c r="AF33" s="116"/>
      <c r="AG33" s="116"/>
      <c r="AH33" s="148"/>
    </row>
    <row r="34" spans="5:34" ht="17.25" customHeight="1" x14ac:dyDescent="0.25">
      <c r="E34" s="115"/>
      <c r="F34" s="116"/>
      <c r="G34" s="116"/>
      <c r="H34" s="116"/>
      <c r="I34" s="116"/>
      <c r="J34" s="123"/>
      <c r="K34" s="116"/>
      <c r="L34" s="116"/>
      <c r="M34" s="116"/>
      <c r="N34" s="124"/>
      <c r="O34" s="116"/>
      <c r="P34" s="116"/>
      <c r="Q34" s="116"/>
      <c r="R34" s="116"/>
      <c r="S34" s="116"/>
      <c r="T34" s="116"/>
      <c r="U34" s="116"/>
      <c r="V34" s="116"/>
      <c r="W34" s="116"/>
      <c r="X34" s="123"/>
      <c r="Y34" s="116"/>
      <c r="Z34" s="116"/>
      <c r="AA34" s="116"/>
      <c r="AB34" s="116"/>
      <c r="AC34" s="116"/>
      <c r="AD34" s="116"/>
      <c r="AE34" s="116"/>
      <c r="AF34" s="116"/>
      <c r="AG34" s="116"/>
      <c r="AH34" s="148"/>
    </row>
    <row r="35" spans="5:34" ht="17.25" customHeight="1" x14ac:dyDescent="0.25">
      <c r="E35" s="115"/>
      <c r="F35" s="116"/>
      <c r="G35" s="116"/>
      <c r="H35" s="116"/>
      <c r="I35" s="116"/>
      <c r="J35" s="123"/>
      <c r="K35" s="116"/>
      <c r="L35" s="116"/>
      <c r="M35" s="116"/>
      <c r="N35" s="124"/>
      <c r="O35" s="116"/>
      <c r="P35" s="116"/>
      <c r="Q35" s="116"/>
      <c r="R35" s="116"/>
      <c r="S35" s="116"/>
      <c r="T35" s="116"/>
      <c r="U35" s="116"/>
      <c r="V35" s="116"/>
      <c r="W35" s="116"/>
      <c r="X35" s="123"/>
      <c r="Y35" s="116"/>
      <c r="Z35" s="116"/>
      <c r="AA35" s="116"/>
      <c r="AB35" s="116"/>
      <c r="AC35" s="116"/>
      <c r="AD35" s="116"/>
      <c r="AE35" s="116"/>
      <c r="AF35" s="116"/>
      <c r="AG35" s="116"/>
      <c r="AH35" s="148"/>
    </row>
    <row r="36" spans="5:34" ht="17.25" customHeight="1" x14ac:dyDescent="0.25">
      <c r="E36" s="115"/>
      <c r="F36" s="116"/>
      <c r="G36" s="116"/>
      <c r="H36" s="116"/>
      <c r="I36" s="116"/>
      <c r="J36" s="123"/>
      <c r="K36" s="116"/>
      <c r="L36" s="116"/>
      <c r="M36" s="116"/>
      <c r="N36" s="124"/>
      <c r="O36" s="116"/>
      <c r="P36" s="116"/>
      <c r="Q36" s="116"/>
      <c r="R36" s="116"/>
      <c r="S36" s="116"/>
      <c r="T36" s="116"/>
      <c r="U36" s="116"/>
      <c r="V36" s="116"/>
      <c r="W36" s="116"/>
      <c r="X36" s="123"/>
      <c r="Y36" s="116"/>
      <c r="Z36" s="116"/>
      <c r="AA36" s="116"/>
      <c r="AB36" s="116"/>
      <c r="AC36" s="116"/>
      <c r="AD36" s="116"/>
      <c r="AE36" s="116"/>
      <c r="AF36" s="116"/>
      <c r="AG36" s="116"/>
      <c r="AH36" s="148"/>
    </row>
    <row r="37" spans="5:34" ht="17.25" customHeight="1" x14ac:dyDescent="0.25">
      <c r="E37" s="115"/>
      <c r="F37" s="116"/>
      <c r="G37" s="116"/>
      <c r="H37" s="116"/>
      <c r="I37" s="116"/>
      <c r="J37" s="123"/>
      <c r="K37" s="116"/>
      <c r="L37" s="116"/>
      <c r="M37" s="116"/>
      <c r="N37" s="124"/>
      <c r="O37" s="116"/>
      <c r="P37" s="116"/>
      <c r="Q37" s="116"/>
      <c r="R37" s="116"/>
      <c r="S37" s="116"/>
      <c r="T37" s="116"/>
      <c r="U37" s="116"/>
      <c r="V37" s="116"/>
      <c r="W37" s="116"/>
      <c r="X37" s="123"/>
      <c r="Y37" s="116"/>
      <c r="Z37" s="116"/>
      <c r="AA37" s="116"/>
      <c r="AB37" s="116"/>
      <c r="AC37" s="116"/>
      <c r="AD37" s="116"/>
      <c r="AE37" s="116"/>
      <c r="AF37" s="116"/>
      <c r="AG37" s="116"/>
      <c r="AH37" s="148"/>
    </row>
    <row r="38" spans="5:34" ht="17.25" customHeight="1" x14ac:dyDescent="0.25">
      <c r="E38" s="115"/>
      <c r="F38" s="116"/>
      <c r="G38" s="116"/>
      <c r="H38" s="116"/>
      <c r="I38" s="116"/>
      <c r="J38" s="123"/>
      <c r="K38" s="116"/>
      <c r="L38" s="116"/>
      <c r="M38" s="116"/>
      <c r="N38" s="124"/>
      <c r="O38" s="116"/>
      <c r="P38" s="116"/>
      <c r="Q38" s="116"/>
      <c r="R38" s="116"/>
      <c r="S38" s="116"/>
      <c r="T38" s="116"/>
      <c r="U38" s="116"/>
      <c r="V38" s="116"/>
      <c r="W38" s="116"/>
      <c r="X38" s="123"/>
      <c r="Y38" s="116"/>
      <c r="Z38" s="116"/>
      <c r="AA38" s="116"/>
      <c r="AB38" s="116"/>
      <c r="AC38" s="116"/>
      <c r="AD38" s="116"/>
      <c r="AE38" s="116"/>
      <c r="AF38" s="116"/>
      <c r="AG38" s="116"/>
      <c r="AH38" s="148"/>
    </row>
    <row r="39" spans="5:34" ht="17.25" customHeight="1" x14ac:dyDescent="0.25">
      <c r="E39" s="115"/>
      <c r="F39" s="116"/>
      <c r="G39" s="116"/>
      <c r="H39" s="116"/>
      <c r="I39" s="116"/>
      <c r="J39" s="123"/>
      <c r="K39" s="116"/>
      <c r="L39" s="116"/>
      <c r="M39" s="116"/>
      <c r="N39" s="124"/>
      <c r="O39" s="116"/>
      <c r="P39" s="116"/>
      <c r="Q39" s="116"/>
      <c r="R39" s="116"/>
      <c r="S39" s="116"/>
      <c r="T39" s="116"/>
      <c r="U39" s="116"/>
      <c r="V39" s="116"/>
      <c r="W39" s="116"/>
      <c r="X39" s="123"/>
      <c r="Y39" s="116"/>
      <c r="Z39" s="116"/>
      <c r="AA39" s="116"/>
      <c r="AB39" s="116"/>
      <c r="AC39" s="116"/>
      <c r="AD39" s="116"/>
      <c r="AE39" s="116"/>
      <c r="AF39" s="116"/>
      <c r="AG39" s="116"/>
      <c r="AH39" s="148"/>
    </row>
    <row r="40" spans="5:34" ht="17.25" customHeight="1" x14ac:dyDescent="0.25">
      <c r="E40" s="115"/>
      <c r="F40" s="116"/>
      <c r="G40" s="116"/>
      <c r="H40" s="116"/>
      <c r="I40" s="116"/>
      <c r="J40" s="123"/>
      <c r="K40" s="116"/>
      <c r="L40" s="116"/>
      <c r="M40" s="116"/>
      <c r="N40" s="124"/>
      <c r="O40" s="116"/>
      <c r="P40" s="116"/>
      <c r="Q40" s="116"/>
      <c r="R40" s="116"/>
      <c r="S40" s="116"/>
      <c r="T40" s="116"/>
      <c r="U40" s="116"/>
      <c r="V40" s="116"/>
      <c r="W40" s="116"/>
      <c r="X40" s="123"/>
      <c r="Y40" s="116"/>
      <c r="Z40" s="116"/>
      <c r="AA40" s="116"/>
      <c r="AB40" s="116"/>
      <c r="AC40" s="116"/>
      <c r="AD40" s="116"/>
      <c r="AE40" s="116"/>
      <c r="AF40" s="116"/>
      <c r="AG40" s="116"/>
      <c r="AH40" s="148"/>
    </row>
    <row r="41" spans="5:34" ht="17.25" customHeight="1" x14ac:dyDescent="0.25">
      <c r="E41" s="115"/>
      <c r="F41" s="116"/>
      <c r="G41" s="116"/>
      <c r="H41" s="116"/>
      <c r="I41" s="116"/>
      <c r="J41" s="123"/>
      <c r="K41" s="116"/>
      <c r="L41" s="116"/>
      <c r="M41" s="116"/>
      <c r="N41" s="124"/>
      <c r="O41" s="116"/>
      <c r="P41" s="116"/>
      <c r="Q41" s="116"/>
      <c r="R41" s="116"/>
      <c r="S41" s="116"/>
      <c r="T41" s="116"/>
      <c r="U41" s="116"/>
      <c r="V41" s="116"/>
      <c r="W41" s="116"/>
      <c r="X41" s="123"/>
      <c r="Y41" s="116"/>
      <c r="Z41" s="116"/>
      <c r="AA41" s="116"/>
      <c r="AB41" s="116"/>
      <c r="AC41" s="116"/>
      <c r="AD41" s="116"/>
      <c r="AE41" s="116"/>
      <c r="AF41" s="116"/>
      <c r="AG41" s="116"/>
      <c r="AH41" s="148"/>
    </row>
    <row r="42" spans="5:34" ht="17.25" customHeight="1" x14ac:dyDescent="0.25">
      <c r="E42" s="115"/>
      <c r="F42" s="116"/>
      <c r="G42" s="116"/>
      <c r="H42" s="116"/>
      <c r="I42" s="116"/>
      <c r="J42" s="123"/>
      <c r="K42" s="116"/>
      <c r="L42" s="116"/>
      <c r="M42" s="116"/>
      <c r="N42" s="124"/>
      <c r="O42" s="116"/>
      <c r="P42" s="116"/>
      <c r="Q42" s="116"/>
      <c r="R42" s="116"/>
      <c r="S42" s="116"/>
      <c r="T42" s="116"/>
      <c r="U42" s="116"/>
      <c r="V42" s="116"/>
      <c r="W42" s="116"/>
      <c r="X42" s="123"/>
      <c r="Y42" s="116"/>
      <c r="Z42" s="116"/>
      <c r="AA42" s="116"/>
      <c r="AB42" s="116"/>
      <c r="AC42" s="116"/>
      <c r="AD42" s="116"/>
      <c r="AE42" s="116"/>
      <c r="AF42" s="116"/>
      <c r="AG42" s="116"/>
      <c r="AH42" s="148"/>
    </row>
    <row r="43" spans="5:34" ht="17.25" customHeight="1" x14ac:dyDescent="0.25">
      <c r="E43" s="115"/>
      <c r="F43" s="116"/>
      <c r="G43" s="116"/>
      <c r="H43" s="116"/>
      <c r="I43" s="116"/>
      <c r="J43" s="123"/>
      <c r="K43" s="116"/>
      <c r="L43" s="116"/>
      <c r="M43" s="116"/>
      <c r="N43" s="124"/>
      <c r="O43" s="116"/>
      <c r="P43" s="116"/>
      <c r="Q43" s="116"/>
      <c r="R43" s="116"/>
      <c r="S43" s="116"/>
      <c r="T43" s="116"/>
      <c r="U43" s="116"/>
      <c r="V43" s="116"/>
      <c r="W43" s="116"/>
      <c r="X43" s="123"/>
      <c r="Y43" s="116"/>
      <c r="Z43" s="116"/>
      <c r="AA43" s="116"/>
      <c r="AB43" s="116"/>
      <c r="AC43" s="116"/>
      <c r="AD43" s="116"/>
      <c r="AE43" s="116"/>
      <c r="AF43" s="116"/>
      <c r="AG43" s="116"/>
      <c r="AH43" s="148"/>
    </row>
    <row r="44" spans="5:34" ht="17.25" customHeight="1" x14ac:dyDescent="0.25">
      <c r="E44" s="115"/>
      <c r="F44" s="116"/>
      <c r="G44" s="116"/>
      <c r="H44" s="116"/>
      <c r="I44" s="116"/>
      <c r="J44" s="123"/>
      <c r="K44" s="116"/>
      <c r="L44" s="116"/>
      <c r="M44" s="116"/>
      <c r="N44" s="124"/>
      <c r="O44" s="116"/>
      <c r="P44" s="116"/>
      <c r="Q44" s="116"/>
      <c r="R44" s="116"/>
      <c r="S44" s="116"/>
      <c r="T44" s="116"/>
      <c r="U44" s="116"/>
      <c r="V44" s="116"/>
      <c r="W44" s="116"/>
      <c r="X44" s="123"/>
      <c r="Y44" s="116"/>
      <c r="Z44" s="116"/>
      <c r="AA44" s="116"/>
      <c r="AB44" s="116"/>
      <c r="AC44" s="116"/>
      <c r="AD44" s="116"/>
      <c r="AE44" s="116"/>
      <c r="AF44" s="116"/>
      <c r="AG44" s="116"/>
      <c r="AH44" s="148"/>
    </row>
    <row r="45" spans="5:34" ht="17.25" customHeight="1" x14ac:dyDescent="0.25">
      <c r="E45" s="115"/>
      <c r="F45" s="116"/>
      <c r="G45" s="116"/>
      <c r="H45" s="116"/>
      <c r="I45" s="116"/>
      <c r="J45" s="123"/>
      <c r="K45" s="116"/>
      <c r="L45" s="116"/>
      <c r="M45" s="116"/>
      <c r="N45" s="124"/>
      <c r="O45" s="116"/>
      <c r="P45" s="116"/>
      <c r="Q45" s="116"/>
      <c r="R45" s="116"/>
      <c r="S45" s="116"/>
      <c r="T45" s="116"/>
      <c r="U45" s="116"/>
      <c r="V45" s="116"/>
      <c r="W45" s="116"/>
      <c r="X45" s="123"/>
      <c r="Y45" s="116"/>
      <c r="Z45" s="116"/>
      <c r="AA45" s="116"/>
      <c r="AB45" s="116"/>
      <c r="AC45" s="116"/>
      <c r="AD45" s="116"/>
      <c r="AE45" s="116"/>
      <c r="AF45" s="116"/>
      <c r="AG45" s="116"/>
      <c r="AH45" s="148"/>
    </row>
    <row r="46" spans="5:34" ht="17.25" customHeight="1" x14ac:dyDescent="0.25">
      <c r="E46" s="115"/>
      <c r="F46" s="116"/>
      <c r="G46" s="116"/>
      <c r="H46" s="116"/>
      <c r="I46" s="116"/>
      <c r="J46" s="123"/>
      <c r="K46" s="116"/>
      <c r="L46" s="116"/>
      <c r="M46" s="116"/>
      <c r="N46" s="124"/>
      <c r="O46" s="116"/>
      <c r="P46" s="116"/>
      <c r="Q46" s="116"/>
      <c r="R46" s="116"/>
      <c r="S46" s="116"/>
      <c r="T46" s="116"/>
      <c r="U46" s="116"/>
      <c r="V46" s="116"/>
      <c r="W46" s="116"/>
      <c r="X46" s="123"/>
      <c r="Y46" s="116"/>
      <c r="Z46" s="116"/>
      <c r="AA46" s="116"/>
      <c r="AB46" s="116"/>
      <c r="AC46" s="116"/>
      <c r="AD46" s="116"/>
      <c r="AE46" s="116"/>
      <c r="AF46" s="116"/>
      <c r="AG46" s="116"/>
      <c r="AH46" s="148"/>
    </row>
    <row r="47" spans="5:34" ht="17.25" customHeight="1" x14ac:dyDescent="0.25">
      <c r="E47" s="115"/>
      <c r="F47" s="116"/>
      <c r="G47" s="116"/>
      <c r="H47" s="116"/>
      <c r="I47" s="116"/>
      <c r="J47" s="123"/>
      <c r="K47" s="116"/>
      <c r="L47" s="116"/>
      <c r="M47" s="116"/>
      <c r="N47" s="124"/>
      <c r="O47" s="116"/>
      <c r="P47" s="116"/>
      <c r="Q47" s="116"/>
      <c r="R47" s="116"/>
      <c r="S47" s="116"/>
      <c r="T47" s="116"/>
      <c r="U47" s="116"/>
      <c r="V47" s="116"/>
      <c r="W47" s="116"/>
      <c r="X47" s="123"/>
      <c r="Y47" s="116"/>
      <c r="Z47" s="116"/>
      <c r="AA47" s="116"/>
      <c r="AB47" s="116"/>
      <c r="AC47" s="116"/>
      <c r="AD47" s="116"/>
      <c r="AE47" s="116"/>
      <c r="AF47" s="116"/>
      <c r="AG47" s="116"/>
      <c r="AH47" s="148"/>
    </row>
    <row r="48" spans="5:34" ht="17.25" customHeight="1" x14ac:dyDescent="0.25">
      <c r="E48" s="115"/>
      <c r="F48" s="116"/>
      <c r="G48" s="116"/>
      <c r="H48" s="116"/>
      <c r="I48" s="116"/>
      <c r="J48" s="123"/>
      <c r="K48" s="116"/>
      <c r="L48" s="116"/>
      <c r="M48" s="116"/>
      <c r="N48" s="124"/>
      <c r="O48" s="116"/>
      <c r="P48" s="116"/>
      <c r="Q48" s="116"/>
      <c r="R48" s="116"/>
      <c r="S48" s="116"/>
      <c r="T48" s="116"/>
      <c r="U48" s="116"/>
      <c r="V48" s="116"/>
      <c r="W48" s="116"/>
      <c r="X48" s="123"/>
      <c r="Y48" s="116"/>
      <c r="Z48" s="116"/>
      <c r="AA48" s="116"/>
      <c r="AB48" s="116"/>
      <c r="AC48" s="116"/>
      <c r="AD48" s="116"/>
      <c r="AE48" s="116"/>
      <c r="AF48" s="116"/>
      <c r="AG48" s="116"/>
      <c r="AH48" s="148"/>
    </row>
    <row r="49" spans="5:34" ht="17.25" customHeight="1" x14ac:dyDescent="0.25">
      <c r="E49" s="115"/>
      <c r="F49" s="116"/>
      <c r="G49" s="116"/>
      <c r="H49" s="116"/>
      <c r="I49" s="116"/>
      <c r="J49" s="123"/>
      <c r="K49" s="116"/>
      <c r="L49" s="116"/>
      <c r="M49" s="116"/>
      <c r="N49" s="124"/>
      <c r="O49" s="116"/>
      <c r="P49" s="116"/>
      <c r="Q49" s="116"/>
      <c r="R49" s="116"/>
      <c r="S49" s="116"/>
      <c r="T49" s="116"/>
      <c r="U49" s="116"/>
      <c r="V49" s="116"/>
      <c r="W49" s="116"/>
      <c r="X49" s="123"/>
      <c r="Y49" s="116"/>
      <c r="Z49" s="116"/>
      <c r="AA49" s="116"/>
      <c r="AB49" s="116"/>
      <c r="AC49" s="116"/>
      <c r="AD49" s="116"/>
      <c r="AE49" s="116"/>
      <c r="AF49" s="116"/>
      <c r="AG49" s="116"/>
      <c r="AH49" s="148"/>
    </row>
    <row r="50" spans="5:34" ht="17.25" customHeight="1" x14ac:dyDescent="0.25">
      <c r="E50" s="115"/>
      <c r="F50" s="116"/>
      <c r="G50" s="116"/>
      <c r="H50" s="116"/>
      <c r="I50" s="116"/>
      <c r="J50" s="123"/>
      <c r="K50" s="116"/>
      <c r="L50" s="116"/>
      <c r="M50" s="116"/>
      <c r="N50" s="124"/>
      <c r="O50" s="116"/>
      <c r="P50" s="116"/>
      <c r="Q50" s="116"/>
      <c r="R50" s="116"/>
      <c r="S50" s="116"/>
      <c r="T50" s="116"/>
      <c r="U50" s="116"/>
      <c r="V50" s="116"/>
      <c r="W50" s="116"/>
      <c r="X50" s="123"/>
      <c r="Y50" s="116"/>
      <c r="Z50" s="116"/>
      <c r="AA50" s="116"/>
      <c r="AB50" s="116"/>
      <c r="AC50" s="116"/>
      <c r="AD50" s="116"/>
      <c r="AE50" s="116"/>
      <c r="AF50" s="116"/>
      <c r="AG50" s="116"/>
      <c r="AH50" s="148"/>
    </row>
    <row r="51" spans="5:34" ht="17.25" customHeight="1" x14ac:dyDescent="0.25">
      <c r="E51" s="115"/>
      <c r="F51" s="116"/>
      <c r="G51" s="116"/>
      <c r="H51" s="116"/>
      <c r="I51" s="116"/>
      <c r="J51" s="123"/>
      <c r="K51" s="116"/>
      <c r="L51" s="116"/>
      <c r="M51" s="116"/>
      <c r="N51" s="124"/>
      <c r="O51" s="116"/>
      <c r="P51" s="116"/>
      <c r="Q51" s="116"/>
      <c r="R51" s="116"/>
      <c r="S51" s="116"/>
      <c r="T51" s="116"/>
      <c r="U51" s="116"/>
      <c r="V51" s="116"/>
      <c r="W51" s="116"/>
      <c r="X51" s="123"/>
      <c r="Y51" s="116"/>
      <c r="Z51" s="116"/>
      <c r="AA51" s="116"/>
      <c r="AB51" s="116"/>
      <c r="AC51" s="116"/>
      <c r="AD51" s="116"/>
      <c r="AE51" s="116"/>
      <c r="AF51" s="116"/>
      <c r="AG51" s="116"/>
      <c r="AH51" s="148"/>
    </row>
    <row r="52" spans="5:34" ht="17.25" customHeight="1" x14ac:dyDescent="0.25">
      <c r="E52" s="115"/>
      <c r="F52" s="116"/>
      <c r="G52" s="116"/>
      <c r="H52" s="116"/>
      <c r="I52" s="116"/>
      <c r="J52" s="123"/>
      <c r="K52" s="116"/>
      <c r="L52" s="116"/>
      <c r="M52" s="116"/>
      <c r="N52" s="124"/>
      <c r="O52" s="116"/>
      <c r="P52" s="116"/>
      <c r="Q52" s="116"/>
      <c r="R52" s="116"/>
      <c r="S52" s="116"/>
      <c r="T52" s="116"/>
      <c r="U52" s="116"/>
      <c r="V52" s="116"/>
      <c r="W52" s="116"/>
      <c r="X52" s="123"/>
      <c r="Y52" s="116"/>
      <c r="Z52" s="116"/>
      <c r="AA52" s="116"/>
      <c r="AB52" s="116"/>
      <c r="AC52" s="116"/>
      <c r="AD52" s="116"/>
      <c r="AE52" s="116"/>
      <c r="AF52" s="116"/>
      <c r="AG52" s="116"/>
      <c r="AH52" s="148"/>
    </row>
    <row r="53" spans="5:34" ht="17.25" customHeight="1" x14ac:dyDescent="0.25">
      <c r="E53" s="115"/>
      <c r="F53" s="116"/>
      <c r="G53" s="116"/>
      <c r="H53" s="116"/>
      <c r="I53" s="116"/>
      <c r="J53" s="123"/>
      <c r="K53" s="116"/>
      <c r="L53" s="116"/>
      <c r="M53" s="116"/>
      <c r="N53" s="124"/>
      <c r="O53" s="116"/>
      <c r="P53" s="116"/>
      <c r="Q53" s="116"/>
      <c r="R53" s="116"/>
      <c r="S53" s="116"/>
      <c r="T53" s="116"/>
      <c r="U53" s="116"/>
      <c r="V53" s="116"/>
      <c r="W53" s="116"/>
      <c r="X53" s="123"/>
      <c r="Y53" s="116"/>
      <c r="Z53" s="116"/>
      <c r="AA53" s="116"/>
      <c r="AB53" s="116"/>
      <c r="AC53" s="116"/>
      <c r="AD53" s="116"/>
      <c r="AE53" s="116"/>
      <c r="AF53" s="116"/>
      <c r="AG53" s="116"/>
      <c r="AH53" s="148"/>
    </row>
    <row r="54" spans="5:34" ht="17.25" customHeight="1" x14ac:dyDescent="0.25">
      <c r="E54" s="115"/>
      <c r="F54" s="116"/>
      <c r="G54" s="116"/>
      <c r="H54" s="116"/>
      <c r="I54" s="116"/>
      <c r="J54" s="123"/>
      <c r="K54" s="116"/>
      <c r="L54" s="116"/>
      <c r="M54" s="116"/>
      <c r="N54" s="124"/>
      <c r="O54" s="116"/>
      <c r="P54" s="116"/>
      <c r="Q54" s="116"/>
      <c r="R54" s="116"/>
      <c r="S54" s="116"/>
      <c r="T54" s="116"/>
      <c r="U54" s="116"/>
      <c r="V54" s="116"/>
      <c r="W54" s="116"/>
      <c r="X54" s="123"/>
      <c r="Y54" s="116"/>
      <c r="Z54" s="116"/>
      <c r="AA54" s="116"/>
      <c r="AB54" s="116"/>
      <c r="AC54" s="116"/>
      <c r="AD54" s="116"/>
      <c r="AE54" s="116"/>
      <c r="AF54" s="116"/>
      <c r="AG54" s="116"/>
      <c r="AH54" s="148"/>
    </row>
    <row r="55" spans="5:34" ht="17.25" customHeight="1" x14ac:dyDescent="0.25">
      <c r="E55" s="115"/>
      <c r="F55" s="116"/>
      <c r="G55" s="116"/>
      <c r="H55" s="116"/>
      <c r="I55" s="116"/>
      <c r="J55" s="123"/>
      <c r="K55" s="116"/>
      <c r="L55" s="116"/>
      <c r="M55" s="116"/>
      <c r="N55" s="124"/>
      <c r="O55" s="116"/>
      <c r="P55" s="116"/>
      <c r="Q55" s="116"/>
      <c r="R55" s="116"/>
      <c r="S55" s="116"/>
      <c r="T55" s="116"/>
      <c r="U55" s="116"/>
      <c r="V55" s="116"/>
      <c r="W55" s="116"/>
      <c r="X55" s="123"/>
      <c r="Y55" s="116"/>
      <c r="Z55" s="116"/>
      <c r="AA55" s="116"/>
      <c r="AB55" s="116"/>
      <c r="AC55" s="116"/>
      <c r="AD55" s="116"/>
      <c r="AE55" s="116"/>
      <c r="AF55" s="116"/>
      <c r="AG55" s="116"/>
      <c r="AH55" s="148"/>
    </row>
    <row r="56" spans="5:34" ht="17.25" customHeight="1" x14ac:dyDescent="0.25">
      <c r="E56" s="115"/>
      <c r="F56" s="115"/>
      <c r="G56" s="115"/>
      <c r="H56" s="115"/>
      <c r="I56" s="115"/>
      <c r="J56" s="123"/>
      <c r="K56" s="115"/>
      <c r="L56" s="115"/>
      <c r="M56" s="125"/>
      <c r="N56" s="124"/>
      <c r="O56" s="115"/>
      <c r="P56" s="115"/>
      <c r="Q56" s="115"/>
      <c r="R56" s="115"/>
      <c r="S56" s="115"/>
      <c r="T56" s="115"/>
      <c r="U56" s="115"/>
      <c r="V56" s="115"/>
      <c r="W56" s="115"/>
      <c r="X56" s="123"/>
      <c r="Y56" s="116"/>
      <c r="Z56" s="115"/>
      <c r="AA56" s="115"/>
      <c r="AB56" s="115"/>
      <c r="AC56" s="115"/>
      <c r="AD56" s="115"/>
      <c r="AE56" s="115"/>
      <c r="AF56" s="115"/>
      <c r="AG56" s="115"/>
      <c r="AH56" s="148"/>
    </row>
    <row r="57" spans="5:34" ht="17.25" customHeight="1" x14ac:dyDescent="0.25">
      <c r="E57" s="115"/>
      <c r="F57" s="115"/>
      <c r="G57" s="115"/>
      <c r="H57" s="115"/>
      <c r="I57" s="115"/>
      <c r="J57" s="123"/>
      <c r="K57" s="115"/>
      <c r="L57" s="115"/>
      <c r="M57" s="125"/>
      <c r="N57" s="124"/>
      <c r="O57" s="115"/>
      <c r="P57" s="115"/>
      <c r="Q57" s="115"/>
      <c r="R57" s="115"/>
      <c r="S57" s="115"/>
      <c r="T57" s="115"/>
      <c r="U57" s="115"/>
      <c r="V57" s="115"/>
      <c r="W57" s="115"/>
      <c r="X57" s="123"/>
      <c r="Y57" s="116"/>
      <c r="Z57" s="115"/>
      <c r="AA57" s="115"/>
      <c r="AB57" s="115"/>
      <c r="AC57" s="115"/>
      <c r="AD57" s="115"/>
      <c r="AE57" s="115"/>
      <c r="AF57" s="115"/>
      <c r="AG57" s="115"/>
      <c r="AH57" s="148"/>
    </row>
    <row r="58" spans="5:34" ht="17.25" customHeight="1" x14ac:dyDescent="0.25">
      <c r="E58" s="115"/>
      <c r="F58" s="115"/>
      <c r="G58" s="115"/>
      <c r="H58" s="115"/>
      <c r="I58" s="115"/>
      <c r="J58" s="123"/>
      <c r="K58" s="115"/>
      <c r="L58" s="115"/>
      <c r="M58" s="125"/>
      <c r="N58" s="124"/>
      <c r="O58" s="115"/>
      <c r="P58" s="115"/>
      <c r="Q58" s="115"/>
      <c r="R58" s="115"/>
      <c r="S58" s="115"/>
      <c r="T58" s="115"/>
      <c r="U58" s="115"/>
      <c r="V58" s="115"/>
      <c r="W58" s="115"/>
      <c r="X58" s="123"/>
      <c r="Y58" s="116"/>
      <c r="Z58" s="115"/>
      <c r="AA58" s="115"/>
      <c r="AB58" s="115"/>
      <c r="AC58" s="115"/>
      <c r="AD58" s="115"/>
      <c r="AE58" s="115"/>
      <c r="AF58" s="115"/>
      <c r="AG58" s="115"/>
      <c r="AH58" s="148"/>
    </row>
    <row r="59" spans="5:34" ht="17.25" customHeight="1" x14ac:dyDescent="0.25">
      <c r="E59" s="115"/>
      <c r="F59" s="115"/>
      <c r="G59" s="115"/>
      <c r="H59" s="115"/>
      <c r="I59" s="115"/>
      <c r="J59" s="123"/>
      <c r="K59" s="115"/>
      <c r="L59" s="115"/>
      <c r="M59" s="125"/>
      <c r="N59" s="124"/>
      <c r="O59" s="115"/>
      <c r="P59" s="115"/>
      <c r="Q59" s="115"/>
      <c r="R59" s="115"/>
      <c r="S59" s="115"/>
      <c r="T59" s="115"/>
      <c r="U59" s="115"/>
      <c r="V59" s="115"/>
      <c r="W59" s="115"/>
      <c r="X59" s="123"/>
      <c r="Y59" s="116"/>
      <c r="Z59" s="115"/>
      <c r="AA59" s="115"/>
      <c r="AB59" s="115"/>
      <c r="AC59" s="115"/>
      <c r="AD59" s="115"/>
      <c r="AE59" s="115"/>
      <c r="AF59" s="115"/>
      <c r="AG59" s="115"/>
      <c r="AH59" s="148"/>
    </row>
    <row r="60" spans="5:34" ht="17.25" customHeight="1" x14ac:dyDescent="0.25">
      <c r="E60" s="115"/>
      <c r="F60" s="115"/>
      <c r="G60" s="115"/>
      <c r="H60" s="115"/>
      <c r="I60" s="115"/>
      <c r="J60" s="123"/>
      <c r="K60" s="115"/>
      <c r="L60" s="115"/>
      <c r="M60" s="125"/>
      <c r="N60" s="124"/>
      <c r="O60" s="115"/>
      <c r="P60" s="115"/>
      <c r="Q60" s="115"/>
      <c r="R60" s="115"/>
      <c r="S60" s="115"/>
      <c r="T60" s="115"/>
      <c r="U60" s="115"/>
      <c r="V60" s="115"/>
      <c r="W60" s="115"/>
      <c r="X60" s="123"/>
      <c r="Y60" s="116"/>
      <c r="Z60" s="115"/>
      <c r="AA60" s="115"/>
      <c r="AB60" s="115"/>
      <c r="AC60" s="115"/>
      <c r="AD60" s="115"/>
      <c r="AE60" s="115"/>
      <c r="AF60" s="115"/>
      <c r="AG60" s="115"/>
      <c r="AH60" s="148"/>
    </row>
    <row r="61" spans="5:34" ht="17.25" customHeight="1" x14ac:dyDescent="0.25">
      <c r="E61" s="115"/>
      <c r="F61" s="115"/>
      <c r="G61" s="115"/>
      <c r="H61" s="115"/>
      <c r="I61" s="115"/>
      <c r="J61" s="123"/>
      <c r="K61" s="115"/>
      <c r="L61" s="115"/>
      <c r="M61" s="125"/>
      <c r="N61" s="124"/>
      <c r="O61" s="115"/>
      <c r="P61" s="115"/>
      <c r="Q61" s="115"/>
      <c r="R61" s="115"/>
      <c r="S61" s="115"/>
      <c r="T61" s="115"/>
      <c r="U61" s="115"/>
      <c r="V61" s="115"/>
      <c r="W61" s="115"/>
      <c r="X61" s="123"/>
      <c r="Y61" s="116"/>
      <c r="Z61" s="115"/>
      <c r="AA61" s="115"/>
      <c r="AB61" s="115"/>
      <c r="AC61" s="115"/>
      <c r="AD61" s="115"/>
      <c r="AE61" s="115"/>
      <c r="AF61" s="115"/>
      <c r="AG61" s="115"/>
      <c r="AH61" s="148"/>
    </row>
    <row r="62" spans="5:34" ht="17.25" customHeight="1" x14ac:dyDescent="0.25">
      <c r="E62" s="115"/>
      <c r="F62" s="115"/>
      <c r="G62" s="115"/>
      <c r="H62" s="115"/>
      <c r="I62" s="115"/>
      <c r="J62" s="123"/>
      <c r="K62" s="115"/>
      <c r="L62" s="115"/>
      <c r="M62" s="125"/>
      <c r="N62" s="124"/>
      <c r="O62" s="115"/>
      <c r="P62" s="115"/>
      <c r="Q62" s="115"/>
      <c r="R62" s="115"/>
      <c r="S62" s="115"/>
      <c r="T62" s="115"/>
      <c r="U62" s="115"/>
      <c r="V62" s="115"/>
      <c r="W62" s="115"/>
      <c r="X62" s="123"/>
      <c r="Y62" s="116"/>
      <c r="Z62" s="115"/>
      <c r="AA62" s="115"/>
      <c r="AB62" s="115"/>
      <c r="AC62" s="115"/>
      <c r="AD62" s="115"/>
      <c r="AE62" s="115"/>
      <c r="AF62" s="115"/>
      <c r="AG62" s="115"/>
      <c r="AH62" s="148"/>
    </row>
    <row r="63" spans="5:34" ht="17.25" customHeight="1" x14ac:dyDescent="0.25">
      <c r="E63" s="115"/>
      <c r="F63" s="115"/>
      <c r="G63" s="115"/>
      <c r="H63" s="115"/>
      <c r="I63" s="115"/>
      <c r="J63" s="123"/>
      <c r="K63" s="115"/>
      <c r="L63" s="115"/>
      <c r="M63" s="125"/>
      <c r="N63" s="124"/>
      <c r="O63" s="115"/>
      <c r="P63" s="115"/>
      <c r="Q63" s="115"/>
      <c r="R63" s="115"/>
      <c r="S63" s="115"/>
      <c r="T63" s="115"/>
      <c r="U63" s="115"/>
      <c r="V63" s="115"/>
      <c r="W63" s="115"/>
      <c r="X63" s="123"/>
      <c r="Y63" s="116"/>
      <c r="Z63" s="115"/>
      <c r="AA63" s="115"/>
      <c r="AB63" s="115"/>
      <c r="AC63" s="115"/>
      <c r="AD63" s="115"/>
      <c r="AE63" s="115"/>
      <c r="AF63" s="115"/>
      <c r="AG63" s="115"/>
      <c r="AH63" s="148"/>
    </row>
    <row r="64" spans="5:34" ht="17.25" customHeight="1" x14ac:dyDescent="0.25">
      <c r="E64" s="115"/>
      <c r="F64" s="115"/>
      <c r="G64" s="115"/>
      <c r="H64" s="115"/>
      <c r="I64" s="115"/>
      <c r="J64" s="123"/>
      <c r="K64" s="115"/>
      <c r="L64" s="115"/>
      <c r="M64" s="125"/>
      <c r="N64" s="124"/>
      <c r="O64" s="115"/>
      <c r="P64" s="115"/>
      <c r="Q64" s="115"/>
      <c r="R64" s="115"/>
      <c r="S64" s="115"/>
      <c r="T64" s="115"/>
      <c r="U64" s="115"/>
      <c r="V64" s="115"/>
      <c r="W64" s="115"/>
      <c r="X64" s="123"/>
      <c r="Y64" s="116"/>
      <c r="Z64" s="115"/>
      <c r="AA64" s="115"/>
      <c r="AB64" s="115"/>
      <c r="AC64" s="115"/>
      <c r="AD64" s="115"/>
      <c r="AE64" s="115"/>
      <c r="AF64" s="115"/>
      <c r="AG64" s="115"/>
      <c r="AH64" s="148"/>
    </row>
    <row r="65" spans="5:34" ht="17.25" customHeight="1" x14ac:dyDescent="0.25">
      <c r="E65" s="115"/>
      <c r="F65" s="115"/>
      <c r="G65" s="115"/>
      <c r="H65" s="115"/>
      <c r="I65" s="115"/>
      <c r="J65" s="123"/>
      <c r="K65" s="115"/>
      <c r="L65" s="115"/>
      <c r="M65" s="125"/>
      <c r="N65" s="124"/>
      <c r="O65" s="115"/>
      <c r="P65" s="115"/>
      <c r="Q65" s="115"/>
      <c r="R65" s="115"/>
      <c r="S65" s="115"/>
      <c r="T65" s="115"/>
      <c r="U65" s="115"/>
      <c r="V65" s="115"/>
      <c r="W65" s="115"/>
      <c r="X65" s="123"/>
      <c r="Y65" s="116"/>
      <c r="Z65" s="115"/>
      <c r="AA65" s="115"/>
      <c r="AB65" s="115"/>
      <c r="AC65" s="115"/>
      <c r="AD65" s="115"/>
      <c r="AE65" s="115"/>
      <c r="AF65" s="115"/>
      <c r="AG65" s="115"/>
      <c r="AH65" s="148"/>
    </row>
    <row r="66" spans="5:34" ht="17.25" customHeight="1" x14ac:dyDescent="0.25">
      <c r="E66" s="115"/>
      <c r="F66" s="115"/>
      <c r="G66" s="115"/>
      <c r="H66" s="115"/>
      <c r="I66" s="115"/>
      <c r="J66" s="123"/>
      <c r="K66" s="115"/>
      <c r="L66" s="115"/>
      <c r="M66" s="125"/>
      <c r="N66" s="124"/>
      <c r="O66" s="115"/>
      <c r="P66" s="115"/>
      <c r="Q66" s="115"/>
      <c r="R66" s="115"/>
      <c r="S66" s="115"/>
      <c r="T66" s="115"/>
      <c r="U66" s="115"/>
      <c r="V66" s="115"/>
      <c r="W66" s="115"/>
      <c r="X66" s="123"/>
      <c r="Y66" s="116"/>
      <c r="Z66" s="115"/>
      <c r="AA66" s="115"/>
      <c r="AB66" s="115"/>
      <c r="AC66" s="115"/>
      <c r="AD66" s="115"/>
      <c r="AE66" s="115"/>
      <c r="AF66" s="115"/>
      <c r="AG66" s="115"/>
      <c r="AH66" s="148"/>
    </row>
    <row r="67" spans="5:34" ht="17.25" customHeight="1" x14ac:dyDescent="0.25">
      <c r="F67" s="115"/>
      <c r="G67" s="115"/>
      <c r="H67" s="115"/>
      <c r="I67" s="115"/>
      <c r="J67" s="123"/>
      <c r="K67" s="115"/>
      <c r="L67" s="115"/>
      <c r="M67" s="125"/>
      <c r="N67" s="124"/>
      <c r="O67" s="115"/>
      <c r="P67" s="115"/>
      <c r="Q67" s="115"/>
      <c r="R67" s="115"/>
      <c r="S67" s="115"/>
      <c r="T67" s="115"/>
      <c r="U67" s="115"/>
      <c r="V67" s="115"/>
      <c r="W67" s="115"/>
      <c r="X67" s="123"/>
      <c r="Y67" s="116"/>
      <c r="Z67" s="115"/>
      <c r="AA67" s="115"/>
      <c r="AB67" s="115"/>
      <c r="AC67" s="115"/>
      <c r="AD67" s="115"/>
      <c r="AE67" s="115"/>
      <c r="AF67" s="115"/>
      <c r="AG67" s="115"/>
      <c r="AH67" s="148"/>
    </row>
    <row r="68" spans="5:34" ht="17.25" customHeight="1" x14ac:dyDescent="0.25">
      <c r="F68" s="115"/>
      <c r="G68" s="115"/>
      <c r="H68" s="115"/>
      <c r="I68" s="115"/>
      <c r="J68" s="123"/>
      <c r="K68" s="115"/>
      <c r="L68" s="115"/>
      <c r="M68" s="125"/>
      <c r="N68" s="124"/>
      <c r="O68" s="115"/>
      <c r="P68" s="115"/>
      <c r="Q68" s="115"/>
      <c r="R68" s="115"/>
      <c r="S68" s="115"/>
      <c r="T68" s="115"/>
      <c r="U68" s="115"/>
      <c r="V68" s="115"/>
      <c r="W68" s="115"/>
      <c r="X68" s="123"/>
      <c r="Y68" s="116"/>
      <c r="Z68" s="115"/>
      <c r="AA68" s="115"/>
      <c r="AB68" s="115"/>
      <c r="AC68" s="115"/>
      <c r="AD68" s="115"/>
      <c r="AE68" s="115"/>
      <c r="AF68" s="115"/>
      <c r="AG68" s="115"/>
      <c r="AH68" s="148"/>
    </row>
    <row r="69" spans="5:34" ht="17.25" customHeight="1" x14ac:dyDescent="0.25">
      <c r="F69" s="115"/>
      <c r="G69" s="115"/>
      <c r="H69" s="115"/>
      <c r="I69" s="115"/>
      <c r="J69" s="123"/>
      <c r="K69" s="115"/>
      <c r="L69" s="115"/>
      <c r="M69" s="125"/>
      <c r="N69" s="124"/>
      <c r="O69" s="115"/>
      <c r="P69" s="115"/>
      <c r="Q69" s="115"/>
      <c r="R69" s="115"/>
      <c r="S69" s="115"/>
      <c r="T69" s="115"/>
      <c r="U69" s="115"/>
      <c r="V69" s="115"/>
      <c r="W69" s="115"/>
      <c r="X69" s="123"/>
      <c r="Y69" s="116"/>
      <c r="Z69" s="115"/>
      <c r="AA69" s="115"/>
      <c r="AB69" s="115"/>
      <c r="AC69" s="115"/>
      <c r="AD69" s="115"/>
      <c r="AE69" s="115"/>
      <c r="AF69" s="115"/>
      <c r="AG69" s="115"/>
      <c r="AH69" s="148"/>
    </row>
    <row r="87" spans="7:7" ht="17.25" customHeight="1" x14ac:dyDescent="0.25">
      <c r="G87" s="149" t="s">
        <v>250</v>
      </c>
    </row>
  </sheetData>
  <autoFilter ref="A3:IG9" xr:uid="{00000000-0009-0000-0000-00000B000000}"/>
  <mergeCells count="16">
    <mergeCell ref="AI2:AI3"/>
    <mergeCell ref="AJ2:AJ3"/>
    <mergeCell ref="A1:AH1"/>
    <mergeCell ref="E2:K2"/>
    <mergeCell ref="L2:P2"/>
    <mergeCell ref="Q2:U2"/>
    <mergeCell ref="V2:X2"/>
    <mergeCell ref="AB2:AG2"/>
    <mergeCell ref="A2:A3"/>
    <mergeCell ref="B2:B3"/>
    <mergeCell ref="C2:C3"/>
    <mergeCell ref="D2:D3"/>
    <mergeCell ref="Y2:Y3"/>
    <mergeCell ref="Z2:Z3"/>
    <mergeCell ref="AA2:AA3"/>
    <mergeCell ref="AH2:AH3"/>
  </mergeCells>
  <phoneticPr fontId="7" type="noConversion"/>
  <conditionalFormatting sqref="B7">
    <cfRule type="duplicateValues" dxfId="30" priority="3" stopIfTrue="1"/>
    <cfRule type="duplicateValues" dxfId="29" priority="4" stopIfTrue="1"/>
    <cfRule type="duplicateValues" dxfId="28" priority="5" stopIfTrue="1"/>
    <cfRule type="duplicateValues" dxfId="27" priority="6" stopIfTrue="1"/>
    <cfRule type="duplicateValues" dxfId="26" priority="7" stopIfTrue="1"/>
    <cfRule type="duplicateValues" dxfId="25" priority="8" stopIfTrue="1"/>
    <cfRule type="duplicateValues" dxfId="24" priority="9" stopIfTrue="1"/>
    <cfRule type="duplicateValues" dxfId="23" priority="10" stopIfTrue="1"/>
    <cfRule type="duplicateValues" dxfId="22" priority="11" stopIfTrue="1"/>
    <cfRule type="duplicateValues" dxfId="21" priority="1"/>
    <cfRule type="duplicateValues" dxfId="20" priority="12"/>
    <cfRule type="duplicateValues" dxfId="19" priority="13"/>
  </conditionalFormatting>
  <conditionalFormatting sqref="B4:B5">
    <cfRule type="duplicateValues" dxfId="18" priority="14"/>
  </conditionalFormatting>
  <conditionalFormatting sqref="B6:B7">
    <cfRule type="expression" dxfId="17" priority="31" stopIfTrue="1">
      <formula>AND(COUNTIF($B:$B,B6)&gt;1,NOT(ISBLANK(B6)))</formula>
    </cfRule>
  </conditionalFormatting>
  <conditionalFormatting sqref="AL1:AL1048576">
    <cfRule type="duplicateValues" dxfId="16" priority="64144" stopIfTrue="1"/>
  </conditionalFormatting>
  <conditionalFormatting sqref="B9:B65479 B1:B3">
    <cfRule type="duplicateValues" dxfId="15" priority="64152" stopIfTrue="1"/>
  </conditionalFormatting>
  <pageMargins left="0.23958333333333301" right="0.15972222222222199" top="0.74791666666666701" bottom="0.74791666666666701" header="0.31458333333333299" footer="0.31458333333333299"/>
  <pageSetup paperSize="9" scale="53" orientation="landscape" verticalDpi="180"/>
  <ignoredErrors>
    <ignoredError sqref="Z6:Z7" formula="1"/>
  </ignoredErrors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H18"/>
  <sheetViews>
    <sheetView workbookViewId="0">
      <pane xSplit="3" ySplit="4" topLeftCell="D5" activePane="bottomRight" state="frozen"/>
      <selection pane="topRight"/>
      <selection pane="bottomLeft"/>
      <selection pane="bottomRight" sqref="A1:AG1"/>
    </sheetView>
  </sheetViews>
  <sheetFormatPr defaultColWidth="9" defaultRowHeight="15.6" x14ac:dyDescent="0.25"/>
  <cols>
    <col min="1" max="1" width="5.19921875" customWidth="1"/>
    <col min="2" max="2" width="7.5" customWidth="1"/>
    <col min="3" max="3" width="6.69921875" customWidth="1"/>
    <col min="4" max="4" width="5.59765625" customWidth="1"/>
    <col min="5" max="5" width="7" customWidth="1"/>
    <col min="6" max="6" width="7.19921875" customWidth="1"/>
    <col min="7" max="7" width="6.8984375" customWidth="1"/>
    <col min="8" max="8" width="7.59765625" customWidth="1"/>
    <col min="9" max="9" width="5.59765625" customWidth="1"/>
    <col min="10" max="10" width="7.8984375" customWidth="1"/>
    <col min="11" max="11" width="6.3984375" customWidth="1"/>
    <col min="12" max="12" width="7" customWidth="1"/>
    <col min="13" max="15" width="5.59765625" customWidth="1"/>
    <col min="16" max="16" width="5" customWidth="1"/>
    <col min="17" max="23" width="5.59765625" customWidth="1"/>
    <col min="24" max="24" width="7.5" customWidth="1"/>
    <col min="25" max="25" width="7.09765625" customWidth="1"/>
    <col min="26" max="26" width="7.19921875" customWidth="1"/>
    <col min="27" max="27" width="6.69921875" customWidth="1"/>
    <col min="28" max="31" width="5.59765625" customWidth="1"/>
    <col min="32" max="33" width="8.5" customWidth="1"/>
  </cols>
  <sheetData>
    <row r="1" spans="1:34" ht="28.2" x14ac:dyDescent="0.4">
      <c r="A1" s="444" t="s">
        <v>251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  <c r="T1" s="444"/>
      <c r="U1" s="444"/>
      <c r="V1" s="444"/>
      <c r="W1" s="444"/>
      <c r="X1" s="444"/>
      <c r="Y1" s="444"/>
      <c r="Z1" s="444"/>
      <c r="AA1" s="444"/>
      <c r="AB1" s="444"/>
      <c r="AC1" s="444"/>
      <c r="AD1" s="444"/>
      <c r="AE1" s="444"/>
      <c r="AF1" s="444"/>
      <c r="AG1" s="444"/>
    </row>
    <row r="2" spans="1:34" ht="20.399999999999999" x14ac:dyDescent="0.3">
      <c r="A2" s="68"/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80"/>
      <c r="S2" s="70"/>
      <c r="T2" s="70"/>
      <c r="U2" s="70"/>
      <c r="V2" s="70"/>
      <c r="W2" s="70"/>
      <c r="X2" s="70"/>
      <c r="Y2" s="70"/>
      <c r="Z2" s="80"/>
      <c r="AA2" s="83"/>
      <c r="AB2" s="70"/>
      <c r="AC2" s="70"/>
      <c r="AD2" s="70"/>
      <c r="AE2" s="70"/>
      <c r="AF2" s="70"/>
      <c r="AG2" s="83"/>
    </row>
    <row r="3" spans="1:34" ht="30" customHeight="1" x14ac:dyDescent="0.25">
      <c r="A3" s="448" t="s">
        <v>1</v>
      </c>
      <c r="B3" s="449" t="s">
        <v>101</v>
      </c>
      <c r="C3" s="451" t="s">
        <v>252</v>
      </c>
      <c r="D3" s="445" t="s">
        <v>146</v>
      </c>
      <c r="E3" s="446"/>
      <c r="F3" s="446"/>
      <c r="G3" s="446"/>
      <c r="H3" s="446"/>
      <c r="I3" s="446"/>
      <c r="J3" s="447"/>
      <c r="K3" s="445" t="s">
        <v>225</v>
      </c>
      <c r="L3" s="446"/>
      <c r="M3" s="446"/>
      <c r="N3" s="446"/>
      <c r="O3" s="447"/>
      <c r="P3" s="445" t="s">
        <v>253</v>
      </c>
      <c r="Q3" s="446"/>
      <c r="R3" s="446"/>
      <c r="S3" s="446"/>
      <c r="T3" s="447"/>
      <c r="U3" s="445" t="s">
        <v>129</v>
      </c>
      <c r="V3" s="446"/>
      <c r="W3" s="447"/>
      <c r="X3" s="453" t="s">
        <v>227</v>
      </c>
      <c r="Y3" s="453" t="s">
        <v>228</v>
      </c>
      <c r="Z3" s="456" t="s">
        <v>229</v>
      </c>
      <c r="AA3" s="445" t="s">
        <v>130</v>
      </c>
      <c r="AB3" s="446"/>
      <c r="AC3" s="446"/>
      <c r="AD3" s="446"/>
      <c r="AE3" s="446"/>
      <c r="AF3" s="447"/>
      <c r="AG3" s="458" t="s">
        <v>230</v>
      </c>
    </row>
    <row r="4" spans="1:34" ht="41.25" customHeight="1" x14ac:dyDescent="0.25">
      <c r="A4" s="448"/>
      <c r="B4" s="450"/>
      <c r="C4" s="452"/>
      <c r="D4" s="71" t="s">
        <v>233</v>
      </c>
      <c r="E4" s="72" t="s">
        <v>50</v>
      </c>
      <c r="F4" s="72" t="s">
        <v>51</v>
      </c>
      <c r="G4" s="72" t="s">
        <v>52</v>
      </c>
      <c r="H4" s="72" t="s">
        <v>161</v>
      </c>
      <c r="I4" s="72" t="s">
        <v>151</v>
      </c>
      <c r="J4" s="72" t="s">
        <v>234</v>
      </c>
      <c r="K4" s="71" t="s">
        <v>235</v>
      </c>
      <c r="L4" s="71" t="s">
        <v>254</v>
      </c>
      <c r="M4" s="71" t="s">
        <v>237</v>
      </c>
      <c r="N4" s="71" t="s">
        <v>238</v>
      </c>
      <c r="O4" s="71" t="s">
        <v>239</v>
      </c>
      <c r="P4" s="71" t="s">
        <v>240</v>
      </c>
      <c r="Q4" s="71" t="s">
        <v>255</v>
      </c>
      <c r="R4" s="81" t="s">
        <v>256</v>
      </c>
      <c r="S4" s="71" t="s">
        <v>257</v>
      </c>
      <c r="T4" s="71" t="s">
        <v>244</v>
      </c>
      <c r="U4" s="71" t="s">
        <v>245</v>
      </c>
      <c r="V4" s="71" t="s">
        <v>131</v>
      </c>
      <c r="W4" s="71" t="s">
        <v>156</v>
      </c>
      <c r="X4" s="454"/>
      <c r="Y4" s="455"/>
      <c r="Z4" s="457"/>
      <c r="AA4" s="84" t="s">
        <v>162</v>
      </c>
      <c r="AB4" s="71" t="s">
        <v>163</v>
      </c>
      <c r="AC4" s="71" t="s">
        <v>125</v>
      </c>
      <c r="AD4" s="71" t="s">
        <v>143</v>
      </c>
      <c r="AE4" s="71" t="s">
        <v>165</v>
      </c>
      <c r="AF4" s="71" t="s">
        <v>249</v>
      </c>
      <c r="AG4" s="459"/>
    </row>
    <row r="5" spans="1:34" s="64" customFormat="1" ht="36" customHeight="1" x14ac:dyDescent="0.25">
      <c r="A5" s="73">
        <v>1</v>
      </c>
      <c r="B5" s="73" t="s">
        <v>111</v>
      </c>
      <c r="C5" s="74">
        <f>SUMIF(正太新材料!C:C,B5,正太新材料!AK:AK)</f>
        <v>5</v>
      </c>
      <c r="D5" s="74">
        <f>IF(SUMIF(正太新材料!C:C,$B5,正太新材料!E:E)=0,"",SUMIF(正太新材料!C:C,$B5,正太新材料!E:E))</f>
        <v>110</v>
      </c>
      <c r="E5" s="74">
        <f>IF(SUMIF(正太新材料!C:C,$B5,正太新材料!F:F)=0,"",SUMIF(正太新材料!C:C,$B5,正太新材料!F:F))</f>
        <v>8250</v>
      </c>
      <c r="F5" s="74">
        <f>IF(SUMIF(正太新材料!C:C,$B5,正太新材料!G:G)=0,"",SUMIF(正太新材料!C:C,$B5,正太新材料!G:G))</f>
        <v>8250</v>
      </c>
      <c r="G5" s="74">
        <f>IF(SUMIF(正太新材料!C:C,$B5,正太新材料!H:H)=0,"",SUMIF(正太新材料!C:C,$B5,正太新材料!H:H))</f>
        <v>80200</v>
      </c>
      <c r="H5" s="74">
        <f>IF(SUMIF(正太新材料!C:C,$B5,正太新材料!I:I)=0,"0",SUMIF(正太新材料!C:C,$B5,正太新材料!I:I))</f>
        <v>8300</v>
      </c>
      <c r="I5" s="74">
        <f>IF(SUMIF(正太新材料!C:C,$B5,正太新材料!J:J)=0,"0",SUMIF(正太新材料!C:C,$B5,正太新材料!J:J))</f>
        <v>100</v>
      </c>
      <c r="J5" s="74">
        <f>IF(SUMIF(正太新材料!C:C,$B5,正太新材料!K:K)=0,"",SUMIF(正太新材料!C:C,$B5,正太新材料!K:K))</f>
        <v>105100</v>
      </c>
      <c r="K5" s="74">
        <f>IF(SUMIF(正太新材料!C:C,$B5,正太新材料!L:L)=0,"",SUMIF(正太新材料!C:C,$B5,正太新材料!L:L))</f>
        <v>104</v>
      </c>
      <c r="L5" s="74">
        <f>IF(SUMIF(正太新材料!C:C,$B5,正太新材料!M:M)=0,"",SUMIF(正太新材料!C:C,$B5,正太新材料!M:M))</f>
        <v>103464</v>
      </c>
      <c r="M5" s="74">
        <f>IF(SUMIF(正太新材料!C:C,$B5,正太新材料!N:N)=0,"0",SUMIF(正太新材料!C:C,$B5,正太新材料!N:N))</f>
        <v>32</v>
      </c>
      <c r="N5" s="74">
        <f>IF(SUMIF(正太新材料!C:C,$B5,正太新材料!O:O)=0,"0",SUMIF(正太新材料!C:C,$B5,正太新材料!O:O))</f>
        <v>20</v>
      </c>
      <c r="O5" s="74">
        <f>IF(SUMIF(正太新材料!C:C,$B5,正太新材料!P:P)=0,"0",SUMIF(正太新材料!C:C,$B5,正太新材料!P:P))</f>
        <v>1025</v>
      </c>
      <c r="P5" s="74">
        <f>IF(SUMIF(正太新材料!C:C,$B5,正太新材料!Q:Q)=0,"",SUMIF(正太新材料!C:C,$B5,正太新材料!Q:Q))</f>
        <v>90</v>
      </c>
      <c r="Q5" s="74" t="str">
        <f>IF(SUMIF(正太新材料!C:C,$B5,正太新材料!R:R)=0,"0",SUMIF(正太新材料!C:C,$B5,正太新材料!R:R))</f>
        <v>0</v>
      </c>
      <c r="R5" s="74" t="str">
        <f>IF(SUMIF(正太新材料!C:C,$B5,正太新材料!S:S)=0,"0",SUMIF(正太新材料!C:C,$B5,正太新材料!S:S))</f>
        <v>0</v>
      </c>
      <c r="S5" s="74" t="str">
        <f>IF(SUMIF(正太新材料!C:C,$B5,正太新材料!T:T)=0,"0",SUMIF(正太新材料!C:C,$B5,正太新材料!T:T))</f>
        <v>0</v>
      </c>
      <c r="T5" s="74" t="str">
        <f>IF(SUMIF(正太新材料!C:C,$B5,正太新材料!U:U)=0,"0",SUMIF(正太新材料!C:C,$B5,正太新材料!U:U))</f>
        <v>0</v>
      </c>
      <c r="U5" s="74" t="str">
        <f>IF(SUMIF(正太新材料!C:C,$B5,正太新材料!V:V)=0,"0",SUMIF(正太新材料!C:C,$B5,正太新材料!V:V))</f>
        <v>0</v>
      </c>
      <c r="V5" s="74" t="str">
        <f>IF(SUMIF(正太新材料!C:C,$B5,正太新材料!W:W)=0,"0",SUMIF(正太新材料!C:C,$B5,正太新材料!W:W))</f>
        <v>0</v>
      </c>
      <c r="W5" s="74" t="str">
        <f>IF(SUMIF(正太新材料!C:C,$B5,正太新材料!X:X)=0,"0",SUMIF(正太新材料!C:C,$B5,正太新材料!X:X))</f>
        <v>0</v>
      </c>
      <c r="X5" s="74">
        <f>IF(SUMIF(正太新材料!C:C,$B5,正太新材料!Y:Y)=0,"",SUMIF(正太新材料!C:C,$B5,正太新材料!Y:Y))</f>
        <v>46</v>
      </c>
      <c r="Y5" s="74">
        <f>IF(SUMIF(正太新材料!C:C,$B5,正太新材料!Z:Z)=0,"",SUMIF(正太新材料!C:C,$B5,正太新材料!Z:Z))</f>
        <v>104579</v>
      </c>
      <c r="Z5" s="74">
        <f>IF(SUMIF(正太新材料!C:C,$B5,正太新材料!AA:AA)=0,"",SUMIF(正太新材料!C:C,$B5,正太新材料!AA:AA))</f>
        <v>104625</v>
      </c>
      <c r="AA5" s="74">
        <f>IF(SUMIF(正太新材料!C:C,$B5,正太新材料!AB:AB)=0,"",SUMIF(正太新材料!C:C,$B5,正太新材料!AB:AB))</f>
        <v>516</v>
      </c>
      <c r="AB5" s="74">
        <f>IF(SUMIF(正太新材料!C:C,$B5,正太新材料!AC:AC)=0,"",SUMIF(正太新材料!C:C,$B5,正太新材料!AC:AC))</f>
        <v>198</v>
      </c>
      <c r="AC5" s="74">
        <f>IF(SUMIF(正太新材料!C:C,$B5,正太新材料!AD:AD)=0,"",SUMIF(正太新材料!C:C,$B5,正太新材料!AD:AD))</f>
        <v>99</v>
      </c>
      <c r="AD5" s="74">
        <f>IF(SUMIF(正太新材料!C:C,$B5,正太新材料!AE:AE)=0,"",SUMIF(正太新材料!C:C,$B5,正太新材料!AE:AE))</f>
        <v>68</v>
      </c>
      <c r="AE5" s="74" t="str">
        <f>IF(SUMIF(正太新材料!C:C,$B5,正太新材料!AF:AF)=0,"0",SUMIF(正太新材料!C:C,$B5,正太新材料!AF:AF))</f>
        <v>0</v>
      </c>
      <c r="AF5" s="74">
        <f>IF(SUMIF(正太新材料!C:C,$B5,正太新材料!AG:AG)=0,"",SUMIF(正太新材料!C:C,$B5,正太新材料!AG:AG))</f>
        <v>7216</v>
      </c>
      <c r="AG5" s="74">
        <f>IF(SUMIF(正太新材料!C:C,$B5,正太新材料!AH:AH)=0,"",SUMIF(正太新材料!C:C,$B5,正太新材料!AH:AH))</f>
        <v>96528</v>
      </c>
    </row>
    <row r="6" spans="1:34" s="65" customFormat="1" ht="33.75" customHeight="1" x14ac:dyDescent="0.25">
      <c r="A6" s="75"/>
      <c r="B6" s="75" t="s">
        <v>105</v>
      </c>
      <c r="C6" s="76">
        <f t="shared" ref="C6:AG6" si="0">SUM(C5:C5)</f>
        <v>5</v>
      </c>
      <c r="D6" s="76">
        <f t="shared" si="0"/>
        <v>110</v>
      </c>
      <c r="E6" s="76">
        <f t="shared" si="0"/>
        <v>8250</v>
      </c>
      <c r="F6" s="76">
        <f t="shared" si="0"/>
        <v>8250</v>
      </c>
      <c r="G6" s="76">
        <f t="shared" si="0"/>
        <v>80200</v>
      </c>
      <c r="H6" s="76">
        <f t="shared" si="0"/>
        <v>8300</v>
      </c>
      <c r="I6" s="76">
        <f t="shared" si="0"/>
        <v>100</v>
      </c>
      <c r="J6" s="76">
        <f t="shared" si="0"/>
        <v>105100</v>
      </c>
      <c r="K6" s="76">
        <f t="shared" si="0"/>
        <v>104</v>
      </c>
      <c r="L6" s="76">
        <f t="shared" si="0"/>
        <v>103464</v>
      </c>
      <c r="M6" s="76">
        <f t="shared" si="0"/>
        <v>32</v>
      </c>
      <c r="N6" s="76">
        <f t="shared" si="0"/>
        <v>20</v>
      </c>
      <c r="O6" s="76">
        <f t="shared" si="0"/>
        <v>1025</v>
      </c>
      <c r="P6" s="76">
        <f t="shared" si="0"/>
        <v>90</v>
      </c>
      <c r="Q6" s="76">
        <f t="shared" si="0"/>
        <v>0</v>
      </c>
      <c r="R6" s="76">
        <f t="shared" si="0"/>
        <v>0</v>
      </c>
      <c r="S6" s="76">
        <f t="shared" si="0"/>
        <v>0</v>
      </c>
      <c r="T6" s="76">
        <f t="shared" si="0"/>
        <v>0</v>
      </c>
      <c r="U6" s="76">
        <f t="shared" si="0"/>
        <v>0</v>
      </c>
      <c r="V6" s="76">
        <f t="shared" si="0"/>
        <v>0</v>
      </c>
      <c r="W6" s="76">
        <f t="shared" si="0"/>
        <v>0</v>
      </c>
      <c r="X6" s="76">
        <f t="shared" si="0"/>
        <v>46</v>
      </c>
      <c r="Y6" s="76">
        <f t="shared" si="0"/>
        <v>104579</v>
      </c>
      <c r="Z6" s="76">
        <f t="shared" si="0"/>
        <v>104625</v>
      </c>
      <c r="AA6" s="76">
        <f t="shared" si="0"/>
        <v>516</v>
      </c>
      <c r="AB6" s="76">
        <f t="shared" si="0"/>
        <v>198</v>
      </c>
      <c r="AC6" s="76">
        <f t="shared" si="0"/>
        <v>99</v>
      </c>
      <c r="AD6" s="76">
        <f t="shared" si="0"/>
        <v>68</v>
      </c>
      <c r="AE6" s="76">
        <f t="shared" si="0"/>
        <v>0</v>
      </c>
      <c r="AF6" s="76">
        <f t="shared" si="0"/>
        <v>7216</v>
      </c>
      <c r="AG6" s="76">
        <f t="shared" si="0"/>
        <v>96528</v>
      </c>
    </row>
    <row r="7" spans="1:34" ht="24" customHeight="1" x14ac:dyDescent="0.25"/>
    <row r="8" spans="1:34" s="66" customFormat="1" ht="30" customHeight="1" x14ac:dyDescent="0.25">
      <c r="A8" s="77"/>
      <c r="B8" s="77" t="s">
        <v>258</v>
      </c>
      <c r="C8" s="77"/>
      <c r="D8" s="77"/>
      <c r="E8" s="77"/>
      <c r="F8" s="77"/>
      <c r="G8" s="77"/>
      <c r="I8" s="77"/>
      <c r="J8" s="77" t="s">
        <v>259</v>
      </c>
      <c r="M8" s="78"/>
      <c r="N8" s="77"/>
      <c r="P8" s="79"/>
      <c r="Q8" s="77" t="s">
        <v>260</v>
      </c>
      <c r="R8" s="78"/>
      <c r="S8" s="77"/>
      <c r="T8" s="77"/>
      <c r="V8" s="77"/>
      <c r="W8" s="77"/>
      <c r="X8" s="77"/>
      <c r="Y8" s="77" t="s">
        <v>261</v>
      </c>
      <c r="Z8" s="78"/>
      <c r="AA8" s="85"/>
      <c r="AB8" s="77"/>
      <c r="AD8" s="77" t="s">
        <v>262</v>
      </c>
      <c r="AE8" s="77"/>
      <c r="AF8" s="77"/>
      <c r="AG8" s="85"/>
      <c r="AH8" s="77"/>
    </row>
    <row r="9" spans="1:34" s="67" customFormat="1" ht="10.8" x14ac:dyDescent="0.15">
      <c r="C9" s="67">
        <f>C6-正太新材料!AK9</f>
        <v>0</v>
      </c>
      <c r="D9" s="67">
        <f>D6-正太新材料!E9</f>
        <v>0</v>
      </c>
      <c r="E9" s="67">
        <f>E6-正太新材料!F9</f>
        <v>0</v>
      </c>
      <c r="F9" s="67">
        <f>F6-正太新材料!G9</f>
        <v>0</v>
      </c>
      <c r="G9" s="67">
        <f>G6-正太新材料!H9</f>
        <v>0</v>
      </c>
      <c r="H9" s="67">
        <f>H6-正太新材料!I9</f>
        <v>0</v>
      </c>
      <c r="I9" s="67">
        <f>I6-正太新材料!J9</f>
        <v>0</v>
      </c>
      <c r="J9" s="67">
        <f>J6-正太新材料!K9</f>
        <v>0</v>
      </c>
      <c r="K9" s="67">
        <f>K6-正太新材料!L9</f>
        <v>0</v>
      </c>
      <c r="L9" s="67">
        <f>L6-正太新材料!M9</f>
        <v>0</v>
      </c>
      <c r="M9" s="67">
        <f>M6-正太新材料!N9</f>
        <v>0</v>
      </c>
      <c r="N9" s="67">
        <f>N6-正太新材料!O9</f>
        <v>0</v>
      </c>
      <c r="O9" s="67">
        <f>O6-正太新材料!P9</f>
        <v>0</v>
      </c>
      <c r="P9" s="67">
        <f>P6-正太新材料!Q9</f>
        <v>0</v>
      </c>
      <c r="Q9" s="67">
        <f>Q6-正太新材料!R9</f>
        <v>0</v>
      </c>
      <c r="R9" s="67">
        <f>R6-正太新材料!S9</f>
        <v>0</v>
      </c>
      <c r="S9" s="67">
        <f>S6-正太新材料!T9</f>
        <v>0</v>
      </c>
      <c r="T9" s="67">
        <f>T6-正太新材料!U9</f>
        <v>0</v>
      </c>
      <c r="U9" s="67">
        <f>U6-正太新材料!V9</f>
        <v>0</v>
      </c>
      <c r="V9" s="67">
        <f>V6-正太新材料!W9</f>
        <v>0</v>
      </c>
      <c r="W9" s="67">
        <f>W6-正太新材料!X9</f>
        <v>0</v>
      </c>
      <c r="X9" s="67">
        <f>X6-正太新材料!Y9</f>
        <v>0</v>
      </c>
      <c r="Y9" s="67">
        <f>Y6-正太新材料!Z9</f>
        <v>0</v>
      </c>
      <c r="Z9" s="67">
        <f>Z6-正太新材料!AA9</f>
        <v>0</v>
      </c>
      <c r="AA9" s="67">
        <f>AA6-正太新材料!AB9</f>
        <v>0</v>
      </c>
      <c r="AB9" s="67">
        <f>AB6-正太新材料!AC9</f>
        <v>0</v>
      </c>
      <c r="AC9" s="67">
        <f>AC6-正太新材料!AD9</f>
        <v>0</v>
      </c>
      <c r="AD9" s="67">
        <f>AD6-正太新材料!AE9</f>
        <v>0</v>
      </c>
      <c r="AE9" s="67">
        <f>AE6-正太新材料!AF9</f>
        <v>0</v>
      </c>
      <c r="AF9" s="67">
        <f>AF6-正太新材料!AG9</f>
        <v>0</v>
      </c>
      <c r="AG9" s="67">
        <f>AG6-正太新材料!AH9</f>
        <v>0</v>
      </c>
    </row>
    <row r="18" spans="23:23" x14ac:dyDescent="0.25">
      <c r="W18" s="82"/>
    </row>
  </sheetData>
  <mergeCells count="13">
    <mergeCell ref="A1:AG1"/>
    <mergeCell ref="D3:J3"/>
    <mergeCell ref="K3:O3"/>
    <mergeCell ref="P3:T3"/>
    <mergeCell ref="U3:W3"/>
    <mergeCell ref="AA3:AF3"/>
    <mergeCell ref="A3:A4"/>
    <mergeCell ref="B3:B4"/>
    <mergeCell ref="C3:C4"/>
    <mergeCell ref="X3:X4"/>
    <mergeCell ref="Y3:Y4"/>
    <mergeCell ref="Z3:Z4"/>
    <mergeCell ref="AG3:AG4"/>
  </mergeCells>
  <phoneticPr fontId="7" type="noConversion"/>
  <pageMargins left="0" right="0" top="0.94444444444444398" bottom="1.53541666666667" header="0.31458333333333299" footer="0.31458333333333299"/>
  <pageSetup paperSize="9" scale="64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T17"/>
  <sheetViews>
    <sheetView tabSelected="1" workbookViewId="0">
      <pane xSplit="5" ySplit="5" topLeftCell="F6" activePane="bottomRight" state="frozen"/>
      <selection pane="topRight"/>
      <selection pane="bottomLeft"/>
      <selection pane="bottomRight" activeCell="M14" sqref="M14"/>
    </sheetView>
  </sheetViews>
  <sheetFormatPr defaultColWidth="9" defaultRowHeight="15.6" x14ac:dyDescent="0.25"/>
  <cols>
    <col min="1" max="1" width="5" style="10" customWidth="1"/>
    <col min="2" max="2" width="7.3984375" style="11" customWidth="1"/>
    <col min="3" max="3" width="6.5" style="10" customWidth="1"/>
    <col min="4" max="4" width="7.5" style="10" hidden="1" customWidth="1"/>
    <col min="5" max="5" width="5.59765625" style="10" customWidth="1"/>
    <col min="6" max="6" width="6.69921875" style="10" customWidth="1"/>
    <col min="7" max="7" width="5.8984375" style="10" customWidth="1"/>
    <col min="8" max="9" width="6.19921875" style="10" customWidth="1"/>
    <col min="10" max="10" width="6" style="10" customWidth="1"/>
    <col min="11" max="11" width="6.3984375" style="10" customWidth="1"/>
    <col min="12" max="12" width="5.8984375" style="12" customWidth="1"/>
    <col min="13" max="13" width="6.09765625" style="10" customWidth="1"/>
    <col min="14" max="14" width="6.5" style="12" customWidth="1"/>
    <col min="15" max="15" width="5.09765625" style="12" customWidth="1"/>
    <col min="16" max="16" width="4.5" style="10" customWidth="1"/>
    <col min="17" max="17" width="4.59765625" style="10" customWidth="1"/>
    <col min="18" max="18" width="4.8984375" style="10" customWidth="1"/>
    <col min="19" max="19" width="5.8984375" style="10" customWidth="1"/>
    <col min="20" max="20" width="4.3984375" style="10" customWidth="1"/>
    <col min="21" max="21" width="4.19921875" style="10" customWidth="1"/>
    <col min="22" max="22" width="7.59765625" style="10" customWidth="1"/>
    <col min="23" max="23" width="5.19921875" style="10" customWidth="1"/>
    <col min="24" max="24" width="5.8984375" style="10" customWidth="1"/>
    <col min="25" max="25" width="5.5" style="10" customWidth="1"/>
    <col min="26" max="26" width="6.19921875" style="10" customWidth="1"/>
    <col min="27" max="27" width="5.19921875" style="10" customWidth="1"/>
    <col min="28" max="28" width="5.59765625" style="12" customWidth="1"/>
    <col min="29" max="29" width="6.8984375" style="10" customWidth="1"/>
    <col min="30" max="30" width="5.69921875" style="10" customWidth="1"/>
    <col min="31" max="31" width="5.09765625" style="10" customWidth="1"/>
    <col min="32" max="32" width="5.5" style="10" customWidth="1"/>
    <col min="33" max="33" width="6.3984375" style="10" customWidth="1"/>
    <col min="34" max="34" width="10" style="12" customWidth="1"/>
    <col min="35" max="35" width="12.69921875" style="13" customWidth="1"/>
    <col min="36" max="36" width="7.5" style="14" customWidth="1"/>
    <col min="37" max="109" width="9" style="13" customWidth="1"/>
    <col min="110" max="254" width="9" style="10" customWidth="1"/>
  </cols>
  <sheetData>
    <row r="1" spans="1:254" s="4" customFormat="1" ht="28.5" customHeight="1" x14ac:dyDescent="0.4">
      <c r="A1" s="470" t="s">
        <v>224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1"/>
      <c r="AA1" s="471"/>
      <c r="AB1" s="471"/>
      <c r="AC1" s="471"/>
      <c r="AD1" s="471"/>
      <c r="AE1" s="471"/>
      <c r="AF1" s="471"/>
      <c r="AG1" s="471"/>
      <c r="AH1" s="471"/>
      <c r="AI1" s="471"/>
      <c r="AJ1" s="45" t="s">
        <v>159</v>
      </c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</row>
    <row r="2" spans="1:254" s="5" customFormat="1" ht="21" customHeight="1" x14ac:dyDescent="0.3">
      <c r="A2" s="15"/>
      <c r="B2" s="15"/>
      <c r="C2" s="15"/>
      <c r="D2" s="15"/>
      <c r="E2" s="15"/>
      <c r="F2" s="15"/>
      <c r="G2" s="16"/>
      <c r="H2" s="16"/>
      <c r="I2" s="16"/>
      <c r="J2" s="16"/>
      <c r="K2" s="16"/>
      <c r="L2" s="31"/>
      <c r="M2" s="32"/>
      <c r="N2" s="33"/>
      <c r="O2" s="33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41" t="s">
        <v>263</v>
      </c>
      <c r="AC2" s="42"/>
      <c r="AD2" s="42"/>
      <c r="AE2" s="42"/>
      <c r="AF2" s="42"/>
      <c r="AG2" s="16"/>
      <c r="AH2" s="31"/>
      <c r="AI2" s="47"/>
      <c r="AJ2" s="48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</row>
    <row r="3" spans="1:254" ht="25.2" customHeight="1" x14ac:dyDescent="0.25">
      <c r="A3" s="17"/>
      <c r="B3" s="18"/>
      <c r="C3" s="17"/>
      <c r="D3" s="17"/>
      <c r="E3" s="17"/>
      <c r="F3" s="17"/>
      <c r="G3" s="17"/>
      <c r="H3" s="17"/>
      <c r="I3" s="17"/>
      <c r="J3" s="17"/>
      <c r="K3" s="17"/>
      <c r="L3" s="34"/>
      <c r="M3" s="17"/>
      <c r="N3" s="34"/>
      <c r="O3" s="34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34"/>
      <c r="AC3" s="17"/>
      <c r="AD3" s="17"/>
      <c r="AE3" s="17"/>
      <c r="AF3" s="17"/>
      <c r="AG3" s="17"/>
      <c r="AH3" s="34"/>
      <c r="AI3" s="50"/>
    </row>
    <row r="4" spans="1:254" ht="36" customHeight="1" x14ac:dyDescent="0.25">
      <c r="A4" s="463" t="s">
        <v>1</v>
      </c>
      <c r="B4" s="465" t="s">
        <v>100</v>
      </c>
      <c r="C4" s="467" t="s">
        <v>101</v>
      </c>
      <c r="D4" s="19"/>
      <c r="E4" s="472" t="s">
        <v>146</v>
      </c>
      <c r="F4" s="473"/>
      <c r="G4" s="473"/>
      <c r="H4" s="473"/>
      <c r="I4" s="473"/>
      <c r="J4" s="473"/>
      <c r="K4" s="474"/>
      <c r="L4" s="472" t="s">
        <v>225</v>
      </c>
      <c r="M4" s="473"/>
      <c r="N4" s="473"/>
      <c r="O4" s="473"/>
      <c r="P4" s="474"/>
      <c r="Q4" s="472" t="s">
        <v>253</v>
      </c>
      <c r="R4" s="473"/>
      <c r="S4" s="473"/>
      <c r="T4" s="473"/>
      <c r="U4" s="474"/>
      <c r="V4" s="472" t="s">
        <v>129</v>
      </c>
      <c r="W4" s="473"/>
      <c r="X4" s="474"/>
      <c r="Y4" s="467" t="s">
        <v>227</v>
      </c>
      <c r="Z4" s="467" t="s">
        <v>228</v>
      </c>
      <c r="AA4" s="467" t="s">
        <v>229</v>
      </c>
      <c r="AB4" s="475" t="s">
        <v>130</v>
      </c>
      <c r="AC4" s="476"/>
      <c r="AD4" s="476"/>
      <c r="AE4" s="476"/>
      <c r="AF4" s="476"/>
      <c r="AG4" s="476"/>
      <c r="AH4" s="477" t="s">
        <v>230</v>
      </c>
      <c r="AI4" s="479" t="s">
        <v>231</v>
      </c>
      <c r="AJ4" s="51"/>
    </row>
    <row r="5" spans="1:254" ht="39" customHeight="1" x14ac:dyDescent="0.25">
      <c r="A5" s="464"/>
      <c r="B5" s="466"/>
      <c r="C5" s="468"/>
      <c r="D5" s="20"/>
      <c r="E5" s="21" t="s">
        <v>147</v>
      </c>
      <c r="F5" s="22" t="s">
        <v>50</v>
      </c>
      <c r="G5" s="22" t="s">
        <v>51</v>
      </c>
      <c r="H5" s="22" t="s">
        <v>52</v>
      </c>
      <c r="I5" s="22" t="s">
        <v>161</v>
      </c>
      <c r="J5" s="22" t="s">
        <v>151</v>
      </c>
      <c r="K5" s="22" t="s">
        <v>234</v>
      </c>
      <c r="L5" s="35" t="s">
        <v>235</v>
      </c>
      <c r="M5" s="21" t="s">
        <v>264</v>
      </c>
      <c r="N5" s="35" t="s">
        <v>265</v>
      </c>
      <c r="O5" s="35" t="s">
        <v>266</v>
      </c>
      <c r="P5" s="21" t="s">
        <v>239</v>
      </c>
      <c r="Q5" s="21" t="s">
        <v>240</v>
      </c>
      <c r="R5" s="21" t="s">
        <v>241</v>
      </c>
      <c r="S5" s="21" t="s">
        <v>242</v>
      </c>
      <c r="T5" s="21" t="s">
        <v>243</v>
      </c>
      <c r="U5" s="22" t="s">
        <v>244</v>
      </c>
      <c r="V5" s="21" t="s">
        <v>245</v>
      </c>
      <c r="W5" s="21" t="s">
        <v>131</v>
      </c>
      <c r="X5" s="21" t="s">
        <v>156</v>
      </c>
      <c r="Y5" s="469"/>
      <c r="Z5" s="469"/>
      <c r="AA5" s="469"/>
      <c r="AB5" s="43" t="s">
        <v>267</v>
      </c>
      <c r="AC5" s="44" t="s">
        <v>268</v>
      </c>
      <c r="AD5" s="44" t="s">
        <v>125</v>
      </c>
      <c r="AE5" s="44" t="s">
        <v>143</v>
      </c>
      <c r="AF5" s="44" t="s">
        <v>165</v>
      </c>
      <c r="AG5" s="44" t="s">
        <v>269</v>
      </c>
      <c r="AH5" s="478"/>
      <c r="AI5" s="480"/>
      <c r="AJ5" s="51"/>
    </row>
    <row r="6" spans="1:254" s="6" customFormat="1" ht="30" customHeight="1" x14ac:dyDescent="0.15">
      <c r="A6" s="23">
        <v>1</v>
      </c>
      <c r="B6" s="24" t="str">
        <f>正太新材料!B4</f>
        <v>黄安波</v>
      </c>
      <c r="C6" s="24" t="str">
        <f>正太新材料!C4</f>
        <v>基建部</v>
      </c>
      <c r="D6" s="24">
        <f>正太新材料!D4</f>
        <v>0</v>
      </c>
      <c r="E6" s="24">
        <f>正太新材料!E4</f>
        <v>22</v>
      </c>
      <c r="F6" s="24">
        <f>正太新材料!F4</f>
        <v>1650</v>
      </c>
      <c r="G6" s="24">
        <f>正太新材料!G4</f>
        <v>1650</v>
      </c>
      <c r="H6" s="24">
        <f>正太新材料!H4</f>
        <v>34500</v>
      </c>
      <c r="I6" s="24">
        <f>正太新材料!I4</f>
        <v>2200</v>
      </c>
      <c r="J6" s="24">
        <f>正太新材料!J4</f>
        <v>100</v>
      </c>
      <c r="K6" s="24">
        <f>正太新材料!K4</f>
        <v>40100</v>
      </c>
      <c r="L6" s="24">
        <f>正太新材料!L4</f>
        <v>22</v>
      </c>
      <c r="M6" s="24">
        <f>正太新材料!M4</f>
        <v>40100</v>
      </c>
      <c r="N6" s="24" t="str">
        <f>正太新材料!N4</f>
        <v>0</v>
      </c>
      <c r="O6" s="24" t="str">
        <f>正太新材料!O4</f>
        <v>0</v>
      </c>
      <c r="P6" s="24" t="str">
        <f>正太新材料!P4</f>
        <v>0</v>
      </c>
      <c r="Q6" s="24">
        <f>正太新材料!Q4</f>
        <v>30</v>
      </c>
      <c r="R6" s="24" t="str">
        <f>正太新材料!R4</f>
        <v>0</v>
      </c>
      <c r="S6" s="40">
        <f>正太新材料!S4</f>
        <v>0</v>
      </c>
      <c r="T6" s="24">
        <f>正太新材料!T4</f>
        <v>0</v>
      </c>
      <c r="U6" s="24">
        <f>正太新材料!U4</f>
        <v>0</v>
      </c>
      <c r="V6" s="24" t="str">
        <f>正太新材料!V4</f>
        <v>0</v>
      </c>
      <c r="W6" s="24">
        <f>正太新材料!W4</f>
        <v>0</v>
      </c>
      <c r="X6" s="40">
        <f>正太新材料!X4</f>
        <v>0</v>
      </c>
      <c r="Y6" s="40">
        <f>正太新材料!Y4</f>
        <v>0</v>
      </c>
      <c r="Z6" s="24">
        <f>正太新材料!Z4</f>
        <v>40130</v>
      </c>
      <c r="AA6" s="24">
        <f>正太新材料!AA4</f>
        <v>40130</v>
      </c>
      <c r="AB6" s="24" t="str">
        <f>正太新材料!AB4</f>
        <v>0</v>
      </c>
      <c r="AC6" s="24" t="str">
        <f>正太新材料!AC4</f>
        <v>0</v>
      </c>
      <c r="AD6" s="24">
        <f>正太新材料!AD4</f>
        <v>99</v>
      </c>
      <c r="AE6" s="24" t="str">
        <f>正太新材料!AE4</f>
        <v>0</v>
      </c>
      <c r="AF6" s="24" t="str">
        <f>正太新材料!AF4</f>
        <v>0</v>
      </c>
      <c r="AG6" s="40">
        <f>正太新材料!AG4</f>
        <v>3503</v>
      </c>
      <c r="AH6" s="40">
        <f>正太新材料!AH4</f>
        <v>36528</v>
      </c>
      <c r="AI6" s="52"/>
      <c r="AJ6" s="53">
        <v>1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</row>
    <row r="7" spans="1:254" s="6" customFormat="1" ht="30" customHeight="1" x14ac:dyDescent="0.15">
      <c r="A7" s="23">
        <v>2</v>
      </c>
      <c r="B7" s="24" t="str">
        <f>正太新材料!B5</f>
        <v>林悦兆</v>
      </c>
      <c r="C7" s="24" t="str">
        <f>正太新材料!C5</f>
        <v>基建部</v>
      </c>
      <c r="D7" s="24">
        <f>正太新材料!D5</f>
        <v>0</v>
      </c>
      <c r="E7" s="24">
        <f>正太新材料!E5</f>
        <v>22</v>
      </c>
      <c r="F7" s="24">
        <f>正太新材料!F5</f>
        <v>1650</v>
      </c>
      <c r="G7" s="24">
        <f>正太新材料!G5</f>
        <v>1650</v>
      </c>
      <c r="H7" s="24">
        <f>正太新材料!H5</f>
        <v>34500</v>
      </c>
      <c r="I7" s="24">
        <f>正太新材料!I5</f>
        <v>2200</v>
      </c>
      <c r="J7" s="24" t="str">
        <f>正太新材料!J5</f>
        <v>0</v>
      </c>
      <c r="K7" s="24">
        <f>正太新材料!K5</f>
        <v>40000</v>
      </c>
      <c r="L7" s="24">
        <f>正太新材料!L5</f>
        <v>22</v>
      </c>
      <c r="M7" s="24">
        <f>正太新材料!M5</f>
        <v>40000</v>
      </c>
      <c r="N7" s="24" t="str">
        <f>正太新材料!N5</f>
        <v>0</v>
      </c>
      <c r="O7" s="24" t="str">
        <f>正太新材料!O5</f>
        <v>0</v>
      </c>
      <c r="P7" s="24" t="str">
        <f>正太新材料!P5</f>
        <v>0</v>
      </c>
      <c r="Q7" s="24">
        <f>正太新材料!Q5</f>
        <v>0</v>
      </c>
      <c r="R7" s="24" t="str">
        <f>正太新材料!R5</f>
        <v>0</v>
      </c>
      <c r="S7" s="40">
        <f>正太新材料!S5</f>
        <v>0</v>
      </c>
      <c r="T7" s="24">
        <f>正太新材料!T5</f>
        <v>0</v>
      </c>
      <c r="U7" s="24">
        <f>正太新材料!U5</f>
        <v>0</v>
      </c>
      <c r="V7" s="24" t="str">
        <f>正太新材料!V5</f>
        <v>0</v>
      </c>
      <c r="W7" s="24">
        <f>正太新材料!W5</f>
        <v>0</v>
      </c>
      <c r="X7" s="40">
        <f>正太新材料!X5</f>
        <v>0</v>
      </c>
      <c r="Y7" s="40">
        <f>正太新材料!Y5</f>
        <v>0</v>
      </c>
      <c r="Z7" s="24">
        <f>正太新材料!Z5</f>
        <v>40000</v>
      </c>
      <c r="AA7" s="24">
        <f>正太新材料!AA5</f>
        <v>40000</v>
      </c>
      <c r="AB7" s="24" t="str">
        <f>正太新材料!AB5</f>
        <v>0</v>
      </c>
      <c r="AC7" s="24" t="str">
        <f>正太新材料!AC5</f>
        <v>0</v>
      </c>
      <c r="AD7" s="24" t="str">
        <f>正太新材料!AD5</f>
        <v>0</v>
      </c>
      <c r="AE7" s="24" t="str">
        <f>正太新材料!AE5</f>
        <v>0</v>
      </c>
      <c r="AF7" s="24" t="str">
        <f>正太新材料!AF5</f>
        <v>0</v>
      </c>
      <c r="AG7" s="40">
        <f>正太新材料!AG5</f>
        <v>3430</v>
      </c>
      <c r="AH7" s="40">
        <f>正太新材料!AH5</f>
        <v>36570</v>
      </c>
      <c r="AI7" s="52"/>
      <c r="AJ7" s="53">
        <v>1</v>
      </c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</row>
    <row r="8" spans="1:254" s="6" customFormat="1" ht="30" customHeight="1" x14ac:dyDescent="0.15">
      <c r="A8" s="23">
        <v>3</v>
      </c>
      <c r="B8" s="24" t="str">
        <f>正太新材料!B6</f>
        <v>谢作雕</v>
      </c>
      <c r="C8" s="24" t="str">
        <f>正太新材料!C6</f>
        <v>基建部</v>
      </c>
      <c r="D8" s="24">
        <f>正太新材料!D6</f>
        <v>0</v>
      </c>
      <c r="E8" s="24">
        <f>正太新材料!E6</f>
        <v>22</v>
      </c>
      <c r="F8" s="24">
        <f>正太新材料!F6</f>
        <v>1650</v>
      </c>
      <c r="G8" s="24">
        <f>正太新材料!G6</f>
        <v>1650</v>
      </c>
      <c r="H8" s="24">
        <f>正太新材料!H6</f>
        <v>1700</v>
      </c>
      <c r="I8" s="24">
        <f>正太新材料!I6</f>
        <v>1000</v>
      </c>
      <c r="J8" s="24" t="str">
        <f>正太新材料!J6</f>
        <v>0</v>
      </c>
      <c r="K8" s="24">
        <f>正太新材料!K6</f>
        <v>6000</v>
      </c>
      <c r="L8" s="24">
        <f>正太新材料!L6</f>
        <v>22</v>
      </c>
      <c r="M8" s="24">
        <f>正太新材料!M6</f>
        <v>6000</v>
      </c>
      <c r="N8" s="24">
        <f>正太新材料!N6</f>
        <v>32</v>
      </c>
      <c r="O8" s="24">
        <f>正太新材料!O6</f>
        <v>8</v>
      </c>
      <c r="P8" s="24">
        <f>正太新材料!P6</f>
        <v>683</v>
      </c>
      <c r="Q8" s="24">
        <f>正太新材料!Q6</f>
        <v>30</v>
      </c>
      <c r="R8" s="24" t="str">
        <f>正太新材料!R6</f>
        <v>0</v>
      </c>
      <c r="S8" s="40">
        <f>正太新材料!S6</f>
        <v>0</v>
      </c>
      <c r="T8" s="24">
        <f>正太新材料!T6</f>
        <v>0</v>
      </c>
      <c r="U8" s="24">
        <f>正太新材料!U6</f>
        <v>0</v>
      </c>
      <c r="V8" s="24" t="str">
        <f>正太新材料!V6</f>
        <v>0</v>
      </c>
      <c r="W8" s="24">
        <f>正太新材料!W6</f>
        <v>0</v>
      </c>
      <c r="X8" s="40">
        <f>正太新材料!X6</f>
        <v>0</v>
      </c>
      <c r="Y8" s="40">
        <f>正太新材料!Y6</f>
        <v>46</v>
      </c>
      <c r="Z8" s="24">
        <f>正太新材料!Z6</f>
        <v>6713</v>
      </c>
      <c r="AA8" s="24">
        <f>正太新材料!AA6</f>
        <v>6759</v>
      </c>
      <c r="AB8" s="24">
        <f>正太新材料!AB6</f>
        <v>172</v>
      </c>
      <c r="AC8" s="24">
        <f>正太新材料!AC6</f>
        <v>66</v>
      </c>
      <c r="AD8" s="24" t="str">
        <f>正太新材料!AD6</f>
        <v>0</v>
      </c>
      <c r="AE8" s="24">
        <f>正太新材料!AE6</f>
        <v>68</v>
      </c>
      <c r="AF8" s="24" t="str">
        <f>正太新材料!AF6</f>
        <v>0</v>
      </c>
      <c r="AG8" s="40">
        <f>正太新材料!AG6</f>
        <v>46</v>
      </c>
      <c r="AH8" s="40">
        <f>正太新材料!AH6</f>
        <v>6407</v>
      </c>
      <c r="AI8" s="52"/>
      <c r="AJ8" s="53">
        <v>1</v>
      </c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</row>
    <row r="9" spans="1:254" s="6" customFormat="1" ht="30" customHeight="1" x14ac:dyDescent="0.15">
      <c r="A9" s="23">
        <v>4</v>
      </c>
      <c r="B9" s="24" t="str">
        <f>正太新材料!B7</f>
        <v>陈伟芳</v>
      </c>
      <c r="C9" s="24" t="str">
        <f>正太新材料!C7</f>
        <v>基建部</v>
      </c>
      <c r="D9" s="24">
        <f>正太新材料!D7</f>
        <v>0</v>
      </c>
      <c r="E9" s="24">
        <f>正太新材料!E7</f>
        <v>22</v>
      </c>
      <c r="F9" s="24">
        <f>正太新材料!F7</f>
        <v>1650</v>
      </c>
      <c r="G9" s="24">
        <f>正太新材料!G7</f>
        <v>1650</v>
      </c>
      <c r="H9" s="24">
        <f>正太新材料!H7</f>
        <v>7500</v>
      </c>
      <c r="I9" s="24">
        <f>正太新材料!I7</f>
        <v>2200</v>
      </c>
      <c r="J9" s="24" t="str">
        <f>正太新材料!J7</f>
        <v>0</v>
      </c>
      <c r="K9" s="24">
        <f>正太新材料!K7</f>
        <v>13000</v>
      </c>
      <c r="L9" s="24">
        <f>正太新材料!L7</f>
        <v>22</v>
      </c>
      <c r="M9" s="24">
        <f>正太新材料!M7</f>
        <v>13000</v>
      </c>
      <c r="N9" s="24" t="str">
        <f>正太新材料!N7</f>
        <v>0</v>
      </c>
      <c r="O9" s="24">
        <f>正太新材料!O7</f>
        <v>4</v>
      </c>
      <c r="P9" s="24">
        <f>正太新材料!P7</f>
        <v>114</v>
      </c>
      <c r="Q9" s="24">
        <f>正太新材料!Q7</f>
        <v>30</v>
      </c>
      <c r="R9" s="24" t="str">
        <f>正太新材料!R7</f>
        <v>0</v>
      </c>
      <c r="S9" s="40">
        <f>正太新材料!S7</f>
        <v>0</v>
      </c>
      <c r="T9" s="24">
        <f>正太新材料!T7</f>
        <v>0</v>
      </c>
      <c r="U9" s="24">
        <f>正太新材料!U7</f>
        <v>0</v>
      </c>
      <c r="V9" s="24" t="str">
        <f>正太新材料!V7</f>
        <v>0</v>
      </c>
      <c r="W9" s="24">
        <f>正太新材料!W7</f>
        <v>0</v>
      </c>
      <c r="X9" s="40">
        <f>正太新材料!X7</f>
        <v>0</v>
      </c>
      <c r="Y9" s="40">
        <f>正太新材料!Y7</f>
        <v>0</v>
      </c>
      <c r="Z9" s="24">
        <f>正太新材料!Z7</f>
        <v>13144</v>
      </c>
      <c r="AA9" s="24">
        <f>正太新材料!AA7</f>
        <v>13144</v>
      </c>
      <c r="AB9" s="24">
        <f>正太新材料!AB7</f>
        <v>172</v>
      </c>
      <c r="AC9" s="24">
        <f>正太新材料!AC7</f>
        <v>66</v>
      </c>
      <c r="AD9" s="24" t="str">
        <f>正太新材料!AD7</f>
        <v>0</v>
      </c>
      <c r="AE9" s="24" t="str">
        <f>正太新材料!AE7</f>
        <v>0</v>
      </c>
      <c r="AF9" s="24" t="str">
        <f>正太新材料!AF7</f>
        <v>0</v>
      </c>
      <c r="AG9" s="40">
        <f>正太新材料!AG7</f>
        <v>237</v>
      </c>
      <c r="AH9" s="40">
        <f>正太新材料!AH7</f>
        <v>12669</v>
      </c>
      <c r="AI9" s="52"/>
      <c r="AJ9" s="53">
        <v>1</v>
      </c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</row>
    <row r="10" spans="1:254" s="6" customFormat="1" ht="30" customHeight="1" x14ac:dyDescent="0.15">
      <c r="A10" s="23">
        <v>5</v>
      </c>
      <c r="B10" s="24" t="str">
        <f>正太新材料!B8</f>
        <v>王浩</v>
      </c>
      <c r="C10" s="24" t="str">
        <f>正太新材料!C8</f>
        <v>基建部</v>
      </c>
      <c r="D10" s="24">
        <f>正太新材料!D8</f>
        <v>0</v>
      </c>
      <c r="E10" s="24">
        <f>正太新材料!E8</f>
        <v>22</v>
      </c>
      <c r="F10" s="24">
        <f>正太新材料!F8</f>
        <v>1650</v>
      </c>
      <c r="G10" s="24">
        <f>正太新材料!G8</f>
        <v>1650</v>
      </c>
      <c r="H10" s="24">
        <f>正太新材料!H8</f>
        <v>2000</v>
      </c>
      <c r="I10" s="24">
        <f>正太新材料!I8</f>
        <v>700</v>
      </c>
      <c r="J10" s="24" t="str">
        <f>正太新材料!J8</f>
        <v>0</v>
      </c>
      <c r="K10" s="24">
        <f>正太新材料!K8</f>
        <v>6000</v>
      </c>
      <c r="L10" s="24">
        <f>正太新材料!L8</f>
        <v>16</v>
      </c>
      <c r="M10" s="24">
        <f>正太新材料!M8</f>
        <v>4364</v>
      </c>
      <c r="N10" s="24" t="str">
        <f>正太新材料!N8</f>
        <v>0</v>
      </c>
      <c r="O10" s="24">
        <f>正太新材料!O8</f>
        <v>8</v>
      </c>
      <c r="P10" s="24">
        <f>正太新材料!P8</f>
        <v>228</v>
      </c>
      <c r="Q10" s="24" t="str">
        <f>正太新材料!Q8</f>
        <v/>
      </c>
      <c r="R10" s="24" t="str">
        <f>正太新材料!R8</f>
        <v>0</v>
      </c>
      <c r="S10" s="40">
        <f>正太新材料!S8</f>
        <v>0</v>
      </c>
      <c r="T10" s="24">
        <f>正太新材料!T8</f>
        <v>0</v>
      </c>
      <c r="U10" s="24">
        <f>正太新材料!U8</f>
        <v>0</v>
      </c>
      <c r="V10" s="24" t="str">
        <f>正太新材料!V8</f>
        <v>0</v>
      </c>
      <c r="W10" s="24">
        <f>正太新材料!W8</f>
        <v>0</v>
      </c>
      <c r="X10" s="40">
        <f>正太新材料!X8</f>
        <v>0</v>
      </c>
      <c r="Y10" s="40">
        <f>正太新材料!Y8</f>
        <v>0</v>
      </c>
      <c r="Z10" s="24">
        <f>正太新材料!Z8</f>
        <v>4592</v>
      </c>
      <c r="AA10" s="24">
        <f>正太新材料!AA8</f>
        <v>4592</v>
      </c>
      <c r="AB10" s="24">
        <f>正太新材料!AB8</f>
        <v>172</v>
      </c>
      <c r="AC10" s="24">
        <f>正太新材料!AC8</f>
        <v>66</v>
      </c>
      <c r="AD10" s="24" t="str">
        <f>正太新材料!AD8</f>
        <v>0</v>
      </c>
      <c r="AE10" s="24" t="str">
        <f>正太新材料!AE8</f>
        <v>0</v>
      </c>
      <c r="AF10" s="24" t="str">
        <f>正太新材料!AF8</f>
        <v>0</v>
      </c>
      <c r="AG10" s="40">
        <f>正太新材料!AG8</f>
        <v>0</v>
      </c>
      <c r="AH10" s="40">
        <f>正太新材料!AH8</f>
        <v>4354</v>
      </c>
      <c r="AI10" s="52"/>
      <c r="AJ10" s="53">
        <v>1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</row>
    <row r="11" spans="1:254" s="7" customFormat="1" ht="30" customHeight="1" x14ac:dyDescent="0.25">
      <c r="A11" s="460" t="s">
        <v>105</v>
      </c>
      <c r="B11" s="461"/>
      <c r="C11" s="462"/>
      <c r="D11" s="25"/>
      <c r="E11" s="26">
        <f t="shared" ref="E11:AH11" si="0">SUM(E6:E10)</f>
        <v>110</v>
      </c>
      <c r="F11" s="26">
        <f t="shared" si="0"/>
        <v>8250</v>
      </c>
      <c r="G11" s="26">
        <f t="shared" si="0"/>
        <v>8250</v>
      </c>
      <c r="H11" s="26">
        <f t="shared" si="0"/>
        <v>80200</v>
      </c>
      <c r="I11" s="26">
        <f t="shared" si="0"/>
        <v>8300</v>
      </c>
      <c r="J11" s="26">
        <f t="shared" si="0"/>
        <v>100</v>
      </c>
      <c r="K11" s="26">
        <f t="shared" si="0"/>
        <v>105100</v>
      </c>
      <c r="L11" s="26">
        <f t="shared" si="0"/>
        <v>104</v>
      </c>
      <c r="M11" s="26">
        <f t="shared" si="0"/>
        <v>103464</v>
      </c>
      <c r="N11" s="26">
        <f t="shared" si="0"/>
        <v>32</v>
      </c>
      <c r="O11" s="26">
        <f t="shared" si="0"/>
        <v>20</v>
      </c>
      <c r="P11" s="26">
        <f t="shared" si="0"/>
        <v>1025</v>
      </c>
      <c r="Q11" s="26">
        <f t="shared" si="0"/>
        <v>90</v>
      </c>
      <c r="R11" s="26">
        <f t="shared" si="0"/>
        <v>0</v>
      </c>
      <c r="S11" s="26">
        <f t="shared" si="0"/>
        <v>0</v>
      </c>
      <c r="T11" s="26">
        <f t="shared" si="0"/>
        <v>0</v>
      </c>
      <c r="U11" s="26">
        <f t="shared" si="0"/>
        <v>0</v>
      </c>
      <c r="V11" s="26">
        <f t="shared" si="0"/>
        <v>0</v>
      </c>
      <c r="W11" s="26">
        <f t="shared" si="0"/>
        <v>0</v>
      </c>
      <c r="X11" s="26">
        <f t="shared" si="0"/>
        <v>0</v>
      </c>
      <c r="Y11" s="26">
        <f t="shared" si="0"/>
        <v>46</v>
      </c>
      <c r="Z11" s="26">
        <f t="shared" si="0"/>
        <v>104579</v>
      </c>
      <c r="AA11" s="26">
        <f t="shared" si="0"/>
        <v>104625</v>
      </c>
      <c r="AB11" s="26">
        <f t="shared" si="0"/>
        <v>516</v>
      </c>
      <c r="AC11" s="26">
        <f t="shared" si="0"/>
        <v>198</v>
      </c>
      <c r="AD11" s="26">
        <f t="shared" si="0"/>
        <v>99</v>
      </c>
      <c r="AE11" s="26">
        <f t="shared" si="0"/>
        <v>68</v>
      </c>
      <c r="AF11" s="26">
        <f t="shared" si="0"/>
        <v>0</v>
      </c>
      <c r="AG11" s="26">
        <f t="shared" si="0"/>
        <v>7216</v>
      </c>
      <c r="AH11" s="26">
        <f t="shared" si="0"/>
        <v>96528</v>
      </c>
      <c r="AI11" s="55"/>
      <c r="AJ11" s="26">
        <f>SUM(AJ6:AJ10)</f>
        <v>5</v>
      </c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</row>
    <row r="12" spans="1:254" s="8" customFormat="1" ht="36" customHeight="1" x14ac:dyDescent="0.25">
      <c r="A12" s="27"/>
      <c r="B12" s="28" t="s">
        <v>258</v>
      </c>
      <c r="C12" s="27"/>
      <c r="D12" s="27"/>
      <c r="E12" s="27"/>
      <c r="F12" s="27"/>
      <c r="G12" s="27"/>
      <c r="J12" s="27"/>
      <c r="K12" s="27" t="s">
        <v>259</v>
      </c>
      <c r="L12" s="36"/>
      <c r="M12" s="37"/>
      <c r="N12" s="38"/>
      <c r="O12" s="39"/>
      <c r="P12" s="27"/>
      <c r="R12" s="27"/>
      <c r="S12" s="27" t="s">
        <v>260</v>
      </c>
      <c r="T12" s="27"/>
      <c r="U12" s="27"/>
      <c r="V12" s="27"/>
      <c r="W12" s="27"/>
      <c r="X12" s="27"/>
      <c r="Y12" s="27"/>
      <c r="AA12" s="27" t="s">
        <v>261</v>
      </c>
      <c r="AB12" s="39"/>
      <c r="AC12" s="27"/>
      <c r="AE12" s="27"/>
      <c r="AF12" s="27"/>
      <c r="AG12" s="27" t="s">
        <v>262</v>
      </c>
      <c r="AH12" s="39"/>
      <c r="AI12" s="37"/>
      <c r="AJ12" s="57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</row>
    <row r="13" spans="1:254" s="9" customFormat="1" ht="30" customHeight="1" x14ac:dyDescent="0.25">
      <c r="A13" s="29"/>
      <c r="B13" s="30" t="s">
        <v>105</v>
      </c>
      <c r="C13" s="29"/>
      <c r="D13" s="29"/>
      <c r="E13" s="29">
        <f>E6+E7</f>
        <v>44</v>
      </c>
      <c r="F13" s="29">
        <f t="shared" ref="F13:AH13" si="1">F6+F7</f>
        <v>3300</v>
      </c>
      <c r="G13" s="29">
        <f t="shared" si="1"/>
        <v>3300</v>
      </c>
      <c r="H13" s="29">
        <f t="shared" si="1"/>
        <v>69000</v>
      </c>
      <c r="I13" s="29">
        <f t="shared" si="1"/>
        <v>4400</v>
      </c>
      <c r="J13" s="29">
        <f t="shared" si="1"/>
        <v>100</v>
      </c>
      <c r="K13" s="29">
        <f t="shared" si="1"/>
        <v>80100</v>
      </c>
      <c r="L13" s="29">
        <f t="shared" si="1"/>
        <v>44</v>
      </c>
      <c r="M13" s="29">
        <f t="shared" si="1"/>
        <v>80100</v>
      </c>
      <c r="N13" s="29">
        <f t="shared" si="1"/>
        <v>0</v>
      </c>
      <c r="O13" s="29">
        <f t="shared" si="1"/>
        <v>0</v>
      </c>
      <c r="P13" s="29">
        <f t="shared" si="1"/>
        <v>0</v>
      </c>
      <c r="Q13" s="29">
        <f t="shared" si="1"/>
        <v>30</v>
      </c>
      <c r="R13" s="29">
        <f t="shared" si="1"/>
        <v>0</v>
      </c>
      <c r="S13" s="29">
        <f t="shared" si="1"/>
        <v>0</v>
      </c>
      <c r="T13" s="29">
        <f t="shared" si="1"/>
        <v>0</v>
      </c>
      <c r="U13" s="29">
        <f t="shared" si="1"/>
        <v>0</v>
      </c>
      <c r="V13" s="29">
        <f t="shared" si="1"/>
        <v>0</v>
      </c>
      <c r="W13" s="29">
        <f t="shared" si="1"/>
        <v>0</v>
      </c>
      <c r="X13" s="29">
        <f t="shared" si="1"/>
        <v>0</v>
      </c>
      <c r="Y13" s="29">
        <f t="shared" si="1"/>
        <v>0</v>
      </c>
      <c r="Z13" s="29">
        <f t="shared" si="1"/>
        <v>80130</v>
      </c>
      <c r="AA13" s="29">
        <f t="shared" si="1"/>
        <v>80130</v>
      </c>
      <c r="AB13" s="29">
        <f t="shared" si="1"/>
        <v>0</v>
      </c>
      <c r="AC13" s="29">
        <f t="shared" si="1"/>
        <v>0</v>
      </c>
      <c r="AD13" s="29">
        <f t="shared" si="1"/>
        <v>99</v>
      </c>
      <c r="AE13" s="29">
        <f t="shared" si="1"/>
        <v>0</v>
      </c>
      <c r="AF13" s="29">
        <f t="shared" si="1"/>
        <v>0</v>
      </c>
      <c r="AG13" s="29">
        <f t="shared" si="1"/>
        <v>6933</v>
      </c>
      <c r="AH13" s="29">
        <f t="shared" si="1"/>
        <v>73098</v>
      </c>
      <c r="AI13" s="59"/>
      <c r="AJ13" s="60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  <c r="HF13" s="63"/>
      <c r="HG13" s="63"/>
      <c r="HH13" s="63"/>
      <c r="HI13" s="63"/>
      <c r="HJ13" s="63"/>
      <c r="HK13" s="63"/>
      <c r="HL13" s="63"/>
      <c r="HM13" s="63"/>
      <c r="HN13" s="63"/>
      <c r="HO13" s="63"/>
      <c r="HP13" s="63"/>
      <c r="HQ13" s="63"/>
      <c r="HR13" s="63"/>
      <c r="HS13" s="63"/>
      <c r="HT13" s="63"/>
      <c r="HU13" s="63"/>
      <c r="HV13" s="63"/>
      <c r="HW13" s="63"/>
      <c r="HX13" s="63"/>
      <c r="HY13" s="63"/>
      <c r="HZ13" s="63"/>
      <c r="IA13" s="63"/>
      <c r="IB13" s="63"/>
      <c r="IC13" s="63"/>
      <c r="ID13" s="63"/>
      <c r="IE13" s="63"/>
      <c r="IF13" s="63"/>
      <c r="IG13" s="63"/>
      <c r="IH13" s="63"/>
      <c r="II13" s="63"/>
      <c r="IJ13" s="63"/>
      <c r="IK13" s="63"/>
      <c r="IL13" s="63"/>
      <c r="IM13" s="63"/>
      <c r="IN13" s="63"/>
      <c r="IO13" s="63"/>
      <c r="IP13" s="63"/>
      <c r="IQ13" s="63"/>
      <c r="IR13" s="63"/>
      <c r="IS13" s="63"/>
      <c r="IT13" s="63"/>
    </row>
    <row r="14" spans="1:254" ht="30" customHeight="1" x14ac:dyDescent="0.25">
      <c r="E14" s="10">
        <f>E11-正太新材料!E9</f>
        <v>0</v>
      </c>
      <c r="F14" s="10">
        <f>F11-正太新材料!F9</f>
        <v>0</v>
      </c>
      <c r="G14" s="10">
        <f>G11-正太新材料!G9</f>
        <v>0</v>
      </c>
      <c r="H14" s="10">
        <f>H11-正太新材料!H9</f>
        <v>0</v>
      </c>
      <c r="I14" s="10">
        <f>I11-正太新材料!I9</f>
        <v>0</v>
      </c>
      <c r="J14" s="10">
        <f>J11-正太新材料!J9</f>
        <v>0</v>
      </c>
      <c r="K14" s="10">
        <f>K11-正太新材料!K9</f>
        <v>0</v>
      </c>
      <c r="L14" s="10">
        <f>L11-正太新材料!L9</f>
        <v>0</v>
      </c>
      <c r="M14" s="10">
        <f>M11-正太新材料!M9</f>
        <v>0</v>
      </c>
      <c r="N14" s="10">
        <f>N11-正太新材料!N9</f>
        <v>0</v>
      </c>
      <c r="O14" s="10">
        <f>O11-正太新材料!O9</f>
        <v>0</v>
      </c>
      <c r="P14" s="10">
        <f>P11-正太新材料!P9</f>
        <v>0</v>
      </c>
      <c r="Q14" s="10">
        <f>Q11-正太新材料!Q9</f>
        <v>0</v>
      </c>
      <c r="R14" s="10">
        <f>R11-正太新材料!R9</f>
        <v>0</v>
      </c>
      <c r="S14" s="10">
        <f>S11-正太新材料!S9</f>
        <v>0</v>
      </c>
      <c r="T14" s="10">
        <f>T11-正太新材料!T9</f>
        <v>0</v>
      </c>
      <c r="U14" s="10">
        <f>U11-正太新材料!U9</f>
        <v>0</v>
      </c>
      <c r="V14" s="10">
        <f>V11-正太新材料!V9</f>
        <v>0</v>
      </c>
      <c r="W14" s="10">
        <f>W11-正太新材料!W9</f>
        <v>0</v>
      </c>
      <c r="X14" s="10">
        <f>X11-正太新材料!X9</f>
        <v>0</v>
      </c>
      <c r="Y14" s="10">
        <f>Y11-正太新材料!Y9</f>
        <v>0</v>
      </c>
      <c r="Z14" s="10">
        <f>Z11-正太新材料!Z9</f>
        <v>0</v>
      </c>
      <c r="AA14" s="10">
        <f>AA11-正太新材料!AA9</f>
        <v>0</v>
      </c>
      <c r="AB14" s="10">
        <f>AB11-正太新材料!AB9</f>
        <v>0</v>
      </c>
      <c r="AC14" s="10">
        <f>AC11-正太新材料!AC9</f>
        <v>0</v>
      </c>
      <c r="AD14" s="10">
        <f>AD11-正太新材料!AD9</f>
        <v>0</v>
      </c>
      <c r="AE14" s="10">
        <f>AE11-正太新材料!AE9</f>
        <v>0</v>
      </c>
      <c r="AF14" s="10">
        <f>AF11-正太新材料!AF9</f>
        <v>0</v>
      </c>
      <c r="AG14" s="10">
        <f>AG11-正太新材料!AG9</f>
        <v>0</v>
      </c>
      <c r="AH14" s="10">
        <f>AH11-正太新材料!AH9</f>
        <v>0</v>
      </c>
    </row>
    <row r="15" spans="1:254" ht="30" customHeight="1" x14ac:dyDescent="0.25"/>
    <row r="16" spans="1:254" ht="30" customHeight="1" x14ac:dyDescent="0.25">
      <c r="W16" s="10" t="s">
        <v>270</v>
      </c>
    </row>
    <row r="17" ht="30" customHeight="1" x14ac:dyDescent="0.25"/>
  </sheetData>
  <autoFilter ref="A5:IT12" xr:uid="{00000000-0009-0000-0000-00000D000000}"/>
  <mergeCells count="15">
    <mergeCell ref="A1:AI1"/>
    <mergeCell ref="E4:K4"/>
    <mergeCell ref="L4:P4"/>
    <mergeCell ref="Q4:U4"/>
    <mergeCell ref="V4:X4"/>
    <mergeCell ref="AB4:AG4"/>
    <mergeCell ref="Z4:Z5"/>
    <mergeCell ref="AA4:AA5"/>
    <mergeCell ref="AH4:AH5"/>
    <mergeCell ref="AI4:AI5"/>
    <mergeCell ref="A11:C11"/>
    <mergeCell ref="A4:A5"/>
    <mergeCell ref="B4:B5"/>
    <mergeCell ref="C4:C5"/>
    <mergeCell ref="Y4:Y5"/>
  </mergeCells>
  <phoneticPr fontId="7" type="noConversion"/>
  <hyperlinks>
    <hyperlink ref="AJ1" location="目录!A1" display="返回" xr:uid="{00000000-0004-0000-0D00-000000000000}"/>
  </hyperlinks>
  <pageMargins left="0" right="0" top="0.156944444444444" bottom="0.156944444444444" header="0.31458333333333299" footer="0.31458333333333299"/>
  <pageSetup paperSize="9" scale="65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5"/>
  <sheetViews>
    <sheetView workbookViewId="0">
      <selection activeCell="I25" sqref="I25"/>
    </sheetView>
  </sheetViews>
  <sheetFormatPr defaultColWidth="9" defaultRowHeight="15.6" x14ac:dyDescent="0.25"/>
  <sheetData>
    <row r="1" spans="1:1" x14ac:dyDescent="0.25">
      <c r="A1" s="1" t="s">
        <v>110</v>
      </c>
    </row>
    <row r="2" spans="1:1" x14ac:dyDescent="0.25">
      <c r="A2" s="1" t="s">
        <v>271</v>
      </c>
    </row>
    <row r="3" spans="1:1" x14ac:dyDescent="0.25">
      <c r="A3" s="1" t="s">
        <v>127</v>
      </c>
    </row>
    <row r="4" spans="1:1" x14ac:dyDescent="0.25">
      <c r="A4" s="2" t="s">
        <v>144</v>
      </c>
    </row>
    <row r="5" spans="1:1" x14ac:dyDescent="0.25">
      <c r="A5" s="3" t="s">
        <v>113</v>
      </c>
    </row>
  </sheetData>
  <phoneticPr fontId="7" type="noConversion"/>
  <conditionalFormatting sqref="A5">
    <cfRule type="expression" dxfId="14" priority="2" stopIfTrue="1">
      <formula>AND(COUNTIF($B:$B,A5)&gt;1,NOT(ISBLANK(A5)))</formula>
    </cfRule>
    <cfRule type="duplicateValues" dxfId="13" priority="3" stopIfTrue="1"/>
    <cfRule type="duplicateValues" dxfId="12" priority="4" stopIfTrue="1"/>
    <cfRule type="duplicateValues" dxfId="11" priority="5" stopIfTrue="1"/>
    <cfRule type="duplicateValues" dxfId="10" priority="6" stopIfTrue="1"/>
    <cfRule type="duplicateValues" dxfId="9" priority="7" stopIfTrue="1"/>
    <cfRule type="duplicateValues" dxfId="8" priority="8" stopIfTrue="1"/>
    <cfRule type="duplicateValues" dxfId="7" priority="9" stopIfTrue="1"/>
    <cfRule type="duplicateValues" dxfId="6" priority="10" stopIfTrue="1"/>
    <cfRule type="duplicateValues" dxfId="5" priority="11" stopIfTrue="1"/>
    <cfRule type="duplicateValues" dxfId="4" priority="1"/>
    <cfRule type="duplicateValues" dxfId="3" priority="12"/>
    <cfRule type="duplicateValues" dxfId="2" priority="13"/>
  </conditionalFormatting>
  <conditionalFormatting sqref="A1:A2">
    <cfRule type="expression" dxfId="1" priority="15" stopIfTrue="1">
      <formula>AND(COUNTIF($B:$B,A1)&gt;1,NOT(ISBLANK(A1)))</formula>
    </cfRule>
  </conditionalFormatting>
  <conditionalFormatting sqref="A3:A4">
    <cfRule type="duplicateValues" dxfId="0" priority="14"/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0"/>
  <sheetViews>
    <sheetView topLeftCell="A7" workbookViewId="0">
      <selection activeCell="I9" sqref="I9"/>
    </sheetView>
  </sheetViews>
  <sheetFormatPr defaultColWidth="9" defaultRowHeight="15.6" x14ac:dyDescent="0.25"/>
  <cols>
    <col min="1" max="1" width="77" customWidth="1"/>
    <col min="2" max="2" width="9.5" customWidth="1"/>
  </cols>
  <sheetData>
    <row r="1" spans="1:3" ht="20.399999999999999" x14ac:dyDescent="0.3">
      <c r="A1" s="325" t="s">
        <v>27</v>
      </c>
      <c r="B1" s="326" t="s">
        <v>28</v>
      </c>
    </row>
    <row r="2" spans="1:3" ht="20.399999999999999" x14ac:dyDescent="0.35">
      <c r="A2" s="327"/>
    </row>
    <row r="3" spans="1:3" ht="30" customHeight="1" x14ac:dyDescent="0.25">
      <c r="A3" s="328" t="s">
        <v>29</v>
      </c>
    </row>
    <row r="4" spans="1:3" ht="30" customHeight="1" x14ac:dyDescent="0.25">
      <c r="A4" s="329" t="s">
        <v>30</v>
      </c>
    </row>
    <row r="5" spans="1:3" ht="30" customHeight="1" x14ac:dyDescent="0.25">
      <c r="A5" s="330" t="s">
        <v>31</v>
      </c>
    </row>
    <row r="6" spans="1:3" ht="30" customHeight="1" x14ac:dyDescent="0.25">
      <c r="A6" s="329" t="s">
        <v>32</v>
      </c>
    </row>
    <row r="7" spans="1:3" ht="33.75" customHeight="1" x14ac:dyDescent="0.25">
      <c r="A7" s="331" t="s">
        <v>33</v>
      </c>
    </row>
    <row r="8" spans="1:3" ht="50.25" customHeight="1" x14ac:dyDescent="0.25">
      <c r="A8" s="330" t="s">
        <v>34</v>
      </c>
      <c r="C8" s="332"/>
    </row>
    <row r="9" spans="1:3" ht="30" customHeight="1" x14ac:dyDescent="0.25">
      <c r="A9" s="329" t="s">
        <v>35</v>
      </c>
    </row>
    <row r="10" spans="1:3" ht="30" customHeight="1" x14ac:dyDescent="0.25">
      <c r="A10" s="330" t="s">
        <v>36</v>
      </c>
    </row>
    <row r="11" spans="1:3" ht="30" customHeight="1" x14ac:dyDescent="0.25">
      <c r="A11" s="330" t="s">
        <v>37</v>
      </c>
    </row>
    <row r="12" spans="1:3" ht="30" customHeight="1" x14ac:dyDescent="0.25">
      <c r="A12" s="330" t="s">
        <v>38</v>
      </c>
    </row>
    <row r="13" spans="1:3" ht="30" customHeight="1" x14ac:dyDescent="0.25">
      <c r="A13" s="330" t="s">
        <v>39</v>
      </c>
    </row>
    <row r="14" spans="1:3" ht="30" customHeight="1" x14ac:dyDescent="0.25">
      <c r="A14" s="330" t="s">
        <v>40</v>
      </c>
    </row>
    <row r="15" spans="1:3" ht="30.75" customHeight="1" x14ac:dyDescent="0.25">
      <c r="A15" s="330" t="s">
        <v>41</v>
      </c>
    </row>
    <row r="16" spans="1:3" s="92" customFormat="1" ht="28.5" customHeight="1" x14ac:dyDescent="0.25">
      <c r="A16" s="333" t="s">
        <v>42</v>
      </c>
    </row>
    <row r="17" spans="1:1" ht="34.5" customHeight="1" x14ac:dyDescent="0.25">
      <c r="A17" s="330"/>
    </row>
    <row r="90" spans="33:33" x14ac:dyDescent="0.25">
      <c r="AG90" s="92"/>
    </row>
  </sheetData>
  <phoneticPr fontId="7" type="noConversion"/>
  <hyperlinks>
    <hyperlink ref="B1" location="目录!A1" display="目录!A1" xr:uid="{00000000-0004-0000-0100-000000000000}"/>
  </hyperlinks>
  <pageMargins left="0.75" right="0.75" top="1" bottom="1" header="0.5" footer="0.5"/>
  <pageSetup paperSize="9" orientation="portrait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L26"/>
  <sheetViews>
    <sheetView workbookViewId="0">
      <selection activeCell="G25" sqref="G25"/>
    </sheetView>
  </sheetViews>
  <sheetFormatPr defaultColWidth="9" defaultRowHeight="15.6" x14ac:dyDescent="0.25"/>
  <sheetData>
    <row r="1" spans="1:12" x14ac:dyDescent="0.25">
      <c r="A1" s="345" t="s">
        <v>43</v>
      </c>
      <c r="B1" s="347" t="s">
        <v>44</v>
      </c>
      <c r="C1" s="348"/>
      <c r="D1" s="345" t="s">
        <v>45</v>
      </c>
      <c r="E1" s="345" t="s">
        <v>46</v>
      </c>
      <c r="F1" s="347" t="s">
        <v>47</v>
      </c>
      <c r="G1" s="349"/>
      <c r="H1" s="349"/>
      <c r="I1" s="348"/>
    </row>
    <row r="2" spans="1:12" x14ac:dyDescent="0.25">
      <c r="A2" s="346"/>
      <c r="B2" s="320" t="s">
        <v>48</v>
      </c>
      <c r="C2" s="320" t="s">
        <v>49</v>
      </c>
      <c r="D2" s="346"/>
      <c r="E2" s="346"/>
      <c r="F2" s="321" t="s">
        <v>50</v>
      </c>
      <c r="G2" s="321" t="s">
        <v>51</v>
      </c>
      <c r="H2" s="321" t="s">
        <v>52</v>
      </c>
      <c r="I2" s="320" t="s">
        <v>53</v>
      </c>
    </row>
    <row r="3" spans="1:12" x14ac:dyDescent="0.25">
      <c r="A3" s="342" t="s">
        <v>54</v>
      </c>
      <c r="B3" s="342" t="s">
        <v>55</v>
      </c>
      <c r="C3" s="342" t="s">
        <v>56</v>
      </c>
      <c r="D3" s="342" t="s">
        <v>57</v>
      </c>
      <c r="E3" s="322" t="s">
        <v>58</v>
      </c>
      <c r="F3" s="323">
        <v>1650</v>
      </c>
      <c r="G3" s="323">
        <v>1650</v>
      </c>
      <c r="H3" s="322"/>
      <c r="I3" s="320">
        <v>3300</v>
      </c>
    </row>
    <row r="4" spans="1:12" x14ac:dyDescent="0.25">
      <c r="A4" s="343"/>
      <c r="B4" s="343"/>
      <c r="C4" s="343"/>
      <c r="D4" s="343"/>
      <c r="E4" s="322" t="s">
        <v>59</v>
      </c>
      <c r="F4" s="323">
        <v>1650</v>
      </c>
      <c r="G4" s="323">
        <v>1650</v>
      </c>
      <c r="H4" s="323">
        <v>200</v>
      </c>
      <c r="I4" s="320">
        <v>3500</v>
      </c>
    </row>
    <row r="5" spans="1:12" x14ac:dyDescent="0.25">
      <c r="A5" s="344"/>
      <c r="B5" s="344"/>
      <c r="C5" s="344"/>
      <c r="D5" s="344"/>
      <c r="E5" s="322" t="s">
        <v>60</v>
      </c>
      <c r="F5" s="323">
        <v>1650</v>
      </c>
      <c r="G5" s="323">
        <v>1650</v>
      </c>
      <c r="H5" s="323">
        <v>400</v>
      </c>
      <c r="I5" s="320">
        <v>3700</v>
      </c>
    </row>
    <row r="6" spans="1:12" x14ac:dyDescent="0.25">
      <c r="A6" s="342" t="s">
        <v>61</v>
      </c>
      <c r="B6" s="342" t="s">
        <v>62</v>
      </c>
      <c r="C6" s="342" t="s">
        <v>63</v>
      </c>
      <c r="D6" s="342" t="s">
        <v>57</v>
      </c>
      <c r="E6" s="322" t="s">
        <v>64</v>
      </c>
      <c r="F6" s="323">
        <v>1650</v>
      </c>
      <c r="G6" s="323">
        <v>1650</v>
      </c>
      <c r="H6" s="323">
        <v>800</v>
      </c>
      <c r="I6" s="320">
        <v>4100</v>
      </c>
    </row>
    <row r="7" spans="1:12" x14ac:dyDescent="0.25">
      <c r="A7" s="343"/>
      <c r="B7" s="343"/>
      <c r="C7" s="343"/>
      <c r="D7" s="343"/>
      <c r="E7" s="322" t="s">
        <v>65</v>
      </c>
      <c r="F7" s="323">
        <v>1650</v>
      </c>
      <c r="G7" s="323">
        <v>1650</v>
      </c>
      <c r="H7" s="323">
        <v>1000</v>
      </c>
      <c r="I7" s="320">
        <v>4300</v>
      </c>
    </row>
    <row r="8" spans="1:12" x14ac:dyDescent="0.25">
      <c r="A8" s="343"/>
      <c r="B8" s="343"/>
      <c r="C8" s="343"/>
      <c r="D8" s="343"/>
      <c r="E8" s="322" t="s">
        <v>66</v>
      </c>
      <c r="F8" s="323">
        <v>1650</v>
      </c>
      <c r="G8" s="323">
        <v>1650</v>
      </c>
      <c r="H8" s="323">
        <v>1300</v>
      </c>
      <c r="I8" s="320">
        <v>4600</v>
      </c>
    </row>
    <row r="9" spans="1:12" x14ac:dyDescent="0.25">
      <c r="A9" s="344"/>
      <c r="B9" s="344"/>
      <c r="C9" s="344"/>
      <c r="D9" s="344"/>
      <c r="E9" s="322" t="s">
        <v>67</v>
      </c>
      <c r="F9" s="323">
        <v>1650</v>
      </c>
      <c r="G9" s="323">
        <v>1650</v>
      </c>
      <c r="H9" s="323">
        <v>1500</v>
      </c>
      <c r="I9" s="320">
        <v>4800</v>
      </c>
    </row>
    <row r="10" spans="1:12" x14ac:dyDescent="0.25">
      <c r="A10" s="342" t="s">
        <v>68</v>
      </c>
      <c r="B10" s="342" t="s">
        <v>69</v>
      </c>
      <c r="C10" s="342" t="s">
        <v>70</v>
      </c>
      <c r="D10" s="342" t="s">
        <v>57</v>
      </c>
      <c r="E10" s="322" t="s">
        <v>71</v>
      </c>
      <c r="F10" s="323">
        <v>1650</v>
      </c>
      <c r="G10" s="323">
        <v>1650</v>
      </c>
      <c r="H10" s="323">
        <v>1700</v>
      </c>
      <c r="I10" s="320">
        <v>5000</v>
      </c>
    </row>
    <row r="11" spans="1:12" x14ac:dyDescent="0.25">
      <c r="A11" s="343"/>
      <c r="B11" s="343"/>
      <c r="C11" s="343"/>
      <c r="D11" s="343"/>
      <c r="E11" s="322" t="s">
        <v>72</v>
      </c>
      <c r="F11" s="323">
        <v>1650</v>
      </c>
      <c r="G11" s="323">
        <v>1650</v>
      </c>
      <c r="H11" s="323">
        <v>2100</v>
      </c>
      <c r="I11" s="320">
        <v>5400</v>
      </c>
    </row>
    <row r="12" spans="1:12" x14ac:dyDescent="0.25">
      <c r="A12" s="344"/>
      <c r="B12" s="344"/>
      <c r="C12" s="344"/>
      <c r="D12" s="344"/>
      <c r="E12" s="322" t="s">
        <v>73</v>
      </c>
      <c r="F12" s="323">
        <v>1650</v>
      </c>
      <c r="G12" s="323">
        <v>1650</v>
      </c>
      <c r="H12" s="323">
        <v>2500</v>
      </c>
      <c r="I12" s="320">
        <v>5800</v>
      </c>
    </row>
    <row r="13" spans="1:12" x14ac:dyDescent="0.25">
      <c r="A13" s="342" t="s">
        <v>74</v>
      </c>
      <c r="B13" s="342" t="s">
        <v>75</v>
      </c>
      <c r="C13" s="342" t="s">
        <v>76</v>
      </c>
      <c r="D13" s="342" t="s">
        <v>77</v>
      </c>
      <c r="E13" s="322" t="s">
        <v>78</v>
      </c>
      <c r="F13" s="323">
        <v>1650</v>
      </c>
      <c r="G13" s="323">
        <v>1650</v>
      </c>
      <c r="H13" s="323">
        <v>3000</v>
      </c>
      <c r="I13" s="320">
        <v>6300</v>
      </c>
    </row>
    <row r="14" spans="1:12" x14ac:dyDescent="0.25">
      <c r="A14" s="343"/>
      <c r="B14" s="343"/>
      <c r="C14" s="343"/>
      <c r="D14" s="343"/>
      <c r="E14" s="322" t="s">
        <v>79</v>
      </c>
      <c r="F14" s="323">
        <v>1650</v>
      </c>
      <c r="G14" s="323">
        <v>1650</v>
      </c>
      <c r="H14" s="323">
        <v>3500</v>
      </c>
      <c r="I14" s="320">
        <v>6800</v>
      </c>
    </row>
    <row r="15" spans="1:12" x14ac:dyDescent="0.25">
      <c r="A15" s="343"/>
      <c r="B15" s="343"/>
      <c r="C15" s="343"/>
      <c r="D15" s="343"/>
      <c r="E15" s="322" t="s">
        <v>80</v>
      </c>
      <c r="F15" s="323">
        <v>1650</v>
      </c>
      <c r="G15" s="323">
        <v>1650</v>
      </c>
      <c r="H15" s="323">
        <v>4000</v>
      </c>
      <c r="I15" s="320">
        <v>7300</v>
      </c>
    </row>
    <row r="16" spans="1:12" x14ac:dyDescent="0.25">
      <c r="A16" s="344"/>
      <c r="B16" s="344"/>
      <c r="C16" s="344"/>
      <c r="D16" s="344"/>
      <c r="E16" s="322" t="s">
        <v>81</v>
      </c>
      <c r="F16" s="323">
        <v>1650</v>
      </c>
      <c r="G16" s="323">
        <v>1650</v>
      </c>
      <c r="H16" s="323">
        <v>4500</v>
      </c>
      <c r="I16" s="320">
        <v>7800</v>
      </c>
      <c r="K16" s="324"/>
      <c r="L16" s="324"/>
    </row>
    <row r="17" spans="1:9" x14ac:dyDescent="0.25">
      <c r="A17" s="342" t="s">
        <v>82</v>
      </c>
      <c r="B17" s="342" t="s">
        <v>83</v>
      </c>
      <c r="C17" s="342" t="s">
        <v>84</v>
      </c>
      <c r="D17" s="342" t="s">
        <v>57</v>
      </c>
      <c r="E17" s="322" t="s">
        <v>85</v>
      </c>
      <c r="F17" s="323">
        <v>1650</v>
      </c>
      <c r="G17" s="323">
        <v>1650</v>
      </c>
      <c r="H17" s="323">
        <v>5500</v>
      </c>
      <c r="I17" s="320">
        <v>8800</v>
      </c>
    </row>
    <row r="18" spans="1:9" x14ac:dyDescent="0.25">
      <c r="A18" s="343"/>
      <c r="B18" s="343"/>
      <c r="C18" s="343"/>
      <c r="D18" s="343"/>
      <c r="E18" s="322" t="s">
        <v>86</v>
      </c>
      <c r="F18" s="323">
        <v>1650</v>
      </c>
      <c r="G18" s="323">
        <v>1650</v>
      </c>
      <c r="H18" s="323">
        <v>6500</v>
      </c>
      <c r="I18" s="320">
        <v>9800</v>
      </c>
    </row>
    <row r="19" spans="1:9" x14ac:dyDescent="0.25">
      <c r="A19" s="344"/>
      <c r="B19" s="344"/>
      <c r="C19" s="344"/>
      <c r="D19" s="344"/>
      <c r="E19" s="322" t="s">
        <v>87</v>
      </c>
      <c r="F19" s="323">
        <v>1650</v>
      </c>
      <c r="G19" s="323">
        <v>1650</v>
      </c>
      <c r="H19" s="323">
        <v>7500</v>
      </c>
      <c r="I19" s="320">
        <v>10800</v>
      </c>
    </row>
    <row r="20" spans="1:9" x14ac:dyDescent="0.25">
      <c r="A20" s="342" t="s">
        <v>88</v>
      </c>
      <c r="B20" s="342" t="s">
        <v>89</v>
      </c>
      <c r="C20" s="342" t="s">
        <v>90</v>
      </c>
      <c r="D20" s="342" t="s">
        <v>91</v>
      </c>
      <c r="E20" s="322" t="s">
        <v>92</v>
      </c>
      <c r="F20" s="323">
        <v>1650</v>
      </c>
      <c r="G20" s="323">
        <v>1650</v>
      </c>
      <c r="H20" s="323">
        <v>10500</v>
      </c>
      <c r="I20" s="320">
        <v>13800</v>
      </c>
    </row>
    <row r="21" spans="1:9" x14ac:dyDescent="0.25">
      <c r="A21" s="343"/>
      <c r="B21" s="343"/>
      <c r="C21" s="343"/>
      <c r="D21" s="343"/>
      <c r="E21" s="322" t="s">
        <v>93</v>
      </c>
      <c r="F21" s="323">
        <v>1650</v>
      </c>
      <c r="G21" s="323">
        <v>1650</v>
      </c>
      <c r="H21" s="323">
        <v>13500</v>
      </c>
      <c r="I21" s="320">
        <v>16800</v>
      </c>
    </row>
    <row r="22" spans="1:9" x14ac:dyDescent="0.25">
      <c r="A22" s="343"/>
      <c r="B22" s="343"/>
      <c r="C22" s="343"/>
      <c r="D22" s="343"/>
      <c r="E22" s="322" t="s">
        <v>94</v>
      </c>
      <c r="F22" s="323">
        <v>1650</v>
      </c>
      <c r="G22" s="323">
        <v>1650</v>
      </c>
      <c r="H22" s="323">
        <v>16500</v>
      </c>
      <c r="I22" s="320">
        <v>19800</v>
      </c>
    </row>
    <row r="23" spans="1:9" x14ac:dyDescent="0.25">
      <c r="A23" s="343"/>
      <c r="B23" s="343"/>
      <c r="C23" s="343"/>
      <c r="D23" s="343"/>
      <c r="E23" s="322" t="s">
        <v>95</v>
      </c>
      <c r="F23" s="323">
        <v>1650</v>
      </c>
      <c r="G23" s="323">
        <v>1650</v>
      </c>
      <c r="H23" s="323">
        <v>19500</v>
      </c>
      <c r="I23" s="320">
        <v>22800</v>
      </c>
    </row>
    <row r="24" spans="1:9" x14ac:dyDescent="0.25">
      <c r="A24" s="343"/>
      <c r="B24" s="343"/>
      <c r="C24" s="343"/>
      <c r="D24" s="343"/>
      <c r="E24" s="322" t="s">
        <v>96</v>
      </c>
      <c r="F24" s="323">
        <v>1650</v>
      </c>
      <c r="G24" s="323">
        <v>1650</v>
      </c>
      <c r="H24" s="323">
        <v>24500</v>
      </c>
      <c r="I24" s="320">
        <v>27800</v>
      </c>
    </row>
    <row r="25" spans="1:9" x14ac:dyDescent="0.25">
      <c r="A25" s="343"/>
      <c r="B25" s="343"/>
      <c r="C25" s="343"/>
      <c r="D25" s="343"/>
      <c r="E25" s="322" t="s">
        <v>97</v>
      </c>
      <c r="F25" s="323">
        <v>1650</v>
      </c>
      <c r="G25" s="323">
        <v>1650</v>
      </c>
      <c r="H25" s="323">
        <v>29500</v>
      </c>
      <c r="I25" s="320">
        <v>32800</v>
      </c>
    </row>
    <row r="26" spans="1:9" x14ac:dyDescent="0.25">
      <c r="A26" s="344"/>
      <c r="B26" s="344"/>
      <c r="C26" s="344"/>
      <c r="D26" s="344"/>
      <c r="E26" s="322" t="s">
        <v>98</v>
      </c>
      <c r="F26" s="323">
        <v>1650</v>
      </c>
      <c r="G26" s="323">
        <v>1650</v>
      </c>
      <c r="H26" s="323">
        <v>34500</v>
      </c>
      <c r="I26" s="320">
        <v>37800</v>
      </c>
    </row>
  </sheetData>
  <mergeCells count="29">
    <mergeCell ref="F1:I1"/>
    <mergeCell ref="A1:A2"/>
    <mergeCell ref="A3:A5"/>
    <mergeCell ref="A6:A9"/>
    <mergeCell ref="C3:C5"/>
    <mergeCell ref="C6:C9"/>
    <mergeCell ref="E1:E2"/>
    <mergeCell ref="A10:A12"/>
    <mergeCell ref="A13:A16"/>
    <mergeCell ref="A17:A19"/>
    <mergeCell ref="A20:A26"/>
    <mergeCell ref="B3:B5"/>
    <mergeCell ref="B6:B9"/>
    <mergeCell ref="B10:B12"/>
    <mergeCell ref="B13:B16"/>
    <mergeCell ref="B17:B19"/>
    <mergeCell ref="B20:B26"/>
    <mergeCell ref="C10:C12"/>
    <mergeCell ref="C13:C16"/>
    <mergeCell ref="C17:C19"/>
    <mergeCell ref="C20:C26"/>
    <mergeCell ref="D1:D2"/>
    <mergeCell ref="D3:D5"/>
    <mergeCell ref="D6:D9"/>
    <mergeCell ref="D10:D12"/>
    <mergeCell ref="D13:D16"/>
    <mergeCell ref="D17:D19"/>
    <mergeCell ref="D20:D26"/>
    <mergeCell ref="B1:C1"/>
  </mergeCells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0"/>
  </sheetPr>
  <dimension ref="A1:L11"/>
  <sheetViews>
    <sheetView workbookViewId="0">
      <pane xSplit="2" ySplit="4" topLeftCell="C5" activePane="bottomRight" state="frozen"/>
      <selection pane="topRight"/>
      <selection pane="bottomLeft"/>
      <selection pane="bottomRight" activeCell="I16" sqref="I16"/>
    </sheetView>
  </sheetViews>
  <sheetFormatPr defaultColWidth="9" defaultRowHeight="15.6" x14ac:dyDescent="0.25"/>
  <cols>
    <col min="1" max="1" width="5.8984375" style="6" customWidth="1"/>
    <col min="2" max="2" width="10.8984375" style="253" customWidth="1"/>
    <col min="3" max="3" width="11.8984375" style="253" customWidth="1"/>
    <col min="4" max="4" width="9" style="6" customWidth="1"/>
    <col min="5" max="5" width="11.69921875" style="6" customWidth="1"/>
    <col min="6" max="6" width="10.19921875" style="6" customWidth="1"/>
    <col min="7" max="7" width="9" style="88" customWidth="1"/>
    <col min="8" max="8" width="9.8984375" style="88" customWidth="1"/>
    <col min="9" max="9" width="8.69921875" style="6" customWidth="1"/>
    <col min="10" max="10" width="21.8984375" style="253" customWidth="1"/>
    <col min="11" max="11" width="19.5" style="312" customWidth="1"/>
  </cols>
  <sheetData>
    <row r="1" spans="1:12" ht="21.75" hidden="1" customHeight="1" x14ac:dyDescent="0.25">
      <c r="A1" s="350" t="s">
        <v>99</v>
      </c>
      <c r="B1" s="350"/>
      <c r="C1" s="350"/>
      <c r="D1" s="350"/>
      <c r="E1" s="350"/>
      <c r="F1" s="350"/>
      <c r="G1" s="350"/>
      <c r="H1" s="350"/>
      <c r="I1" s="350"/>
      <c r="J1" s="350"/>
      <c r="K1" s="315" t="s">
        <v>28</v>
      </c>
    </row>
    <row r="2" spans="1:12" x14ac:dyDescent="0.25">
      <c r="A2" s="351" t="s">
        <v>1</v>
      </c>
      <c r="B2" s="351" t="s">
        <v>100</v>
      </c>
      <c r="C2" s="351" t="s">
        <v>101</v>
      </c>
      <c r="D2" s="351" t="s">
        <v>102</v>
      </c>
      <c r="E2" s="351" t="s">
        <v>103</v>
      </c>
      <c r="F2" s="351"/>
      <c r="G2" s="352" t="s">
        <v>104</v>
      </c>
      <c r="H2" s="352"/>
      <c r="I2" s="351" t="s">
        <v>105</v>
      </c>
      <c r="J2" s="352" t="s">
        <v>106</v>
      </c>
      <c r="K2" s="316"/>
    </row>
    <row r="3" spans="1:12" ht="15.75" customHeight="1" x14ac:dyDescent="0.25">
      <c r="A3" s="351"/>
      <c r="B3" s="351"/>
      <c r="C3" s="351"/>
      <c r="D3" s="351"/>
      <c r="E3" s="158" t="s">
        <v>107</v>
      </c>
      <c r="F3" s="158" t="s">
        <v>108</v>
      </c>
      <c r="G3" s="110" t="s">
        <v>109</v>
      </c>
      <c r="H3" s="110" t="s">
        <v>108</v>
      </c>
      <c r="I3" s="351"/>
      <c r="J3" s="352"/>
      <c r="K3" s="316"/>
    </row>
    <row r="4" spans="1:12" x14ac:dyDescent="0.25">
      <c r="A4" s="158">
        <v>1</v>
      </c>
      <c r="B4" s="299" t="s">
        <v>110</v>
      </c>
      <c r="C4" s="105" t="s">
        <v>111</v>
      </c>
      <c r="D4" s="105">
        <v>2150</v>
      </c>
      <c r="E4" s="105">
        <v>344</v>
      </c>
      <c r="F4" s="105">
        <v>11.5</v>
      </c>
      <c r="G4" s="313">
        <v>172</v>
      </c>
      <c r="H4" s="105">
        <v>10</v>
      </c>
      <c r="I4" s="105">
        <f t="shared" ref="I4" si="0">G4+H4+E4+F4</f>
        <v>537.5</v>
      </c>
      <c r="J4" s="317"/>
      <c r="K4" s="318" t="str">
        <f>B4&amp;C4</f>
        <v>徐定锦基建部</v>
      </c>
    </row>
    <row r="5" spans="1:12" x14ac:dyDescent="0.25">
      <c r="A5" s="158"/>
      <c r="B5" s="299" t="s">
        <v>112</v>
      </c>
      <c r="C5" s="105" t="s">
        <v>111</v>
      </c>
      <c r="D5" s="105">
        <v>2150</v>
      </c>
      <c r="E5" s="105">
        <v>344</v>
      </c>
      <c r="F5" s="105">
        <v>11.5</v>
      </c>
      <c r="G5" s="313">
        <v>172</v>
      </c>
      <c r="H5" s="105">
        <v>0</v>
      </c>
      <c r="I5" s="105">
        <f t="shared" ref="I5:I7" si="1">G5+H5+E5+F5</f>
        <v>527.5</v>
      </c>
      <c r="J5" s="317"/>
      <c r="K5" s="318" t="str">
        <f t="shared" ref="K5:K7" si="2">B5&amp;C5</f>
        <v>谢作雕基建部</v>
      </c>
    </row>
    <row r="6" spans="1:12" x14ac:dyDescent="0.25">
      <c r="A6" s="158"/>
      <c r="B6" s="299" t="s">
        <v>113</v>
      </c>
      <c r="C6" s="105" t="s">
        <v>111</v>
      </c>
      <c r="D6" s="105">
        <v>2150</v>
      </c>
      <c r="E6" s="105">
        <v>344</v>
      </c>
      <c r="F6" s="105">
        <v>11.5</v>
      </c>
      <c r="G6" s="313">
        <v>172</v>
      </c>
      <c r="H6" s="105">
        <v>0</v>
      </c>
      <c r="I6" s="105">
        <f t="shared" si="1"/>
        <v>527.5</v>
      </c>
      <c r="J6" s="317"/>
      <c r="K6" s="318" t="str">
        <f t="shared" si="2"/>
        <v>陈伟芳基建部</v>
      </c>
    </row>
    <row r="7" spans="1:12" x14ac:dyDescent="0.25">
      <c r="A7" s="158"/>
      <c r="B7" s="299" t="s">
        <v>114</v>
      </c>
      <c r="C7" s="105" t="s">
        <v>111</v>
      </c>
      <c r="D7" s="105">
        <v>2150</v>
      </c>
      <c r="E7" s="105">
        <v>344</v>
      </c>
      <c r="F7" s="105">
        <v>11.5</v>
      </c>
      <c r="G7" s="313">
        <v>172</v>
      </c>
      <c r="H7" s="105">
        <v>0</v>
      </c>
      <c r="I7" s="105">
        <f t="shared" si="1"/>
        <v>527.5</v>
      </c>
      <c r="J7" s="317"/>
      <c r="K7" s="318" t="str">
        <f t="shared" si="2"/>
        <v>王浩基建部</v>
      </c>
    </row>
    <row r="8" spans="1:12" s="92" customFormat="1" x14ac:dyDescent="0.25">
      <c r="A8" s="314"/>
      <c r="B8" s="309" t="s">
        <v>105</v>
      </c>
      <c r="C8" s="314"/>
      <c r="D8" s="302"/>
      <c r="E8" s="302">
        <f>SUM(E4:E7)</f>
        <v>1376</v>
      </c>
      <c r="F8" s="302">
        <f>SUM(F4:F7)</f>
        <v>46</v>
      </c>
      <c r="G8" s="302">
        <f>SUM(G4:G7)</f>
        <v>688</v>
      </c>
      <c r="H8" s="302">
        <f>SUM(H4:H7)</f>
        <v>10</v>
      </c>
      <c r="I8" s="302">
        <f>SUM(I4:I7)</f>
        <v>2120</v>
      </c>
      <c r="J8" s="303"/>
      <c r="K8" s="319"/>
    </row>
    <row r="10" spans="1:12" x14ac:dyDescent="0.25">
      <c r="L10" s="92"/>
    </row>
    <row r="11" spans="1:12" x14ac:dyDescent="0.25">
      <c r="F11" s="6" t="s">
        <v>115</v>
      </c>
      <c r="G11" s="88">
        <f>G8+H8-工资基数据表!P10</f>
        <v>182</v>
      </c>
      <c r="H11" s="88" t="s">
        <v>116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A1:J1"/>
    <mergeCell ref="E2:F2"/>
    <mergeCell ref="G2:H2"/>
    <mergeCell ref="A2:A3"/>
    <mergeCell ref="B2:B3"/>
    <mergeCell ref="C2:C3"/>
    <mergeCell ref="D2:D3"/>
    <mergeCell ref="I2:I3"/>
    <mergeCell ref="J2:J3"/>
  </mergeCells>
  <phoneticPr fontId="7" type="noConversion"/>
  <conditionalFormatting sqref="B1:B1048576">
    <cfRule type="duplicateValues" dxfId="140" priority="64080"/>
  </conditionalFormatting>
  <hyperlinks>
    <hyperlink ref="K1" location="目录!A1" display="目录!A1" xr:uid="{00000000-0004-0000-0300-000000000000}"/>
  </hyperlinks>
  <pageMargins left="0.69861111111111096" right="0.69861111111111096" top="0.75" bottom="0.75" header="0.3" footer="0.3"/>
  <pageSetup paperSize="9" orientation="portrait" verticalDpi="18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0"/>
  </sheetPr>
  <dimension ref="A1:J9"/>
  <sheetViews>
    <sheetView workbookViewId="0">
      <pane xSplit="10" ySplit="3" topLeftCell="K4" activePane="bottomRight" state="frozen"/>
      <selection pane="topRight"/>
      <selection pane="bottomLeft"/>
      <selection pane="bottomRight" activeCell="J4" sqref="J4:J6"/>
    </sheetView>
  </sheetViews>
  <sheetFormatPr defaultColWidth="9" defaultRowHeight="15.6" x14ac:dyDescent="0.25"/>
  <cols>
    <col min="1" max="1" width="8.3984375" style="173" customWidth="1"/>
    <col min="2" max="2" width="12.69921875" style="212" customWidth="1"/>
    <col min="3" max="3" width="9.59765625" style="173" customWidth="1"/>
    <col min="4" max="4" width="12.59765625" style="173" customWidth="1"/>
    <col min="5" max="5" width="11.69921875" style="305" customWidth="1"/>
    <col min="6" max="6" width="11.09765625" style="173" customWidth="1"/>
    <col min="7" max="7" width="12.69921875" style="173" customWidth="1"/>
    <col min="8" max="8" width="12.3984375" style="173" customWidth="1"/>
    <col min="9" max="9" width="15.09765625" style="173" customWidth="1"/>
    <col min="10" max="10" width="13" style="306" customWidth="1"/>
    <col min="11" max="16384" width="9" style="86"/>
  </cols>
  <sheetData>
    <row r="1" spans="1:10" ht="24.75" customHeight="1" x14ac:dyDescent="0.25">
      <c r="A1" s="350" t="s">
        <v>117</v>
      </c>
      <c r="B1" s="350"/>
      <c r="C1" s="350"/>
      <c r="D1" s="350"/>
      <c r="E1" s="350"/>
      <c r="F1" s="350"/>
      <c r="G1" s="350"/>
      <c r="H1" s="350"/>
      <c r="I1" s="350"/>
      <c r="J1" s="311" t="s">
        <v>28</v>
      </c>
    </row>
    <row r="2" spans="1:10" ht="30.75" customHeight="1" x14ac:dyDescent="0.25">
      <c r="A2" s="158" t="s">
        <v>1</v>
      </c>
      <c r="B2" s="110" t="s">
        <v>100</v>
      </c>
      <c r="C2" s="158" t="s">
        <v>101</v>
      </c>
      <c r="D2" s="158" t="s">
        <v>118</v>
      </c>
      <c r="E2" s="259" t="s">
        <v>119</v>
      </c>
      <c r="F2" s="158" t="s">
        <v>120</v>
      </c>
      <c r="G2" s="158" t="s">
        <v>105</v>
      </c>
      <c r="H2" s="158" t="s">
        <v>121</v>
      </c>
      <c r="I2" s="110" t="s">
        <v>106</v>
      </c>
    </row>
    <row r="3" spans="1:10" x14ac:dyDescent="0.25">
      <c r="A3" s="158">
        <v>1</v>
      </c>
      <c r="B3" s="299" t="s">
        <v>110</v>
      </c>
      <c r="C3" s="105" t="s">
        <v>111</v>
      </c>
      <c r="D3" s="307">
        <v>3772.48</v>
      </c>
      <c r="E3" s="231">
        <v>302.25</v>
      </c>
      <c r="F3" s="308">
        <v>75</v>
      </c>
      <c r="G3" s="105">
        <f t="shared" ref="G3" si="0">E3+F3</f>
        <v>377.25</v>
      </c>
      <c r="H3" s="110"/>
      <c r="I3" s="110"/>
      <c r="J3" s="306" t="str">
        <f>B3&amp;C3</f>
        <v>徐定锦基建部</v>
      </c>
    </row>
    <row r="4" spans="1:10" x14ac:dyDescent="0.25">
      <c r="A4" s="158">
        <v>2</v>
      </c>
      <c r="B4" s="299" t="s">
        <v>112</v>
      </c>
      <c r="C4" s="105" t="s">
        <v>111</v>
      </c>
      <c r="D4" s="307">
        <v>3300</v>
      </c>
      <c r="E4" s="231">
        <v>264</v>
      </c>
      <c r="F4" s="308">
        <v>66</v>
      </c>
      <c r="G4" s="105">
        <v>330</v>
      </c>
      <c r="H4" s="110"/>
      <c r="I4" s="110"/>
      <c r="J4" s="306" t="str">
        <f t="shared" ref="J4:J6" si="1">B4&amp;C4</f>
        <v>谢作雕基建部</v>
      </c>
    </row>
    <row r="5" spans="1:10" x14ac:dyDescent="0.25">
      <c r="A5" s="158">
        <v>3</v>
      </c>
      <c r="B5" s="299" t="s">
        <v>113</v>
      </c>
      <c r="C5" s="105" t="s">
        <v>111</v>
      </c>
      <c r="D5" s="307">
        <v>3300</v>
      </c>
      <c r="E5" s="231">
        <v>264</v>
      </c>
      <c r="F5" s="308">
        <v>66</v>
      </c>
      <c r="G5" s="105">
        <v>330</v>
      </c>
      <c r="H5" s="110"/>
      <c r="I5" s="110"/>
      <c r="J5" s="306" t="str">
        <f t="shared" si="1"/>
        <v>陈伟芳基建部</v>
      </c>
    </row>
    <row r="6" spans="1:10" x14ac:dyDescent="0.25">
      <c r="A6" s="158">
        <v>4</v>
      </c>
      <c r="B6" s="299" t="s">
        <v>114</v>
      </c>
      <c r="C6" s="105" t="s">
        <v>111</v>
      </c>
      <c r="D6" s="307">
        <v>3300</v>
      </c>
      <c r="E6" s="231">
        <v>264</v>
      </c>
      <c r="F6" s="308">
        <v>66</v>
      </c>
      <c r="G6" s="105">
        <v>330</v>
      </c>
      <c r="H6" s="110"/>
      <c r="I6" s="110"/>
      <c r="J6" s="306" t="str">
        <f t="shared" si="1"/>
        <v>王浩基建部</v>
      </c>
    </row>
    <row r="7" spans="1:10" x14ac:dyDescent="0.25">
      <c r="A7" s="309"/>
      <c r="B7" s="310" t="s">
        <v>105</v>
      </c>
      <c r="C7" s="302"/>
      <c r="D7" s="302"/>
      <c r="E7" s="302">
        <f>SUM(E3:E6)</f>
        <v>1094.25</v>
      </c>
      <c r="F7" s="302">
        <f>SUM(F3:F6)</f>
        <v>273</v>
      </c>
      <c r="G7" s="302">
        <f>SUM(G3:G6)</f>
        <v>1367.25</v>
      </c>
      <c r="H7" s="302"/>
      <c r="I7" s="309"/>
    </row>
    <row r="9" spans="1:10" x14ac:dyDescent="0.25">
      <c r="E9" s="305" t="s">
        <v>115</v>
      </c>
      <c r="F9" s="173">
        <f>F7-工资基数据表!Q10</f>
        <v>75</v>
      </c>
    </row>
  </sheetData>
  <autoFilter ref="A2:L6" xr:uid="{00000000-0009-0000-0000-000004000000}"/>
  <mergeCells count="1">
    <mergeCell ref="A1:I1"/>
  </mergeCells>
  <phoneticPr fontId="7" type="noConversion"/>
  <conditionalFormatting sqref="B3">
    <cfRule type="duplicateValues" dxfId="139" priority="64245"/>
  </conditionalFormatting>
  <conditionalFormatting sqref="B4:B6">
    <cfRule type="duplicateValues" dxfId="138" priority="1"/>
  </conditionalFormatting>
  <conditionalFormatting sqref="B7:B65493">
    <cfRule type="duplicateValues" dxfId="137" priority="23" stopIfTrue="1"/>
  </conditionalFormatting>
  <conditionalFormatting sqref="B7:B1048576 B1:B2 M1:M1048576">
    <cfRule type="duplicateValues" dxfId="136" priority="64239"/>
  </conditionalFormatting>
  <conditionalFormatting sqref="B7:B65493 B2">
    <cfRule type="duplicateValues" dxfId="135" priority="32" stopIfTrue="1"/>
  </conditionalFormatting>
  <hyperlinks>
    <hyperlink ref="J1" location="目录!A1" display="目录!A1" xr:uid="{00000000-0004-0000-0400-000000000000}"/>
  </hyperlinks>
  <pageMargins left="0.69861111111111096" right="0.698611111111110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0"/>
  </sheetPr>
  <dimension ref="A1:O48"/>
  <sheetViews>
    <sheetView workbookViewId="0">
      <pane xSplit="8" ySplit="7" topLeftCell="I8" activePane="bottomRight" state="frozen"/>
      <selection pane="topRight"/>
      <selection pane="bottomLeft"/>
      <selection pane="bottomRight" activeCell="E15" sqref="E15"/>
    </sheetView>
  </sheetViews>
  <sheetFormatPr defaultColWidth="9" defaultRowHeight="15.6" x14ac:dyDescent="0.25"/>
  <cols>
    <col min="2" max="2" width="12" style="253" customWidth="1"/>
    <col min="3" max="3" width="12.19921875" style="6" customWidth="1"/>
    <col min="4" max="4" width="12.09765625" customWidth="1"/>
    <col min="5" max="5" width="12.59765625" customWidth="1"/>
    <col min="6" max="6" width="13" customWidth="1"/>
    <col min="7" max="7" width="16.19921875" customWidth="1"/>
    <col min="8" max="8" width="20.09765625" style="295" customWidth="1"/>
  </cols>
  <sheetData>
    <row r="1" spans="1:8" ht="22.2" x14ac:dyDescent="0.3">
      <c r="A1" s="353" t="s">
        <v>122</v>
      </c>
      <c r="B1" s="353"/>
      <c r="C1" s="353"/>
      <c r="D1" s="353"/>
      <c r="E1" s="353"/>
      <c r="F1" s="353"/>
      <c r="G1" s="353"/>
      <c r="H1" s="296" t="s">
        <v>28</v>
      </c>
    </row>
    <row r="2" spans="1:8" x14ac:dyDescent="0.25">
      <c r="A2" s="354" t="s">
        <v>123</v>
      </c>
      <c r="B2" s="355"/>
      <c r="C2" s="355"/>
      <c r="D2" s="355"/>
      <c r="E2" s="355"/>
      <c r="F2" s="355"/>
      <c r="G2" s="355"/>
      <c r="H2" s="297"/>
    </row>
    <row r="4" spans="1:8" ht="14.25" customHeight="1" x14ac:dyDescent="0.25">
      <c r="A4" s="356" t="s">
        <v>1</v>
      </c>
      <c r="B4" s="356" t="s">
        <v>100</v>
      </c>
      <c r="C4" s="356" t="s">
        <v>101</v>
      </c>
      <c r="D4" s="356" t="s">
        <v>124</v>
      </c>
      <c r="E4" s="356" t="s">
        <v>125</v>
      </c>
      <c r="F4" s="356"/>
      <c r="G4" s="357" t="s">
        <v>126</v>
      </c>
      <c r="H4" s="298"/>
    </row>
    <row r="5" spans="1:8" x14ac:dyDescent="0.25">
      <c r="A5" s="356"/>
      <c r="B5" s="356"/>
      <c r="C5" s="356"/>
      <c r="D5" s="356"/>
      <c r="E5" s="356" t="s">
        <v>103</v>
      </c>
      <c r="F5" s="356" t="s">
        <v>104</v>
      </c>
      <c r="G5" s="358"/>
      <c r="H5" s="298"/>
    </row>
    <row r="6" spans="1:8" x14ac:dyDescent="0.25">
      <c r="A6" s="356"/>
      <c r="B6" s="356"/>
      <c r="C6" s="356"/>
      <c r="D6" s="356"/>
      <c r="E6" s="356"/>
      <c r="F6" s="356"/>
      <c r="G6" s="359"/>
      <c r="H6" s="298"/>
    </row>
    <row r="7" spans="1:8" x14ac:dyDescent="0.25">
      <c r="A7" s="105">
        <v>1</v>
      </c>
      <c r="B7" s="299" t="s">
        <v>110</v>
      </c>
      <c r="C7" s="105" t="s">
        <v>111</v>
      </c>
      <c r="D7" s="105">
        <v>1650</v>
      </c>
      <c r="E7" s="105">
        <v>99</v>
      </c>
      <c r="F7" s="105">
        <v>99</v>
      </c>
      <c r="G7" s="105"/>
      <c r="H7" s="300" t="str">
        <f>B7&amp;C7</f>
        <v>徐定锦基建部</v>
      </c>
    </row>
    <row r="8" spans="1:8" x14ac:dyDescent="0.25">
      <c r="A8" s="105">
        <v>2</v>
      </c>
      <c r="B8" s="301" t="s">
        <v>127</v>
      </c>
      <c r="C8" s="105" t="s">
        <v>111</v>
      </c>
      <c r="D8" s="105">
        <v>1650</v>
      </c>
      <c r="E8" s="105">
        <v>99</v>
      </c>
      <c r="F8" s="105">
        <v>99</v>
      </c>
      <c r="G8" s="105"/>
      <c r="H8" s="300" t="str">
        <f t="shared" ref="H8" si="0">B8&amp;C8</f>
        <v>黄安波基建部</v>
      </c>
    </row>
    <row r="9" spans="1:8" x14ac:dyDescent="0.25">
      <c r="A9" s="302"/>
      <c r="B9" s="302" t="s">
        <v>105</v>
      </c>
      <c r="C9" s="303"/>
      <c r="D9" s="303"/>
      <c r="E9" s="302">
        <f>SUM(E7:E8)</f>
        <v>198</v>
      </c>
      <c r="F9" s="302">
        <f>SUM(F7:F8)</f>
        <v>198</v>
      </c>
      <c r="G9" s="304"/>
      <c r="H9" s="300"/>
    </row>
    <row r="11" spans="1:8" x14ac:dyDescent="0.25">
      <c r="E11" s="207" t="s">
        <v>115</v>
      </c>
      <c r="F11">
        <f>F9-工资基数据表!R10</f>
        <v>99</v>
      </c>
      <c r="G11" s="207"/>
    </row>
    <row r="48" spans="15:15" x14ac:dyDescent="0.25">
      <c r="O48" s="92"/>
    </row>
  </sheetData>
  <autoFilter ref="A6:P8" xr:uid="{00000000-0009-0000-0000-000005000000}"/>
  <mergeCells count="10">
    <mergeCell ref="A1:G1"/>
    <mergeCell ref="A2:G2"/>
    <mergeCell ref="E4:F4"/>
    <mergeCell ref="A4:A6"/>
    <mergeCell ref="B4:B6"/>
    <mergeCell ref="C4:C6"/>
    <mergeCell ref="D4:D6"/>
    <mergeCell ref="E5:E6"/>
    <mergeCell ref="F5:F6"/>
    <mergeCell ref="G4:G6"/>
  </mergeCells>
  <phoneticPr fontId="7" type="noConversion"/>
  <conditionalFormatting sqref="B7">
    <cfRule type="duplicateValues" dxfId="134" priority="2"/>
  </conditionalFormatting>
  <conditionalFormatting sqref="B8">
    <cfRule type="duplicateValues" dxfId="133" priority="1"/>
  </conditionalFormatting>
  <conditionalFormatting sqref="K1:K8 B1:B6 B9:B1048576">
    <cfRule type="duplicateValues" dxfId="132" priority="64089"/>
  </conditionalFormatting>
  <hyperlinks>
    <hyperlink ref="H1" location="目录!A1" display="目录!A1" xr:uid="{00000000-0004-0000-0500-000000000000}"/>
  </hyperlinks>
  <pageMargins left="0.69861111111111096" right="0.69861111111111096" top="0.75" bottom="0.75" header="0.3" footer="0.3"/>
  <pageSetup paperSize="9" orientation="portrait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0"/>
  </sheetPr>
  <dimension ref="A1:R570"/>
  <sheetViews>
    <sheetView workbookViewId="0">
      <pane xSplit="3" ySplit="5" topLeftCell="D6" activePane="bottomRight" state="frozen"/>
      <selection pane="topRight"/>
      <selection pane="bottomLeft"/>
      <selection pane="bottomRight" activeCell="L19" sqref="L19"/>
    </sheetView>
  </sheetViews>
  <sheetFormatPr defaultColWidth="9" defaultRowHeight="15.6" x14ac:dyDescent="0.25"/>
  <cols>
    <col min="1" max="1" width="5.8984375" customWidth="1"/>
    <col min="2" max="2" width="8.5" style="248" customWidth="1"/>
    <col min="3" max="3" width="9.59765625" style="248" customWidth="1"/>
    <col min="4" max="4" width="8.69921875" customWidth="1"/>
    <col min="5" max="5" width="9.69921875" style="249" customWidth="1"/>
    <col min="6" max="6" width="9.19921875" style="249" customWidth="1"/>
    <col min="7" max="7" width="9.5" style="249" customWidth="1"/>
    <col min="8" max="8" width="9.59765625" style="249" customWidth="1"/>
    <col min="9" max="9" width="11.19921875" style="249" customWidth="1"/>
    <col min="10" max="10" width="11.19921875" style="92" customWidth="1"/>
    <col min="11" max="11" width="10.8984375" style="250" customWidth="1"/>
    <col min="12" max="12" width="10.09765625" customWidth="1"/>
    <col min="13" max="13" width="9.59765625" customWidth="1"/>
    <col min="14" max="14" width="9.19921875" style="251" customWidth="1"/>
    <col min="15" max="15" width="9.8984375" style="252" customWidth="1"/>
    <col min="16" max="16" width="10.59765625" style="90" customWidth="1"/>
    <col min="17" max="17" width="15.09765625" style="253" customWidth="1"/>
    <col min="18" max="18" width="18" style="254" customWidth="1"/>
  </cols>
  <sheetData>
    <row r="1" spans="1:18" ht="20.25" customHeight="1" x14ac:dyDescent="0.25">
      <c r="A1" s="363" t="s">
        <v>128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290" t="s">
        <v>28</v>
      </c>
    </row>
    <row r="2" spans="1:18" ht="20.25" customHeight="1" x14ac:dyDescent="0.25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</row>
    <row r="3" spans="1:18" ht="24.75" customHeight="1" x14ac:dyDescent="0.25">
      <c r="A3" s="370" t="s">
        <v>1</v>
      </c>
      <c r="B3" s="371" t="s">
        <v>100</v>
      </c>
      <c r="C3" s="374" t="s">
        <v>101</v>
      </c>
      <c r="D3" s="366" t="s">
        <v>129</v>
      </c>
      <c r="E3" s="366"/>
      <c r="F3" s="366"/>
      <c r="G3" s="366"/>
      <c r="H3" s="366"/>
      <c r="I3" s="366"/>
      <c r="J3" s="366"/>
      <c r="K3" s="366" t="s">
        <v>130</v>
      </c>
      <c r="L3" s="366"/>
      <c r="M3" s="366"/>
      <c r="N3" s="366"/>
      <c r="O3" s="366"/>
      <c r="P3" s="366"/>
      <c r="Q3" s="360" t="s">
        <v>106</v>
      </c>
      <c r="R3" s="291"/>
    </row>
    <row r="4" spans="1:18" ht="24.75" customHeight="1" x14ac:dyDescent="0.25">
      <c r="A4" s="370"/>
      <c r="B4" s="372"/>
      <c r="C4" s="374"/>
      <c r="D4" s="360" t="s">
        <v>131</v>
      </c>
      <c r="E4" s="375" t="s">
        <v>132</v>
      </c>
      <c r="F4" s="367"/>
      <c r="G4" s="368"/>
      <c r="H4" s="368"/>
      <c r="I4" s="368"/>
      <c r="J4" s="369"/>
      <c r="K4" s="255"/>
      <c r="L4" s="255"/>
      <c r="M4" s="255"/>
      <c r="N4" s="266"/>
      <c r="O4" s="266"/>
      <c r="P4" s="267"/>
      <c r="Q4" s="361"/>
      <c r="R4" s="291"/>
    </row>
    <row r="5" spans="1:18" s="6" customFormat="1" ht="39.75" customHeight="1" x14ac:dyDescent="0.15">
      <c r="A5" s="370"/>
      <c r="B5" s="373"/>
      <c r="C5" s="374"/>
      <c r="D5" s="362"/>
      <c r="E5" s="376"/>
      <c r="F5" s="256" t="s">
        <v>133</v>
      </c>
      <c r="G5" s="256" t="s">
        <v>134</v>
      </c>
      <c r="H5" s="256" t="s">
        <v>135</v>
      </c>
      <c r="I5" s="256" t="s">
        <v>136</v>
      </c>
      <c r="J5" s="268" t="s">
        <v>137</v>
      </c>
      <c r="K5" s="269" t="s">
        <v>138</v>
      </c>
      <c r="L5" s="220" t="s">
        <v>139</v>
      </c>
      <c r="M5" s="220" t="s">
        <v>140</v>
      </c>
      <c r="N5" s="143" t="s">
        <v>141</v>
      </c>
      <c r="O5" s="143" t="s">
        <v>142</v>
      </c>
      <c r="P5" s="143" t="s">
        <v>143</v>
      </c>
      <c r="Q5" s="362"/>
      <c r="R5" s="292"/>
    </row>
    <row r="6" spans="1:18" s="92" customFormat="1" ht="15" customHeight="1" x14ac:dyDescent="0.25">
      <c r="A6" s="220">
        <v>1</v>
      </c>
      <c r="B6" s="106" t="s">
        <v>127</v>
      </c>
      <c r="C6" s="106" t="s">
        <v>111</v>
      </c>
      <c r="D6" s="114"/>
      <c r="E6" s="129"/>
      <c r="F6" s="129"/>
      <c r="G6" s="129"/>
      <c r="H6" s="129"/>
      <c r="I6" s="129"/>
      <c r="J6" s="129">
        <f t="shared" ref="J6:J9" si="0">SUM(F6:I6)</f>
        <v>0</v>
      </c>
      <c r="K6" s="129"/>
      <c r="L6" s="129"/>
      <c r="M6" s="114"/>
      <c r="N6" s="270">
        <v>0</v>
      </c>
      <c r="O6" s="113"/>
      <c r="P6" s="114">
        <f t="shared" ref="P6:P9" si="1">ROUND((N6+O6),0)</f>
        <v>0</v>
      </c>
      <c r="Q6" s="293"/>
      <c r="R6" s="241" t="str">
        <f t="shared" ref="R6:R10" si="2">B6&amp;C6</f>
        <v>黄安波基建部</v>
      </c>
    </row>
    <row r="7" spans="1:18" s="92" customFormat="1" ht="15" customHeight="1" x14ac:dyDescent="0.25">
      <c r="A7" s="220">
        <v>2</v>
      </c>
      <c r="B7" s="176" t="s">
        <v>144</v>
      </c>
      <c r="C7" s="106" t="s">
        <v>111</v>
      </c>
      <c r="D7" s="114"/>
      <c r="E7" s="129"/>
      <c r="F7" s="129"/>
      <c r="G7" s="129"/>
      <c r="H7" s="129"/>
      <c r="I7" s="129"/>
      <c r="J7" s="129">
        <f t="shared" si="0"/>
        <v>0</v>
      </c>
      <c r="K7" s="129"/>
      <c r="L7" s="129"/>
      <c r="M7" s="114"/>
      <c r="N7" s="270">
        <v>0</v>
      </c>
      <c r="O7" s="113"/>
      <c r="P7" s="114">
        <f t="shared" si="1"/>
        <v>0</v>
      </c>
      <c r="Q7" s="293"/>
      <c r="R7" s="241" t="str">
        <f t="shared" si="2"/>
        <v>林悦兆基建部</v>
      </c>
    </row>
    <row r="8" spans="1:18" s="92" customFormat="1" ht="15" customHeight="1" x14ac:dyDescent="0.25">
      <c r="A8" s="220">
        <v>3</v>
      </c>
      <c r="B8" s="160" t="s">
        <v>112</v>
      </c>
      <c r="C8" s="106" t="s">
        <v>111</v>
      </c>
      <c r="D8" s="114"/>
      <c r="E8" s="129"/>
      <c r="F8" s="129"/>
      <c r="G8" s="129"/>
      <c r="H8" s="129"/>
      <c r="I8" s="129"/>
      <c r="J8" s="129">
        <f t="shared" si="0"/>
        <v>0</v>
      </c>
      <c r="K8" s="129"/>
      <c r="L8" s="129"/>
      <c r="M8" s="114"/>
      <c r="N8" s="270">
        <v>68</v>
      </c>
      <c r="O8" s="113"/>
      <c r="P8" s="114">
        <f t="shared" si="1"/>
        <v>68</v>
      </c>
      <c r="Q8" s="293"/>
      <c r="R8" s="241" t="str">
        <f t="shared" si="2"/>
        <v>谢作雕基建部</v>
      </c>
    </row>
    <row r="9" spans="1:18" s="92" customFormat="1" ht="15" customHeight="1" x14ac:dyDescent="0.25">
      <c r="A9" s="220">
        <v>4</v>
      </c>
      <c r="B9" s="160" t="s">
        <v>113</v>
      </c>
      <c r="C9" s="106" t="s">
        <v>111</v>
      </c>
      <c r="D9" s="114"/>
      <c r="E9" s="129"/>
      <c r="F9" s="129"/>
      <c r="G9" s="129"/>
      <c r="H9" s="129"/>
      <c r="I9" s="129"/>
      <c r="J9" s="129">
        <f t="shared" si="0"/>
        <v>0</v>
      </c>
      <c r="K9" s="129"/>
      <c r="L9" s="129"/>
      <c r="M9" s="114"/>
      <c r="N9" s="270">
        <v>0</v>
      </c>
      <c r="O9" s="113"/>
      <c r="P9" s="114">
        <f t="shared" si="1"/>
        <v>0</v>
      </c>
      <c r="Q9" s="293"/>
      <c r="R9" s="241" t="str">
        <f t="shared" si="2"/>
        <v>陈伟芳基建部</v>
      </c>
    </row>
    <row r="10" spans="1:18" s="92" customFormat="1" ht="15" customHeight="1" x14ac:dyDescent="0.25">
      <c r="A10" s="220">
        <v>5</v>
      </c>
      <c r="B10" s="111" t="s">
        <v>114</v>
      </c>
      <c r="C10" s="112" t="s">
        <v>111</v>
      </c>
      <c r="D10" s="114"/>
      <c r="E10" s="129"/>
      <c r="F10" s="129"/>
      <c r="G10" s="129"/>
      <c r="H10" s="129"/>
      <c r="I10" s="129"/>
      <c r="J10" s="129">
        <v>0</v>
      </c>
      <c r="K10" s="129"/>
      <c r="L10" s="129"/>
      <c r="M10" s="114"/>
      <c r="N10" s="270">
        <v>0</v>
      </c>
      <c r="O10" s="113"/>
      <c r="P10" s="114">
        <v>0</v>
      </c>
      <c r="Q10" s="293"/>
      <c r="R10" s="241" t="str">
        <f t="shared" si="2"/>
        <v>王浩基建部</v>
      </c>
    </row>
    <row r="11" spans="1:18" ht="15" customHeight="1" x14ac:dyDescent="0.25">
      <c r="A11" s="257"/>
      <c r="B11" s="258"/>
      <c r="C11" s="258"/>
      <c r="D11" s="259">
        <f t="shared" ref="D11:P11" si="3">SUM(D6:D10)</f>
        <v>0</v>
      </c>
      <c r="E11" s="259">
        <f t="shared" si="3"/>
        <v>0</v>
      </c>
      <c r="F11" s="259">
        <f t="shared" si="3"/>
        <v>0</v>
      </c>
      <c r="G11" s="259">
        <f t="shared" si="3"/>
        <v>0</v>
      </c>
      <c r="H11" s="259">
        <f t="shared" si="3"/>
        <v>0</v>
      </c>
      <c r="I11" s="259">
        <f t="shared" si="3"/>
        <v>0</v>
      </c>
      <c r="J11" s="259">
        <f t="shared" si="3"/>
        <v>0</v>
      </c>
      <c r="K11" s="259">
        <f t="shared" si="3"/>
        <v>0</v>
      </c>
      <c r="L11" s="259">
        <f t="shared" si="3"/>
        <v>0</v>
      </c>
      <c r="M11" s="259">
        <f t="shared" si="3"/>
        <v>0</v>
      </c>
      <c r="N11" s="259">
        <f t="shared" si="3"/>
        <v>68</v>
      </c>
      <c r="O11" s="259">
        <f t="shared" si="3"/>
        <v>0</v>
      </c>
      <c r="P11" s="259">
        <f t="shared" si="3"/>
        <v>68</v>
      </c>
      <c r="Q11" s="158"/>
      <c r="R11" s="241"/>
    </row>
    <row r="12" spans="1:18" ht="15" customHeight="1" x14ac:dyDescent="0.25">
      <c r="D12" s="260"/>
      <c r="E12" s="261"/>
      <c r="F12" s="261"/>
      <c r="G12" s="261"/>
      <c r="H12" s="261"/>
      <c r="I12" s="261"/>
      <c r="J12" s="271"/>
      <c r="K12" s="272"/>
      <c r="L12" s="260"/>
      <c r="M12" s="260"/>
      <c r="N12" s="273"/>
      <c r="O12" s="274"/>
      <c r="P12" s="274"/>
      <c r="Q12" s="275"/>
    </row>
    <row r="13" spans="1:18" ht="15" customHeight="1" x14ac:dyDescent="0.25">
      <c r="D13" s="260"/>
      <c r="E13" s="261"/>
      <c r="F13" s="261"/>
      <c r="G13" s="261"/>
      <c r="H13" s="261"/>
      <c r="I13" s="261"/>
      <c r="J13" s="271"/>
      <c r="K13" s="272"/>
      <c r="L13" s="260"/>
      <c r="M13" s="275"/>
      <c r="N13" s="273"/>
      <c r="P13"/>
      <c r="Q13" s="275"/>
    </row>
    <row r="14" spans="1:18" ht="15" customHeight="1" x14ac:dyDescent="0.25">
      <c r="D14" s="260"/>
      <c r="E14" s="261"/>
      <c r="F14" s="261"/>
      <c r="G14" s="261"/>
      <c r="H14" s="261"/>
      <c r="I14" s="261"/>
      <c r="J14" s="271"/>
      <c r="K14" s="272"/>
      <c r="L14" s="260"/>
      <c r="M14" s="260"/>
      <c r="N14" s="273"/>
      <c r="P14"/>
      <c r="Q14" s="275"/>
    </row>
    <row r="15" spans="1:18" ht="15" customHeight="1" x14ac:dyDescent="0.25">
      <c r="D15" s="260"/>
      <c r="E15" s="261"/>
      <c r="F15" s="261"/>
      <c r="G15" s="261"/>
      <c r="H15" s="261"/>
      <c r="I15" s="261"/>
      <c r="J15" s="271"/>
      <c r="K15" s="272"/>
      <c r="L15" s="260"/>
      <c r="M15" s="260"/>
      <c r="N15" s="273"/>
      <c r="P15"/>
      <c r="Q15" s="275"/>
    </row>
    <row r="16" spans="1:18" ht="15" customHeight="1" x14ac:dyDescent="0.25">
      <c r="D16" s="260"/>
      <c r="E16" s="261"/>
      <c r="F16" s="261"/>
      <c r="G16" s="261"/>
      <c r="H16" s="261"/>
      <c r="I16" s="261"/>
      <c r="J16" s="271"/>
      <c r="K16" s="272"/>
      <c r="L16" s="260"/>
      <c r="M16" s="260"/>
      <c r="N16" s="273"/>
      <c r="P16"/>
      <c r="Q16" s="275"/>
    </row>
    <row r="17" spans="4:17" ht="15" customHeight="1" x14ac:dyDescent="0.25">
      <c r="D17" s="260"/>
      <c r="E17" s="261"/>
      <c r="F17" s="261"/>
      <c r="G17" s="261"/>
      <c r="H17" s="261"/>
      <c r="I17" s="261"/>
      <c r="J17" s="271"/>
      <c r="K17" s="272"/>
      <c r="L17" s="260"/>
      <c r="M17" s="260"/>
      <c r="N17" s="273"/>
      <c r="P17"/>
      <c r="Q17" s="294"/>
    </row>
    <row r="18" spans="4:17" ht="15" customHeight="1" x14ac:dyDescent="0.25">
      <c r="D18" s="260"/>
      <c r="E18" s="261"/>
      <c r="F18" s="261"/>
      <c r="G18" s="261"/>
      <c r="H18" s="261"/>
      <c r="I18" s="261"/>
      <c r="J18" s="271"/>
      <c r="K18" s="272"/>
      <c r="L18" s="260"/>
      <c r="M18" s="260"/>
      <c r="N18" s="273"/>
      <c r="P18" s="274"/>
      <c r="Q18" s="294"/>
    </row>
    <row r="19" spans="4:17" ht="15" customHeight="1" x14ac:dyDescent="0.25">
      <c r="D19" s="262"/>
      <c r="E19" s="263"/>
      <c r="F19" s="263"/>
      <c r="G19" s="263"/>
      <c r="H19" s="263"/>
      <c r="I19" s="263"/>
      <c r="J19" s="211"/>
      <c r="K19" s="276"/>
      <c r="L19" s="277"/>
      <c r="M19" s="277"/>
      <c r="N19" s="278"/>
      <c r="P19" s="274"/>
      <c r="Q19" s="294"/>
    </row>
    <row r="20" spans="4:17" ht="15" customHeight="1" x14ac:dyDescent="0.25">
      <c r="D20" s="264"/>
      <c r="E20" s="265"/>
      <c r="F20" s="265"/>
      <c r="G20" s="265"/>
      <c r="H20" s="265"/>
      <c r="I20" s="279"/>
      <c r="J20" s="211"/>
      <c r="K20" s="280"/>
      <c r="L20" s="264"/>
      <c r="M20" s="264"/>
      <c r="N20" s="281"/>
      <c r="O20" s="282"/>
      <c r="P20" s="283"/>
    </row>
    <row r="21" spans="4:17" ht="15" customHeight="1" x14ac:dyDescent="0.25">
      <c r="D21" s="262"/>
      <c r="E21" s="263"/>
      <c r="F21" s="263"/>
      <c r="G21" s="263"/>
      <c r="H21" s="263"/>
      <c r="I21" s="263"/>
      <c r="J21" s="211"/>
      <c r="K21" s="276"/>
      <c r="L21" s="277"/>
      <c r="M21" s="277"/>
      <c r="N21" s="278"/>
      <c r="O21" s="284"/>
      <c r="P21" s="285"/>
    </row>
    <row r="22" spans="4:17" ht="15" customHeight="1" x14ac:dyDescent="0.25">
      <c r="K22" s="286"/>
      <c r="L22" s="287"/>
      <c r="M22" s="287"/>
      <c r="N22" s="288"/>
      <c r="O22" s="289"/>
      <c r="P22" s="283"/>
    </row>
    <row r="23" spans="4:17" ht="15" customHeight="1" x14ac:dyDescent="0.25">
      <c r="K23" s="286"/>
      <c r="L23" s="287"/>
      <c r="M23" s="287"/>
      <c r="N23" s="288"/>
      <c r="O23" s="289"/>
      <c r="P23" s="49"/>
    </row>
    <row r="24" spans="4:17" ht="15" customHeight="1" x14ac:dyDescent="0.25">
      <c r="K24" s="286"/>
      <c r="L24" s="287"/>
      <c r="M24" s="287"/>
      <c r="N24" s="288"/>
      <c r="O24" s="289"/>
      <c r="P24" s="49"/>
    </row>
    <row r="25" spans="4:17" ht="15" customHeight="1" x14ac:dyDescent="0.25">
      <c r="K25" s="286"/>
      <c r="L25" s="287"/>
      <c r="M25" s="287"/>
      <c r="N25" s="288"/>
      <c r="O25" s="289"/>
      <c r="P25" s="49"/>
    </row>
    <row r="26" spans="4:17" ht="15" customHeight="1" x14ac:dyDescent="0.25">
      <c r="K26" s="286"/>
      <c r="L26" s="287"/>
      <c r="M26" s="287"/>
      <c r="N26" s="288"/>
      <c r="O26" s="289"/>
      <c r="P26" s="49"/>
    </row>
    <row r="27" spans="4:17" ht="15" customHeight="1" x14ac:dyDescent="0.25">
      <c r="K27" s="286"/>
      <c r="L27" s="287"/>
      <c r="M27" s="287"/>
      <c r="N27" s="288"/>
      <c r="O27" s="289"/>
      <c r="P27" s="49"/>
    </row>
    <row r="28" spans="4:17" ht="15" customHeight="1" x14ac:dyDescent="0.25">
      <c r="K28" s="286"/>
      <c r="L28" s="287"/>
      <c r="M28" s="287"/>
      <c r="N28" s="288"/>
      <c r="O28" s="289"/>
      <c r="P28" s="49"/>
    </row>
    <row r="29" spans="4:17" ht="15" customHeight="1" x14ac:dyDescent="0.25">
      <c r="K29" s="286"/>
      <c r="L29" s="287"/>
      <c r="M29" s="287"/>
      <c r="N29" s="288"/>
      <c r="O29" s="289"/>
      <c r="P29" s="49"/>
    </row>
    <row r="30" spans="4:17" ht="15" customHeight="1" x14ac:dyDescent="0.25">
      <c r="K30" s="286"/>
      <c r="L30" s="287"/>
      <c r="M30" s="287"/>
      <c r="N30" s="288"/>
      <c r="O30" s="289"/>
      <c r="P30" s="49"/>
    </row>
    <row r="31" spans="4:17" ht="15" customHeight="1" x14ac:dyDescent="0.25">
      <c r="K31" s="286"/>
      <c r="L31" s="287"/>
      <c r="M31" s="287"/>
      <c r="N31" s="288"/>
      <c r="O31" s="289"/>
      <c r="P31" s="49"/>
    </row>
    <row r="32" spans="4:17" ht="15" customHeight="1" x14ac:dyDescent="0.25">
      <c r="K32" s="286"/>
      <c r="L32" s="287"/>
      <c r="M32" s="287"/>
      <c r="N32" s="288"/>
      <c r="O32" s="289"/>
      <c r="P32" s="49"/>
    </row>
    <row r="33" spans="11:16" ht="15" customHeight="1" x14ac:dyDescent="0.25">
      <c r="K33" s="286"/>
      <c r="L33" s="287"/>
      <c r="M33" s="287"/>
      <c r="N33" s="288"/>
      <c r="O33" s="289"/>
      <c r="P33" s="49"/>
    </row>
    <row r="34" spans="11:16" ht="15" customHeight="1" x14ac:dyDescent="0.25">
      <c r="K34" s="286"/>
      <c r="L34" s="287"/>
      <c r="M34" s="287"/>
      <c r="N34" s="288"/>
      <c r="O34" s="289"/>
      <c r="P34" s="49"/>
    </row>
    <row r="35" spans="11:16" ht="15" customHeight="1" x14ac:dyDescent="0.25">
      <c r="K35" s="286"/>
      <c r="L35" s="287"/>
      <c r="M35" s="287"/>
      <c r="N35" s="288"/>
      <c r="O35" s="289"/>
      <c r="P35" s="49"/>
    </row>
    <row r="36" spans="11:16" ht="15" customHeight="1" x14ac:dyDescent="0.25">
      <c r="K36" s="286"/>
      <c r="L36" s="287"/>
      <c r="M36" s="287"/>
      <c r="N36" s="288"/>
      <c r="O36" s="289"/>
      <c r="P36" s="49"/>
    </row>
    <row r="37" spans="11:16" ht="15" customHeight="1" x14ac:dyDescent="0.25">
      <c r="K37" s="286"/>
      <c r="L37" s="287"/>
      <c r="M37" s="287"/>
      <c r="N37" s="288"/>
      <c r="O37" s="289"/>
      <c r="P37" s="49"/>
    </row>
    <row r="38" spans="11:16" ht="15" customHeight="1" x14ac:dyDescent="0.25">
      <c r="K38" s="286"/>
      <c r="L38" s="287"/>
      <c r="M38" s="287"/>
      <c r="N38" s="288"/>
      <c r="O38" s="289"/>
      <c r="P38" s="49"/>
    </row>
    <row r="39" spans="11:16" ht="15" customHeight="1" x14ac:dyDescent="0.25">
      <c r="K39" s="286"/>
      <c r="L39" s="287"/>
      <c r="M39" s="287"/>
      <c r="N39" s="288"/>
      <c r="O39" s="289"/>
      <c r="P39" s="49"/>
    </row>
    <row r="40" spans="11:16" ht="13.65" customHeight="1" x14ac:dyDescent="0.25">
      <c r="K40" s="286"/>
      <c r="L40" s="287"/>
      <c r="M40" s="287"/>
      <c r="N40" s="288"/>
      <c r="O40" s="289"/>
      <c r="P40" s="49"/>
    </row>
    <row r="41" spans="11:16" x14ac:dyDescent="0.25">
      <c r="K41" s="286"/>
      <c r="L41" s="287"/>
      <c r="M41" s="287"/>
      <c r="N41" s="288"/>
      <c r="O41" s="289"/>
      <c r="P41" s="49"/>
    </row>
    <row r="42" spans="11:16" x14ac:dyDescent="0.25">
      <c r="K42" s="286"/>
      <c r="L42" s="287"/>
      <c r="M42" s="287"/>
      <c r="N42" s="288"/>
      <c r="O42" s="289"/>
      <c r="P42" s="49"/>
    </row>
    <row r="43" spans="11:16" x14ac:dyDescent="0.25">
      <c r="K43" s="286"/>
      <c r="L43" s="287"/>
      <c r="M43" s="287"/>
      <c r="N43" s="288"/>
      <c r="O43" s="289"/>
      <c r="P43" s="49"/>
    </row>
    <row r="44" spans="11:16" x14ac:dyDescent="0.25">
      <c r="K44" s="286"/>
      <c r="L44" s="287"/>
      <c r="M44" s="287"/>
      <c r="N44" s="288"/>
      <c r="O44" s="289"/>
      <c r="P44" s="49"/>
    </row>
    <row r="45" spans="11:16" x14ac:dyDescent="0.25">
      <c r="K45" s="286"/>
      <c r="L45" s="287"/>
      <c r="M45" s="287"/>
      <c r="N45" s="288"/>
      <c r="O45" s="289"/>
      <c r="P45" s="49"/>
    </row>
    <row r="46" spans="11:16" x14ac:dyDescent="0.25">
      <c r="K46" s="286"/>
      <c r="L46" s="287"/>
      <c r="M46" s="287"/>
      <c r="N46" s="288"/>
      <c r="O46" s="289"/>
      <c r="P46" s="49"/>
    </row>
    <row r="47" spans="11:16" x14ac:dyDescent="0.25">
      <c r="K47" s="286"/>
      <c r="L47" s="287"/>
      <c r="M47" s="287"/>
      <c r="N47" s="288"/>
      <c r="O47" s="289"/>
      <c r="P47" s="49"/>
    </row>
    <row r="48" spans="11:16" x14ac:dyDescent="0.25">
      <c r="K48" s="286"/>
      <c r="L48" s="287"/>
      <c r="M48" s="287"/>
      <c r="N48" s="288"/>
      <c r="O48" s="289"/>
      <c r="P48" s="49"/>
    </row>
    <row r="49" spans="11:16" x14ac:dyDescent="0.25">
      <c r="K49" s="286"/>
      <c r="L49" s="287"/>
      <c r="M49" s="287"/>
      <c r="N49" s="288"/>
      <c r="O49" s="289"/>
      <c r="P49" s="49"/>
    </row>
    <row r="50" spans="11:16" x14ac:dyDescent="0.25">
      <c r="K50" s="286"/>
      <c r="L50" s="287"/>
      <c r="M50" s="287"/>
      <c r="N50" s="288"/>
      <c r="O50" s="289"/>
      <c r="P50" s="49"/>
    </row>
    <row r="51" spans="11:16" x14ac:dyDescent="0.25">
      <c r="K51" s="286"/>
      <c r="L51" s="287"/>
      <c r="M51" s="287"/>
      <c r="N51" s="288"/>
      <c r="O51" s="289"/>
      <c r="P51" s="49"/>
    </row>
    <row r="52" spans="11:16" x14ac:dyDescent="0.25">
      <c r="K52" s="286"/>
      <c r="L52" s="287"/>
      <c r="M52" s="287"/>
      <c r="N52" s="288"/>
      <c r="O52" s="289"/>
      <c r="P52" s="49"/>
    </row>
    <row r="53" spans="11:16" x14ac:dyDescent="0.25">
      <c r="K53" s="286"/>
      <c r="L53" s="287"/>
      <c r="M53" s="287"/>
      <c r="N53" s="288"/>
      <c r="O53" s="289"/>
      <c r="P53" s="49"/>
    </row>
    <row r="54" spans="11:16" x14ac:dyDescent="0.25">
      <c r="K54" s="286"/>
      <c r="L54" s="287"/>
      <c r="M54" s="287"/>
      <c r="N54" s="288"/>
      <c r="O54" s="289"/>
      <c r="P54" s="49"/>
    </row>
    <row r="55" spans="11:16" x14ac:dyDescent="0.25">
      <c r="K55" s="286"/>
      <c r="L55" s="287"/>
      <c r="M55" s="287"/>
      <c r="N55" s="288"/>
      <c r="O55" s="289"/>
      <c r="P55" s="49"/>
    </row>
    <row r="56" spans="11:16" x14ac:dyDescent="0.25">
      <c r="K56" s="286"/>
      <c r="L56" s="287"/>
      <c r="M56" s="287"/>
      <c r="N56" s="288"/>
      <c r="O56" s="289"/>
      <c r="P56" s="49"/>
    </row>
    <row r="57" spans="11:16" x14ac:dyDescent="0.25">
      <c r="K57" s="286"/>
      <c r="L57" s="287"/>
      <c r="M57" s="287"/>
      <c r="N57" s="288"/>
      <c r="O57" s="289"/>
      <c r="P57" s="49"/>
    </row>
    <row r="58" spans="11:16" x14ac:dyDescent="0.25">
      <c r="K58" s="286"/>
      <c r="L58" s="287"/>
      <c r="M58" s="287"/>
      <c r="N58" s="288"/>
      <c r="O58" s="289"/>
      <c r="P58" s="49"/>
    </row>
    <row r="59" spans="11:16" x14ac:dyDescent="0.25">
      <c r="K59" s="286"/>
      <c r="L59" s="287"/>
      <c r="M59" s="287"/>
      <c r="N59" s="288"/>
      <c r="O59" s="289"/>
      <c r="P59" s="49"/>
    </row>
    <row r="60" spans="11:16" x14ac:dyDescent="0.25">
      <c r="K60" s="286"/>
      <c r="L60" s="287"/>
      <c r="M60" s="287"/>
      <c r="N60" s="288"/>
      <c r="O60" s="289"/>
      <c r="P60" s="49"/>
    </row>
    <row r="61" spans="11:16" x14ac:dyDescent="0.25">
      <c r="K61" s="286"/>
      <c r="L61" s="287"/>
      <c r="M61" s="287"/>
      <c r="N61" s="288"/>
      <c r="O61" s="289"/>
      <c r="P61" s="49"/>
    </row>
    <row r="62" spans="11:16" x14ac:dyDescent="0.25">
      <c r="K62" s="286"/>
      <c r="L62" s="287"/>
      <c r="M62" s="287"/>
      <c r="N62" s="288"/>
      <c r="O62" s="289"/>
      <c r="P62" s="49"/>
    </row>
    <row r="63" spans="11:16" x14ac:dyDescent="0.25">
      <c r="K63" s="286"/>
      <c r="L63" s="287"/>
      <c r="M63" s="287"/>
      <c r="N63" s="288"/>
      <c r="O63" s="289"/>
      <c r="P63" s="49"/>
    </row>
    <row r="64" spans="11:16" x14ac:dyDescent="0.25">
      <c r="K64" s="286"/>
      <c r="L64" s="287"/>
      <c r="M64" s="287"/>
      <c r="N64" s="288"/>
      <c r="O64" s="289"/>
      <c r="P64" s="49"/>
    </row>
    <row r="65" spans="11:16" x14ac:dyDescent="0.25">
      <c r="K65" s="286"/>
      <c r="L65" s="287"/>
      <c r="M65" s="287"/>
      <c r="N65" s="288"/>
      <c r="O65" s="289"/>
      <c r="P65" s="49"/>
    </row>
    <row r="66" spans="11:16" x14ac:dyDescent="0.25">
      <c r="K66" s="286"/>
      <c r="L66" s="287"/>
      <c r="M66" s="287"/>
      <c r="N66" s="288"/>
      <c r="O66" s="289"/>
      <c r="P66" s="49"/>
    </row>
    <row r="67" spans="11:16" x14ac:dyDescent="0.25">
      <c r="K67" s="286"/>
      <c r="L67" s="287"/>
      <c r="M67" s="287"/>
      <c r="N67" s="288"/>
      <c r="O67" s="289"/>
      <c r="P67" s="49"/>
    </row>
    <row r="68" spans="11:16" x14ac:dyDescent="0.25">
      <c r="K68" s="286"/>
      <c r="L68" s="287"/>
      <c r="M68" s="287"/>
      <c r="N68" s="288"/>
      <c r="O68" s="289"/>
      <c r="P68" s="49"/>
    </row>
    <row r="69" spans="11:16" x14ac:dyDescent="0.25">
      <c r="K69" s="286"/>
      <c r="L69" s="287"/>
      <c r="M69" s="287"/>
      <c r="N69" s="288"/>
      <c r="O69" s="289"/>
      <c r="P69" s="49"/>
    </row>
    <row r="70" spans="11:16" x14ac:dyDescent="0.25">
      <c r="K70" s="286"/>
      <c r="L70" s="287"/>
      <c r="M70" s="287"/>
      <c r="N70" s="288"/>
      <c r="O70" s="289"/>
      <c r="P70" s="49"/>
    </row>
    <row r="71" spans="11:16" x14ac:dyDescent="0.25">
      <c r="K71" s="286"/>
      <c r="L71" s="287"/>
      <c r="M71" s="287"/>
      <c r="N71" s="288"/>
      <c r="O71" s="289"/>
      <c r="P71" s="49"/>
    </row>
    <row r="72" spans="11:16" x14ac:dyDescent="0.25">
      <c r="K72" s="286"/>
      <c r="L72" s="287"/>
      <c r="M72" s="287"/>
      <c r="N72" s="288"/>
      <c r="O72" s="289"/>
      <c r="P72" s="49"/>
    </row>
    <row r="73" spans="11:16" x14ac:dyDescent="0.25">
      <c r="K73" s="286"/>
      <c r="L73" s="287"/>
      <c r="M73" s="287"/>
      <c r="N73" s="288"/>
      <c r="O73" s="289"/>
      <c r="P73" s="49"/>
    </row>
    <row r="74" spans="11:16" x14ac:dyDescent="0.25">
      <c r="K74" s="286"/>
      <c r="L74" s="287"/>
      <c r="M74" s="287"/>
      <c r="N74" s="288"/>
      <c r="O74" s="289"/>
      <c r="P74" s="49"/>
    </row>
    <row r="75" spans="11:16" x14ac:dyDescent="0.25">
      <c r="K75" s="286"/>
      <c r="L75" s="287"/>
      <c r="M75" s="287"/>
      <c r="N75" s="288"/>
      <c r="O75" s="289"/>
      <c r="P75" s="49"/>
    </row>
    <row r="76" spans="11:16" x14ac:dyDescent="0.25">
      <c r="K76" s="286"/>
      <c r="L76" s="287"/>
      <c r="M76" s="287"/>
      <c r="N76" s="288"/>
      <c r="O76" s="289"/>
      <c r="P76" s="49"/>
    </row>
    <row r="77" spans="11:16" x14ac:dyDescent="0.25">
      <c r="K77" s="286"/>
      <c r="L77" s="287"/>
      <c r="M77" s="287"/>
      <c r="N77" s="288"/>
      <c r="O77" s="289"/>
      <c r="P77" s="49"/>
    </row>
    <row r="78" spans="11:16" x14ac:dyDescent="0.25">
      <c r="K78" s="286"/>
      <c r="L78" s="287"/>
      <c r="M78" s="287"/>
      <c r="N78" s="288"/>
      <c r="O78" s="289"/>
      <c r="P78" s="49"/>
    </row>
    <row r="79" spans="11:16" x14ac:dyDescent="0.25">
      <c r="K79" s="286"/>
      <c r="L79" s="287"/>
      <c r="M79" s="287"/>
      <c r="N79" s="288"/>
      <c r="O79" s="289"/>
      <c r="P79" s="49"/>
    </row>
    <row r="80" spans="11:16" x14ac:dyDescent="0.25">
      <c r="K80" s="286"/>
      <c r="L80" s="287"/>
      <c r="M80" s="287"/>
      <c r="N80" s="288"/>
      <c r="O80" s="289"/>
      <c r="P80" s="49"/>
    </row>
    <row r="81" spans="11:16" x14ac:dyDescent="0.25">
      <c r="K81" s="286"/>
      <c r="L81" s="287"/>
      <c r="M81" s="287"/>
      <c r="N81" s="288"/>
      <c r="O81" s="289"/>
      <c r="P81" s="49"/>
    </row>
    <row r="82" spans="11:16" x14ac:dyDescent="0.25">
      <c r="K82" s="286"/>
      <c r="L82" s="287"/>
      <c r="M82" s="287"/>
      <c r="N82" s="288"/>
      <c r="O82" s="289"/>
      <c r="P82" s="49"/>
    </row>
    <row r="83" spans="11:16" x14ac:dyDescent="0.25">
      <c r="K83" s="286"/>
      <c r="L83" s="287"/>
      <c r="M83" s="287"/>
      <c r="N83" s="288"/>
      <c r="O83" s="289"/>
      <c r="P83" s="49"/>
    </row>
    <row r="84" spans="11:16" x14ac:dyDescent="0.25">
      <c r="K84" s="286"/>
      <c r="L84" s="287"/>
      <c r="M84" s="287"/>
      <c r="N84" s="288"/>
      <c r="O84" s="289"/>
      <c r="P84" s="49"/>
    </row>
    <row r="85" spans="11:16" x14ac:dyDescent="0.25">
      <c r="K85" s="286"/>
      <c r="L85" s="287"/>
      <c r="M85" s="287"/>
      <c r="N85" s="288"/>
      <c r="O85" s="289"/>
      <c r="P85" s="49"/>
    </row>
    <row r="86" spans="11:16" x14ac:dyDescent="0.25">
      <c r="K86" s="286"/>
      <c r="L86" s="287"/>
      <c r="M86" s="287"/>
      <c r="N86" s="288"/>
      <c r="O86" s="289"/>
      <c r="P86" s="49"/>
    </row>
    <row r="87" spans="11:16" x14ac:dyDescent="0.25">
      <c r="K87" s="286"/>
      <c r="L87" s="287"/>
      <c r="M87" s="287"/>
      <c r="N87" s="288"/>
      <c r="O87" s="289"/>
      <c r="P87" s="49"/>
    </row>
    <row r="88" spans="11:16" x14ac:dyDescent="0.25">
      <c r="K88" s="286"/>
      <c r="L88" s="287"/>
      <c r="M88" s="287"/>
      <c r="N88" s="288"/>
      <c r="O88" s="289"/>
      <c r="P88" s="49"/>
    </row>
    <row r="89" spans="11:16" x14ac:dyDescent="0.25">
      <c r="K89" s="286"/>
      <c r="L89" s="287"/>
      <c r="M89" s="287"/>
      <c r="N89" s="288"/>
      <c r="O89" s="289"/>
      <c r="P89" s="49"/>
    </row>
    <row r="90" spans="11:16" x14ac:dyDescent="0.25">
      <c r="K90" s="286"/>
      <c r="L90" s="287"/>
      <c r="M90" s="287"/>
      <c r="N90" s="288"/>
      <c r="O90" s="289"/>
      <c r="P90" s="49"/>
    </row>
    <row r="91" spans="11:16" x14ac:dyDescent="0.25">
      <c r="K91" s="286"/>
      <c r="L91" s="287"/>
      <c r="M91" s="287"/>
      <c r="N91" s="288"/>
      <c r="O91" s="289"/>
      <c r="P91" s="49"/>
    </row>
    <row r="92" spans="11:16" x14ac:dyDescent="0.25">
      <c r="K92" s="286"/>
      <c r="L92" s="287"/>
      <c r="M92" s="287"/>
      <c r="N92" s="288"/>
      <c r="O92" s="289"/>
      <c r="P92" s="49"/>
    </row>
    <row r="93" spans="11:16" x14ac:dyDescent="0.25">
      <c r="K93" s="286"/>
      <c r="L93" s="287"/>
      <c r="M93" s="287"/>
      <c r="N93" s="288"/>
      <c r="O93" s="289"/>
      <c r="P93" s="49"/>
    </row>
    <row r="94" spans="11:16" x14ac:dyDescent="0.25">
      <c r="K94" s="286"/>
      <c r="L94" s="287"/>
      <c r="M94" s="287"/>
      <c r="N94" s="288"/>
      <c r="O94" s="289"/>
      <c r="P94" s="49"/>
    </row>
    <row r="95" spans="11:16" x14ac:dyDescent="0.25">
      <c r="K95" s="286"/>
      <c r="L95" s="287"/>
      <c r="M95" s="287"/>
      <c r="N95" s="288"/>
      <c r="O95" s="289"/>
      <c r="P95" s="49"/>
    </row>
    <row r="96" spans="11:16" x14ac:dyDescent="0.25">
      <c r="K96" s="286"/>
      <c r="L96" s="287"/>
      <c r="M96" s="287"/>
      <c r="N96" s="288"/>
      <c r="O96" s="289"/>
      <c r="P96" s="49"/>
    </row>
    <row r="97" spans="11:16" x14ac:dyDescent="0.25">
      <c r="K97" s="286"/>
      <c r="L97" s="287"/>
      <c r="M97" s="287"/>
      <c r="N97" s="288"/>
      <c r="O97" s="289"/>
      <c r="P97" s="49"/>
    </row>
    <row r="98" spans="11:16" x14ac:dyDescent="0.25">
      <c r="K98" s="286"/>
      <c r="L98" s="287"/>
      <c r="M98" s="287"/>
      <c r="N98" s="288"/>
      <c r="O98" s="289"/>
      <c r="P98" s="49"/>
    </row>
    <row r="99" spans="11:16" x14ac:dyDescent="0.25">
      <c r="K99" s="286"/>
      <c r="L99" s="287"/>
      <c r="M99" s="287"/>
      <c r="N99" s="288"/>
      <c r="O99" s="289"/>
      <c r="P99" s="49"/>
    </row>
    <row r="100" spans="11:16" x14ac:dyDescent="0.25">
      <c r="K100" s="286"/>
      <c r="L100" s="287"/>
      <c r="M100" s="287"/>
      <c r="N100" s="288"/>
      <c r="O100" s="289"/>
      <c r="P100" s="49"/>
    </row>
    <row r="101" spans="11:16" x14ac:dyDescent="0.25">
      <c r="K101" s="286"/>
      <c r="L101" s="287"/>
      <c r="M101" s="287"/>
      <c r="N101" s="288"/>
      <c r="O101" s="289"/>
      <c r="P101" s="49"/>
    </row>
    <row r="102" spans="11:16" x14ac:dyDescent="0.25">
      <c r="K102" s="286"/>
      <c r="L102" s="287"/>
      <c r="M102" s="287"/>
      <c r="N102" s="288"/>
      <c r="O102" s="289"/>
      <c r="P102" s="49"/>
    </row>
    <row r="103" spans="11:16" x14ac:dyDescent="0.25">
      <c r="K103" s="286"/>
      <c r="L103" s="287"/>
      <c r="M103" s="287"/>
      <c r="N103" s="288"/>
      <c r="O103" s="289"/>
      <c r="P103" s="49"/>
    </row>
    <row r="104" spans="11:16" x14ac:dyDescent="0.25">
      <c r="K104" s="286"/>
      <c r="L104" s="287"/>
      <c r="M104" s="287"/>
      <c r="N104" s="288"/>
      <c r="O104" s="289"/>
      <c r="P104" s="49"/>
    </row>
    <row r="105" spans="11:16" x14ac:dyDescent="0.25">
      <c r="K105" s="286"/>
      <c r="L105" s="287"/>
      <c r="M105" s="287"/>
      <c r="N105" s="288"/>
      <c r="O105" s="289"/>
      <c r="P105" s="49"/>
    </row>
    <row r="106" spans="11:16" x14ac:dyDescent="0.25">
      <c r="K106" s="286"/>
      <c r="L106" s="287"/>
      <c r="M106" s="287"/>
      <c r="N106" s="288"/>
      <c r="O106" s="289"/>
      <c r="P106" s="49"/>
    </row>
    <row r="107" spans="11:16" x14ac:dyDescent="0.25">
      <c r="K107" s="286"/>
      <c r="L107" s="287"/>
      <c r="M107" s="287"/>
      <c r="N107" s="288"/>
      <c r="O107" s="289"/>
      <c r="P107" s="49"/>
    </row>
    <row r="108" spans="11:16" x14ac:dyDescent="0.25">
      <c r="K108" s="286"/>
      <c r="L108" s="287"/>
      <c r="M108" s="287"/>
      <c r="N108" s="288"/>
      <c r="O108" s="289"/>
      <c r="P108" s="49"/>
    </row>
    <row r="109" spans="11:16" x14ac:dyDescent="0.25">
      <c r="K109" s="286"/>
      <c r="L109" s="287"/>
      <c r="M109" s="287"/>
      <c r="N109" s="288"/>
      <c r="O109" s="289"/>
      <c r="P109" s="49"/>
    </row>
    <row r="110" spans="11:16" x14ac:dyDescent="0.25">
      <c r="K110" s="286"/>
      <c r="L110" s="287"/>
      <c r="M110" s="287"/>
      <c r="N110" s="288"/>
      <c r="O110" s="289"/>
      <c r="P110" s="49"/>
    </row>
    <row r="111" spans="11:16" x14ac:dyDescent="0.25">
      <c r="K111" s="286"/>
      <c r="L111" s="287"/>
      <c r="M111" s="287"/>
      <c r="N111" s="288"/>
      <c r="O111" s="289"/>
      <c r="P111" s="49"/>
    </row>
    <row r="112" spans="11:16" x14ac:dyDescent="0.25">
      <c r="K112" s="286"/>
      <c r="L112" s="287"/>
      <c r="M112" s="287"/>
      <c r="N112" s="288"/>
      <c r="O112" s="289"/>
      <c r="P112" s="49"/>
    </row>
    <row r="113" spans="11:16" x14ac:dyDescent="0.25">
      <c r="K113" s="286"/>
      <c r="L113" s="287"/>
      <c r="M113" s="287"/>
      <c r="N113" s="288"/>
      <c r="O113" s="289"/>
      <c r="P113" s="49"/>
    </row>
    <row r="114" spans="11:16" x14ac:dyDescent="0.25">
      <c r="K114" s="286"/>
      <c r="L114" s="287"/>
      <c r="M114" s="287"/>
      <c r="N114" s="288"/>
      <c r="O114" s="289"/>
      <c r="P114" s="49"/>
    </row>
    <row r="115" spans="11:16" x14ac:dyDescent="0.25">
      <c r="K115" s="286"/>
      <c r="L115" s="287"/>
      <c r="M115" s="287"/>
      <c r="N115" s="288"/>
      <c r="O115" s="289"/>
      <c r="P115" s="49"/>
    </row>
    <row r="116" spans="11:16" x14ac:dyDescent="0.25">
      <c r="K116" s="286"/>
      <c r="L116" s="287"/>
      <c r="M116" s="287"/>
      <c r="N116" s="288"/>
      <c r="O116" s="289"/>
      <c r="P116" s="49"/>
    </row>
    <row r="117" spans="11:16" x14ac:dyDescent="0.25">
      <c r="K117" s="286"/>
      <c r="L117" s="287"/>
      <c r="M117" s="287"/>
      <c r="N117" s="288"/>
      <c r="O117" s="289"/>
      <c r="P117" s="49"/>
    </row>
    <row r="118" spans="11:16" x14ac:dyDescent="0.25">
      <c r="K118" s="286"/>
      <c r="L118" s="287"/>
      <c r="M118" s="287"/>
      <c r="N118" s="288"/>
      <c r="O118" s="289"/>
      <c r="P118" s="49"/>
    </row>
    <row r="119" spans="11:16" x14ac:dyDescent="0.25">
      <c r="K119" s="286"/>
      <c r="L119" s="287"/>
      <c r="M119" s="287"/>
      <c r="N119" s="288"/>
      <c r="O119" s="289"/>
      <c r="P119" s="49"/>
    </row>
    <row r="120" spans="11:16" x14ac:dyDescent="0.25">
      <c r="K120" s="286"/>
      <c r="L120" s="287"/>
      <c r="M120" s="287"/>
      <c r="N120" s="288"/>
      <c r="O120" s="289"/>
      <c r="P120" s="49"/>
    </row>
    <row r="121" spans="11:16" x14ac:dyDescent="0.25">
      <c r="K121" s="286"/>
      <c r="L121" s="287"/>
      <c r="M121" s="287"/>
      <c r="N121" s="288"/>
      <c r="O121" s="289"/>
      <c r="P121" s="49"/>
    </row>
    <row r="122" spans="11:16" x14ac:dyDescent="0.25">
      <c r="K122" s="286"/>
      <c r="L122" s="287"/>
      <c r="M122" s="287"/>
      <c r="N122" s="288"/>
      <c r="O122" s="289"/>
      <c r="P122" s="49"/>
    </row>
    <row r="123" spans="11:16" x14ac:dyDescent="0.25">
      <c r="K123" s="286"/>
      <c r="L123" s="287"/>
      <c r="M123" s="287"/>
      <c r="N123" s="288"/>
      <c r="O123" s="289"/>
      <c r="P123" s="49"/>
    </row>
    <row r="124" spans="11:16" x14ac:dyDescent="0.25">
      <c r="K124" s="286"/>
      <c r="L124" s="287"/>
      <c r="M124" s="287"/>
      <c r="N124" s="288"/>
      <c r="O124" s="289"/>
      <c r="P124" s="49"/>
    </row>
    <row r="125" spans="11:16" x14ac:dyDescent="0.25">
      <c r="K125" s="286"/>
      <c r="L125" s="287"/>
      <c r="M125" s="287"/>
      <c r="N125" s="288"/>
      <c r="O125" s="289"/>
      <c r="P125" s="49"/>
    </row>
    <row r="126" spans="11:16" x14ac:dyDescent="0.25">
      <c r="K126" s="286"/>
      <c r="L126" s="287"/>
      <c r="M126" s="287"/>
      <c r="N126" s="288"/>
      <c r="O126" s="289"/>
      <c r="P126" s="49"/>
    </row>
    <row r="127" spans="11:16" x14ac:dyDescent="0.25">
      <c r="K127" s="286"/>
      <c r="L127" s="287"/>
      <c r="M127" s="287"/>
      <c r="N127" s="288"/>
      <c r="O127" s="289"/>
      <c r="P127" s="49"/>
    </row>
    <row r="128" spans="11:16" x14ac:dyDescent="0.25">
      <c r="K128" s="286"/>
      <c r="L128" s="287"/>
      <c r="M128" s="287"/>
      <c r="N128" s="288"/>
      <c r="O128" s="289"/>
      <c r="P128" s="49"/>
    </row>
    <row r="129" spans="11:16" x14ac:dyDescent="0.25">
      <c r="K129" s="286"/>
      <c r="L129" s="287"/>
      <c r="M129" s="287"/>
      <c r="N129" s="288"/>
      <c r="O129" s="289"/>
      <c r="P129" s="49"/>
    </row>
    <row r="130" spans="11:16" x14ac:dyDescent="0.25">
      <c r="K130" s="286"/>
      <c r="L130" s="287"/>
      <c r="M130" s="287"/>
      <c r="N130" s="288"/>
      <c r="O130" s="289"/>
      <c r="P130" s="49"/>
    </row>
    <row r="131" spans="11:16" x14ac:dyDescent="0.25">
      <c r="K131" s="286"/>
      <c r="L131" s="287"/>
      <c r="M131" s="287"/>
      <c r="N131" s="288"/>
      <c r="O131" s="289"/>
      <c r="P131" s="49"/>
    </row>
    <row r="132" spans="11:16" x14ac:dyDescent="0.25">
      <c r="K132" s="286"/>
      <c r="L132" s="287"/>
      <c r="M132" s="287"/>
      <c r="N132" s="288"/>
      <c r="O132" s="289"/>
      <c r="P132" s="49"/>
    </row>
    <row r="133" spans="11:16" x14ac:dyDescent="0.25">
      <c r="K133" s="286"/>
      <c r="L133" s="287"/>
      <c r="M133" s="287"/>
      <c r="N133" s="288"/>
      <c r="O133" s="289"/>
      <c r="P133" s="49"/>
    </row>
    <row r="134" spans="11:16" x14ac:dyDescent="0.25">
      <c r="K134" s="286"/>
      <c r="L134" s="287"/>
      <c r="M134" s="287"/>
      <c r="N134" s="288"/>
      <c r="O134" s="289"/>
      <c r="P134" s="49"/>
    </row>
    <row r="135" spans="11:16" x14ac:dyDescent="0.25">
      <c r="K135" s="286"/>
      <c r="L135" s="287"/>
      <c r="M135" s="287"/>
      <c r="N135" s="288"/>
      <c r="O135" s="289"/>
      <c r="P135" s="49"/>
    </row>
    <row r="136" spans="11:16" x14ac:dyDescent="0.25">
      <c r="K136" s="286"/>
      <c r="L136" s="287"/>
      <c r="M136" s="287"/>
      <c r="N136" s="288"/>
      <c r="O136" s="289"/>
      <c r="P136" s="49"/>
    </row>
    <row r="137" spans="11:16" x14ac:dyDescent="0.25">
      <c r="K137" s="286"/>
      <c r="L137" s="287"/>
      <c r="M137" s="287"/>
      <c r="N137" s="288"/>
      <c r="O137" s="289"/>
      <c r="P137" s="49"/>
    </row>
    <row r="138" spans="11:16" x14ac:dyDescent="0.25">
      <c r="K138" s="286"/>
      <c r="L138" s="287"/>
      <c r="M138" s="287"/>
      <c r="N138" s="288"/>
      <c r="O138" s="289"/>
      <c r="P138" s="49"/>
    </row>
    <row r="139" spans="11:16" x14ac:dyDescent="0.25">
      <c r="K139" s="286"/>
      <c r="L139" s="287"/>
      <c r="M139" s="287"/>
      <c r="N139" s="288"/>
      <c r="O139" s="289"/>
      <c r="P139" s="49"/>
    </row>
    <row r="140" spans="11:16" x14ac:dyDescent="0.25">
      <c r="K140" s="286"/>
      <c r="L140" s="287"/>
      <c r="M140" s="287"/>
      <c r="N140" s="288"/>
      <c r="O140" s="289"/>
      <c r="P140" s="49"/>
    </row>
    <row r="141" spans="11:16" x14ac:dyDescent="0.25">
      <c r="K141" s="286"/>
      <c r="L141" s="287"/>
      <c r="M141" s="287"/>
      <c r="N141" s="288"/>
      <c r="O141" s="289"/>
      <c r="P141" s="49"/>
    </row>
    <row r="142" spans="11:16" x14ac:dyDescent="0.25">
      <c r="K142" s="286"/>
      <c r="L142" s="287"/>
      <c r="M142" s="287"/>
      <c r="N142" s="288"/>
      <c r="O142" s="289"/>
      <c r="P142" s="49"/>
    </row>
    <row r="143" spans="11:16" x14ac:dyDescent="0.25">
      <c r="K143" s="286"/>
      <c r="L143" s="287"/>
      <c r="M143" s="287"/>
      <c r="N143" s="288"/>
      <c r="O143" s="289"/>
      <c r="P143" s="49"/>
    </row>
    <row r="144" spans="11:16" x14ac:dyDescent="0.25">
      <c r="K144" s="286"/>
      <c r="L144" s="287"/>
      <c r="M144" s="287"/>
      <c r="N144" s="288"/>
      <c r="O144" s="289"/>
      <c r="P144" s="49"/>
    </row>
    <row r="145" spans="11:16" x14ac:dyDescent="0.25">
      <c r="K145" s="286"/>
      <c r="L145" s="287"/>
      <c r="M145" s="287"/>
      <c r="N145" s="288"/>
      <c r="O145" s="289"/>
      <c r="P145" s="49"/>
    </row>
    <row r="146" spans="11:16" x14ac:dyDescent="0.25">
      <c r="K146" s="286"/>
      <c r="L146" s="287"/>
      <c r="M146" s="287"/>
      <c r="N146" s="288"/>
      <c r="O146" s="289"/>
      <c r="P146" s="49"/>
    </row>
    <row r="147" spans="11:16" x14ac:dyDescent="0.25">
      <c r="K147" s="286"/>
      <c r="L147" s="287"/>
      <c r="M147" s="287"/>
      <c r="N147" s="288"/>
      <c r="O147" s="289"/>
      <c r="P147" s="49"/>
    </row>
    <row r="148" spans="11:16" x14ac:dyDescent="0.25">
      <c r="K148" s="286"/>
      <c r="L148" s="287"/>
      <c r="M148" s="287"/>
      <c r="N148" s="288"/>
      <c r="O148" s="289"/>
      <c r="P148" s="49"/>
    </row>
    <row r="149" spans="11:16" x14ac:dyDescent="0.25">
      <c r="K149" s="286"/>
      <c r="L149" s="287"/>
      <c r="M149" s="287"/>
      <c r="N149" s="288"/>
      <c r="O149" s="289"/>
      <c r="P149" s="49"/>
    </row>
    <row r="150" spans="11:16" x14ac:dyDescent="0.25">
      <c r="K150" s="286"/>
      <c r="L150" s="287"/>
      <c r="M150" s="287"/>
      <c r="N150" s="288"/>
      <c r="O150" s="289"/>
      <c r="P150" s="49"/>
    </row>
    <row r="151" spans="11:16" x14ac:dyDescent="0.25">
      <c r="K151" s="286"/>
      <c r="L151" s="287"/>
      <c r="M151" s="287"/>
      <c r="N151" s="288"/>
      <c r="O151" s="289"/>
      <c r="P151" s="49"/>
    </row>
    <row r="152" spans="11:16" x14ac:dyDescent="0.25">
      <c r="K152" s="286"/>
      <c r="L152" s="287"/>
      <c r="M152" s="287"/>
      <c r="N152" s="288"/>
      <c r="O152" s="289"/>
      <c r="P152" s="49"/>
    </row>
    <row r="153" spans="11:16" x14ac:dyDescent="0.25">
      <c r="K153" s="286"/>
      <c r="L153" s="287"/>
      <c r="M153" s="287"/>
      <c r="N153" s="288"/>
      <c r="O153" s="289"/>
      <c r="P153" s="49"/>
    </row>
    <row r="154" spans="11:16" x14ac:dyDescent="0.25">
      <c r="K154" s="286"/>
      <c r="L154" s="287"/>
      <c r="M154" s="287"/>
      <c r="N154" s="288"/>
      <c r="O154" s="289"/>
      <c r="P154" s="49"/>
    </row>
    <row r="155" spans="11:16" x14ac:dyDescent="0.25">
      <c r="K155" s="286"/>
      <c r="L155" s="287"/>
      <c r="M155" s="287"/>
      <c r="N155" s="288"/>
      <c r="O155" s="289"/>
      <c r="P155" s="49"/>
    </row>
    <row r="156" spans="11:16" x14ac:dyDescent="0.25">
      <c r="K156" s="286"/>
      <c r="L156" s="287"/>
      <c r="M156" s="287"/>
      <c r="N156" s="288"/>
      <c r="O156" s="289"/>
      <c r="P156" s="49"/>
    </row>
    <row r="157" spans="11:16" x14ac:dyDescent="0.25">
      <c r="K157" s="286"/>
      <c r="L157" s="287"/>
      <c r="M157" s="287"/>
      <c r="N157" s="288"/>
      <c r="O157" s="289"/>
      <c r="P157" s="49"/>
    </row>
    <row r="158" spans="11:16" x14ac:dyDescent="0.25">
      <c r="K158" s="286"/>
      <c r="L158" s="287"/>
      <c r="M158" s="287"/>
      <c r="N158" s="288"/>
      <c r="O158" s="289"/>
      <c r="P158" s="49"/>
    </row>
    <row r="159" spans="11:16" x14ac:dyDescent="0.25">
      <c r="K159" s="286"/>
      <c r="L159" s="287"/>
      <c r="M159" s="287"/>
      <c r="N159" s="288"/>
      <c r="O159" s="289"/>
      <c r="P159" s="49"/>
    </row>
    <row r="160" spans="11:16" x14ac:dyDescent="0.25">
      <c r="K160" s="286"/>
      <c r="L160" s="287"/>
      <c r="M160" s="287"/>
      <c r="N160" s="288"/>
      <c r="O160" s="289"/>
      <c r="P160" s="49"/>
    </row>
    <row r="161" spans="11:16" x14ac:dyDescent="0.25">
      <c r="K161" s="286"/>
      <c r="L161" s="287"/>
      <c r="M161" s="287"/>
      <c r="N161" s="288"/>
      <c r="O161" s="289"/>
      <c r="P161" s="49"/>
    </row>
    <row r="162" spans="11:16" x14ac:dyDescent="0.25">
      <c r="K162" s="286"/>
      <c r="L162" s="287"/>
      <c r="M162" s="287"/>
      <c r="N162" s="288"/>
      <c r="O162" s="289"/>
      <c r="P162" s="49"/>
    </row>
    <row r="163" spans="11:16" x14ac:dyDescent="0.25">
      <c r="K163" s="286"/>
      <c r="L163" s="287"/>
      <c r="M163" s="287"/>
      <c r="N163" s="288"/>
      <c r="O163" s="289"/>
      <c r="P163" s="49"/>
    </row>
    <row r="164" spans="11:16" x14ac:dyDescent="0.25">
      <c r="K164" s="286"/>
      <c r="L164" s="287"/>
      <c r="M164" s="287"/>
      <c r="N164" s="288"/>
      <c r="O164" s="289"/>
      <c r="P164" s="49"/>
    </row>
    <row r="165" spans="11:16" x14ac:dyDescent="0.25">
      <c r="K165" s="286"/>
      <c r="L165" s="287"/>
      <c r="M165" s="287"/>
      <c r="N165" s="288"/>
      <c r="O165" s="289"/>
      <c r="P165" s="49"/>
    </row>
    <row r="166" spans="11:16" x14ac:dyDescent="0.25">
      <c r="K166" s="286"/>
      <c r="L166" s="287"/>
      <c r="M166" s="287"/>
      <c r="N166" s="288"/>
      <c r="O166" s="289"/>
      <c r="P166" s="49"/>
    </row>
    <row r="167" spans="11:16" x14ac:dyDescent="0.25">
      <c r="K167" s="286"/>
      <c r="L167" s="287"/>
      <c r="M167" s="287"/>
      <c r="N167" s="288"/>
      <c r="O167" s="289"/>
      <c r="P167" s="49"/>
    </row>
    <row r="168" spans="11:16" x14ac:dyDescent="0.25">
      <c r="K168" s="286"/>
      <c r="L168" s="287"/>
      <c r="M168" s="287"/>
      <c r="N168" s="288"/>
      <c r="O168" s="289"/>
      <c r="P168" s="49"/>
    </row>
    <row r="169" spans="11:16" x14ac:dyDescent="0.25">
      <c r="K169" s="286"/>
      <c r="L169" s="287"/>
      <c r="M169" s="287"/>
      <c r="N169" s="288"/>
      <c r="O169" s="289"/>
      <c r="P169" s="49"/>
    </row>
    <row r="170" spans="11:16" x14ac:dyDescent="0.25">
      <c r="K170" s="286"/>
      <c r="L170" s="287"/>
      <c r="M170" s="287"/>
      <c r="N170" s="288"/>
      <c r="O170" s="289"/>
      <c r="P170" s="49"/>
    </row>
    <row r="171" spans="11:16" x14ac:dyDescent="0.25">
      <c r="K171" s="286"/>
      <c r="L171" s="287"/>
      <c r="M171" s="287"/>
      <c r="N171" s="288"/>
      <c r="O171" s="289"/>
      <c r="P171" s="49"/>
    </row>
    <row r="172" spans="11:16" x14ac:dyDescent="0.25">
      <c r="K172" s="286"/>
      <c r="L172" s="287"/>
      <c r="M172" s="287"/>
      <c r="N172" s="288"/>
      <c r="O172" s="289"/>
      <c r="P172" s="49"/>
    </row>
    <row r="173" spans="11:16" x14ac:dyDescent="0.25">
      <c r="K173" s="286"/>
      <c r="L173" s="287"/>
      <c r="M173" s="287"/>
      <c r="N173" s="288"/>
      <c r="O173" s="289"/>
      <c r="P173" s="49"/>
    </row>
    <row r="174" spans="11:16" x14ac:dyDescent="0.25">
      <c r="K174" s="286"/>
      <c r="L174" s="287"/>
      <c r="M174" s="287"/>
      <c r="N174" s="288"/>
      <c r="O174" s="289"/>
      <c r="P174" s="49"/>
    </row>
    <row r="175" spans="11:16" x14ac:dyDescent="0.25">
      <c r="K175" s="286"/>
      <c r="L175" s="287"/>
      <c r="M175" s="287"/>
      <c r="N175" s="288"/>
      <c r="O175" s="289"/>
      <c r="P175" s="49"/>
    </row>
    <row r="176" spans="11:16" x14ac:dyDescent="0.25">
      <c r="K176" s="286"/>
      <c r="L176" s="287"/>
      <c r="M176" s="287"/>
      <c r="N176" s="288"/>
      <c r="O176" s="289"/>
      <c r="P176" s="49"/>
    </row>
    <row r="177" spans="11:16" x14ac:dyDescent="0.25">
      <c r="K177" s="286"/>
      <c r="L177" s="287"/>
      <c r="M177" s="287"/>
      <c r="N177" s="288"/>
      <c r="O177" s="289"/>
      <c r="P177" s="49"/>
    </row>
    <row r="178" spans="11:16" x14ac:dyDescent="0.25">
      <c r="K178" s="286"/>
      <c r="L178" s="287"/>
      <c r="M178" s="287"/>
      <c r="N178" s="288"/>
      <c r="O178" s="289"/>
      <c r="P178" s="49"/>
    </row>
    <row r="179" spans="11:16" x14ac:dyDescent="0.25">
      <c r="K179" s="286"/>
      <c r="L179" s="287"/>
      <c r="M179" s="287"/>
      <c r="N179" s="288"/>
      <c r="O179" s="289"/>
      <c r="P179" s="49"/>
    </row>
    <row r="180" spans="11:16" x14ac:dyDescent="0.25">
      <c r="K180" s="286"/>
      <c r="L180" s="287"/>
      <c r="M180" s="287"/>
      <c r="N180" s="288"/>
      <c r="O180" s="289"/>
      <c r="P180" s="49"/>
    </row>
    <row r="181" spans="11:16" x14ac:dyDescent="0.25">
      <c r="K181" s="286"/>
      <c r="L181" s="287"/>
      <c r="M181" s="287"/>
      <c r="N181" s="288"/>
      <c r="O181" s="289"/>
      <c r="P181" s="49"/>
    </row>
    <row r="182" spans="11:16" x14ac:dyDescent="0.25">
      <c r="K182" s="286"/>
      <c r="L182" s="287"/>
      <c r="M182" s="287"/>
      <c r="N182" s="288"/>
      <c r="O182" s="289"/>
      <c r="P182" s="49"/>
    </row>
    <row r="183" spans="11:16" x14ac:dyDescent="0.25">
      <c r="K183" s="286"/>
      <c r="L183" s="287"/>
      <c r="M183" s="287"/>
      <c r="N183" s="288"/>
      <c r="O183" s="289"/>
      <c r="P183" s="49"/>
    </row>
    <row r="184" spans="11:16" x14ac:dyDescent="0.25">
      <c r="K184" s="286"/>
      <c r="L184" s="287"/>
      <c r="M184" s="287"/>
      <c r="N184" s="288"/>
      <c r="O184" s="289"/>
      <c r="P184" s="49"/>
    </row>
    <row r="185" spans="11:16" x14ac:dyDescent="0.25">
      <c r="K185" s="286"/>
      <c r="L185" s="287"/>
      <c r="M185" s="287"/>
      <c r="N185" s="288"/>
      <c r="O185" s="289"/>
      <c r="P185" s="49"/>
    </row>
    <row r="186" spans="11:16" x14ac:dyDescent="0.25">
      <c r="K186" s="286"/>
      <c r="L186" s="287"/>
      <c r="M186" s="287"/>
      <c r="N186" s="288"/>
      <c r="O186" s="289"/>
      <c r="P186" s="49"/>
    </row>
    <row r="187" spans="11:16" x14ac:dyDescent="0.25">
      <c r="K187" s="286"/>
      <c r="L187" s="287"/>
      <c r="M187" s="287"/>
      <c r="N187" s="288"/>
      <c r="O187" s="289"/>
      <c r="P187" s="49"/>
    </row>
    <row r="188" spans="11:16" x14ac:dyDescent="0.25">
      <c r="K188" s="286"/>
      <c r="L188" s="287"/>
      <c r="M188" s="287"/>
      <c r="N188" s="288"/>
      <c r="O188" s="289"/>
      <c r="P188" s="49"/>
    </row>
    <row r="189" spans="11:16" x14ac:dyDescent="0.25">
      <c r="K189" s="286"/>
      <c r="L189" s="287"/>
      <c r="M189" s="287"/>
      <c r="N189" s="288"/>
      <c r="O189" s="289"/>
      <c r="P189" s="49"/>
    </row>
    <row r="190" spans="11:16" x14ac:dyDescent="0.25">
      <c r="K190" s="286"/>
      <c r="L190" s="287"/>
      <c r="M190" s="287"/>
      <c r="N190" s="288"/>
      <c r="O190" s="289"/>
      <c r="P190" s="49"/>
    </row>
    <row r="191" spans="11:16" x14ac:dyDescent="0.25">
      <c r="K191" s="286"/>
      <c r="L191" s="287"/>
      <c r="M191" s="287"/>
      <c r="N191" s="288"/>
      <c r="O191" s="289"/>
      <c r="P191" s="49"/>
    </row>
    <row r="192" spans="11:16" x14ac:dyDescent="0.25">
      <c r="K192" s="286"/>
      <c r="L192" s="287"/>
      <c r="M192" s="287"/>
      <c r="N192" s="288"/>
      <c r="O192" s="289"/>
      <c r="P192" s="49"/>
    </row>
    <row r="193" spans="11:16" x14ac:dyDescent="0.25">
      <c r="K193" s="286"/>
      <c r="L193" s="287"/>
      <c r="M193" s="287"/>
      <c r="N193" s="288"/>
      <c r="O193" s="289"/>
      <c r="P193" s="49"/>
    </row>
    <row r="194" spans="11:16" x14ac:dyDescent="0.25">
      <c r="K194" s="286"/>
      <c r="L194" s="287"/>
      <c r="M194" s="287"/>
      <c r="N194" s="288"/>
      <c r="O194" s="289"/>
      <c r="P194" s="49"/>
    </row>
    <row r="195" spans="11:16" x14ac:dyDescent="0.25">
      <c r="K195" s="286"/>
      <c r="L195" s="287"/>
      <c r="M195" s="287"/>
      <c r="N195" s="288"/>
      <c r="O195" s="289"/>
      <c r="P195" s="49"/>
    </row>
    <row r="196" spans="11:16" x14ac:dyDescent="0.25">
      <c r="K196" s="286"/>
      <c r="L196" s="287"/>
      <c r="M196" s="287"/>
      <c r="N196" s="288"/>
      <c r="O196" s="289"/>
      <c r="P196" s="49"/>
    </row>
    <row r="197" spans="11:16" x14ac:dyDescent="0.25">
      <c r="K197" s="286"/>
      <c r="L197" s="287"/>
      <c r="M197" s="287"/>
      <c r="N197" s="288"/>
      <c r="O197" s="289"/>
      <c r="P197" s="49"/>
    </row>
    <row r="198" spans="11:16" x14ac:dyDescent="0.25">
      <c r="K198" s="286"/>
      <c r="L198" s="287"/>
      <c r="M198" s="287"/>
      <c r="N198" s="288"/>
      <c r="O198" s="289"/>
      <c r="P198" s="49"/>
    </row>
    <row r="199" spans="11:16" x14ac:dyDescent="0.25">
      <c r="K199" s="286"/>
      <c r="L199" s="287"/>
      <c r="M199" s="287"/>
      <c r="N199" s="288"/>
      <c r="O199" s="289"/>
      <c r="P199" s="49"/>
    </row>
    <row r="200" spans="11:16" x14ac:dyDescent="0.25">
      <c r="K200" s="286"/>
      <c r="L200" s="287"/>
      <c r="M200" s="287"/>
      <c r="N200" s="288"/>
      <c r="O200" s="289"/>
      <c r="P200" s="49"/>
    </row>
    <row r="201" spans="11:16" x14ac:dyDescent="0.25">
      <c r="K201" s="286"/>
      <c r="L201" s="287"/>
      <c r="M201" s="287"/>
      <c r="N201" s="288"/>
      <c r="O201" s="289"/>
      <c r="P201" s="49"/>
    </row>
    <row r="202" spans="11:16" x14ac:dyDescent="0.25">
      <c r="K202" s="286"/>
      <c r="L202" s="287"/>
      <c r="M202" s="287"/>
      <c r="N202" s="288"/>
      <c r="O202" s="289"/>
      <c r="P202" s="49"/>
    </row>
    <row r="203" spans="11:16" x14ac:dyDescent="0.25">
      <c r="K203" s="286"/>
      <c r="L203" s="287"/>
      <c r="M203" s="287"/>
      <c r="N203" s="288"/>
      <c r="O203" s="289"/>
      <c r="P203" s="49"/>
    </row>
    <row r="204" spans="11:16" x14ac:dyDescent="0.25">
      <c r="K204" s="286"/>
      <c r="L204" s="287"/>
      <c r="M204" s="287"/>
      <c r="N204" s="288"/>
      <c r="O204" s="289"/>
      <c r="P204" s="49"/>
    </row>
    <row r="205" spans="11:16" x14ac:dyDescent="0.25">
      <c r="K205" s="286"/>
      <c r="L205" s="287"/>
      <c r="M205" s="287"/>
      <c r="N205" s="288"/>
      <c r="O205" s="289"/>
      <c r="P205" s="49"/>
    </row>
    <row r="206" spans="11:16" x14ac:dyDescent="0.25">
      <c r="K206" s="286"/>
      <c r="L206" s="287"/>
      <c r="M206" s="287"/>
      <c r="N206" s="288"/>
      <c r="O206" s="289"/>
      <c r="P206" s="49"/>
    </row>
    <row r="207" spans="11:16" x14ac:dyDescent="0.25">
      <c r="K207" s="286"/>
      <c r="L207" s="287"/>
      <c r="M207" s="287"/>
      <c r="N207" s="288"/>
      <c r="O207" s="289"/>
      <c r="P207" s="49"/>
    </row>
    <row r="208" spans="11:16" x14ac:dyDescent="0.25">
      <c r="K208" s="286"/>
      <c r="L208" s="287"/>
      <c r="M208" s="287"/>
      <c r="N208" s="288"/>
      <c r="O208" s="289"/>
      <c r="P208" s="49"/>
    </row>
    <row r="209" spans="11:16" x14ac:dyDescent="0.25">
      <c r="K209" s="286"/>
      <c r="L209" s="287"/>
      <c r="M209" s="287"/>
      <c r="N209" s="288"/>
      <c r="O209" s="289"/>
      <c r="P209" s="49"/>
    </row>
    <row r="210" spans="11:16" x14ac:dyDescent="0.25">
      <c r="K210" s="286"/>
      <c r="L210" s="287"/>
      <c r="M210" s="287"/>
      <c r="N210" s="288"/>
      <c r="O210" s="289"/>
      <c r="P210" s="49"/>
    </row>
    <row r="211" spans="11:16" x14ac:dyDescent="0.25">
      <c r="K211" s="286"/>
      <c r="L211" s="287"/>
      <c r="M211" s="287"/>
      <c r="N211" s="288"/>
      <c r="O211" s="289"/>
      <c r="P211" s="49"/>
    </row>
    <row r="212" spans="11:16" x14ac:dyDescent="0.25">
      <c r="K212" s="286"/>
      <c r="L212" s="287"/>
      <c r="M212" s="287"/>
      <c r="N212" s="288"/>
      <c r="O212" s="289"/>
      <c r="P212" s="49"/>
    </row>
    <row r="213" spans="11:16" x14ac:dyDescent="0.25">
      <c r="K213" s="286"/>
      <c r="L213" s="287"/>
      <c r="M213" s="287"/>
      <c r="N213" s="288"/>
      <c r="O213" s="289"/>
      <c r="P213" s="49"/>
    </row>
    <row r="214" spans="11:16" x14ac:dyDescent="0.25">
      <c r="K214" s="286"/>
      <c r="L214" s="287"/>
      <c r="M214" s="287"/>
      <c r="N214" s="288"/>
      <c r="O214" s="289"/>
      <c r="P214" s="49"/>
    </row>
    <row r="215" spans="11:16" x14ac:dyDescent="0.25">
      <c r="K215" s="286"/>
      <c r="L215" s="287"/>
      <c r="M215" s="287"/>
      <c r="N215" s="288"/>
      <c r="O215" s="289"/>
      <c r="P215" s="49"/>
    </row>
    <row r="216" spans="11:16" x14ac:dyDescent="0.25">
      <c r="K216" s="286"/>
      <c r="L216" s="287"/>
      <c r="M216" s="287"/>
      <c r="N216" s="288"/>
      <c r="O216" s="289"/>
      <c r="P216" s="49"/>
    </row>
    <row r="217" spans="11:16" x14ac:dyDescent="0.25">
      <c r="K217" s="286"/>
      <c r="L217" s="287"/>
      <c r="M217" s="287"/>
      <c r="N217" s="288"/>
      <c r="O217" s="289"/>
      <c r="P217" s="49"/>
    </row>
    <row r="218" spans="11:16" x14ac:dyDescent="0.25">
      <c r="K218" s="286"/>
      <c r="L218" s="287"/>
      <c r="M218" s="287"/>
      <c r="N218" s="288"/>
      <c r="O218" s="289"/>
      <c r="P218" s="49"/>
    </row>
    <row r="219" spans="11:16" x14ac:dyDescent="0.25">
      <c r="K219" s="286"/>
      <c r="L219" s="287"/>
      <c r="M219" s="287"/>
      <c r="N219" s="288"/>
      <c r="O219" s="289"/>
      <c r="P219" s="49"/>
    </row>
    <row r="220" spans="11:16" x14ac:dyDescent="0.25">
      <c r="K220" s="286"/>
      <c r="L220" s="287"/>
      <c r="M220" s="287"/>
      <c r="N220" s="288"/>
      <c r="O220" s="289"/>
      <c r="P220" s="49"/>
    </row>
    <row r="221" spans="11:16" x14ac:dyDescent="0.25">
      <c r="K221" s="286"/>
      <c r="L221" s="287"/>
      <c r="M221" s="287"/>
      <c r="N221" s="288"/>
      <c r="O221" s="289"/>
      <c r="P221" s="49"/>
    </row>
    <row r="222" spans="11:16" x14ac:dyDescent="0.25">
      <c r="K222" s="286"/>
      <c r="L222" s="287"/>
      <c r="M222" s="287"/>
      <c r="N222" s="288"/>
      <c r="O222" s="289"/>
      <c r="P222" s="49"/>
    </row>
    <row r="223" spans="11:16" x14ac:dyDescent="0.25">
      <c r="K223" s="286"/>
      <c r="L223" s="287"/>
      <c r="M223" s="287"/>
      <c r="N223" s="288"/>
      <c r="O223" s="289"/>
      <c r="P223" s="49"/>
    </row>
    <row r="224" spans="11:16" x14ac:dyDescent="0.25">
      <c r="K224" s="286"/>
      <c r="L224" s="287"/>
      <c r="M224" s="287"/>
      <c r="N224" s="288"/>
      <c r="O224" s="289"/>
      <c r="P224" s="49"/>
    </row>
    <row r="225" spans="11:16" x14ac:dyDescent="0.25">
      <c r="K225" s="286"/>
      <c r="L225" s="287"/>
      <c r="M225" s="287"/>
      <c r="N225" s="288"/>
      <c r="O225" s="289"/>
      <c r="P225" s="49"/>
    </row>
    <row r="226" spans="11:16" x14ac:dyDescent="0.25">
      <c r="K226" s="286"/>
      <c r="L226" s="287"/>
      <c r="M226" s="287"/>
      <c r="N226" s="288"/>
      <c r="O226" s="289"/>
      <c r="P226" s="49"/>
    </row>
    <row r="227" spans="11:16" x14ac:dyDescent="0.25">
      <c r="K227" s="286"/>
      <c r="L227" s="287"/>
      <c r="M227" s="287"/>
      <c r="N227" s="288"/>
      <c r="O227" s="289"/>
      <c r="P227" s="49"/>
    </row>
    <row r="228" spans="11:16" x14ac:dyDescent="0.25">
      <c r="K228" s="286"/>
      <c r="L228" s="287"/>
      <c r="M228" s="287"/>
      <c r="N228" s="288"/>
      <c r="O228" s="289"/>
      <c r="P228" s="49"/>
    </row>
    <row r="229" spans="11:16" x14ac:dyDescent="0.25">
      <c r="K229" s="286"/>
      <c r="L229" s="287"/>
      <c r="M229" s="287"/>
      <c r="N229" s="288"/>
      <c r="O229" s="289"/>
      <c r="P229" s="49"/>
    </row>
    <row r="230" spans="11:16" x14ac:dyDescent="0.25">
      <c r="K230" s="286"/>
      <c r="L230" s="287"/>
      <c r="M230" s="287"/>
      <c r="N230" s="288"/>
      <c r="O230" s="289"/>
      <c r="P230" s="49"/>
    </row>
    <row r="231" spans="11:16" x14ac:dyDescent="0.25">
      <c r="K231" s="286"/>
      <c r="L231" s="287"/>
      <c r="M231" s="287"/>
      <c r="N231" s="288"/>
      <c r="O231" s="289"/>
      <c r="P231" s="49"/>
    </row>
    <row r="232" spans="11:16" x14ac:dyDescent="0.25">
      <c r="K232" s="286"/>
      <c r="L232" s="287"/>
      <c r="M232" s="287"/>
      <c r="N232" s="288"/>
      <c r="O232" s="289"/>
      <c r="P232" s="49"/>
    </row>
    <row r="233" spans="11:16" x14ac:dyDescent="0.25">
      <c r="K233" s="286"/>
      <c r="L233" s="287"/>
      <c r="M233" s="287"/>
      <c r="N233" s="288"/>
      <c r="O233" s="289"/>
      <c r="P233" s="49"/>
    </row>
    <row r="234" spans="11:16" x14ac:dyDescent="0.25">
      <c r="K234" s="286"/>
      <c r="L234" s="287"/>
      <c r="M234" s="287"/>
      <c r="N234" s="288"/>
      <c r="O234" s="289"/>
      <c r="P234" s="49"/>
    </row>
    <row r="235" spans="11:16" x14ac:dyDescent="0.25">
      <c r="K235" s="286"/>
      <c r="L235" s="287"/>
      <c r="M235" s="287"/>
      <c r="N235" s="288"/>
      <c r="O235" s="289"/>
      <c r="P235" s="49"/>
    </row>
    <row r="236" spans="11:16" x14ac:dyDescent="0.25">
      <c r="K236" s="286"/>
      <c r="L236" s="287"/>
      <c r="M236" s="287"/>
      <c r="N236" s="288"/>
      <c r="O236" s="289"/>
      <c r="P236" s="49"/>
    </row>
    <row r="237" spans="11:16" x14ac:dyDescent="0.25">
      <c r="K237" s="286"/>
      <c r="L237" s="287"/>
      <c r="M237" s="287"/>
      <c r="N237" s="288"/>
      <c r="O237" s="289"/>
      <c r="P237" s="49"/>
    </row>
    <row r="238" spans="11:16" x14ac:dyDescent="0.25">
      <c r="K238" s="286"/>
      <c r="L238" s="287"/>
      <c r="M238" s="287"/>
      <c r="N238" s="288"/>
      <c r="O238" s="289"/>
      <c r="P238" s="49"/>
    </row>
    <row r="239" spans="11:16" x14ac:dyDescent="0.25">
      <c r="K239" s="286"/>
      <c r="L239" s="287"/>
      <c r="M239" s="287"/>
      <c r="N239" s="288"/>
      <c r="O239" s="289"/>
      <c r="P239" s="49"/>
    </row>
    <row r="240" spans="11:16" x14ac:dyDescent="0.25">
      <c r="K240" s="286"/>
      <c r="L240" s="287"/>
      <c r="M240" s="287"/>
      <c r="N240" s="288"/>
      <c r="O240" s="289"/>
      <c r="P240" s="49"/>
    </row>
    <row r="241" spans="11:16" x14ac:dyDescent="0.25">
      <c r="K241" s="286"/>
      <c r="L241" s="287"/>
      <c r="M241" s="287"/>
      <c r="N241" s="288"/>
      <c r="O241" s="289"/>
      <c r="P241" s="49"/>
    </row>
    <row r="242" spans="11:16" x14ac:dyDescent="0.25">
      <c r="K242" s="286"/>
      <c r="L242" s="287"/>
      <c r="M242" s="287"/>
      <c r="N242" s="288"/>
      <c r="O242" s="289"/>
      <c r="P242" s="49"/>
    </row>
    <row r="243" spans="11:16" x14ac:dyDescent="0.25">
      <c r="K243" s="286"/>
      <c r="L243" s="287"/>
      <c r="M243" s="287"/>
      <c r="N243" s="288"/>
      <c r="O243" s="289"/>
      <c r="P243" s="49"/>
    </row>
    <row r="244" spans="11:16" x14ac:dyDescent="0.25">
      <c r="K244" s="286"/>
      <c r="L244" s="287"/>
      <c r="M244" s="287"/>
      <c r="N244" s="288"/>
      <c r="O244" s="289"/>
      <c r="P244" s="49"/>
    </row>
    <row r="245" spans="11:16" x14ac:dyDescent="0.25">
      <c r="K245" s="286"/>
      <c r="L245" s="287"/>
      <c r="M245" s="287"/>
      <c r="N245" s="288"/>
      <c r="O245" s="289"/>
      <c r="P245" s="49"/>
    </row>
    <row r="246" spans="11:16" x14ac:dyDescent="0.25">
      <c r="K246" s="286"/>
      <c r="L246" s="287"/>
      <c r="M246" s="287"/>
      <c r="N246" s="288"/>
      <c r="O246" s="289"/>
      <c r="P246" s="49"/>
    </row>
    <row r="247" spans="11:16" x14ac:dyDescent="0.25">
      <c r="K247" s="286"/>
      <c r="L247" s="287"/>
      <c r="M247" s="287"/>
      <c r="N247" s="288"/>
      <c r="O247" s="289"/>
      <c r="P247" s="49"/>
    </row>
    <row r="248" spans="11:16" x14ac:dyDescent="0.25">
      <c r="K248" s="286"/>
      <c r="L248" s="287"/>
      <c r="M248" s="287"/>
      <c r="N248" s="288"/>
      <c r="O248" s="289"/>
      <c r="P248" s="49"/>
    </row>
    <row r="249" spans="11:16" x14ac:dyDescent="0.25">
      <c r="K249" s="286"/>
      <c r="L249" s="287"/>
      <c r="M249" s="287"/>
      <c r="N249" s="288"/>
      <c r="O249" s="289"/>
      <c r="P249" s="49"/>
    </row>
    <row r="250" spans="11:16" x14ac:dyDescent="0.25">
      <c r="K250" s="286"/>
      <c r="L250" s="287"/>
      <c r="M250" s="287"/>
      <c r="N250" s="288"/>
      <c r="O250" s="289"/>
      <c r="P250" s="49"/>
    </row>
    <row r="251" spans="11:16" x14ac:dyDescent="0.25">
      <c r="K251" s="286"/>
      <c r="L251" s="287"/>
      <c r="M251" s="287"/>
      <c r="N251" s="288"/>
      <c r="O251" s="289"/>
      <c r="P251" s="49"/>
    </row>
    <row r="252" spans="11:16" x14ac:dyDescent="0.25">
      <c r="K252" s="286"/>
      <c r="L252" s="287"/>
      <c r="M252" s="287"/>
      <c r="N252" s="288"/>
      <c r="O252" s="289"/>
      <c r="P252" s="49"/>
    </row>
    <row r="253" spans="11:16" x14ac:dyDescent="0.25">
      <c r="K253" s="286"/>
      <c r="L253" s="287"/>
      <c r="M253" s="287"/>
      <c r="N253" s="288"/>
      <c r="O253" s="289"/>
      <c r="P253" s="49"/>
    </row>
    <row r="254" spans="11:16" x14ac:dyDescent="0.25">
      <c r="K254" s="286"/>
      <c r="L254" s="287"/>
      <c r="M254" s="287"/>
      <c r="N254" s="288"/>
      <c r="O254" s="289"/>
      <c r="P254" s="49"/>
    </row>
    <row r="255" spans="11:16" x14ac:dyDescent="0.25">
      <c r="K255" s="286"/>
      <c r="L255" s="287"/>
      <c r="M255" s="287"/>
      <c r="N255" s="288"/>
      <c r="O255" s="289"/>
      <c r="P255" s="49"/>
    </row>
    <row r="256" spans="11:16" x14ac:dyDescent="0.25">
      <c r="K256" s="286"/>
      <c r="L256" s="287"/>
      <c r="M256" s="287"/>
      <c r="N256" s="288"/>
      <c r="O256" s="289"/>
      <c r="P256" s="49"/>
    </row>
    <row r="257" spans="11:16" x14ac:dyDescent="0.25">
      <c r="K257" s="286"/>
      <c r="L257" s="287"/>
      <c r="M257" s="287"/>
      <c r="N257" s="288"/>
      <c r="O257" s="289"/>
      <c r="P257" s="49"/>
    </row>
    <row r="258" spans="11:16" x14ac:dyDescent="0.25">
      <c r="K258" s="286"/>
      <c r="L258" s="287"/>
      <c r="M258" s="287"/>
      <c r="N258" s="288"/>
      <c r="O258" s="289"/>
      <c r="P258" s="49"/>
    </row>
    <row r="259" spans="11:16" x14ac:dyDescent="0.25">
      <c r="K259" s="286"/>
      <c r="L259" s="287"/>
      <c r="M259" s="287"/>
      <c r="N259" s="288"/>
      <c r="O259" s="289"/>
      <c r="P259" s="49"/>
    </row>
    <row r="260" spans="11:16" x14ac:dyDescent="0.25">
      <c r="K260" s="286"/>
      <c r="L260" s="287"/>
      <c r="M260" s="287"/>
      <c r="N260" s="288"/>
      <c r="O260" s="289"/>
      <c r="P260" s="49"/>
    </row>
    <row r="261" spans="11:16" x14ac:dyDescent="0.25">
      <c r="K261" s="286"/>
      <c r="L261" s="287"/>
      <c r="M261" s="287"/>
      <c r="N261" s="288"/>
      <c r="O261" s="289"/>
      <c r="P261" s="49"/>
    </row>
    <row r="262" spans="11:16" x14ac:dyDescent="0.25">
      <c r="K262" s="286"/>
      <c r="L262" s="287"/>
      <c r="M262" s="287"/>
      <c r="N262" s="288"/>
      <c r="O262" s="289"/>
      <c r="P262" s="49"/>
    </row>
    <row r="263" spans="11:16" x14ac:dyDescent="0.25">
      <c r="K263" s="286"/>
      <c r="L263" s="287"/>
      <c r="M263" s="287"/>
      <c r="N263" s="288"/>
      <c r="O263" s="289"/>
      <c r="P263" s="49"/>
    </row>
    <row r="264" spans="11:16" x14ac:dyDescent="0.25">
      <c r="K264" s="286"/>
      <c r="L264" s="287"/>
      <c r="M264" s="287"/>
      <c r="N264" s="288"/>
      <c r="O264" s="289"/>
      <c r="P264" s="49"/>
    </row>
    <row r="265" spans="11:16" x14ac:dyDescent="0.25">
      <c r="K265" s="286"/>
      <c r="L265" s="287"/>
      <c r="M265" s="287"/>
      <c r="N265" s="288"/>
      <c r="O265" s="289"/>
      <c r="P265" s="49"/>
    </row>
    <row r="266" spans="11:16" x14ac:dyDescent="0.25">
      <c r="K266" s="286"/>
      <c r="L266" s="287"/>
      <c r="M266" s="287"/>
      <c r="N266" s="288"/>
      <c r="O266" s="289"/>
      <c r="P266" s="49"/>
    </row>
    <row r="267" spans="11:16" x14ac:dyDescent="0.25">
      <c r="K267" s="286"/>
      <c r="L267" s="287"/>
      <c r="M267" s="287"/>
      <c r="N267" s="288"/>
      <c r="O267" s="289"/>
      <c r="P267" s="49"/>
    </row>
    <row r="268" spans="11:16" x14ac:dyDescent="0.25">
      <c r="K268" s="286"/>
      <c r="L268" s="287"/>
      <c r="M268" s="287"/>
      <c r="N268" s="288"/>
      <c r="O268" s="289"/>
      <c r="P268" s="49"/>
    </row>
    <row r="269" spans="11:16" x14ac:dyDescent="0.25">
      <c r="K269" s="286"/>
      <c r="L269" s="287"/>
      <c r="M269" s="287"/>
      <c r="N269" s="288"/>
      <c r="O269" s="289"/>
      <c r="P269" s="49"/>
    </row>
    <row r="270" spans="11:16" x14ac:dyDescent="0.25">
      <c r="K270" s="286"/>
      <c r="L270" s="287"/>
      <c r="M270" s="287"/>
      <c r="N270" s="288"/>
      <c r="O270" s="289"/>
      <c r="P270" s="49"/>
    </row>
    <row r="271" spans="11:16" x14ac:dyDescent="0.25">
      <c r="K271" s="286"/>
      <c r="L271" s="287"/>
      <c r="M271" s="287"/>
      <c r="N271" s="288"/>
      <c r="O271" s="289"/>
      <c r="P271" s="49"/>
    </row>
    <row r="272" spans="11:16" x14ac:dyDescent="0.25">
      <c r="K272" s="286"/>
      <c r="L272" s="287"/>
      <c r="M272" s="287"/>
      <c r="N272" s="288"/>
      <c r="O272" s="289"/>
      <c r="P272" s="49"/>
    </row>
    <row r="273" spans="11:16" x14ac:dyDescent="0.25">
      <c r="K273" s="286"/>
      <c r="L273" s="287"/>
      <c r="M273" s="287"/>
      <c r="N273" s="288"/>
      <c r="O273" s="289"/>
      <c r="P273" s="49"/>
    </row>
    <row r="274" spans="11:16" x14ac:dyDescent="0.25">
      <c r="K274" s="286"/>
      <c r="L274" s="287"/>
      <c r="M274" s="287"/>
      <c r="N274" s="288"/>
      <c r="O274" s="289"/>
      <c r="P274" s="49"/>
    </row>
    <row r="275" spans="11:16" x14ac:dyDescent="0.25">
      <c r="K275" s="286"/>
      <c r="L275" s="287"/>
      <c r="M275" s="287"/>
      <c r="N275" s="288"/>
      <c r="O275" s="289"/>
      <c r="P275" s="49"/>
    </row>
    <row r="276" spans="11:16" x14ac:dyDescent="0.25">
      <c r="K276" s="286"/>
      <c r="L276" s="287"/>
      <c r="M276" s="287"/>
      <c r="N276" s="288"/>
      <c r="O276" s="289"/>
      <c r="P276" s="49"/>
    </row>
    <row r="277" spans="11:16" x14ac:dyDescent="0.25">
      <c r="K277" s="286"/>
      <c r="L277" s="287"/>
      <c r="M277" s="287"/>
      <c r="N277" s="288"/>
      <c r="O277" s="289"/>
      <c r="P277" s="49"/>
    </row>
    <row r="278" spans="11:16" x14ac:dyDescent="0.25">
      <c r="K278" s="286"/>
      <c r="L278" s="287"/>
      <c r="M278" s="287"/>
      <c r="N278" s="288"/>
      <c r="O278" s="289"/>
      <c r="P278" s="49"/>
    </row>
    <row r="279" spans="11:16" x14ac:dyDescent="0.25">
      <c r="K279" s="286"/>
      <c r="L279" s="287"/>
      <c r="M279" s="287"/>
      <c r="N279" s="288"/>
      <c r="O279" s="289"/>
      <c r="P279" s="49"/>
    </row>
    <row r="280" spans="11:16" x14ac:dyDescent="0.25">
      <c r="K280" s="286"/>
      <c r="L280" s="287"/>
      <c r="M280" s="287"/>
      <c r="N280" s="288"/>
      <c r="O280" s="289"/>
      <c r="P280" s="49"/>
    </row>
    <row r="281" spans="11:16" x14ac:dyDescent="0.25">
      <c r="K281" s="286"/>
      <c r="L281" s="287"/>
      <c r="M281" s="287"/>
      <c r="N281" s="288"/>
      <c r="O281" s="289"/>
      <c r="P281" s="49"/>
    </row>
    <row r="282" spans="11:16" x14ac:dyDescent="0.25">
      <c r="K282" s="286"/>
      <c r="L282" s="287"/>
      <c r="M282" s="287"/>
      <c r="N282" s="288"/>
      <c r="O282" s="289"/>
      <c r="P282" s="49"/>
    </row>
    <row r="283" spans="11:16" x14ac:dyDescent="0.25">
      <c r="K283" s="286"/>
      <c r="L283" s="287"/>
      <c r="M283" s="287"/>
      <c r="N283" s="288"/>
      <c r="O283" s="289"/>
      <c r="P283" s="49"/>
    </row>
    <row r="284" spans="11:16" x14ac:dyDescent="0.25">
      <c r="K284" s="286"/>
      <c r="L284" s="287"/>
      <c r="M284" s="287"/>
      <c r="N284" s="288"/>
      <c r="O284" s="289"/>
      <c r="P284" s="49"/>
    </row>
    <row r="285" spans="11:16" x14ac:dyDescent="0.25">
      <c r="K285" s="286"/>
      <c r="L285" s="287"/>
      <c r="M285" s="287"/>
      <c r="N285" s="288"/>
      <c r="O285" s="289"/>
      <c r="P285" s="49"/>
    </row>
    <row r="286" spans="11:16" x14ac:dyDescent="0.25">
      <c r="K286" s="286"/>
      <c r="L286" s="287"/>
      <c r="M286" s="287"/>
      <c r="N286" s="288"/>
      <c r="O286" s="289"/>
      <c r="P286" s="49"/>
    </row>
    <row r="287" spans="11:16" x14ac:dyDescent="0.25">
      <c r="K287" s="286"/>
      <c r="L287" s="287"/>
      <c r="M287" s="287"/>
      <c r="N287" s="288"/>
      <c r="O287" s="289"/>
      <c r="P287" s="49"/>
    </row>
    <row r="288" spans="11:16" x14ac:dyDescent="0.25">
      <c r="K288" s="286"/>
      <c r="L288" s="287"/>
      <c r="M288" s="287"/>
      <c r="N288" s="288"/>
      <c r="O288" s="289"/>
      <c r="P288" s="49"/>
    </row>
    <row r="289" spans="11:16" x14ac:dyDescent="0.25">
      <c r="K289" s="286"/>
      <c r="L289" s="287"/>
      <c r="M289" s="287"/>
      <c r="N289" s="288"/>
      <c r="O289" s="289"/>
      <c r="P289" s="49"/>
    </row>
    <row r="290" spans="11:16" x14ac:dyDescent="0.25">
      <c r="K290" s="286"/>
      <c r="L290" s="287"/>
      <c r="M290" s="287"/>
      <c r="N290" s="288"/>
      <c r="O290" s="289"/>
      <c r="P290" s="49"/>
    </row>
    <row r="291" spans="11:16" x14ac:dyDescent="0.25">
      <c r="K291" s="286"/>
      <c r="L291" s="287"/>
      <c r="M291" s="287"/>
      <c r="N291" s="288"/>
      <c r="O291" s="289"/>
      <c r="P291" s="49"/>
    </row>
    <row r="292" spans="11:16" x14ac:dyDescent="0.25">
      <c r="K292" s="286"/>
      <c r="L292" s="287"/>
      <c r="M292" s="287"/>
      <c r="N292" s="288"/>
      <c r="O292" s="289"/>
      <c r="P292" s="49"/>
    </row>
    <row r="293" spans="11:16" x14ac:dyDescent="0.25">
      <c r="K293" s="286"/>
      <c r="L293" s="287"/>
      <c r="M293" s="287"/>
      <c r="N293" s="288"/>
      <c r="O293" s="289"/>
      <c r="P293" s="49"/>
    </row>
    <row r="294" spans="11:16" x14ac:dyDescent="0.25">
      <c r="K294" s="286"/>
      <c r="L294" s="287"/>
      <c r="M294" s="287"/>
      <c r="N294" s="288"/>
      <c r="O294" s="289"/>
      <c r="P294" s="49"/>
    </row>
    <row r="295" spans="11:16" x14ac:dyDescent="0.25">
      <c r="K295" s="286"/>
      <c r="L295" s="287"/>
      <c r="M295" s="287"/>
      <c r="N295" s="288"/>
      <c r="O295" s="289"/>
      <c r="P295" s="49"/>
    </row>
    <row r="296" spans="11:16" x14ac:dyDescent="0.25">
      <c r="K296" s="286"/>
      <c r="L296" s="287"/>
      <c r="M296" s="287"/>
      <c r="N296" s="288"/>
      <c r="O296" s="289"/>
      <c r="P296" s="49"/>
    </row>
    <row r="297" spans="11:16" x14ac:dyDescent="0.25">
      <c r="K297" s="286"/>
      <c r="L297" s="287"/>
      <c r="M297" s="287"/>
      <c r="N297" s="288"/>
      <c r="O297" s="289"/>
      <c r="P297" s="49"/>
    </row>
    <row r="298" spans="11:16" x14ac:dyDescent="0.25">
      <c r="K298" s="286"/>
      <c r="L298" s="287"/>
      <c r="M298" s="287"/>
      <c r="N298" s="288"/>
      <c r="O298" s="289"/>
      <c r="P298" s="49"/>
    </row>
    <row r="299" spans="11:16" x14ac:dyDescent="0.25">
      <c r="K299" s="286"/>
      <c r="L299" s="287"/>
      <c r="M299" s="287"/>
      <c r="N299" s="288"/>
      <c r="O299" s="289"/>
      <c r="P299" s="49"/>
    </row>
    <row r="300" spans="11:16" x14ac:dyDescent="0.25">
      <c r="K300" s="286"/>
      <c r="L300" s="287"/>
      <c r="M300" s="287"/>
      <c r="N300" s="288"/>
      <c r="O300" s="289"/>
      <c r="P300" s="49"/>
    </row>
    <row r="301" spans="11:16" x14ac:dyDescent="0.25">
      <c r="K301" s="286"/>
      <c r="L301" s="287"/>
      <c r="M301" s="287"/>
      <c r="N301" s="288"/>
      <c r="O301" s="289"/>
      <c r="P301" s="49"/>
    </row>
    <row r="302" spans="11:16" x14ac:dyDescent="0.25">
      <c r="K302" s="286"/>
      <c r="L302" s="287"/>
      <c r="M302" s="287"/>
      <c r="N302" s="288"/>
      <c r="O302" s="289"/>
      <c r="P302" s="49"/>
    </row>
    <row r="303" spans="11:16" x14ac:dyDescent="0.25">
      <c r="K303" s="286"/>
      <c r="L303" s="287"/>
      <c r="M303" s="287"/>
      <c r="N303" s="288"/>
      <c r="O303" s="289"/>
      <c r="P303" s="49"/>
    </row>
    <row r="304" spans="11:16" x14ac:dyDescent="0.25">
      <c r="K304" s="286"/>
      <c r="L304" s="287"/>
      <c r="M304" s="287"/>
      <c r="N304" s="288"/>
      <c r="O304" s="289"/>
      <c r="P304" s="49"/>
    </row>
    <row r="305" spans="11:16" x14ac:dyDescent="0.25">
      <c r="K305" s="286"/>
      <c r="L305" s="287"/>
      <c r="M305" s="287"/>
      <c r="N305" s="288"/>
      <c r="O305" s="289"/>
      <c r="P305" s="49"/>
    </row>
    <row r="306" spans="11:16" x14ac:dyDescent="0.25">
      <c r="K306" s="286"/>
      <c r="L306" s="287"/>
      <c r="M306" s="287"/>
      <c r="N306" s="288"/>
      <c r="O306" s="289"/>
      <c r="P306" s="49"/>
    </row>
    <row r="307" spans="11:16" x14ac:dyDescent="0.25">
      <c r="K307" s="286"/>
      <c r="L307" s="287"/>
      <c r="M307" s="287"/>
      <c r="N307" s="288"/>
      <c r="O307" s="289"/>
      <c r="P307" s="49"/>
    </row>
    <row r="308" spans="11:16" x14ac:dyDescent="0.25">
      <c r="K308" s="286"/>
      <c r="L308" s="287"/>
      <c r="M308" s="287"/>
      <c r="N308" s="288"/>
      <c r="O308" s="289"/>
      <c r="P308" s="49"/>
    </row>
    <row r="309" spans="11:16" x14ac:dyDescent="0.25">
      <c r="K309" s="286"/>
      <c r="L309" s="287"/>
      <c r="M309" s="287"/>
      <c r="N309" s="288"/>
      <c r="O309" s="289"/>
      <c r="P309" s="49"/>
    </row>
    <row r="310" spans="11:16" x14ac:dyDescent="0.25">
      <c r="K310" s="286"/>
      <c r="L310" s="287"/>
      <c r="M310" s="287"/>
      <c r="N310" s="288"/>
      <c r="O310" s="289"/>
      <c r="P310" s="49"/>
    </row>
    <row r="311" spans="11:16" x14ac:dyDescent="0.25">
      <c r="K311" s="286"/>
      <c r="L311" s="287"/>
      <c r="M311" s="287"/>
      <c r="N311" s="288"/>
      <c r="O311" s="289"/>
      <c r="P311" s="49"/>
    </row>
    <row r="312" spans="11:16" x14ac:dyDescent="0.25">
      <c r="K312" s="286"/>
      <c r="L312" s="287"/>
      <c r="M312" s="287"/>
      <c r="N312" s="288"/>
      <c r="O312" s="289"/>
      <c r="P312" s="49"/>
    </row>
    <row r="313" spans="11:16" x14ac:dyDescent="0.25">
      <c r="K313" s="286"/>
      <c r="L313" s="287"/>
      <c r="M313" s="287"/>
      <c r="N313" s="288"/>
      <c r="O313" s="289"/>
      <c r="P313" s="49"/>
    </row>
    <row r="314" spans="11:16" x14ac:dyDescent="0.25">
      <c r="K314" s="286"/>
      <c r="L314" s="287"/>
      <c r="M314" s="287"/>
      <c r="N314" s="288"/>
      <c r="O314" s="289"/>
      <c r="P314" s="49"/>
    </row>
    <row r="315" spans="11:16" x14ac:dyDescent="0.25">
      <c r="K315" s="286"/>
      <c r="L315" s="287"/>
      <c r="M315" s="287"/>
      <c r="N315" s="288"/>
      <c r="O315" s="289"/>
      <c r="P315" s="49"/>
    </row>
    <row r="316" spans="11:16" x14ac:dyDescent="0.25">
      <c r="K316" s="286"/>
      <c r="L316" s="287"/>
      <c r="M316" s="287"/>
      <c r="N316" s="288"/>
      <c r="O316" s="289"/>
      <c r="P316" s="49"/>
    </row>
    <row r="317" spans="11:16" x14ac:dyDescent="0.25">
      <c r="K317" s="286"/>
      <c r="L317" s="287"/>
      <c r="M317" s="287"/>
      <c r="N317" s="288"/>
      <c r="O317" s="289"/>
      <c r="P317" s="49"/>
    </row>
    <row r="318" spans="11:16" x14ac:dyDescent="0.25">
      <c r="K318" s="286"/>
      <c r="L318" s="287"/>
      <c r="M318" s="287"/>
      <c r="N318" s="288"/>
      <c r="O318" s="289"/>
      <c r="P318" s="49"/>
    </row>
    <row r="319" spans="11:16" x14ac:dyDescent="0.25">
      <c r="K319" s="286"/>
      <c r="L319" s="287"/>
      <c r="M319" s="287"/>
      <c r="N319" s="288"/>
      <c r="O319" s="289"/>
      <c r="P319" s="49"/>
    </row>
    <row r="320" spans="11:16" x14ac:dyDescent="0.25">
      <c r="K320" s="286"/>
      <c r="L320" s="287"/>
      <c r="M320" s="287"/>
      <c r="N320" s="288"/>
      <c r="O320" s="289"/>
      <c r="P320" s="49"/>
    </row>
    <row r="321" spans="11:16" x14ac:dyDescent="0.25">
      <c r="K321" s="286"/>
      <c r="L321" s="287"/>
      <c r="M321" s="287"/>
      <c r="N321" s="288"/>
      <c r="O321" s="289"/>
      <c r="P321" s="49"/>
    </row>
    <row r="322" spans="11:16" x14ac:dyDescent="0.25">
      <c r="K322" s="286"/>
      <c r="L322" s="287"/>
      <c r="M322" s="287"/>
      <c r="N322" s="288"/>
      <c r="O322" s="289"/>
      <c r="P322" s="49"/>
    </row>
    <row r="323" spans="11:16" x14ac:dyDescent="0.25">
      <c r="K323" s="286"/>
      <c r="L323" s="287"/>
      <c r="M323" s="287"/>
      <c r="N323" s="288"/>
      <c r="O323" s="289"/>
      <c r="P323" s="49"/>
    </row>
    <row r="324" spans="11:16" x14ac:dyDescent="0.25">
      <c r="K324" s="286"/>
      <c r="L324" s="287"/>
      <c r="M324" s="287"/>
      <c r="N324" s="288"/>
      <c r="O324" s="289"/>
      <c r="P324" s="49"/>
    </row>
    <row r="325" spans="11:16" x14ac:dyDescent="0.25">
      <c r="K325" s="286"/>
      <c r="L325" s="287"/>
      <c r="M325" s="287"/>
      <c r="N325" s="288"/>
      <c r="O325" s="289"/>
      <c r="P325" s="49"/>
    </row>
    <row r="326" spans="11:16" x14ac:dyDescent="0.25">
      <c r="K326" s="286"/>
      <c r="L326" s="287"/>
      <c r="M326" s="287"/>
      <c r="N326" s="288"/>
      <c r="O326" s="289"/>
      <c r="P326" s="49"/>
    </row>
    <row r="327" spans="11:16" x14ac:dyDescent="0.25">
      <c r="K327" s="286"/>
      <c r="L327" s="287"/>
      <c r="M327" s="287"/>
      <c r="N327" s="288"/>
      <c r="O327" s="289"/>
      <c r="P327" s="49"/>
    </row>
    <row r="328" spans="11:16" x14ac:dyDescent="0.25">
      <c r="K328" s="286"/>
      <c r="L328" s="287"/>
      <c r="M328" s="287"/>
      <c r="N328" s="288"/>
      <c r="O328" s="289"/>
      <c r="P328" s="49"/>
    </row>
    <row r="329" spans="11:16" x14ac:dyDescent="0.25">
      <c r="K329" s="286"/>
      <c r="L329" s="287"/>
      <c r="M329" s="287"/>
      <c r="N329" s="288"/>
      <c r="O329" s="289"/>
      <c r="P329" s="49"/>
    </row>
    <row r="330" spans="11:16" x14ac:dyDescent="0.25">
      <c r="K330" s="286"/>
      <c r="L330" s="287"/>
      <c r="M330" s="287"/>
      <c r="N330" s="288"/>
      <c r="O330" s="289"/>
      <c r="P330" s="49"/>
    </row>
    <row r="331" spans="11:16" x14ac:dyDescent="0.25">
      <c r="K331" s="286"/>
      <c r="L331" s="287"/>
      <c r="M331" s="287"/>
      <c r="N331" s="288"/>
      <c r="O331" s="289"/>
      <c r="P331" s="49"/>
    </row>
    <row r="332" spans="11:16" x14ac:dyDescent="0.25">
      <c r="K332" s="286"/>
      <c r="L332" s="287"/>
      <c r="M332" s="287"/>
      <c r="N332" s="288"/>
      <c r="O332" s="289"/>
      <c r="P332" s="49"/>
    </row>
    <row r="333" spans="11:16" x14ac:dyDescent="0.25">
      <c r="K333" s="286"/>
      <c r="L333" s="287"/>
      <c r="M333" s="287"/>
      <c r="N333" s="288"/>
      <c r="O333" s="289"/>
      <c r="P333" s="49"/>
    </row>
    <row r="334" spans="11:16" x14ac:dyDescent="0.25">
      <c r="K334" s="286"/>
      <c r="L334" s="287"/>
      <c r="M334" s="287"/>
      <c r="N334" s="288"/>
      <c r="O334" s="289"/>
      <c r="P334" s="49"/>
    </row>
    <row r="335" spans="11:16" x14ac:dyDescent="0.25">
      <c r="K335" s="286"/>
      <c r="L335" s="287"/>
      <c r="M335" s="287"/>
      <c r="N335" s="288"/>
      <c r="O335" s="289"/>
      <c r="P335" s="49"/>
    </row>
    <row r="336" spans="11:16" x14ac:dyDescent="0.25">
      <c r="K336" s="286"/>
      <c r="L336" s="287"/>
      <c r="M336" s="287"/>
      <c r="N336" s="288"/>
      <c r="O336" s="289"/>
      <c r="P336" s="49"/>
    </row>
    <row r="337" spans="11:16" x14ac:dyDescent="0.25">
      <c r="K337" s="286"/>
      <c r="L337" s="287"/>
      <c r="M337" s="287"/>
      <c r="N337" s="288"/>
      <c r="O337" s="289"/>
      <c r="P337" s="49"/>
    </row>
    <row r="338" spans="11:16" x14ac:dyDescent="0.25">
      <c r="K338" s="286"/>
      <c r="L338" s="287"/>
      <c r="M338" s="287"/>
      <c r="N338" s="288"/>
      <c r="O338" s="289"/>
      <c r="P338" s="49"/>
    </row>
    <row r="339" spans="11:16" x14ac:dyDescent="0.25">
      <c r="K339" s="286"/>
      <c r="L339" s="287"/>
      <c r="M339" s="287"/>
      <c r="N339" s="288"/>
      <c r="O339" s="289"/>
      <c r="P339" s="49"/>
    </row>
    <row r="340" spans="11:16" x14ac:dyDescent="0.25">
      <c r="K340" s="286"/>
      <c r="L340" s="287"/>
      <c r="M340" s="287"/>
      <c r="N340" s="288"/>
      <c r="O340" s="289"/>
      <c r="P340" s="49"/>
    </row>
    <row r="341" spans="11:16" x14ac:dyDescent="0.25">
      <c r="K341" s="286"/>
      <c r="L341" s="287"/>
      <c r="M341" s="287"/>
      <c r="N341" s="288"/>
      <c r="O341" s="289"/>
      <c r="P341" s="49"/>
    </row>
    <row r="342" spans="11:16" x14ac:dyDescent="0.25">
      <c r="K342" s="286"/>
      <c r="L342" s="287"/>
      <c r="M342" s="287"/>
      <c r="N342" s="288"/>
      <c r="O342" s="289"/>
      <c r="P342" s="49"/>
    </row>
    <row r="343" spans="11:16" x14ac:dyDescent="0.25">
      <c r="K343" s="286"/>
      <c r="L343" s="287"/>
      <c r="M343" s="287"/>
      <c r="N343" s="288"/>
      <c r="O343" s="289"/>
      <c r="P343" s="49"/>
    </row>
    <row r="344" spans="11:16" x14ac:dyDescent="0.25">
      <c r="K344" s="286"/>
      <c r="L344" s="287"/>
      <c r="M344" s="287"/>
      <c r="N344" s="288"/>
      <c r="O344" s="289"/>
      <c r="P344" s="49"/>
    </row>
    <row r="345" spans="11:16" x14ac:dyDescent="0.25">
      <c r="K345" s="286"/>
      <c r="L345" s="287"/>
      <c r="M345" s="287"/>
      <c r="N345" s="288"/>
      <c r="O345" s="289"/>
      <c r="P345" s="49"/>
    </row>
    <row r="346" spans="11:16" x14ac:dyDescent="0.25">
      <c r="K346" s="286"/>
      <c r="L346" s="287"/>
      <c r="M346" s="287"/>
      <c r="N346" s="288"/>
      <c r="O346" s="289"/>
      <c r="P346" s="49"/>
    </row>
    <row r="347" spans="11:16" x14ac:dyDescent="0.25">
      <c r="K347" s="286"/>
      <c r="L347" s="287"/>
      <c r="M347" s="287"/>
      <c r="N347" s="288"/>
      <c r="O347" s="289"/>
      <c r="P347" s="49"/>
    </row>
    <row r="348" spans="11:16" x14ac:dyDescent="0.25">
      <c r="K348" s="286"/>
      <c r="L348" s="287"/>
      <c r="M348" s="287"/>
      <c r="N348" s="288"/>
      <c r="O348" s="289"/>
      <c r="P348" s="49"/>
    </row>
    <row r="349" spans="11:16" x14ac:dyDescent="0.25">
      <c r="K349" s="286"/>
      <c r="L349" s="287"/>
      <c r="M349" s="287"/>
      <c r="N349" s="288"/>
      <c r="O349" s="289"/>
      <c r="P349" s="49"/>
    </row>
    <row r="350" spans="11:16" x14ac:dyDescent="0.25">
      <c r="K350" s="286"/>
      <c r="L350" s="287"/>
      <c r="M350" s="287"/>
      <c r="N350" s="288"/>
      <c r="O350" s="289"/>
      <c r="P350" s="49"/>
    </row>
    <row r="351" spans="11:16" x14ac:dyDescent="0.25">
      <c r="K351" s="286"/>
      <c r="L351" s="287"/>
      <c r="M351" s="287"/>
      <c r="N351" s="288"/>
      <c r="O351" s="289"/>
      <c r="P351" s="49"/>
    </row>
    <row r="352" spans="11:16" x14ac:dyDescent="0.25">
      <c r="K352" s="286"/>
      <c r="L352" s="287"/>
      <c r="M352" s="287"/>
      <c r="N352" s="288"/>
      <c r="O352" s="289"/>
      <c r="P352" s="49"/>
    </row>
    <row r="353" spans="11:16" x14ac:dyDescent="0.25">
      <c r="K353" s="286"/>
      <c r="L353" s="287"/>
      <c r="M353" s="287"/>
      <c r="N353" s="288"/>
      <c r="O353" s="289"/>
      <c r="P353" s="49"/>
    </row>
    <row r="354" spans="11:16" x14ac:dyDescent="0.25">
      <c r="K354" s="286"/>
      <c r="L354" s="287"/>
      <c r="M354" s="287"/>
      <c r="N354" s="288"/>
      <c r="O354" s="289"/>
      <c r="P354" s="49"/>
    </row>
    <row r="355" spans="11:16" x14ac:dyDescent="0.25">
      <c r="K355" s="286"/>
      <c r="L355" s="287"/>
      <c r="M355" s="287"/>
      <c r="N355" s="288"/>
      <c r="O355" s="289"/>
      <c r="P355" s="49"/>
    </row>
    <row r="356" spans="11:16" x14ac:dyDescent="0.25">
      <c r="K356" s="286"/>
      <c r="L356" s="287"/>
      <c r="M356" s="287"/>
      <c r="N356" s="288"/>
      <c r="O356" s="289"/>
      <c r="P356" s="49"/>
    </row>
    <row r="357" spans="11:16" x14ac:dyDescent="0.25">
      <c r="K357" s="286"/>
      <c r="L357" s="287"/>
      <c r="M357" s="287"/>
      <c r="N357" s="288"/>
      <c r="O357" s="289"/>
      <c r="P357" s="49"/>
    </row>
    <row r="358" spans="11:16" x14ac:dyDescent="0.25">
      <c r="K358" s="286"/>
      <c r="L358" s="287"/>
      <c r="M358" s="287"/>
      <c r="N358" s="288"/>
      <c r="O358" s="289"/>
      <c r="P358" s="49"/>
    </row>
    <row r="359" spans="11:16" x14ac:dyDescent="0.25">
      <c r="K359" s="286"/>
      <c r="L359" s="287"/>
      <c r="M359" s="287"/>
      <c r="N359" s="288"/>
      <c r="O359" s="289"/>
      <c r="P359" s="49"/>
    </row>
    <row r="360" spans="11:16" x14ac:dyDescent="0.25">
      <c r="K360" s="286"/>
      <c r="L360" s="287"/>
      <c r="M360" s="287"/>
      <c r="N360" s="288"/>
      <c r="O360" s="289"/>
      <c r="P360" s="49"/>
    </row>
    <row r="361" spans="11:16" x14ac:dyDescent="0.25">
      <c r="K361" s="286"/>
      <c r="L361" s="287"/>
      <c r="M361" s="287"/>
      <c r="N361" s="288"/>
      <c r="O361" s="289"/>
      <c r="P361" s="49"/>
    </row>
    <row r="362" spans="11:16" x14ac:dyDescent="0.25">
      <c r="K362" s="286"/>
      <c r="L362" s="287"/>
      <c r="M362" s="287"/>
      <c r="N362" s="288"/>
      <c r="O362" s="289"/>
      <c r="P362" s="49"/>
    </row>
    <row r="363" spans="11:16" x14ac:dyDescent="0.25">
      <c r="K363" s="286"/>
      <c r="L363" s="287"/>
      <c r="M363" s="287"/>
      <c r="N363" s="288"/>
      <c r="O363" s="289"/>
      <c r="P363" s="49"/>
    </row>
    <row r="364" spans="11:16" x14ac:dyDescent="0.25">
      <c r="K364" s="286"/>
      <c r="L364" s="287"/>
      <c r="M364" s="287"/>
      <c r="N364" s="288"/>
      <c r="O364" s="289"/>
      <c r="P364" s="49"/>
    </row>
    <row r="365" spans="11:16" x14ac:dyDescent="0.25">
      <c r="K365" s="286"/>
      <c r="L365" s="287"/>
      <c r="M365" s="287"/>
      <c r="N365" s="288"/>
      <c r="O365" s="289"/>
      <c r="P365" s="49"/>
    </row>
    <row r="366" spans="11:16" x14ac:dyDescent="0.25">
      <c r="K366" s="286"/>
      <c r="L366" s="287"/>
      <c r="M366" s="287"/>
      <c r="N366" s="288"/>
      <c r="O366" s="289"/>
      <c r="P366" s="49"/>
    </row>
    <row r="367" spans="11:16" x14ac:dyDescent="0.25">
      <c r="K367" s="286"/>
      <c r="L367" s="287"/>
      <c r="M367" s="287"/>
      <c r="N367" s="288"/>
      <c r="O367" s="289"/>
      <c r="P367" s="49"/>
    </row>
    <row r="368" spans="11:16" x14ac:dyDescent="0.25">
      <c r="K368" s="286"/>
      <c r="L368" s="287"/>
      <c r="M368" s="287"/>
      <c r="N368" s="288"/>
      <c r="O368" s="289"/>
      <c r="P368" s="49"/>
    </row>
    <row r="369" spans="11:16" x14ac:dyDescent="0.25">
      <c r="K369" s="286"/>
      <c r="L369" s="287"/>
      <c r="M369" s="287"/>
      <c r="N369" s="288"/>
      <c r="O369" s="289"/>
      <c r="P369" s="49"/>
    </row>
    <row r="370" spans="11:16" x14ac:dyDescent="0.25">
      <c r="K370" s="286"/>
      <c r="L370" s="287"/>
      <c r="M370" s="287"/>
      <c r="N370" s="288"/>
      <c r="O370" s="289"/>
      <c r="P370" s="49"/>
    </row>
    <row r="371" spans="11:16" x14ac:dyDescent="0.25">
      <c r="K371" s="286"/>
      <c r="L371" s="287"/>
      <c r="M371" s="287"/>
      <c r="N371" s="288"/>
      <c r="O371" s="289"/>
      <c r="P371" s="49"/>
    </row>
    <row r="372" spans="11:16" x14ac:dyDescent="0.25">
      <c r="K372" s="286"/>
      <c r="L372" s="287"/>
      <c r="M372" s="287"/>
      <c r="N372" s="288"/>
      <c r="O372" s="289"/>
      <c r="P372" s="49"/>
    </row>
    <row r="373" spans="11:16" x14ac:dyDescent="0.25">
      <c r="K373" s="286"/>
      <c r="L373" s="287"/>
      <c r="M373" s="287"/>
      <c r="N373" s="288"/>
      <c r="O373" s="289"/>
      <c r="P373" s="49"/>
    </row>
    <row r="374" spans="11:16" x14ac:dyDescent="0.25">
      <c r="K374" s="286"/>
      <c r="L374" s="287"/>
      <c r="M374" s="287"/>
      <c r="N374" s="288"/>
      <c r="O374" s="289"/>
      <c r="P374" s="49"/>
    </row>
    <row r="375" spans="11:16" x14ac:dyDescent="0.25">
      <c r="K375" s="286"/>
      <c r="L375" s="287"/>
      <c r="M375" s="287"/>
      <c r="N375" s="288"/>
      <c r="O375" s="289"/>
      <c r="P375" s="49"/>
    </row>
    <row r="376" spans="11:16" x14ac:dyDescent="0.25">
      <c r="K376" s="286"/>
      <c r="L376" s="287"/>
      <c r="M376" s="287"/>
      <c r="N376" s="288"/>
      <c r="O376" s="289"/>
      <c r="P376" s="49"/>
    </row>
    <row r="377" spans="11:16" x14ac:dyDescent="0.25">
      <c r="K377" s="286"/>
      <c r="L377" s="287"/>
      <c r="M377" s="287"/>
      <c r="N377" s="288"/>
      <c r="O377" s="289"/>
      <c r="P377" s="49"/>
    </row>
    <row r="378" spans="11:16" x14ac:dyDescent="0.25">
      <c r="K378" s="286"/>
      <c r="L378" s="287"/>
      <c r="M378" s="287"/>
      <c r="N378" s="288"/>
      <c r="O378" s="289"/>
      <c r="P378" s="49"/>
    </row>
    <row r="379" spans="11:16" x14ac:dyDescent="0.25">
      <c r="K379" s="286"/>
      <c r="L379" s="287"/>
      <c r="M379" s="287"/>
      <c r="N379" s="288"/>
      <c r="O379" s="289"/>
      <c r="P379" s="49"/>
    </row>
    <row r="380" spans="11:16" x14ac:dyDescent="0.25">
      <c r="K380" s="286"/>
      <c r="L380" s="287"/>
      <c r="M380" s="287"/>
      <c r="N380" s="288"/>
      <c r="O380" s="289"/>
      <c r="P380" s="49"/>
    </row>
    <row r="381" spans="11:16" x14ac:dyDescent="0.25">
      <c r="K381" s="286"/>
      <c r="L381" s="287"/>
      <c r="M381" s="287"/>
      <c r="N381" s="288"/>
      <c r="O381" s="289"/>
      <c r="P381" s="49"/>
    </row>
    <row r="382" spans="11:16" x14ac:dyDescent="0.25">
      <c r="K382" s="286"/>
      <c r="L382" s="287"/>
      <c r="M382" s="287"/>
      <c r="N382" s="288"/>
      <c r="O382" s="289"/>
      <c r="P382" s="49"/>
    </row>
    <row r="383" spans="11:16" x14ac:dyDescent="0.25">
      <c r="K383" s="286"/>
      <c r="L383" s="287"/>
      <c r="M383" s="287"/>
      <c r="N383" s="288"/>
      <c r="O383" s="289"/>
      <c r="P383" s="49"/>
    </row>
    <row r="384" spans="11:16" x14ac:dyDescent="0.25">
      <c r="K384" s="286"/>
      <c r="L384" s="287"/>
      <c r="M384" s="287"/>
      <c r="N384" s="288"/>
      <c r="O384" s="289"/>
      <c r="P384" s="49"/>
    </row>
    <row r="385" spans="11:16" x14ac:dyDescent="0.25">
      <c r="K385" s="286"/>
      <c r="L385" s="287"/>
      <c r="M385" s="287"/>
      <c r="N385" s="288"/>
      <c r="O385" s="289"/>
      <c r="P385" s="49"/>
    </row>
    <row r="386" spans="11:16" x14ac:dyDescent="0.25">
      <c r="K386" s="286"/>
      <c r="L386" s="287"/>
      <c r="M386" s="287"/>
      <c r="N386" s="288"/>
      <c r="O386" s="289"/>
      <c r="P386" s="49"/>
    </row>
    <row r="387" spans="11:16" x14ac:dyDescent="0.25">
      <c r="K387" s="286"/>
      <c r="L387" s="287"/>
      <c r="M387" s="287"/>
      <c r="N387" s="288"/>
      <c r="O387" s="289"/>
      <c r="P387" s="49"/>
    </row>
    <row r="388" spans="11:16" x14ac:dyDescent="0.25">
      <c r="K388" s="286"/>
      <c r="L388" s="287"/>
      <c r="M388" s="287"/>
      <c r="N388" s="288"/>
      <c r="O388" s="289"/>
      <c r="P388" s="49"/>
    </row>
    <row r="389" spans="11:16" x14ac:dyDescent="0.25">
      <c r="K389" s="286"/>
      <c r="L389" s="287"/>
      <c r="M389" s="287"/>
      <c r="N389" s="288"/>
      <c r="O389" s="289"/>
      <c r="P389" s="49"/>
    </row>
    <row r="390" spans="11:16" x14ac:dyDescent="0.25">
      <c r="K390" s="286"/>
      <c r="L390" s="287"/>
      <c r="M390" s="287"/>
      <c r="N390" s="288"/>
      <c r="O390" s="289"/>
      <c r="P390" s="49"/>
    </row>
    <row r="391" spans="11:16" x14ac:dyDescent="0.25">
      <c r="K391" s="286"/>
      <c r="L391" s="287"/>
      <c r="M391" s="287"/>
      <c r="N391" s="288"/>
      <c r="O391" s="289"/>
      <c r="P391" s="49"/>
    </row>
    <row r="392" spans="11:16" x14ac:dyDescent="0.25">
      <c r="K392" s="286"/>
      <c r="L392" s="287"/>
      <c r="M392" s="287"/>
      <c r="N392" s="288"/>
      <c r="O392" s="289"/>
      <c r="P392" s="49"/>
    </row>
    <row r="393" spans="11:16" x14ac:dyDescent="0.25">
      <c r="K393" s="286"/>
      <c r="L393" s="287"/>
      <c r="M393" s="287"/>
      <c r="N393" s="288"/>
      <c r="O393" s="289"/>
      <c r="P393" s="49"/>
    </row>
    <row r="394" spans="11:16" x14ac:dyDescent="0.25">
      <c r="K394" s="286"/>
      <c r="L394" s="287"/>
      <c r="M394" s="287"/>
      <c r="N394" s="288"/>
      <c r="O394" s="289"/>
      <c r="P394" s="49"/>
    </row>
    <row r="395" spans="11:16" x14ac:dyDescent="0.25">
      <c r="K395" s="286"/>
      <c r="L395" s="287"/>
      <c r="M395" s="287"/>
      <c r="N395" s="288"/>
      <c r="O395" s="289"/>
      <c r="P395" s="49"/>
    </row>
    <row r="396" spans="11:16" x14ac:dyDescent="0.25">
      <c r="K396" s="286"/>
      <c r="L396" s="287"/>
      <c r="M396" s="287"/>
      <c r="N396" s="288"/>
      <c r="O396" s="289"/>
      <c r="P396" s="49"/>
    </row>
    <row r="397" spans="11:16" x14ac:dyDescent="0.25">
      <c r="K397" s="286"/>
      <c r="L397" s="287"/>
      <c r="M397" s="287"/>
      <c r="N397" s="288"/>
      <c r="O397" s="289"/>
      <c r="P397" s="49"/>
    </row>
    <row r="398" spans="11:16" x14ac:dyDescent="0.25">
      <c r="K398" s="286"/>
      <c r="L398" s="287"/>
      <c r="M398" s="287"/>
      <c r="N398" s="288"/>
      <c r="O398" s="289"/>
      <c r="P398" s="49"/>
    </row>
    <row r="399" spans="11:16" x14ac:dyDescent="0.25">
      <c r="K399" s="286"/>
      <c r="L399" s="287"/>
      <c r="M399" s="287"/>
      <c r="N399" s="288"/>
      <c r="O399" s="289"/>
      <c r="P399" s="49"/>
    </row>
    <row r="400" spans="11:16" x14ac:dyDescent="0.25">
      <c r="K400" s="286"/>
      <c r="L400" s="287"/>
      <c r="M400" s="287"/>
      <c r="N400" s="288"/>
      <c r="O400" s="289"/>
      <c r="P400" s="49"/>
    </row>
    <row r="401" spans="11:16" x14ac:dyDescent="0.25">
      <c r="K401" s="286"/>
      <c r="L401" s="287"/>
      <c r="M401" s="287"/>
      <c r="N401" s="288"/>
      <c r="O401" s="289"/>
      <c r="P401" s="49"/>
    </row>
    <row r="402" spans="11:16" x14ac:dyDescent="0.25">
      <c r="K402" s="286"/>
      <c r="L402" s="287"/>
      <c r="M402" s="287"/>
      <c r="N402" s="288"/>
      <c r="O402" s="289"/>
      <c r="P402" s="49"/>
    </row>
    <row r="403" spans="11:16" x14ac:dyDescent="0.25">
      <c r="K403" s="286"/>
      <c r="L403" s="287"/>
      <c r="M403" s="287"/>
      <c r="N403" s="288"/>
      <c r="O403" s="289"/>
      <c r="P403" s="49"/>
    </row>
    <row r="404" spans="11:16" x14ac:dyDescent="0.25">
      <c r="K404" s="286"/>
      <c r="L404" s="287"/>
      <c r="M404" s="287"/>
      <c r="N404" s="288"/>
      <c r="O404" s="289"/>
      <c r="P404" s="49"/>
    </row>
    <row r="405" spans="11:16" x14ac:dyDescent="0.25">
      <c r="K405" s="286"/>
      <c r="L405" s="287"/>
      <c r="M405" s="287"/>
      <c r="N405" s="288"/>
      <c r="O405" s="289"/>
      <c r="P405" s="49"/>
    </row>
    <row r="406" spans="11:16" x14ac:dyDescent="0.25">
      <c r="K406" s="286"/>
      <c r="L406" s="287"/>
      <c r="M406" s="287"/>
      <c r="N406" s="288"/>
      <c r="O406" s="289"/>
      <c r="P406" s="49"/>
    </row>
    <row r="407" spans="11:16" x14ac:dyDescent="0.25">
      <c r="K407" s="286"/>
      <c r="L407" s="287"/>
      <c r="M407" s="287"/>
      <c r="N407" s="288"/>
      <c r="O407" s="289"/>
      <c r="P407" s="49"/>
    </row>
    <row r="408" spans="11:16" x14ac:dyDescent="0.25">
      <c r="K408" s="286"/>
      <c r="L408" s="287"/>
      <c r="M408" s="287"/>
      <c r="N408" s="288"/>
      <c r="O408" s="289"/>
      <c r="P408" s="49"/>
    </row>
    <row r="409" spans="11:16" x14ac:dyDescent="0.25">
      <c r="K409" s="286"/>
      <c r="L409" s="287"/>
      <c r="M409" s="287"/>
      <c r="N409" s="288"/>
      <c r="O409" s="289"/>
      <c r="P409" s="49"/>
    </row>
    <row r="410" spans="11:16" x14ac:dyDescent="0.25">
      <c r="K410" s="286"/>
      <c r="L410" s="287"/>
      <c r="M410" s="287"/>
      <c r="N410" s="288"/>
      <c r="O410" s="289"/>
      <c r="P410" s="49"/>
    </row>
    <row r="411" spans="11:16" x14ac:dyDescent="0.25">
      <c r="K411" s="286"/>
      <c r="L411" s="287"/>
      <c r="M411" s="287"/>
      <c r="N411" s="288"/>
      <c r="O411" s="289"/>
      <c r="P411" s="49"/>
    </row>
    <row r="412" spans="11:16" x14ac:dyDescent="0.25">
      <c r="K412" s="286"/>
      <c r="L412" s="287"/>
      <c r="M412" s="287"/>
      <c r="N412" s="288"/>
      <c r="O412" s="289"/>
      <c r="P412" s="49"/>
    </row>
    <row r="413" spans="11:16" x14ac:dyDescent="0.25">
      <c r="K413" s="286"/>
      <c r="L413" s="287"/>
      <c r="M413" s="287"/>
      <c r="N413" s="288"/>
      <c r="O413" s="289"/>
      <c r="P413" s="49"/>
    </row>
    <row r="414" spans="11:16" x14ac:dyDescent="0.25">
      <c r="K414" s="286"/>
      <c r="L414" s="287"/>
      <c r="M414" s="287"/>
      <c r="N414" s="288"/>
      <c r="O414" s="289"/>
      <c r="P414" s="49"/>
    </row>
    <row r="415" spans="11:16" x14ac:dyDescent="0.25">
      <c r="K415" s="286"/>
      <c r="L415" s="287"/>
      <c r="M415" s="287"/>
      <c r="N415" s="288"/>
      <c r="O415" s="289"/>
      <c r="P415" s="49"/>
    </row>
    <row r="416" spans="11:16" x14ac:dyDescent="0.25">
      <c r="K416" s="286"/>
      <c r="L416" s="287"/>
      <c r="M416" s="287"/>
      <c r="N416" s="288"/>
      <c r="O416" s="289"/>
      <c r="P416" s="49"/>
    </row>
    <row r="417" spans="11:16" x14ac:dyDescent="0.25">
      <c r="K417" s="286"/>
      <c r="L417" s="287"/>
      <c r="M417" s="287"/>
      <c r="N417" s="288"/>
      <c r="O417" s="289"/>
      <c r="P417" s="49"/>
    </row>
    <row r="418" spans="11:16" x14ac:dyDescent="0.25">
      <c r="K418" s="286"/>
      <c r="L418" s="287"/>
      <c r="M418" s="287"/>
      <c r="N418" s="288"/>
      <c r="O418" s="289"/>
      <c r="P418" s="49"/>
    </row>
    <row r="419" spans="11:16" x14ac:dyDescent="0.25">
      <c r="K419" s="286"/>
      <c r="L419" s="287"/>
      <c r="M419" s="287"/>
      <c r="N419" s="288"/>
      <c r="O419" s="289"/>
      <c r="P419" s="49"/>
    </row>
    <row r="420" spans="11:16" x14ac:dyDescent="0.25">
      <c r="K420" s="286"/>
      <c r="L420" s="287"/>
      <c r="M420" s="287"/>
      <c r="N420" s="288"/>
      <c r="O420" s="289"/>
      <c r="P420" s="49"/>
    </row>
    <row r="421" spans="11:16" x14ac:dyDescent="0.25">
      <c r="K421" s="286"/>
      <c r="L421" s="287"/>
      <c r="M421" s="287"/>
      <c r="N421" s="288"/>
      <c r="O421" s="289"/>
      <c r="P421" s="49"/>
    </row>
    <row r="422" spans="11:16" x14ac:dyDescent="0.25">
      <c r="K422" s="286"/>
      <c r="L422" s="287"/>
      <c r="M422" s="287"/>
      <c r="N422" s="288"/>
      <c r="O422" s="289"/>
      <c r="P422" s="49"/>
    </row>
    <row r="423" spans="11:16" x14ac:dyDescent="0.25">
      <c r="K423" s="286"/>
      <c r="L423" s="287"/>
      <c r="M423" s="287"/>
      <c r="N423" s="288"/>
      <c r="O423" s="289"/>
      <c r="P423" s="49"/>
    </row>
    <row r="424" spans="11:16" x14ac:dyDescent="0.25">
      <c r="K424" s="286"/>
      <c r="L424" s="287"/>
      <c r="M424" s="287"/>
      <c r="N424" s="288"/>
      <c r="O424" s="289"/>
      <c r="P424" s="49"/>
    </row>
    <row r="425" spans="11:16" x14ac:dyDescent="0.25">
      <c r="K425" s="286"/>
      <c r="L425" s="287"/>
      <c r="M425" s="287"/>
      <c r="N425" s="288"/>
      <c r="O425" s="289"/>
      <c r="P425" s="49"/>
    </row>
    <row r="426" spans="11:16" x14ac:dyDescent="0.25">
      <c r="K426" s="286"/>
      <c r="L426" s="287"/>
      <c r="M426" s="287"/>
      <c r="N426" s="288"/>
      <c r="O426" s="289"/>
      <c r="P426" s="49"/>
    </row>
    <row r="427" spans="11:16" x14ac:dyDescent="0.25">
      <c r="K427" s="286"/>
      <c r="L427" s="287"/>
      <c r="M427" s="287"/>
      <c r="N427" s="288"/>
      <c r="O427" s="289"/>
      <c r="P427" s="49"/>
    </row>
    <row r="428" spans="11:16" x14ac:dyDescent="0.25">
      <c r="K428" s="286"/>
      <c r="L428" s="287"/>
      <c r="M428" s="287"/>
      <c r="N428" s="288"/>
      <c r="O428" s="289"/>
      <c r="P428" s="49"/>
    </row>
    <row r="429" spans="11:16" x14ac:dyDescent="0.25">
      <c r="K429" s="286"/>
      <c r="L429" s="287"/>
      <c r="M429" s="287"/>
      <c r="N429" s="288"/>
      <c r="O429" s="289"/>
      <c r="P429" s="49"/>
    </row>
    <row r="430" spans="11:16" x14ac:dyDescent="0.25">
      <c r="K430" s="286"/>
      <c r="L430" s="287"/>
      <c r="M430" s="287"/>
      <c r="N430" s="288"/>
      <c r="O430" s="289"/>
      <c r="P430" s="49"/>
    </row>
    <row r="431" spans="11:16" x14ac:dyDescent="0.25">
      <c r="K431" s="286"/>
      <c r="L431" s="287"/>
      <c r="M431" s="287"/>
      <c r="N431" s="288"/>
      <c r="O431" s="289"/>
      <c r="P431" s="49"/>
    </row>
    <row r="432" spans="11:16" x14ac:dyDescent="0.25">
      <c r="K432" s="286"/>
      <c r="L432" s="287"/>
      <c r="M432" s="287"/>
      <c r="N432" s="288"/>
      <c r="O432" s="289"/>
      <c r="P432" s="49"/>
    </row>
    <row r="433" spans="11:16" x14ac:dyDescent="0.25">
      <c r="K433" s="286"/>
      <c r="L433" s="287"/>
      <c r="M433" s="287"/>
      <c r="N433" s="288"/>
      <c r="O433" s="289"/>
      <c r="P433" s="49"/>
    </row>
    <row r="434" spans="11:16" x14ac:dyDescent="0.25">
      <c r="K434" s="286"/>
      <c r="L434" s="287"/>
      <c r="M434" s="287"/>
      <c r="N434" s="288"/>
      <c r="O434" s="289"/>
      <c r="P434" s="49"/>
    </row>
    <row r="435" spans="11:16" x14ac:dyDescent="0.25">
      <c r="K435" s="286"/>
      <c r="L435" s="287"/>
      <c r="M435" s="287"/>
      <c r="N435" s="288"/>
      <c r="O435" s="289"/>
      <c r="P435" s="49"/>
    </row>
    <row r="436" spans="11:16" x14ac:dyDescent="0.25">
      <c r="K436" s="286"/>
      <c r="L436" s="287"/>
      <c r="M436" s="287"/>
      <c r="N436" s="288"/>
      <c r="O436" s="289"/>
      <c r="P436" s="49"/>
    </row>
    <row r="437" spans="11:16" x14ac:dyDescent="0.25">
      <c r="K437" s="286"/>
      <c r="L437" s="287"/>
      <c r="M437" s="287"/>
      <c r="N437" s="288"/>
      <c r="O437" s="289"/>
      <c r="P437" s="49"/>
    </row>
    <row r="438" spans="11:16" x14ac:dyDescent="0.25">
      <c r="K438" s="286"/>
      <c r="L438" s="287"/>
      <c r="M438" s="287"/>
      <c r="N438" s="288"/>
      <c r="O438" s="289"/>
      <c r="P438" s="49"/>
    </row>
    <row r="439" spans="11:16" x14ac:dyDescent="0.25">
      <c r="K439" s="286"/>
      <c r="L439" s="287"/>
      <c r="M439" s="287"/>
      <c r="N439" s="288"/>
      <c r="O439" s="289"/>
      <c r="P439" s="49"/>
    </row>
    <row r="440" spans="11:16" x14ac:dyDescent="0.25">
      <c r="K440" s="286"/>
      <c r="L440" s="287"/>
      <c r="M440" s="287"/>
      <c r="N440" s="288"/>
      <c r="O440" s="289"/>
      <c r="P440" s="49"/>
    </row>
    <row r="441" spans="11:16" x14ac:dyDescent="0.25">
      <c r="K441" s="286"/>
      <c r="L441" s="287"/>
      <c r="M441" s="287"/>
      <c r="N441" s="288"/>
      <c r="O441" s="289"/>
      <c r="P441" s="49"/>
    </row>
    <row r="442" spans="11:16" x14ac:dyDescent="0.25">
      <c r="K442" s="286"/>
      <c r="L442" s="287"/>
      <c r="M442" s="287"/>
      <c r="N442" s="288"/>
      <c r="O442" s="289"/>
      <c r="P442" s="49"/>
    </row>
    <row r="443" spans="11:16" x14ac:dyDescent="0.25">
      <c r="K443" s="286"/>
      <c r="L443" s="287"/>
      <c r="M443" s="287"/>
      <c r="N443" s="288"/>
      <c r="O443" s="289"/>
      <c r="P443" s="49"/>
    </row>
    <row r="444" spans="11:16" x14ac:dyDescent="0.25">
      <c r="K444" s="286"/>
      <c r="L444" s="287"/>
      <c r="M444" s="287"/>
      <c r="N444" s="288"/>
      <c r="O444" s="289"/>
      <c r="P444" s="49"/>
    </row>
    <row r="445" spans="11:16" x14ac:dyDescent="0.25">
      <c r="K445" s="286"/>
      <c r="L445" s="287"/>
      <c r="M445" s="287"/>
      <c r="N445" s="288"/>
      <c r="O445" s="289"/>
      <c r="P445" s="49"/>
    </row>
    <row r="446" spans="11:16" x14ac:dyDescent="0.25">
      <c r="K446" s="286"/>
      <c r="L446" s="287"/>
      <c r="M446" s="287"/>
      <c r="N446" s="288"/>
      <c r="O446" s="289"/>
      <c r="P446" s="49"/>
    </row>
    <row r="447" spans="11:16" x14ac:dyDescent="0.25">
      <c r="K447" s="286"/>
      <c r="L447" s="287"/>
      <c r="M447" s="287"/>
      <c r="N447" s="288"/>
      <c r="O447" s="289"/>
      <c r="P447" s="49"/>
    </row>
    <row r="448" spans="11:16" x14ac:dyDescent="0.25">
      <c r="K448" s="286"/>
      <c r="L448" s="287"/>
      <c r="M448" s="287"/>
      <c r="N448" s="288"/>
      <c r="O448" s="289"/>
      <c r="P448" s="49"/>
    </row>
    <row r="449" spans="11:16" x14ac:dyDescent="0.25">
      <c r="K449" s="286"/>
      <c r="L449" s="287"/>
      <c r="M449" s="287"/>
      <c r="N449" s="288"/>
      <c r="O449" s="289"/>
      <c r="P449" s="49"/>
    </row>
    <row r="450" spans="11:16" x14ac:dyDescent="0.25">
      <c r="K450" s="286"/>
      <c r="L450" s="287"/>
      <c r="M450" s="287"/>
      <c r="N450" s="288"/>
      <c r="O450" s="289"/>
      <c r="P450" s="49"/>
    </row>
    <row r="451" spans="11:16" x14ac:dyDescent="0.25">
      <c r="K451" s="286"/>
      <c r="L451" s="287"/>
      <c r="M451" s="287"/>
      <c r="N451" s="288"/>
      <c r="O451" s="289"/>
      <c r="P451" s="49"/>
    </row>
    <row r="452" spans="11:16" x14ac:dyDescent="0.25">
      <c r="K452" s="286"/>
      <c r="L452" s="287"/>
      <c r="M452" s="287"/>
      <c r="N452" s="288"/>
      <c r="O452" s="289"/>
      <c r="P452" s="49"/>
    </row>
    <row r="453" spans="11:16" x14ac:dyDescent="0.25">
      <c r="K453" s="286"/>
      <c r="L453" s="287"/>
      <c r="M453" s="287"/>
      <c r="N453" s="288"/>
      <c r="O453" s="289"/>
      <c r="P453" s="49"/>
    </row>
    <row r="454" spans="11:16" x14ac:dyDescent="0.25">
      <c r="K454" s="286"/>
      <c r="L454" s="287"/>
      <c r="M454" s="287"/>
      <c r="N454" s="288"/>
      <c r="O454" s="289"/>
      <c r="P454" s="49"/>
    </row>
    <row r="455" spans="11:16" x14ac:dyDescent="0.25">
      <c r="K455" s="286"/>
      <c r="L455" s="287"/>
      <c r="M455" s="287"/>
      <c r="N455" s="288"/>
      <c r="O455" s="289"/>
      <c r="P455" s="49"/>
    </row>
    <row r="456" spans="11:16" x14ac:dyDescent="0.25">
      <c r="K456" s="286"/>
      <c r="L456" s="287"/>
      <c r="M456" s="287"/>
      <c r="N456" s="288"/>
      <c r="O456" s="289"/>
      <c r="P456" s="49"/>
    </row>
    <row r="457" spans="11:16" x14ac:dyDescent="0.25">
      <c r="K457" s="286"/>
      <c r="L457" s="287"/>
      <c r="M457" s="287"/>
      <c r="N457" s="288"/>
      <c r="O457" s="289"/>
      <c r="P457" s="49"/>
    </row>
    <row r="458" spans="11:16" x14ac:dyDescent="0.25">
      <c r="K458" s="286"/>
      <c r="L458" s="287"/>
      <c r="M458" s="287"/>
      <c r="N458" s="288"/>
      <c r="O458" s="289"/>
      <c r="P458" s="49"/>
    </row>
    <row r="459" spans="11:16" x14ac:dyDescent="0.25">
      <c r="K459" s="286"/>
      <c r="L459" s="287"/>
      <c r="M459" s="287"/>
      <c r="N459" s="288"/>
      <c r="O459" s="289"/>
      <c r="P459" s="49"/>
    </row>
    <row r="460" spans="11:16" x14ac:dyDescent="0.25">
      <c r="K460" s="286"/>
      <c r="L460" s="287"/>
      <c r="M460" s="287"/>
      <c r="N460" s="288"/>
      <c r="O460" s="289"/>
      <c r="P460" s="49"/>
    </row>
    <row r="461" spans="11:16" x14ac:dyDescent="0.25">
      <c r="K461" s="286"/>
      <c r="L461" s="287"/>
      <c r="M461" s="287"/>
      <c r="N461" s="288"/>
      <c r="O461" s="289"/>
      <c r="P461" s="49"/>
    </row>
    <row r="462" spans="11:16" x14ac:dyDescent="0.25">
      <c r="K462" s="286"/>
      <c r="L462" s="287"/>
      <c r="M462" s="287"/>
      <c r="N462" s="288"/>
      <c r="O462" s="289"/>
      <c r="P462" s="49"/>
    </row>
    <row r="463" spans="11:16" x14ac:dyDescent="0.25">
      <c r="K463" s="286"/>
      <c r="L463" s="287"/>
      <c r="M463" s="287"/>
      <c r="N463" s="288"/>
      <c r="O463" s="289"/>
      <c r="P463" s="49"/>
    </row>
    <row r="464" spans="11:16" x14ac:dyDescent="0.25">
      <c r="K464" s="286"/>
      <c r="L464" s="287"/>
      <c r="M464" s="287"/>
      <c r="N464" s="288"/>
      <c r="O464" s="289"/>
      <c r="P464" s="49"/>
    </row>
    <row r="465" spans="11:16" x14ac:dyDescent="0.25">
      <c r="K465" s="286"/>
      <c r="L465" s="287"/>
      <c r="M465" s="287"/>
      <c r="N465" s="288"/>
      <c r="O465" s="289"/>
      <c r="P465" s="49"/>
    </row>
    <row r="466" spans="11:16" x14ac:dyDescent="0.25">
      <c r="K466" s="286"/>
      <c r="L466" s="287"/>
      <c r="M466" s="287"/>
      <c r="N466" s="288"/>
      <c r="O466" s="289"/>
      <c r="P466" s="49"/>
    </row>
    <row r="467" spans="11:16" x14ac:dyDescent="0.25">
      <c r="K467" s="286"/>
      <c r="L467" s="287"/>
      <c r="M467" s="287"/>
      <c r="N467" s="288"/>
      <c r="O467" s="289"/>
      <c r="P467" s="49"/>
    </row>
    <row r="468" spans="11:16" x14ac:dyDescent="0.25">
      <c r="K468" s="286"/>
      <c r="L468" s="287"/>
      <c r="M468" s="287"/>
      <c r="N468" s="288"/>
      <c r="O468" s="289"/>
      <c r="P468" s="49"/>
    </row>
    <row r="469" spans="11:16" x14ac:dyDescent="0.25">
      <c r="K469" s="286"/>
      <c r="L469" s="287"/>
      <c r="M469" s="287"/>
      <c r="N469" s="288"/>
      <c r="O469" s="289"/>
      <c r="P469" s="49"/>
    </row>
    <row r="470" spans="11:16" x14ac:dyDescent="0.25">
      <c r="K470" s="286"/>
      <c r="L470" s="287"/>
      <c r="M470" s="287"/>
      <c r="N470" s="288"/>
      <c r="O470" s="289"/>
      <c r="P470" s="49"/>
    </row>
    <row r="471" spans="11:16" x14ac:dyDescent="0.25">
      <c r="K471" s="286"/>
      <c r="L471" s="287"/>
      <c r="M471" s="287"/>
      <c r="N471" s="288"/>
      <c r="O471" s="289"/>
      <c r="P471" s="49"/>
    </row>
    <row r="472" spans="11:16" x14ac:dyDescent="0.25">
      <c r="K472" s="286"/>
      <c r="L472" s="287"/>
      <c r="M472" s="287"/>
      <c r="N472" s="288"/>
      <c r="O472" s="289"/>
      <c r="P472" s="49"/>
    </row>
    <row r="473" spans="11:16" x14ac:dyDescent="0.25">
      <c r="K473" s="286"/>
      <c r="L473" s="287"/>
      <c r="M473" s="287"/>
      <c r="N473" s="288"/>
      <c r="O473" s="289"/>
      <c r="P473" s="49"/>
    </row>
    <row r="474" spans="11:16" x14ac:dyDescent="0.25">
      <c r="K474" s="286"/>
      <c r="L474" s="287"/>
      <c r="M474" s="287"/>
      <c r="N474" s="288"/>
      <c r="O474" s="289"/>
      <c r="P474" s="49"/>
    </row>
    <row r="475" spans="11:16" x14ac:dyDescent="0.25">
      <c r="K475" s="286"/>
      <c r="L475" s="287"/>
      <c r="M475" s="287"/>
      <c r="N475" s="288"/>
      <c r="O475" s="289"/>
      <c r="P475" s="49"/>
    </row>
    <row r="476" spans="11:16" x14ac:dyDescent="0.25">
      <c r="K476" s="286"/>
      <c r="L476" s="287"/>
      <c r="M476" s="287"/>
      <c r="N476" s="288"/>
      <c r="O476" s="289"/>
      <c r="P476" s="49"/>
    </row>
    <row r="477" spans="11:16" x14ac:dyDescent="0.25">
      <c r="K477" s="286"/>
      <c r="L477" s="287"/>
      <c r="M477" s="287"/>
      <c r="N477" s="288"/>
      <c r="O477" s="289"/>
      <c r="P477" s="49"/>
    </row>
    <row r="478" spans="11:16" x14ac:dyDescent="0.25">
      <c r="K478" s="286"/>
      <c r="L478" s="287"/>
      <c r="M478" s="287"/>
      <c r="N478" s="288"/>
      <c r="O478" s="289"/>
      <c r="P478" s="49"/>
    </row>
    <row r="479" spans="11:16" x14ac:dyDescent="0.25">
      <c r="K479" s="286"/>
      <c r="L479" s="287"/>
      <c r="M479" s="287"/>
      <c r="N479" s="288"/>
      <c r="O479" s="289"/>
      <c r="P479" s="49"/>
    </row>
    <row r="480" spans="11:16" x14ac:dyDescent="0.25">
      <c r="K480" s="286"/>
      <c r="L480" s="287"/>
      <c r="M480" s="287"/>
      <c r="N480" s="288"/>
      <c r="O480" s="289"/>
      <c r="P480" s="49"/>
    </row>
    <row r="481" spans="11:16" x14ac:dyDescent="0.25">
      <c r="K481" s="286"/>
      <c r="L481" s="287"/>
      <c r="M481" s="287"/>
      <c r="N481" s="288"/>
      <c r="O481" s="289"/>
      <c r="P481" s="49"/>
    </row>
    <row r="482" spans="11:16" x14ac:dyDescent="0.25">
      <c r="K482" s="286"/>
      <c r="L482" s="287"/>
      <c r="M482" s="287"/>
      <c r="N482" s="288"/>
      <c r="O482" s="289"/>
      <c r="P482" s="49"/>
    </row>
    <row r="483" spans="11:16" x14ac:dyDescent="0.25">
      <c r="K483" s="286"/>
      <c r="L483" s="287"/>
      <c r="M483" s="287"/>
      <c r="N483" s="288"/>
      <c r="O483" s="289"/>
      <c r="P483" s="49"/>
    </row>
    <row r="484" spans="11:16" x14ac:dyDescent="0.25">
      <c r="K484" s="286"/>
      <c r="L484" s="287"/>
      <c r="M484" s="287"/>
      <c r="N484" s="288"/>
      <c r="O484" s="289"/>
      <c r="P484" s="49"/>
    </row>
    <row r="485" spans="11:16" x14ac:dyDescent="0.25">
      <c r="K485" s="286"/>
      <c r="L485" s="287"/>
      <c r="M485" s="287"/>
      <c r="N485" s="288"/>
      <c r="O485" s="289"/>
      <c r="P485" s="49"/>
    </row>
    <row r="486" spans="11:16" x14ac:dyDescent="0.25">
      <c r="K486" s="286"/>
      <c r="L486" s="287"/>
      <c r="M486" s="287"/>
      <c r="N486" s="288"/>
      <c r="O486" s="289"/>
      <c r="P486" s="49"/>
    </row>
    <row r="487" spans="11:16" x14ac:dyDescent="0.25">
      <c r="K487" s="286"/>
      <c r="L487" s="287"/>
      <c r="M487" s="287"/>
      <c r="N487" s="288"/>
      <c r="O487" s="289"/>
      <c r="P487" s="49"/>
    </row>
    <row r="488" spans="11:16" x14ac:dyDescent="0.25">
      <c r="K488" s="286"/>
      <c r="L488" s="287"/>
      <c r="M488" s="287"/>
      <c r="N488" s="288"/>
      <c r="O488" s="289"/>
      <c r="P488" s="49"/>
    </row>
    <row r="489" spans="11:16" x14ac:dyDescent="0.25">
      <c r="K489" s="286"/>
      <c r="L489" s="287"/>
      <c r="M489" s="287"/>
      <c r="N489" s="288"/>
      <c r="O489" s="289"/>
      <c r="P489" s="49"/>
    </row>
    <row r="490" spans="11:16" x14ac:dyDescent="0.25">
      <c r="K490" s="286"/>
      <c r="L490" s="287"/>
      <c r="M490" s="287"/>
      <c r="N490" s="288"/>
      <c r="O490" s="289"/>
      <c r="P490" s="49"/>
    </row>
    <row r="491" spans="11:16" x14ac:dyDescent="0.25">
      <c r="K491" s="286"/>
      <c r="L491" s="287"/>
      <c r="M491" s="287"/>
      <c r="N491" s="288"/>
      <c r="O491" s="289"/>
      <c r="P491" s="49"/>
    </row>
    <row r="492" spans="11:16" x14ac:dyDescent="0.25">
      <c r="K492" s="286"/>
      <c r="L492" s="287"/>
      <c r="M492" s="287"/>
      <c r="N492" s="288"/>
      <c r="O492" s="289"/>
      <c r="P492" s="49"/>
    </row>
    <row r="493" spans="11:16" x14ac:dyDescent="0.25">
      <c r="K493" s="286"/>
      <c r="L493" s="287"/>
      <c r="M493" s="287"/>
      <c r="N493" s="288"/>
      <c r="O493" s="289"/>
      <c r="P493" s="49"/>
    </row>
    <row r="494" spans="11:16" x14ac:dyDescent="0.25">
      <c r="K494" s="286"/>
      <c r="L494" s="287"/>
      <c r="M494" s="287"/>
      <c r="N494" s="288"/>
      <c r="O494" s="289"/>
      <c r="P494" s="49"/>
    </row>
    <row r="495" spans="11:16" x14ac:dyDescent="0.25">
      <c r="K495" s="286"/>
      <c r="L495" s="287"/>
      <c r="M495" s="287"/>
      <c r="N495" s="288"/>
      <c r="O495" s="289"/>
      <c r="P495" s="49"/>
    </row>
    <row r="496" spans="11:16" x14ac:dyDescent="0.25">
      <c r="K496" s="286"/>
      <c r="L496" s="287"/>
      <c r="M496" s="287"/>
      <c r="N496" s="288"/>
      <c r="O496" s="289"/>
      <c r="P496" s="49"/>
    </row>
    <row r="497" spans="11:16" x14ac:dyDescent="0.25">
      <c r="K497" s="286"/>
      <c r="L497" s="287"/>
      <c r="M497" s="287"/>
      <c r="N497" s="288"/>
      <c r="O497" s="289"/>
      <c r="P497" s="49"/>
    </row>
    <row r="498" spans="11:16" x14ac:dyDescent="0.25">
      <c r="K498" s="286"/>
      <c r="L498" s="287"/>
      <c r="M498" s="287"/>
      <c r="N498" s="288"/>
      <c r="O498" s="289"/>
      <c r="P498" s="49"/>
    </row>
    <row r="499" spans="11:16" x14ac:dyDescent="0.25">
      <c r="K499" s="286"/>
      <c r="L499" s="287"/>
      <c r="M499" s="287"/>
      <c r="N499" s="288"/>
      <c r="O499" s="289"/>
      <c r="P499" s="49"/>
    </row>
    <row r="500" spans="11:16" x14ac:dyDescent="0.25">
      <c r="K500" s="286"/>
      <c r="L500" s="287"/>
      <c r="M500" s="287"/>
      <c r="N500" s="288"/>
      <c r="O500" s="289"/>
      <c r="P500" s="49"/>
    </row>
    <row r="501" spans="11:16" x14ac:dyDescent="0.25">
      <c r="K501" s="286"/>
      <c r="L501" s="287"/>
      <c r="M501" s="287"/>
      <c r="N501" s="288"/>
      <c r="O501" s="289"/>
      <c r="P501" s="49"/>
    </row>
    <row r="502" spans="11:16" x14ac:dyDescent="0.25">
      <c r="K502" s="286"/>
      <c r="L502" s="287"/>
      <c r="M502" s="287"/>
      <c r="N502" s="288"/>
      <c r="O502" s="289"/>
      <c r="P502" s="49"/>
    </row>
    <row r="503" spans="11:16" x14ac:dyDescent="0.25">
      <c r="K503" s="286"/>
      <c r="L503" s="287"/>
      <c r="M503" s="287"/>
      <c r="N503" s="288"/>
      <c r="O503" s="289"/>
      <c r="P503" s="49"/>
    </row>
    <row r="504" spans="11:16" x14ac:dyDescent="0.25">
      <c r="K504" s="286"/>
      <c r="L504" s="287"/>
      <c r="M504" s="287"/>
      <c r="N504" s="288"/>
      <c r="O504" s="289"/>
      <c r="P504" s="49"/>
    </row>
    <row r="505" spans="11:16" x14ac:dyDescent="0.25">
      <c r="K505" s="286"/>
      <c r="L505" s="287"/>
      <c r="M505" s="287"/>
      <c r="N505" s="288"/>
      <c r="O505" s="289"/>
      <c r="P505" s="49"/>
    </row>
    <row r="506" spans="11:16" x14ac:dyDescent="0.25">
      <c r="K506" s="286"/>
      <c r="L506" s="287"/>
      <c r="M506" s="287"/>
      <c r="N506" s="288"/>
      <c r="O506" s="289"/>
      <c r="P506" s="49"/>
    </row>
    <row r="507" spans="11:16" x14ac:dyDescent="0.25">
      <c r="K507" s="286"/>
      <c r="L507" s="287"/>
      <c r="M507" s="287"/>
      <c r="N507" s="288"/>
      <c r="O507" s="289"/>
      <c r="P507" s="49"/>
    </row>
    <row r="508" spans="11:16" x14ac:dyDescent="0.25">
      <c r="K508" s="286"/>
      <c r="L508" s="287"/>
      <c r="M508" s="287"/>
      <c r="N508" s="288"/>
      <c r="O508" s="289"/>
      <c r="P508" s="49"/>
    </row>
    <row r="509" spans="11:16" x14ac:dyDescent="0.25">
      <c r="K509" s="286"/>
      <c r="L509" s="287"/>
      <c r="M509" s="287"/>
      <c r="N509" s="288"/>
      <c r="O509" s="289"/>
      <c r="P509" s="49"/>
    </row>
    <row r="510" spans="11:16" x14ac:dyDescent="0.25">
      <c r="K510" s="286"/>
      <c r="L510" s="287"/>
      <c r="M510" s="287"/>
      <c r="N510" s="288"/>
      <c r="O510" s="289"/>
      <c r="P510" s="49"/>
    </row>
    <row r="511" spans="11:16" x14ac:dyDescent="0.25">
      <c r="K511" s="286"/>
      <c r="L511" s="287"/>
      <c r="M511" s="287"/>
      <c r="N511" s="288"/>
      <c r="O511" s="289"/>
      <c r="P511" s="49"/>
    </row>
    <row r="512" spans="11:16" x14ac:dyDescent="0.25">
      <c r="K512" s="286"/>
      <c r="L512" s="287"/>
      <c r="M512" s="287"/>
      <c r="N512" s="288"/>
      <c r="O512" s="289"/>
      <c r="P512" s="49"/>
    </row>
    <row r="513" spans="11:16" x14ac:dyDescent="0.25">
      <c r="K513" s="286"/>
      <c r="L513" s="287"/>
      <c r="M513" s="287"/>
      <c r="N513" s="288"/>
      <c r="O513" s="289"/>
      <c r="P513" s="49"/>
    </row>
    <row r="514" spans="11:16" x14ac:dyDescent="0.25">
      <c r="K514" s="286"/>
      <c r="L514" s="287"/>
      <c r="M514" s="287"/>
      <c r="N514" s="288"/>
      <c r="O514" s="289"/>
      <c r="P514" s="49"/>
    </row>
    <row r="515" spans="11:16" x14ac:dyDescent="0.25">
      <c r="K515" s="286"/>
      <c r="L515" s="287"/>
      <c r="M515" s="287"/>
      <c r="N515" s="288"/>
      <c r="O515" s="289"/>
      <c r="P515" s="49"/>
    </row>
    <row r="516" spans="11:16" x14ac:dyDescent="0.25">
      <c r="K516" s="286"/>
      <c r="L516" s="287"/>
      <c r="M516" s="287"/>
      <c r="N516" s="288"/>
      <c r="O516" s="289"/>
      <c r="P516" s="49"/>
    </row>
    <row r="517" spans="11:16" x14ac:dyDescent="0.25">
      <c r="K517" s="286"/>
      <c r="L517" s="287"/>
      <c r="M517" s="287"/>
      <c r="N517" s="288"/>
      <c r="O517" s="289"/>
      <c r="P517" s="49"/>
    </row>
    <row r="518" spans="11:16" x14ac:dyDescent="0.25">
      <c r="K518" s="286"/>
      <c r="L518" s="287"/>
      <c r="M518" s="287"/>
      <c r="N518" s="288"/>
      <c r="O518" s="289"/>
      <c r="P518" s="49"/>
    </row>
    <row r="519" spans="11:16" x14ac:dyDescent="0.25">
      <c r="K519" s="286"/>
      <c r="L519" s="287"/>
      <c r="M519" s="287"/>
      <c r="N519" s="288"/>
      <c r="O519" s="289"/>
      <c r="P519" s="49"/>
    </row>
    <row r="520" spans="11:16" x14ac:dyDescent="0.25">
      <c r="K520" s="286"/>
      <c r="L520" s="287"/>
      <c r="M520" s="287"/>
      <c r="N520" s="288"/>
      <c r="O520" s="289"/>
      <c r="P520" s="49"/>
    </row>
    <row r="521" spans="11:16" x14ac:dyDescent="0.25">
      <c r="K521" s="286"/>
      <c r="L521" s="287"/>
      <c r="M521" s="287"/>
      <c r="N521" s="288"/>
      <c r="O521" s="289"/>
      <c r="P521" s="49"/>
    </row>
    <row r="522" spans="11:16" x14ac:dyDescent="0.25">
      <c r="K522" s="286"/>
      <c r="L522" s="287"/>
      <c r="M522" s="287"/>
      <c r="N522" s="288"/>
      <c r="O522" s="289"/>
      <c r="P522" s="49"/>
    </row>
    <row r="523" spans="11:16" x14ac:dyDescent="0.25">
      <c r="K523" s="286"/>
      <c r="L523" s="287"/>
      <c r="M523" s="287"/>
      <c r="N523" s="288"/>
      <c r="O523" s="289"/>
      <c r="P523" s="49"/>
    </row>
    <row r="524" spans="11:16" x14ac:dyDescent="0.25">
      <c r="K524" s="286"/>
      <c r="L524" s="287"/>
      <c r="M524" s="287"/>
      <c r="N524" s="288"/>
      <c r="O524" s="289"/>
      <c r="P524" s="49"/>
    </row>
    <row r="525" spans="11:16" x14ac:dyDescent="0.25">
      <c r="K525" s="286"/>
      <c r="L525" s="287"/>
      <c r="M525" s="287"/>
      <c r="N525" s="288"/>
      <c r="O525" s="289"/>
      <c r="P525" s="49"/>
    </row>
    <row r="526" spans="11:16" x14ac:dyDescent="0.25">
      <c r="K526" s="286"/>
      <c r="L526" s="287"/>
      <c r="M526" s="287"/>
      <c r="N526" s="288"/>
      <c r="O526" s="289"/>
      <c r="P526" s="49"/>
    </row>
    <row r="527" spans="11:16" x14ac:dyDescent="0.25">
      <c r="K527" s="286"/>
      <c r="L527" s="287"/>
      <c r="M527" s="287"/>
      <c r="N527" s="288"/>
      <c r="O527" s="289"/>
      <c r="P527" s="49"/>
    </row>
    <row r="528" spans="11:16" x14ac:dyDescent="0.25">
      <c r="K528" s="286"/>
      <c r="L528" s="287"/>
      <c r="M528" s="287"/>
      <c r="N528" s="288"/>
      <c r="O528" s="289"/>
      <c r="P528" s="49"/>
    </row>
    <row r="529" spans="11:16" x14ac:dyDescent="0.25">
      <c r="K529" s="286"/>
      <c r="L529" s="287"/>
      <c r="M529" s="287"/>
      <c r="N529" s="288"/>
      <c r="O529" s="289"/>
      <c r="P529" s="49"/>
    </row>
    <row r="530" spans="11:16" x14ac:dyDescent="0.25">
      <c r="K530" s="286"/>
      <c r="L530" s="287"/>
      <c r="M530" s="287"/>
      <c r="N530" s="288"/>
      <c r="O530" s="289"/>
      <c r="P530" s="49"/>
    </row>
    <row r="531" spans="11:16" x14ac:dyDescent="0.25">
      <c r="K531" s="286"/>
      <c r="L531" s="287"/>
      <c r="M531" s="287"/>
      <c r="N531" s="288"/>
      <c r="O531" s="289"/>
      <c r="P531" s="49"/>
    </row>
    <row r="532" spans="11:16" x14ac:dyDescent="0.25">
      <c r="K532" s="286"/>
      <c r="L532" s="287"/>
      <c r="M532" s="287"/>
      <c r="N532" s="288"/>
      <c r="O532" s="289"/>
      <c r="P532" s="49"/>
    </row>
    <row r="533" spans="11:16" x14ac:dyDescent="0.25">
      <c r="K533" s="286"/>
      <c r="L533" s="287"/>
      <c r="M533" s="287"/>
      <c r="N533" s="288"/>
      <c r="O533" s="289"/>
      <c r="P533" s="49"/>
    </row>
    <row r="534" spans="11:16" x14ac:dyDescent="0.25">
      <c r="K534" s="286"/>
      <c r="L534" s="287"/>
      <c r="M534" s="287"/>
      <c r="N534" s="288"/>
      <c r="O534" s="289"/>
      <c r="P534" s="49"/>
    </row>
    <row r="535" spans="11:16" x14ac:dyDescent="0.25">
      <c r="K535" s="286"/>
      <c r="L535" s="287"/>
      <c r="M535" s="287"/>
      <c r="N535" s="288"/>
      <c r="O535" s="289"/>
      <c r="P535" s="49"/>
    </row>
    <row r="536" spans="11:16" x14ac:dyDescent="0.25">
      <c r="K536" s="286"/>
      <c r="L536" s="287"/>
      <c r="M536" s="287"/>
      <c r="N536" s="288"/>
      <c r="O536" s="289"/>
      <c r="P536" s="49"/>
    </row>
    <row r="537" spans="11:16" x14ac:dyDescent="0.25">
      <c r="K537" s="286"/>
      <c r="L537" s="287"/>
      <c r="M537" s="287"/>
      <c r="N537" s="288"/>
      <c r="O537" s="289"/>
      <c r="P537" s="49"/>
    </row>
    <row r="538" spans="11:16" x14ac:dyDescent="0.25">
      <c r="K538" s="286"/>
      <c r="L538" s="287"/>
      <c r="M538" s="287"/>
      <c r="N538" s="288"/>
      <c r="O538" s="289"/>
      <c r="P538" s="49"/>
    </row>
    <row r="539" spans="11:16" x14ac:dyDescent="0.25">
      <c r="K539" s="286"/>
      <c r="L539" s="287"/>
      <c r="M539" s="287"/>
      <c r="N539" s="288"/>
      <c r="O539" s="289"/>
      <c r="P539" s="49"/>
    </row>
    <row r="540" spans="11:16" x14ac:dyDescent="0.25">
      <c r="K540" s="286"/>
      <c r="L540" s="287"/>
      <c r="M540" s="287"/>
      <c r="N540" s="288"/>
      <c r="O540" s="289"/>
      <c r="P540" s="49"/>
    </row>
    <row r="541" spans="11:16" x14ac:dyDescent="0.25">
      <c r="K541" s="286"/>
      <c r="L541" s="287"/>
      <c r="M541" s="287"/>
      <c r="N541" s="288"/>
      <c r="O541" s="289"/>
      <c r="P541" s="49"/>
    </row>
    <row r="542" spans="11:16" x14ac:dyDescent="0.25">
      <c r="K542" s="286"/>
      <c r="L542" s="287"/>
      <c r="M542" s="287"/>
      <c r="N542" s="288"/>
      <c r="O542" s="289"/>
      <c r="P542" s="49"/>
    </row>
    <row r="543" spans="11:16" x14ac:dyDescent="0.25">
      <c r="K543" s="286"/>
      <c r="L543" s="287"/>
      <c r="M543" s="287"/>
      <c r="N543" s="288"/>
      <c r="O543" s="289"/>
      <c r="P543" s="49"/>
    </row>
    <row r="544" spans="11:16" x14ac:dyDescent="0.25">
      <c r="K544" s="286"/>
      <c r="L544" s="287"/>
      <c r="M544" s="287"/>
      <c r="N544" s="288"/>
      <c r="O544" s="289"/>
      <c r="P544" s="49"/>
    </row>
    <row r="545" spans="11:16" x14ac:dyDescent="0.25">
      <c r="K545" s="286"/>
      <c r="L545" s="287"/>
      <c r="M545" s="287"/>
      <c r="N545" s="288"/>
      <c r="O545" s="289"/>
      <c r="P545" s="49"/>
    </row>
    <row r="546" spans="11:16" x14ac:dyDescent="0.25">
      <c r="K546" s="286"/>
      <c r="L546" s="287"/>
      <c r="M546" s="287"/>
      <c r="N546" s="288"/>
      <c r="O546" s="289"/>
      <c r="P546" s="49"/>
    </row>
    <row r="547" spans="11:16" x14ac:dyDescent="0.25">
      <c r="K547" s="286"/>
      <c r="L547" s="287"/>
      <c r="M547" s="287"/>
      <c r="N547" s="288"/>
      <c r="O547" s="289"/>
      <c r="P547" s="49"/>
    </row>
    <row r="548" spans="11:16" x14ac:dyDescent="0.25">
      <c r="K548" s="286"/>
      <c r="L548" s="287"/>
      <c r="M548" s="287"/>
      <c r="N548" s="288"/>
      <c r="O548" s="289"/>
      <c r="P548" s="49"/>
    </row>
    <row r="549" spans="11:16" x14ac:dyDescent="0.25">
      <c r="K549" s="286"/>
      <c r="L549" s="287"/>
      <c r="M549" s="287"/>
      <c r="N549" s="288"/>
      <c r="O549" s="289"/>
      <c r="P549" s="49"/>
    </row>
    <row r="550" spans="11:16" x14ac:dyDescent="0.25">
      <c r="K550" s="286"/>
      <c r="L550" s="287"/>
      <c r="M550" s="287"/>
      <c r="N550" s="288"/>
      <c r="O550" s="289"/>
      <c r="P550" s="49"/>
    </row>
    <row r="551" spans="11:16" x14ac:dyDescent="0.25">
      <c r="K551" s="286"/>
      <c r="L551" s="287"/>
      <c r="M551" s="287"/>
      <c r="N551" s="288"/>
      <c r="O551" s="289"/>
      <c r="P551" s="49"/>
    </row>
    <row r="552" spans="11:16" x14ac:dyDescent="0.25">
      <c r="K552" s="286"/>
      <c r="L552" s="287"/>
      <c r="M552" s="287"/>
      <c r="N552" s="288"/>
      <c r="O552" s="289"/>
      <c r="P552" s="49"/>
    </row>
    <row r="553" spans="11:16" x14ac:dyDescent="0.25">
      <c r="K553" s="286"/>
      <c r="L553" s="287"/>
      <c r="M553" s="287"/>
      <c r="N553" s="288"/>
      <c r="O553" s="289"/>
      <c r="P553" s="49"/>
    </row>
    <row r="554" spans="11:16" x14ac:dyDescent="0.25">
      <c r="K554" s="286"/>
      <c r="L554" s="287"/>
      <c r="M554" s="287"/>
      <c r="N554" s="288"/>
      <c r="O554" s="289"/>
      <c r="P554" s="49"/>
    </row>
    <row r="555" spans="11:16" x14ac:dyDescent="0.25">
      <c r="K555" s="286"/>
      <c r="L555" s="287"/>
      <c r="M555" s="287"/>
      <c r="N555" s="288"/>
      <c r="O555" s="289"/>
      <c r="P555" s="49"/>
    </row>
    <row r="556" spans="11:16" x14ac:dyDescent="0.25">
      <c r="K556" s="286"/>
      <c r="L556" s="287"/>
      <c r="M556" s="287"/>
      <c r="N556" s="288"/>
      <c r="O556" s="289"/>
      <c r="P556" s="49"/>
    </row>
    <row r="557" spans="11:16" x14ac:dyDescent="0.25">
      <c r="K557" s="286"/>
      <c r="L557" s="287"/>
      <c r="M557" s="287"/>
      <c r="N557" s="288"/>
      <c r="O557" s="289"/>
      <c r="P557" s="49"/>
    </row>
    <row r="558" spans="11:16" x14ac:dyDescent="0.25">
      <c r="K558" s="286"/>
      <c r="L558" s="287"/>
      <c r="M558" s="287"/>
      <c r="N558" s="288"/>
      <c r="O558" s="289"/>
      <c r="P558" s="49"/>
    </row>
    <row r="559" spans="11:16" x14ac:dyDescent="0.25">
      <c r="K559" s="286"/>
      <c r="L559" s="287"/>
      <c r="M559" s="287"/>
      <c r="N559" s="288"/>
      <c r="O559" s="289"/>
      <c r="P559" s="49"/>
    </row>
    <row r="560" spans="11:16" x14ac:dyDescent="0.25">
      <c r="K560" s="286"/>
      <c r="L560" s="287"/>
      <c r="M560" s="287"/>
      <c r="N560" s="288"/>
      <c r="O560" s="289"/>
      <c r="P560" s="49"/>
    </row>
    <row r="561" spans="11:16" x14ac:dyDescent="0.25">
      <c r="K561" s="286"/>
      <c r="L561" s="287"/>
      <c r="M561" s="287"/>
      <c r="N561" s="288"/>
      <c r="O561" s="289"/>
      <c r="P561" s="49"/>
    </row>
    <row r="562" spans="11:16" x14ac:dyDescent="0.25">
      <c r="K562" s="286"/>
      <c r="L562" s="287"/>
      <c r="M562" s="287"/>
      <c r="N562" s="288"/>
      <c r="O562" s="289"/>
      <c r="P562" s="49"/>
    </row>
    <row r="563" spans="11:16" x14ac:dyDescent="0.25">
      <c r="K563" s="286"/>
      <c r="L563" s="287"/>
      <c r="M563" s="287"/>
      <c r="N563" s="288"/>
      <c r="O563" s="289"/>
      <c r="P563" s="49"/>
    </row>
    <row r="564" spans="11:16" x14ac:dyDescent="0.25">
      <c r="K564" s="286"/>
      <c r="L564" s="287"/>
      <c r="M564" s="287"/>
      <c r="N564" s="288"/>
      <c r="O564" s="289"/>
      <c r="P564" s="49"/>
    </row>
    <row r="565" spans="11:16" x14ac:dyDescent="0.25">
      <c r="K565" s="286"/>
      <c r="L565" s="287"/>
      <c r="M565" s="287"/>
      <c r="N565" s="288"/>
      <c r="O565" s="289"/>
      <c r="P565" s="49"/>
    </row>
    <row r="566" spans="11:16" x14ac:dyDescent="0.25">
      <c r="K566" s="286"/>
      <c r="L566" s="287"/>
      <c r="M566" s="287"/>
      <c r="N566" s="288"/>
      <c r="O566" s="289"/>
      <c r="P566" s="49"/>
    </row>
    <row r="567" spans="11:16" x14ac:dyDescent="0.25">
      <c r="K567" s="286"/>
      <c r="L567" s="287"/>
      <c r="M567" s="287"/>
      <c r="N567" s="288"/>
      <c r="O567" s="289"/>
      <c r="P567" s="49"/>
    </row>
    <row r="568" spans="11:16" x14ac:dyDescent="0.25">
      <c r="K568" s="286"/>
      <c r="L568" s="287"/>
      <c r="M568" s="287"/>
      <c r="N568" s="288"/>
      <c r="O568" s="289"/>
      <c r="P568" s="49"/>
    </row>
    <row r="569" spans="11:16" x14ac:dyDescent="0.25">
      <c r="K569" s="286"/>
      <c r="L569" s="287"/>
      <c r="M569" s="287"/>
      <c r="N569" s="288"/>
      <c r="O569" s="289"/>
      <c r="P569" s="49"/>
    </row>
    <row r="570" spans="11:16" x14ac:dyDescent="0.25">
      <c r="P570" s="49"/>
    </row>
  </sheetData>
  <autoFilter ref="A5:AC11" xr:uid="{00000000-0009-0000-0000-000006000000}"/>
  <mergeCells count="10">
    <mergeCell ref="Q3:Q5"/>
    <mergeCell ref="A1:Q2"/>
    <mergeCell ref="D3:J3"/>
    <mergeCell ref="K3:P3"/>
    <mergeCell ref="F4:J4"/>
    <mergeCell ref="A3:A5"/>
    <mergeCell ref="B3:B5"/>
    <mergeCell ref="C3:C5"/>
    <mergeCell ref="D4:D5"/>
    <mergeCell ref="E4:E5"/>
  </mergeCells>
  <phoneticPr fontId="7" type="noConversion"/>
  <conditionalFormatting sqref="B8">
    <cfRule type="duplicateValues" dxfId="131" priority="3" stopIfTrue="1"/>
    <cfRule type="duplicateValues" dxfId="130" priority="4" stopIfTrue="1"/>
    <cfRule type="duplicateValues" dxfId="129" priority="5" stopIfTrue="1"/>
    <cfRule type="duplicateValues" dxfId="128" priority="6" stopIfTrue="1"/>
    <cfRule type="duplicateValues" dxfId="127" priority="7" stopIfTrue="1"/>
    <cfRule type="duplicateValues" dxfId="126" priority="8" stopIfTrue="1"/>
    <cfRule type="duplicateValues" dxfId="125" priority="9" stopIfTrue="1"/>
    <cfRule type="duplicateValues" dxfId="124" priority="10" stopIfTrue="1"/>
    <cfRule type="duplicateValues" dxfId="123" priority="2"/>
    <cfRule type="duplicateValues" dxfId="122" priority="11"/>
    <cfRule type="duplicateValues" dxfId="121" priority="12"/>
  </conditionalFormatting>
  <conditionalFormatting sqref="B9">
    <cfRule type="duplicateValues" dxfId="120" priority="64168" stopIfTrue="1"/>
    <cfRule type="duplicateValues" dxfId="119" priority="64170" stopIfTrue="1"/>
    <cfRule type="duplicateValues" dxfId="118" priority="64174" stopIfTrue="1"/>
    <cfRule type="duplicateValues" dxfId="117" priority="64175" stopIfTrue="1"/>
    <cfRule type="duplicateValues" dxfId="116" priority="64182" stopIfTrue="1"/>
    <cfRule type="duplicateValues" dxfId="115" priority="64183" stopIfTrue="1"/>
    <cfRule type="duplicateValues" dxfId="114" priority="64185"/>
    <cfRule type="duplicateValues" dxfId="113" priority="64187"/>
  </conditionalFormatting>
  <conditionalFormatting sqref="B6:B7">
    <cfRule type="duplicateValues" dxfId="112" priority="1"/>
  </conditionalFormatting>
  <conditionalFormatting sqref="B8:B9">
    <cfRule type="expression" dxfId="111" priority="25" stopIfTrue="1">
      <formula>AND(COUNTIF($B:$B,B8)&gt;1,NOT(ISBLANK(B8)))</formula>
    </cfRule>
  </conditionalFormatting>
  <conditionalFormatting sqref="B11:B65480">
    <cfRule type="duplicateValues" dxfId="110" priority="64032" stopIfTrue="1"/>
    <cfRule type="duplicateValues" dxfId="109" priority="64063" stopIfTrue="1"/>
  </conditionalFormatting>
  <conditionalFormatting sqref="B11:B65480 B1:B5">
    <cfRule type="expression" dxfId="108" priority="487" stopIfTrue="1">
      <formula>AND(COUNTIF($B:$B,B1)&gt;1,NOT(ISBLANK(B1)))</formula>
    </cfRule>
    <cfRule type="duplicateValues" dxfId="107" priority="64030" stopIfTrue="1"/>
    <cfRule type="duplicateValues" dxfId="106" priority="64033" stopIfTrue="1"/>
    <cfRule type="duplicateValues" dxfId="105" priority="64034" stopIfTrue="1"/>
    <cfRule type="duplicateValues" dxfId="104" priority="64035" stopIfTrue="1"/>
    <cfRule type="duplicateValues" dxfId="103" priority="64036" stopIfTrue="1"/>
    <cfRule type="duplicateValues" dxfId="102" priority="64037" stopIfTrue="1"/>
  </conditionalFormatting>
  <hyperlinks>
    <hyperlink ref="R1" location="目录!A1" display="目录!A1" xr:uid="{00000000-0004-0000-0600-000000000000}"/>
  </hyperlinks>
  <pageMargins left="0.2" right="0.2" top="0.15902777777777799" bottom="0.4" header="0.15902777777777799" footer="0.23958333333333301"/>
  <pageSetup paperSize="9" orientation="portrait" verticalDpi="180"/>
  <headerFooter alignWithMargins="0">
    <oddFooter>&amp;C第 &amp;P 页，共 &amp;N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0"/>
  </sheetPr>
  <dimension ref="A1:T22"/>
  <sheetViews>
    <sheetView workbookViewId="0">
      <pane xSplit="3" ySplit="3" topLeftCell="D4" activePane="bottomRight" state="frozen"/>
      <selection pane="topRight"/>
      <selection pane="bottomLeft"/>
      <selection pane="bottomRight" activeCell="B6" sqref="B6:B8"/>
    </sheetView>
  </sheetViews>
  <sheetFormatPr defaultColWidth="9" defaultRowHeight="15.6" x14ac:dyDescent="0.25"/>
  <cols>
    <col min="1" max="1" width="5.19921875" style="211" customWidth="1"/>
    <col min="2" max="2" width="10.69921875" style="212" customWidth="1"/>
    <col min="3" max="3" width="6.3984375" style="181" customWidth="1"/>
    <col min="4" max="6" width="12" customWidth="1"/>
    <col min="7" max="7" width="9.3984375" customWidth="1"/>
    <col min="8" max="8" width="10.3984375" customWidth="1"/>
    <col min="9" max="9" width="10.69921875" customWidth="1"/>
    <col min="10" max="10" width="6.3984375" style="213" customWidth="1"/>
    <col min="11" max="11" width="9.19921875" style="213" customWidth="1"/>
    <col min="12" max="12" width="8.19921875" style="214" customWidth="1"/>
    <col min="13" max="13" width="9" style="213" customWidth="1"/>
    <col min="14" max="14" width="8.19921875" style="215" customWidth="1"/>
    <col min="15" max="15" width="7.8984375" style="214" customWidth="1"/>
    <col min="16" max="16" width="10.19921875" style="216" customWidth="1"/>
    <col min="17" max="17" width="22.8984375" style="217" customWidth="1"/>
    <col min="18" max="18" width="15.09765625" style="218" customWidth="1"/>
    <col min="19" max="19" width="8.3984375" style="207" customWidth="1"/>
    <col min="20" max="20" width="9" style="207"/>
  </cols>
  <sheetData>
    <row r="1" spans="1:20" ht="30" customHeight="1" x14ac:dyDescent="0.25">
      <c r="A1" s="377" t="s">
        <v>145</v>
      </c>
      <c r="B1" s="378"/>
      <c r="C1" s="378"/>
      <c r="D1" s="377"/>
      <c r="E1" s="377"/>
      <c r="F1" s="377"/>
      <c r="G1" s="377"/>
      <c r="H1" s="377"/>
      <c r="I1" s="377"/>
      <c r="J1" s="377"/>
      <c r="K1" s="379"/>
      <c r="L1" s="380"/>
      <c r="M1" s="380"/>
      <c r="N1" s="377"/>
      <c r="O1" s="381"/>
      <c r="P1" s="381"/>
      <c r="Q1" s="377"/>
      <c r="R1" s="238" t="s">
        <v>28</v>
      </c>
    </row>
    <row r="2" spans="1:20" ht="27" customHeight="1" x14ac:dyDescent="0.25">
      <c r="A2" s="388" t="s">
        <v>1</v>
      </c>
      <c r="B2" s="388" t="s">
        <v>100</v>
      </c>
      <c r="C2" s="389" t="s">
        <v>101</v>
      </c>
      <c r="D2" s="382" t="s">
        <v>146</v>
      </c>
      <c r="E2" s="382"/>
      <c r="F2" s="382"/>
      <c r="G2" s="382"/>
      <c r="H2" s="382"/>
      <c r="I2" s="382"/>
      <c r="J2" s="390" t="s">
        <v>147</v>
      </c>
      <c r="K2" s="383" t="s">
        <v>148</v>
      </c>
      <c r="L2" s="384"/>
      <c r="M2" s="385"/>
      <c r="N2" s="386" t="s">
        <v>129</v>
      </c>
      <c r="O2" s="387"/>
      <c r="P2" s="391" t="s">
        <v>149</v>
      </c>
      <c r="Q2" s="392" t="s">
        <v>106</v>
      </c>
    </row>
    <row r="3" spans="1:20" ht="36" customHeight="1" x14ac:dyDescent="0.25">
      <c r="A3" s="388"/>
      <c r="B3" s="388"/>
      <c r="C3" s="389"/>
      <c r="D3" s="219" t="s">
        <v>50</v>
      </c>
      <c r="E3" s="219" t="s">
        <v>51</v>
      </c>
      <c r="F3" s="219" t="s">
        <v>52</v>
      </c>
      <c r="G3" s="219" t="s">
        <v>150</v>
      </c>
      <c r="H3" s="219" t="s">
        <v>151</v>
      </c>
      <c r="I3" s="189" t="s">
        <v>152</v>
      </c>
      <c r="J3" s="390"/>
      <c r="K3" s="229" t="s">
        <v>153</v>
      </c>
      <c r="L3" s="229" t="s">
        <v>154</v>
      </c>
      <c r="M3" s="229" t="s">
        <v>155</v>
      </c>
      <c r="N3" s="230" t="s">
        <v>131</v>
      </c>
      <c r="O3" s="229" t="s">
        <v>156</v>
      </c>
      <c r="P3" s="391"/>
      <c r="Q3" s="393"/>
      <c r="R3" s="239"/>
    </row>
    <row r="4" spans="1:20" s="207" customFormat="1" ht="18" customHeight="1" x14ac:dyDescent="0.25">
      <c r="A4" s="220">
        <v>1</v>
      </c>
      <c r="B4" s="106" t="s">
        <v>127</v>
      </c>
      <c r="C4" s="106" t="s">
        <v>111</v>
      </c>
      <c r="D4" s="221">
        <f>SUMIF(级别工资!$E:$E,$S4,级别工资!F:F)</f>
        <v>1650</v>
      </c>
      <c r="E4" s="221">
        <f>SUMIF(级别工资!$E:$E,$S4,级别工资!G:G)</f>
        <v>1650</v>
      </c>
      <c r="F4" s="221">
        <f>SUMIF(级别工资!$E:$E,$S4,级别工资!H:H)</f>
        <v>34500</v>
      </c>
      <c r="G4" s="222">
        <v>2200</v>
      </c>
      <c r="H4" s="222">
        <v>100</v>
      </c>
      <c r="I4" s="221">
        <f t="shared" ref="I4:I8" si="0">SUM(D4:H4)</f>
        <v>40100</v>
      </c>
      <c r="J4" s="225">
        <v>22</v>
      </c>
      <c r="K4" s="225">
        <v>22</v>
      </c>
      <c r="L4" s="225">
        <v>0</v>
      </c>
      <c r="M4" s="225">
        <v>0</v>
      </c>
      <c r="N4" s="225"/>
      <c r="O4" s="225"/>
      <c r="P4" s="231"/>
      <c r="Q4" s="240"/>
      <c r="R4" s="241" t="str">
        <f t="shared" ref="R4:R8" si="1">B4&amp;C4</f>
        <v>黄安波基建部</v>
      </c>
      <c r="S4" s="242" t="s">
        <v>98</v>
      </c>
    </row>
    <row r="5" spans="1:20" s="207" customFormat="1" ht="18" customHeight="1" x14ac:dyDescent="0.25">
      <c r="A5" s="220">
        <v>2</v>
      </c>
      <c r="B5" s="176" t="s">
        <v>144</v>
      </c>
      <c r="C5" s="106" t="s">
        <v>111</v>
      </c>
      <c r="D5" s="221">
        <f>SUMIF(级别工资!$E:$E,$S5,级别工资!F:F)</f>
        <v>1650</v>
      </c>
      <c r="E5" s="221">
        <f>SUMIF(级别工资!$E:$E,$S5,级别工资!G:G)</f>
        <v>1650</v>
      </c>
      <c r="F5" s="221">
        <f>SUMIF(级别工资!$E:$E,$S5,级别工资!H:H)</f>
        <v>34500</v>
      </c>
      <c r="G5" s="222">
        <v>2200</v>
      </c>
      <c r="H5" s="222">
        <v>0</v>
      </c>
      <c r="I5" s="221">
        <f t="shared" si="0"/>
        <v>40000</v>
      </c>
      <c r="J5" s="225">
        <v>22</v>
      </c>
      <c r="K5" s="225">
        <v>22</v>
      </c>
      <c r="L5" s="225">
        <v>0</v>
      </c>
      <c r="M5" s="225">
        <v>0</v>
      </c>
      <c r="N5" s="225"/>
      <c r="O5" s="225"/>
      <c r="P5" s="231"/>
      <c r="Q5" s="240"/>
      <c r="R5" s="241" t="str">
        <f t="shared" si="1"/>
        <v>林悦兆基建部</v>
      </c>
      <c r="S5" s="242" t="s">
        <v>98</v>
      </c>
    </row>
    <row r="6" spans="1:20" s="208" customFormat="1" ht="18" customHeight="1" x14ac:dyDescent="0.25">
      <c r="A6" s="220">
        <v>3</v>
      </c>
      <c r="B6" s="160" t="s">
        <v>112</v>
      </c>
      <c r="C6" s="106" t="s">
        <v>111</v>
      </c>
      <c r="D6" s="223">
        <f>SUMIF(级别工资!$E:$E,$S6,级别工资!F:F)</f>
        <v>1650</v>
      </c>
      <c r="E6" s="221">
        <f>SUMIF(级别工资!$E:$E,$S6,级别工资!G:G)</f>
        <v>1650</v>
      </c>
      <c r="F6" s="221">
        <f>SUMIF(级别工资!$E:$E,$S6,级别工资!H:H)</f>
        <v>1700</v>
      </c>
      <c r="G6" s="224">
        <v>1000</v>
      </c>
      <c r="H6" s="224">
        <v>0</v>
      </c>
      <c r="I6" s="221">
        <f t="shared" si="0"/>
        <v>6000</v>
      </c>
      <c r="J6" s="225">
        <v>22</v>
      </c>
      <c r="K6" s="225">
        <v>22</v>
      </c>
      <c r="L6" s="225">
        <v>32</v>
      </c>
      <c r="M6" s="225">
        <v>8</v>
      </c>
      <c r="N6" s="232"/>
      <c r="O6" s="232"/>
      <c r="P6" s="233"/>
      <c r="Q6" s="243"/>
      <c r="R6" s="244" t="str">
        <f t="shared" si="1"/>
        <v>谢作雕基建部</v>
      </c>
      <c r="S6" s="208" t="s">
        <v>71</v>
      </c>
    </row>
    <row r="7" spans="1:20" s="209" customFormat="1" ht="18" customHeight="1" x14ac:dyDescent="0.25">
      <c r="A7" s="220">
        <v>4</v>
      </c>
      <c r="B7" s="160" t="s">
        <v>113</v>
      </c>
      <c r="C7" s="106" t="s">
        <v>111</v>
      </c>
      <c r="D7" s="221">
        <f>SUMIF(级别工资!$E:$E,$S7,级别工资!F:F)</f>
        <v>1650</v>
      </c>
      <c r="E7" s="221">
        <f>SUMIF(级别工资!$E:$E,$S7,级别工资!G:G)</f>
        <v>1650</v>
      </c>
      <c r="F7" s="221">
        <f>SUMIF(级别工资!$E:$E,$S7,级别工资!H:H)</f>
        <v>7500</v>
      </c>
      <c r="G7" s="221">
        <v>2200</v>
      </c>
      <c r="H7" s="110">
        <v>0</v>
      </c>
      <c r="I7" s="221">
        <f t="shared" si="0"/>
        <v>13000</v>
      </c>
      <c r="J7" s="225">
        <v>22</v>
      </c>
      <c r="K7" s="225">
        <v>22</v>
      </c>
      <c r="L7" s="225">
        <v>0</v>
      </c>
      <c r="M7" s="225">
        <v>4</v>
      </c>
      <c r="N7" s="225"/>
      <c r="O7" s="225"/>
      <c r="P7" s="231"/>
      <c r="Q7" s="240"/>
      <c r="R7" s="241" t="str">
        <f t="shared" si="1"/>
        <v>陈伟芳基建部</v>
      </c>
      <c r="S7" s="207" t="s">
        <v>87</v>
      </c>
    </row>
    <row r="8" spans="1:20" s="209" customFormat="1" ht="18" customHeight="1" x14ac:dyDescent="0.25">
      <c r="A8" s="220">
        <v>5</v>
      </c>
      <c r="B8" s="111" t="s">
        <v>114</v>
      </c>
      <c r="C8" s="112" t="s">
        <v>111</v>
      </c>
      <c r="D8" s="221">
        <f>SUMIF(级别工资!$E:$E,$S8,级别工资!F:F)</f>
        <v>1650</v>
      </c>
      <c r="E8" s="221">
        <f>SUMIF(级别工资!$E:$E,$S8,级别工资!G:G)</f>
        <v>1650</v>
      </c>
      <c r="F8" s="221">
        <v>2000</v>
      </c>
      <c r="G8" s="223">
        <v>700</v>
      </c>
      <c r="H8" s="110">
        <v>0</v>
      </c>
      <c r="I8" s="221">
        <f t="shared" si="0"/>
        <v>6000</v>
      </c>
      <c r="J8" s="225">
        <v>22</v>
      </c>
      <c r="K8" s="225">
        <v>16</v>
      </c>
      <c r="L8" s="225">
        <v>0</v>
      </c>
      <c r="M8" s="225">
        <v>8</v>
      </c>
      <c r="N8" s="234"/>
      <c r="O8" s="234"/>
      <c r="P8" s="235"/>
      <c r="Q8" s="245"/>
      <c r="R8" s="244" t="str">
        <f t="shared" si="1"/>
        <v>王浩基建部</v>
      </c>
      <c r="S8" s="208" t="s">
        <v>72</v>
      </c>
    </row>
    <row r="9" spans="1:20" ht="18" customHeight="1" x14ac:dyDescent="0.25">
      <c r="A9" s="105"/>
      <c r="B9" s="110" t="s">
        <v>105</v>
      </c>
      <c r="C9" s="110"/>
      <c r="D9" s="225">
        <f t="shared" ref="D9:P9" si="2">SUM(D4:D8)</f>
        <v>8250</v>
      </c>
      <c r="E9" s="225">
        <f t="shared" si="2"/>
        <v>8250</v>
      </c>
      <c r="F9" s="225">
        <f t="shared" si="2"/>
        <v>80200</v>
      </c>
      <c r="G9" s="225">
        <f t="shared" si="2"/>
        <v>8300</v>
      </c>
      <c r="H9" s="225">
        <f t="shared" si="2"/>
        <v>100</v>
      </c>
      <c r="I9" s="225">
        <f t="shared" si="2"/>
        <v>105100</v>
      </c>
      <c r="J9" s="225">
        <f t="shared" si="2"/>
        <v>110</v>
      </c>
      <c r="K9" s="225">
        <f t="shared" si="2"/>
        <v>104</v>
      </c>
      <c r="L9" s="225">
        <f t="shared" si="2"/>
        <v>32</v>
      </c>
      <c r="M9" s="225">
        <f t="shared" si="2"/>
        <v>20</v>
      </c>
      <c r="N9" s="225">
        <f t="shared" si="2"/>
        <v>0</v>
      </c>
      <c r="O9" s="225">
        <f t="shared" si="2"/>
        <v>0</v>
      </c>
      <c r="P9" s="225">
        <f t="shared" si="2"/>
        <v>0</v>
      </c>
      <c r="Q9" s="246"/>
      <c r="R9" s="203"/>
    </row>
    <row r="10" spans="1:20" ht="15" customHeight="1" x14ac:dyDescent="0.25">
      <c r="D10" s="210"/>
      <c r="E10" s="210"/>
      <c r="F10" s="210"/>
      <c r="G10" s="210"/>
      <c r="H10" s="210"/>
      <c r="I10" s="210"/>
      <c r="J10" s="236"/>
      <c r="Q10" s="247"/>
    </row>
    <row r="11" spans="1:20" ht="15" customHeight="1" x14ac:dyDescent="0.25">
      <c r="A11" s="226" t="s">
        <v>157</v>
      </c>
    </row>
    <row r="12" spans="1:20" ht="15" customHeight="1" x14ac:dyDescent="0.25"/>
    <row r="13" spans="1:20" ht="15" customHeight="1" x14ac:dyDescent="0.25">
      <c r="A13" s="227"/>
      <c r="C13" s="228"/>
      <c r="E13" s="227"/>
      <c r="G13" s="227"/>
      <c r="I13" s="227"/>
      <c r="K13" s="237"/>
    </row>
    <row r="14" spans="1:20" s="92" customFormat="1" ht="15" customHeight="1" x14ac:dyDescent="0.25">
      <c r="A14" s="211"/>
      <c r="B14" s="212"/>
      <c r="C14" s="181"/>
      <c r="D14"/>
      <c r="E14"/>
      <c r="F14"/>
      <c r="G14"/>
      <c r="H14"/>
      <c r="I14"/>
      <c r="J14" s="213"/>
      <c r="K14" s="213"/>
      <c r="L14" s="214"/>
      <c r="M14" s="213"/>
      <c r="N14" s="215"/>
      <c r="O14" s="214"/>
      <c r="P14" s="216"/>
      <c r="Q14" s="217"/>
      <c r="R14" s="218"/>
      <c r="S14" s="242"/>
      <c r="T14" s="242"/>
    </row>
    <row r="15" spans="1:20" s="92" customFormat="1" ht="15" customHeight="1" x14ac:dyDescent="0.25">
      <c r="A15" s="211"/>
      <c r="B15" s="212"/>
      <c r="C15" s="181"/>
      <c r="D15"/>
      <c r="E15"/>
      <c r="F15"/>
      <c r="G15"/>
      <c r="H15"/>
      <c r="I15"/>
      <c r="J15" s="213"/>
      <c r="K15" s="213"/>
      <c r="L15" s="214"/>
      <c r="M15" s="213"/>
      <c r="N15" s="215"/>
      <c r="O15" s="214"/>
      <c r="P15" s="216"/>
      <c r="Q15" s="217"/>
      <c r="R15" s="218"/>
      <c r="S15" s="242"/>
      <c r="T15" s="242"/>
    </row>
    <row r="16" spans="1:20" s="92" customFormat="1" ht="15" customHeight="1" x14ac:dyDescent="0.25">
      <c r="A16" s="211"/>
      <c r="B16" s="212"/>
      <c r="C16" s="181"/>
      <c r="D16"/>
      <c r="E16"/>
      <c r="F16"/>
      <c r="G16"/>
      <c r="H16"/>
      <c r="I16"/>
      <c r="J16" s="213"/>
      <c r="K16" s="213"/>
      <c r="L16" s="214"/>
      <c r="M16" s="213"/>
      <c r="N16" s="215"/>
      <c r="O16" s="214"/>
      <c r="P16" s="216"/>
      <c r="Q16" s="217"/>
      <c r="R16" s="218"/>
      <c r="S16" s="242"/>
      <c r="T16" s="242"/>
    </row>
    <row r="17" spans="1:20" s="92" customFormat="1" ht="15" customHeight="1" x14ac:dyDescent="0.25">
      <c r="A17" s="211"/>
      <c r="B17" s="212"/>
      <c r="C17" s="181"/>
      <c r="D17"/>
      <c r="E17"/>
      <c r="F17"/>
      <c r="G17"/>
      <c r="H17"/>
      <c r="I17"/>
      <c r="J17" s="213"/>
      <c r="K17" s="213"/>
      <c r="L17" s="214"/>
      <c r="M17" s="213"/>
      <c r="N17" s="215"/>
      <c r="O17" s="214"/>
      <c r="P17" s="216"/>
      <c r="Q17" s="217"/>
      <c r="R17" s="218"/>
      <c r="S17" s="242"/>
      <c r="T17" s="242"/>
    </row>
    <row r="18" spans="1:20" s="92" customFormat="1" ht="15" customHeight="1" x14ac:dyDescent="0.25">
      <c r="A18" s="211"/>
      <c r="B18" s="212"/>
      <c r="C18" s="181"/>
      <c r="D18"/>
      <c r="E18"/>
      <c r="F18"/>
      <c r="G18"/>
      <c r="H18"/>
      <c r="I18"/>
      <c r="J18" s="213"/>
      <c r="K18" s="213"/>
      <c r="L18" s="214"/>
      <c r="M18" s="213"/>
      <c r="N18" s="215"/>
      <c r="O18" s="214"/>
      <c r="P18" s="216"/>
      <c r="Q18" s="217"/>
      <c r="R18" s="218"/>
      <c r="S18" s="242"/>
      <c r="T18" s="242"/>
    </row>
    <row r="19" spans="1:20" s="92" customFormat="1" ht="15" customHeight="1" x14ac:dyDescent="0.25">
      <c r="A19" s="211"/>
      <c r="B19" s="212"/>
      <c r="C19" s="181"/>
      <c r="D19"/>
      <c r="E19"/>
      <c r="F19"/>
      <c r="G19"/>
      <c r="H19"/>
      <c r="I19"/>
      <c r="J19" s="213"/>
      <c r="K19" s="213"/>
      <c r="L19" s="214"/>
      <c r="M19" s="213"/>
      <c r="N19" s="215"/>
      <c r="O19" s="214"/>
      <c r="P19" s="216"/>
      <c r="Q19" s="217"/>
      <c r="R19" s="218"/>
      <c r="S19" s="242"/>
      <c r="T19" s="242"/>
    </row>
    <row r="20" spans="1:20" s="6" customFormat="1" ht="15" customHeight="1" x14ac:dyDescent="0.25">
      <c r="A20" s="211"/>
      <c r="B20" s="212"/>
      <c r="C20" s="181"/>
      <c r="D20"/>
      <c r="E20"/>
      <c r="F20"/>
      <c r="G20"/>
      <c r="H20"/>
      <c r="I20"/>
      <c r="J20" s="213"/>
      <c r="K20" s="213"/>
      <c r="L20" s="214"/>
      <c r="M20" s="213"/>
      <c r="N20" s="215"/>
      <c r="O20" s="214"/>
      <c r="P20" s="216"/>
      <c r="Q20" s="217"/>
      <c r="R20" s="218"/>
    </row>
    <row r="21" spans="1:20" s="210" customFormat="1" ht="22.65" customHeight="1" x14ac:dyDescent="0.25">
      <c r="A21" s="211"/>
      <c r="B21" s="212"/>
      <c r="C21" s="181"/>
      <c r="D21"/>
      <c r="E21"/>
      <c r="F21"/>
      <c r="G21"/>
      <c r="H21"/>
      <c r="I21"/>
      <c r="J21" s="213"/>
      <c r="K21" s="213"/>
      <c r="L21" s="214"/>
      <c r="M21" s="213"/>
      <c r="N21" s="215"/>
      <c r="O21" s="214"/>
      <c r="P21" s="216"/>
      <c r="Q21" s="217"/>
      <c r="R21" s="218"/>
    </row>
    <row r="22" spans="1:20" ht="20.25" customHeight="1" x14ac:dyDescent="0.25"/>
  </sheetData>
  <autoFilter ref="A3:S9" xr:uid="{00000000-0009-0000-0000-000007000000}"/>
  <mergeCells count="10">
    <mergeCell ref="A1:Q1"/>
    <mergeCell ref="D2:I2"/>
    <mergeCell ref="K2:M2"/>
    <mergeCell ref="N2:O2"/>
    <mergeCell ref="A2:A3"/>
    <mergeCell ref="B2:B3"/>
    <mergeCell ref="C2:C3"/>
    <mergeCell ref="J2:J3"/>
    <mergeCell ref="P2:P3"/>
    <mergeCell ref="Q2:Q3"/>
  </mergeCells>
  <phoneticPr fontId="7" type="noConversion"/>
  <conditionalFormatting sqref="B6">
    <cfRule type="duplicateValues" dxfId="101" priority="4" stopIfTrue="1"/>
    <cfRule type="duplicateValues" dxfId="100" priority="5" stopIfTrue="1"/>
    <cfRule type="duplicateValues" dxfId="99" priority="6" stopIfTrue="1"/>
    <cfRule type="duplicateValues" dxfId="98" priority="7" stopIfTrue="1"/>
    <cfRule type="duplicateValues" dxfId="97" priority="8" stopIfTrue="1"/>
    <cfRule type="duplicateValues" dxfId="96" priority="9" stopIfTrue="1"/>
    <cfRule type="duplicateValues" dxfId="95" priority="10" stopIfTrue="1"/>
    <cfRule type="duplicateValues" dxfId="94" priority="11" stopIfTrue="1"/>
    <cfRule type="duplicateValues" dxfId="93" priority="2"/>
    <cfRule type="duplicateValues" dxfId="92" priority="12"/>
    <cfRule type="duplicateValues" dxfId="91" priority="13"/>
  </conditionalFormatting>
  <conditionalFormatting sqref="B4:B5">
    <cfRule type="duplicateValues" dxfId="90" priority="1"/>
  </conditionalFormatting>
  <conditionalFormatting sqref="B6:B7">
    <cfRule type="expression" dxfId="89" priority="824" stopIfTrue="1">
      <formula>AND(COUNTIF($B:$B,B6)&gt;1,NOT(ISBLANK(B6)))</formula>
    </cfRule>
  </conditionalFormatting>
  <conditionalFormatting sqref="B9:B65481">
    <cfRule type="duplicateValues" dxfId="88" priority="520" stopIfTrue="1"/>
    <cfRule type="duplicateValues" dxfId="87" priority="62622" stopIfTrue="1"/>
    <cfRule type="duplicateValues" dxfId="86" priority="62677" stopIfTrue="1"/>
    <cfRule type="duplicateValues" dxfId="85" priority="63504" stopIfTrue="1"/>
  </conditionalFormatting>
  <conditionalFormatting sqref="T4:T5">
    <cfRule type="duplicateValues" dxfId="84" priority="64217"/>
  </conditionalFormatting>
  <conditionalFormatting sqref="B9:B65481 B1:B3">
    <cfRule type="expression" dxfId="83" priority="871" stopIfTrue="1">
      <formula>AND(COUNTIF($B:$B,B1)&gt;1,NOT(ISBLANK(B1)))</formula>
    </cfRule>
    <cfRule type="expression" dxfId="82" priority="872" stopIfTrue="1">
      <formula>AND(COUNTIF($B:$B,B1)&gt;1,NOT(ISBLANK(B1)))</formula>
    </cfRule>
    <cfRule type="expression" dxfId="81" priority="873" stopIfTrue="1">
      <formula>AND(COUNTIF($B:$B,B1)&gt;1,NOT(ISBLANK(B1)))</formula>
    </cfRule>
    <cfRule type="duplicateValues" dxfId="80" priority="518" stopIfTrue="1"/>
    <cfRule type="duplicateValues" dxfId="79" priority="521" stopIfTrue="1"/>
  </conditionalFormatting>
  <conditionalFormatting sqref="B9:B65481 B1:B3 B7">
    <cfRule type="duplicateValues" dxfId="78" priority="62269" stopIfTrue="1"/>
    <cfRule type="duplicateValues" dxfId="77" priority="62283" stopIfTrue="1"/>
    <cfRule type="duplicateValues" dxfId="76" priority="62406" stopIfTrue="1"/>
    <cfRule type="duplicateValues" dxfId="75" priority="62407" stopIfTrue="1"/>
    <cfRule type="duplicateValues" dxfId="74" priority="62902" stopIfTrue="1"/>
  </conditionalFormatting>
  <conditionalFormatting sqref="B9:B1048576 B7 B1:B3">
    <cfRule type="duplicateValues" dxfId="73" priority="26"/>
  </conditionalFormatting>
  <conditionalFormatting sqref="B9:B1048576 T6:T1048576 B1:B3 T1:T3 B7">
    <cfRule type="duplicateValues" dxfId="72" priority="64143"/>
  </conditionalFormatting>
  <conditionalFormatting sqref="B9:B1048576 T1:T3 B7 B1:B3 T6:T1048576">
    <cfRule type="duplicateValues" dxfId="71" priority="64149"/>
  </conditionalFormatting>
  <conditionalFormatting sqref="B9:B65481 B7">
    <cfRule type="duplicateValues" dxfId="70" priority="62328" stopIfTrue="1"/>
    <cfRule type="duplicateValues" dxfId="69" priority="62474" stopIfTrue="1"/>
    <cfRule type="duplicateValues" dxfId="68" priority="62475" stopIfTrue="1"/>
    <cfRule type="duplicateValues" dxfId="67" priority="62732" stopIfTrue="1"/>
  </conditionalFormatting>
  <hyperlinks>
    <hyperlink ref="R1" location="目录!A1" display="目录!A1" xr:uid="{00000000-0004-0000-0700-000000000000}"/>
  </hyperlinks>
  <pageMargins left="0.70972222222222203" right="0.70972222222222203" top="0.75" bottom="0.75" header="0.30972222222222201" footer="0.30972222222222201"/>
  <pageSetup paperSize="9" orientation="landscape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0"/>
  </sheetPr>
  <dimension ref="A1:Y21"/>
  <sheetViews>
    <sheetView zoomScale="115" zoomScaleNormal="115" workbookViewId="0">
      <pane xSplit="2" ySplit="4" topLeftCell="G5" activePane="bottomRight" state="frozen"/>
      <selection pane="topRight"/>
      <selection pane="bottomLeft"/>
      <selection pane="bottomRight" activeCell="O21" sqref="O21"/>
    </sheetView>
  </sheetViews>
  <sheetFormatPr defaultColWidth="9" defaultRowHeight="15.6" x14ac:dyDescent="0.25"/>
  <cols>
    <col min="1" max="1" width="5.09765625" style="6" customWidth="1"/>
    <col min="2" max="2" width="9" style="181" customWidth="1"/>
    <col min="3" max="3" width="10.09765625" style="181" customWidth="1"/>
    <col min="4" max="4" width="7.5" customWidth="1"/>
    <col min="5" max="5" width="6.8984375" customWidth="1"/>
    <col min="6" max="8" width="7.59765625" customWidth="1"/>
    <col min="9" max="9" width="7.8984375" customWidth="1"/>
    <col min="10" max="10" width="8.69921875" customWidth="1"/>
    <col min="11" max="11" width="7.19921875" customWidth="1"/>
    <col min="12" max="12" width="7.59765625" customWidth="1"/>
    <col min="13" max="13" width="5.59765625" customWidth="1"/>
    <col min="14" max="14" width="6.09765625" customWidth="1"/>
    <col min="15" max="15" width="6.5" style="182" customWidth="1"/>
    <col min="16" max="16" width="7.59765625" style="183" customWidth="1"/>
    <col min="17" max="17" width="7.19921875" style="183" customWidth="1"/>
    <col min="18" max="18" width="5.8984375" style="183" customWidth="1"/>
    <col min="19" max="19" width="6.59765625" style="183" customWidth="1"/>
    <col min="20" max="20" width="7.59765625" style="183" customWidth="1"/>
    <col min="21" max="21" width="8" style="183" customWidth="1"/>
    <col min="22" max="22" width="7.59765625" style="183" customWidth="1"/>
    <col min="23" max="23" width="15.8984375" style="184" customWidth="1"/>
    <col min="24" max="24" width="21.8984375" style="185" customWidth="1"/>
    <col min="25" max="25" width="16.5" style="92" customWidth="1"/>
    <col min="26" max="26" width="4.69921875" customWidth="1"/>
  </cols>
  <sheetData>
    <row r="1" spans="1:25" ht="20.399999999999999" x14ac:dyDescent="0.3">
      <c r="A1" s="394" t="s">
        <v>158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202" t="s">
        <v>159</v>
      </c>
    </row>
    <row r="2" spans="1:25" ht="20.25" customHeight="1" x14ac:dyDescent="0.3">
      <c r="A2" s="186"/>
      <c r="B2" s="187"/>
      <c r="C2" s="187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92"/>
      <c r="P2" s="193"/>
      <c r="Q2" s="193"/>
      <c r="R2" s="193"/>
      <c r="S2" s="193"/>
      <c r="T2" s="193"/>
      <c r="U2" s="193"/>
      <c r="V2" s="193"/>
    </row>
    <row r="3" spans="1:25" ht="24.75" customHeight="1" x14ac:dyDescent="0.25">
      <c r="A3" s="402" t="s">
        <v>1</v>
      </c>
      <c r="B3" s="404" t="s">
        <v>100</v>
      </c>
      <c r="C3" s="404" t="s">
        <v>101</v>
      </c>
      <c r="D3" s="395" t="s">
        <v>160</v>
      </c>
      <c r="E3" s="396"/>
      <c r="F3" s="396"/>
      <c r="G3" s="396"/>
      <c r="H3" s="396"/>
      <c r="I3" s="397"/>
      <c r="J3" s="194" t="s">
        <v>148</v>
      </c>
      <c r="K3" s="195"/>
      <c r="L3" s="196"/>
      <c r="M3" s="398" t="s">
        <v>129</v>
      </c>
      <c r="N3" s="398"/>
      <c r="O3" s="398"/>
      <c r="P3" s="399" t="s">
        <v>130</v>
      </c>
      <c r="Q3" s="400"/>
      <c r="R3" s="400"/>
      <c r="S3" s="400"/>
      <c r="T3" s="400"/>
      <c r="U3" s="400"/>
      <c r="V3" s="401"/>
      <c r="W3" s="406" t="s">
        <v>106</v>
      </c>
    </row>
    <row r="4" spans="1:25" s="6" customFormat="1" ht="50.25" customHeight="1" x14ac:dyDescent="0.15">
      <c r="A4" s="403"/>
      <c r="B4" s="405"/>
      <c r="C4" s="405"/>
      <c r="D4" s="188" t="s">
        <v>147</v>
      </c>
      <c r="E4" s="189" t="s">
        <v>50</v>
      </c>
      <c r="F4" s="189" t="s">
        <v>51</v>
      </c>
      <c r="G4" s="189" t="s">
        <v>52</v>
      </c>
      <c r="H4" s="189" t="s">
        <v>161</v>
      </c>
      <c r="I4" s="189" t="s">
        <v>151</v>
      </c>
      <c r="J4" s="189" t="s">
        <v>153</v>
      </c>
      <c r="K4" s="189" t="s">
        <v>154</v>
      </c>
      <c r="L4" s="189" t="s">
        <v>155</v>
      </c>
      <c r="M4" s="197" t="s">
        <v>131</v>
      </c>
      <c r="N4" s="197" t="s">
        <v>132</v>
      </c>
      <c r="O4" s="197" t="s">
        <v>156</v>
      </c>
      <c r="P4" s="198" t="s">
        <v>162</v>
      </c>
      <c r="Q4" s="198" t="s">
        <v>163</v>
      </c>
      <c r="R4" s="198" t="s">
        <v>125</v>
      </c>
      <c r="S4" s="198" t="s">
        <v>164</v>
      </c>
      <c r="T4" s="198" t="s">
        <v>143</v>
      </c>
      <c r="U4" s="198" t="s">
        <v>165</v>
      </c>
      <c r="V4" s="198" t="s">
        <v>166</v>
      </c>
      <c r="W4" s="407"/>
      <c r="X4" s="203"/>
    </row>
    <row r="5" spans="1:25" ht="15" customHeight="1" x14ac:dyDescent="0.25">
      <c r="A5" s="105">
        <v>1</v>
      </c>
      <c r="B5" s="105" t="str">
        <f>出勤情况!B4</f>
        <v>黄安波</v>
      </c>
      <c r="C5" s="190" t="str">
        <f>出勤情况!C4</f>
        <v>基建部</v>
      </c>
      <c r="D5" s="190">
        <f>出勤情况!J4</f>
        <v>22</v>
      </c>
      <c r="E5" s="190">
        <f>出勤情况!D4</f>
        <v>1650</v>
      </c>
      <c r="F5" s="190">
        <f>出勤情况!E4</f>
        <v>1650</v>
      </c>
      <c r="G5" s="190">
        <f>出勤情况!F4</f>
        <v>34500</v>
      </c>
      <c r="H5" s="190">
        <f>出勤情况!G4</f>
        <v>2200</v>
      </c>
      <c r="I5" s="190">
        <f>出勤情况!H4</f>
        <v>100</v>
      </c>
      <c r="J5" s="190">
        <f>出勤情况!K4</f>
        <v>22</v>
      </c>
      <c r="K5" s="190">
        <f>出勤情况!L4</f>
        <v>0</v>
      </c>
      <c r="L5" s="190">
        <f>出勤情况!M4</f>
        <v>0</v>
      </c>
      <c r="M5" s="199">
        <f>SUMIF(出勤情况!$R:$R,$X5,出勤情况!$N:$N)</f>
        <v>0</v>
      </c>
      <c r="N5" s="199">
        <f>SUMIF(电费补贴明细表!$R:$R,$X5,电费补贴明细表!$E:$E)</f>
        <v>0</v>
      </c>
      <c r="O5" s="200">
        <f>SUMIF(电费补贴明细表!$R:$R,$X5,电费补贴明细表!$J:$J)+SUMIF(出勤情况!$R:$R,$X5,出勤情况!$O:$O)</f>
        <v>0</v>
      </c>
      <c r="P5" s="201">
        <f>SUMIF(社保明细!$K:$K,$X5,社保明细!$G:$G)+SUMIF(社保明细!$K:$K,$X5,社保明细!$H:$H)</f>
        <v>0</v>
      </c>
      <c r="Q5" s="201">
        <f>SUMIF(医保明细!$J:$J,$X5,医保明细!$F:$F)</f>
        <v>0</v>
      </c>
      <c r="R5" s="201">
        <f>SUMIF(公积金明细!$H:$H,$X5,公积金明细!$F:$F)</f>
        <v>99</v>
      </c>
      <c r="S5" s="201">
        <f>SUMIF(电费补贴明细表!$R:$R,$X5,电费补贴明细表!$K:$K)</f>
        <v>0</v>
      </c>
      <c r="T5" s="201">
        <f>SUMIF(电费补贴明细表!$R:$R,$X5,电费补贴明细表!$P:$P)</f>
        <v>0</v>
      </c>
      <c r="U5" s="201">
        <f>SUMIF(电费补贴明细表!R:R,X5,电费补贴明细表!M:M)</f>
        <v>0</v>
      </c>
      <c r="V5" s="201">
        <f>SUMIF(电费补贴明细表!$R:$R,$X5,电费补贴明细表!$L:$L)+SUMIF(出勤情况!$R:$R,$X5,出勤情况!$P:$P)</f>
        <v>0</v>
      </c>
      <c r="W5" s="204">
        <f>出勤情况!Q4</f>
        <v>0</v>
      </c>
      <c r="X5" s="105" t="str">
        <f>出勤情况!R4</f>
        <v>黄安波基建部</v>
      </c>
      <c r="Y5"/>
    </row>
    <row r="6" spans="1:25" ht="15" customHeight="1" x14ac:dyDescent="0.25">
      <c r="A6" s="105">
        <v>2</v>
      </c>
      <c r="B6" s="105" t="str">
        <f>出勤情况!B5</f>
        <v>林悦兆</v>
      </c>
      <c r="C6" s="190" t="str">
        <f>出勤情况!C5</f>
        <v>基建部</v>
      </c>
      <c r="D6" s="190">
        <f>出勤情况!J5</f>
        <v>22</v>
      </c>
      <c r="E6" s="190">
        <f>出勤情况!D5</f>
        <v>1650</v>
      </c>
      <c r="F6" s="190">
        <f>出勤情况!E5</f>
        <v>1650</v>
      </c>
      <c r="G6" s="190">
        <f>出勤情况!F5</f>
        <v>34500</v>
      </c>
      <c r="H6" s="190">
        <f>出勤情况!G5</f>
        <v>2200</v>
      </c>
      <c r="I6" s="190">
        <f>出勤情况!H5</f>
        <v>0</v>
      </c>
      <c r="J6" s="190">
        <f>出勤情况!K5</f>
        <v>22</v>
      </c>
      <c r="K6" s="190">
        <f>出勤情况!L5</f>
        <v>0</v>
      </c>
      <c r="L6" s="190">
        <f>出勤情况!M5</f>
        <v>0</v>
      </c>
      <c r="M6" s="199">
        <f>SUMIF(出勤情况!$R:$R,$X6,出勤情况!$N:$N)</f>
        <v>0</v>
      </c>
      <c r="N6" s="199">
        <f>SUMIF(电费补贴明细表!$R:$R,$X6,电费补贴明细表!$E:$E)</f>
        <v>0</v>
      </c>
      <c r="O6" s="200">
        <f>SUMIF(电费补贴明细表!$R:$R,$X6,电费补贴明细表!$J:$J)+SUMIF(出勤情况!$R:$R,$X6,出勤情况!$O:$O)</f>
        <v>0</v>
      </c>
      <c r="P6" s="201">
        <f>SUMIF(社保明细!$K:$K,$X6,社保明细!$G:$G)+SUMIF(社保明细!$K:$K,$X6,社保明细!$H:$H)</f>
        <v>0</v>
      </c>
      <c r="Q6" s="201">
        <f>SUMIF(医保明细!$J:$J,$X6,医保明细!$F:$F)</f>
        <v>0</v>
      </c>
      <c r="R6" s="201">
        <f>SUMIF(公积金明细!$H:$H,$X6,公积金明细!$F:$F)</f>
        <v>0</v>
      </c>
      <c r="S6" s="201">
        <f>SUMIF(电费补贴明细表!$R:$R,$X6,电费补贴明细表!$K:$K)</f>
        <v>0</v>
      </c>
      <c r="T6" s="201">
        <f>SUMIF(电费补贴明细表!$R:$R,$X6,电费补贴明细表!$P:$P)</f>
        <v>0</v>
      </c>
      <c r="U6" s="201">
        <f>SUMIF(电费补贴明细表!R:R,X6,电费补贴明细表!M:M)</f>
        <v>0</v>
      </c>
      <c r="V6" s="201">
        <f>SUMIF(电费补贴明细表!$R:$R,$X6,电费补贴明细表!$L:$L)+SUMIF(出勤情况!$R:$R,$X6,出勤情况!$P:$P)</f>
        <v>0</v>
      </c>
      <c r="W6" s="204">
        <f>出勤情况!Q5</f>
        <v>0</v>
      </c>
      <c r="X6" s="105" t="str">
        <f>出勤情况!R5</f>
        <v>林悦兆基建部</v>
      </c>
      <c r="Y6"/>
    </row>
    <row r="7" spans="1:25" ht="15" customHeight="1" x14ac:dyDescent="0.25">
      <c r="A7" s="105">
        <v>3</v>
      </c>
      <c r="B7" s="105" t="str">
        <f>出勤情况!B6</f>
        <v>谢作雕</v>
      </c>
      <c r="C7" s="190" t="str">
        <f>出勤情况!C6</f>
        <v>基建部</v>
      </c>
      <c r="D7" s="190">
        <v>22</v>
      </c>
      <c r="E7" s="190">
        <f>出勤情况!D6</f>
        <v>1650</v>
      </c>
      <c r="F7" s="190">
        <f>出勤情况!E6</f>
        <v>1650</v>
      </c>
      <c r="G7" s="190">
        <f>出勤情况!F6</f>
        <v>1700</v>
      </c>
      <c r="H7" s="190">
        <f>出勤情况!G6</f>
        <v>1000</v>
      </c>
      <c r="I7" s="190">
        <f>出勤情况!H6</f>
        <v>0</v>
      </c>
      <c r="J7" s="190">
        <v>22</v>
      </c>
      <c r="K7" s="190">
        <v>32</v>
      </c>
      <c r="L7" s="190">
        <f>出勤情况!M6</f>
        <v>8</v>
      </c>
      <c r="M7" s="199">
        <f>SUMIF(出勤情况!$R:$R,$X7,出勤情况!$N:$N)</f>
        <v>0</v>
      </c>
      <c r="N7" s="199">
        <f>SUMIF(电费补贴明细表!$R:$R,$X7,电费补贴明细表!$E:$E)</f>
        <v>0</v>
      </c>
      <c r="O7" s="200">
        <f>SUMIF(电费补贴明细表!$R:$R,$X7,电费补贴明细表!$J:$J)+SUMIF(出勤情况!$R:$R,$X7,出勤情况!$O:$O)</f>
        <v>0</v>
      </c>
      <c r="P7" s="201">
        <f>SUMIF(社保明细!$K:$K,$X7,社保明细!$G:$G)+SUMIF(社保明细!$K:$K,$X7,社保明细!$H:$H)</f>
        <v>172</v>
      </c>
      <c r="Q7" s="201">
        <f>SUMIF(医保明细!$J:$J,$X7,医保明细!$F:$F)</f>
        <v>66</v>
      </c>
      <c r="R7" s="201">
        <f>SUMIF(公积金明细!$H:$H,$X7,公积金明细!$F:$F)</f>
        <v>0</v>
      </c>
      <c r="S7" s="201">
        <f>SUMIF(电费补贴明细表!$R:$R,$X7,电费补贴明细表!$K:$K)</f>
        <v>0</v>
      </c>
      <c r="T7" s="201">
        <f>SUMIF(电费补贴明细表!$R:$R,$X7,电费补贴明细表!$P:$P)</f>
        <v>68</v>
      </c>
      <c r="U7" s="201">
        <f>SUMIF(电费补贴明细表!R:R,X7,电费补贴明细表!M:M)</f>
        <v>0</v>
      </c>
      <c r="V7" s="201">
        <f>SUMIF(电费补贴明细表!$R:$R,$X7,电费补贴明细表!$L:$L)+SUMIF(出勤情况!$R:$R,$X7,出勤情况!$P:$P)</f>
        <v>0</v>
      </c>
      <c r="W7" s="204">
        <f>出勤情况!Q6</f>
        <v>0</v>
      </c>
      <c r="X7" s="105" t="str">
        <f>出勤情况!R6</f>
        <v>谢作雕基建部</v>
      </c>
      <c r="Y7"/>
    </row>
    <row r="8" spans="1:25" ht="15" customHeight="1" x14ac:dyDescent="0.25">
      <c r="A8" s="105">
        <v>4</v>
      </c>
      <c r="B8" s="105" t="str">
        <f>出勤情况!B7</f>
        <v>陈伟芳</v>
      </c>
      <c r="C8" s="190" t="str">
        <f>出勤情况!C7</f>
        <v>基建部</v>
      </c>
      <c r="D8" s="190">
        <v>22</v>
      </c>
      <c r="E8" s="190">
        <f>出勤情况!D7</f>
        <v>1650</v>
      </c>
      <c r="F8" s="190">
        <f>出勤情况!E7</f>
        <v>1650</v>
      </c>
      <c r="G8" s="190">
        <f>出勤情况!F7</f>
        <v>7500</v>
      </c>
      <c r="H8" s="190">
        <f>出勤情况!G7</f>
        <v>2200</v>
      </c>
      <c r="I8" s="190">
        <f>出勤情况!H7</f>
        <v>0</v>
      </c>
      <c r="J8" s="190">
        <v>22</v>
      </c>
      <c r="K8" s="190">
        <v>0</v>
      </c>
      <c r="L8" s="190">
        <v>4</v>
      </c>
      <c r="M8" s="199">
        <f>SUMIF(出勤情况!$R:$R,$X8,出勤情况!$N:$N)</f>
        <v>0</v>
      </c>
      <c r="N8" s="199">
        <f>SUMIF(电费补贴明细表!$R:$R,$X8,电费补贴明细表!$E:$E)</f>
        <v>0</v>
      </c>
      <c r="O8" s="200">
        <f>SUMIF(电费补贴明细表!$R:$R,$X8,电费补贴明细表!$J:$J)+SUMIF(出勤情况!$R:$R,$X8,出勤情况!$O:$O)</f>
        <v>0</v>
      </c>
      <c r="P8" s="201">
        <f>SUMIF(社保明细!$K:$K,$X8,社保明细!$G:$G)+SUMIF(社保明细!$K:$K,$X8,社保明细!$H:$H)</f>
        <v>172</v>
      </c>
      <c r="Q8" s="201">
        <f>SUMIF(医保明细!$J:$J,$X8,医保明细!$F:$F)</f>
        <v>66</v>
      </c>
      <c r="R8" s="201">
        <f>SUMIF(公积金明细!$H:$H,$X8,公积金明细!$F:$F)</f>
        <v>0</v>
      </c>
      <c r="S8" s="201">
        <f>SUMIF(电费补贴明细表!$R:$R,$X8,电费补贴明细表!$K:$K)</f>
        <v>0</v>
      </c>
      <c r="T8" s="201">
        <f>SUMIF(电费补贴明细表!$R:$R,$X8,电费补贴明细表!$P:$P)</f>
        <v>0</v>
      </c>
      <c r="U8" s="201">
        <f>SUMIF(电费补贴明细表!R:R,X8,电费补贴明细表!M:M)</f>
        <v>0</v>
      </c>
      <c r="V8" s="201">
        <f>SUMIF(电费补贴明细表!$R:$R,$X8,电费补贴明细表!$L:$L)+SUMIF(出勤情况!$R:$R,$X8,出勤情况!$P:$P)</f>
        <v>0</v>
      </c>
      <c r="W8" s="204">
        <f>出勤情况!Q7</f>
        <v>0</v>
      </c>
      <c r="X8" s="105" t="str">
        <f>出勤情况!R7</f>
        <v>陈伟芳基建部</v>
      </c>
      <c r="Y8"/>
    </row>
    <row r="9" spans="1:25" ht="15" customHeight="1" x14ac:dyDescent="0.25">
      <c r="A9" s="105">
        <v>5</v>
      </c>
      <c r="B9" s="105" t="str">
        <f>出勤情况!B8</f>
        <v>王浩</v>
      </c>
      <c r="C9" s="190" t="str">
        <f>出勤情况!C8</f>
        <v>基建部</v>
      </c>
      <c r="D9" s="190">
        <v>22</v>
      </c>
      <c r="E9" s="190">
        <f>出勤情况!D8</f>
        <v>1650</v>
      </c>
      <c r="F9" s="190">
        <f>出勤情况!E8</f>
        <v>1650</v>
      </c>
      <c r="G9" s="190">
        <f>出勤情况!F8</f>
        <v>2000</v>
      </c>
      <c r="H9" s="190">
        <f>出勤情况!G8</f>
        <v>700</v>
      </c>
      <c r="I9" s="190">
        <f>出勤情况!H8</f>
        <v>0</v>
      </c>
      <c r="J9" s="190">
        <f>出勤情况!K8</f>
        <v>16</v>
      </c>
      <c r="K9" s="190">
        <f>出勤情况!L8</f>
        <v>0</v>
      </c>
      <c r="L9" s="190">
        <v>8</v>
      </c>
      <c r="M9" s="199">
        <f>SUMIF(出勤情况!$R:$R,$X9,出勤情况!$N:$N)</f>
        <v>0</v>
      </c>
      <c r="N9" s="199">
        <f>SUMIF(电费补贴明细表!$R:$R,$X9,电费补贴明细表!$E:$E)</f>
        <v>0</v>
      </c>
      <c r="O9" s="200">
        <f>SUMIF(电费补贴明细表!$R:$R,$X9,电费补贴明细表!$J:$J)+SUMIF(出勤情况!$R:$R,$X9,出勤情况!$O:$O)</f>
        <v>0</v>
      </c>
      <c r="P9" s="201">
        <f>SUMIF(社保明细!$K:$K,$X9,社保明细!$G:$G)+SUMIF(社保明细!$K:$K,$X9,社保明细!$H:$H)</f>
        <v>172</v>
      </c>
      <c r="Q9" s="201">
        <f>SUMIF(医保明细!$J:$J,$X9,医保明细!$F:$F)</f>
        <v>66</v>
      </c>
      <c r="R9" s="201">
        <f>SUMIF(公积金明细!$H:$H,$X9,公积金明细!$F:$F)</f>
        <v>0</v>
      </c>
      <c r="S9" s="201">
        <f>SUMIF(电费补贴明细表!$R:$R,$X9,电费补贴明细表!$K:$K)</f>
        <v>0</v>
      </c>
      <c r="T9" s="201">
        <f>SUMIF(电费补贴明细表!$R:$R,$X9,电费补贴明细表!$P:$P)</f>
        <v>0</v>
      </c>
      <c r="U9" s="201">
        <f>SUMIF(电费补贴明细表!R:R,X9,电费补贴明细表!M:M)</f>
        <v>0</v>
      </c>
      <c r="V9" s="201">
        <f>SUMIF(电费补贴明细表!$R:$R,$X9,电费补贴明细表!$L:$L)+SUMIF(出勤情况!$R:$R,$X9,出勤情况!$P:$P)</f>
        <v>0</v>
      </c>
      <c r="W9" s="204">
        <f>出勤情况!Q8</f>
        <v>0</v>
      </c>
      <c r="X9" s="105" t="str">
        <f>出勤情况!R8</f>
        <v>王浩基建部</v>
      </c>
      <c r="Y9"/>
    </row>
    <row r="10" spans="1:25" s="180" customFormat="1" ht="15" customHeight="1" x14ac:dyDescent="0.25">
      <c r="A10" s="190"/>
      <c r="B10" s="190" t="str">
        <f>出勤情况!B9</f>
        <v>合计</v>
      </c>
      <c r="C10" s="191"/>
      <c r="D10" s="190">
        <f t="shared" ref="D10:V10" si="0">SUM(D5:D9)</f>
        <v>110</v>
      </c>
      <c r="E10" s="190">
        <f t="shared" si="0"/>
        <v>8250</v>
      </c>
      <c r="F10" s="190">
        <f t="shared" si="0"/>
        <v>8250</v>
      </c>
      <c r="G10" s="190">
        <f t="shared" si="0"/>
        <v>80200</v>
      </c>
      <c r="H10" s="190">
        <f t="shared" si="0"/>
        <v>8300</v>
      </c>
      <c r="I10" s="190">
        <f t="shared" si="0"/>
        <v>100</v>
      </c>
      <c r="J10" s="190">
        <f t="shared" si="0"/>
        <v>104</v>
      </c>
      <c r="K10" s="190">
        <f t="shared" si="0"/>
        <v>32</v>
      </c>
      <c r="L10" s="190">
        <f t="shared" si="0"/>
        <v>20</v>
      </c>
      <c r="M10" s="190">
        <f t="shared" si="0"/>
        <v>0</v>
      </c>
      <c r="N10" s="190">
        <f t="shared" si="0"/>
        <v>0</v>
      </c>
      <c r="O10" s="190">
        <f t="shared" si="0"/>
        <v>0</v>
      </c>
      <c r="P10" s="190">
        <f t="shared" si="0"/>
        <v>516</v>
      </c>
      <c r="Q10" s="190">
        <f t="shared" si="0"/>
        <v>198</v>
      </c>
      <c r="R10" s="190">
        <f t="shared" si="0"/>
        <v>99</v>
      </c>
      <c r="S10" s="190">
        <f t="shared" si="0"/>
        <v>0</v>
      </c>
      <c r="T10" s="190">
        <f t="shared" si="0"/>
        <v>68</v>
      </c>
      <c r="U10" s="190">
        <f t="shared" si="0"/>
        <v>0</v>
      </c>
      <c r="V10" s="190">
        <f t="shared" si="0"/>
        <v>0</v>
      </c>
      <c r="W10" s="205"/>
      <c r="X10" s="206"/>
    </row>
    <row r="11" spans="1:25" x14ac:dyDescent="0.25">
      <c r="A11" s="181"/>
      <c r="B11" s="149"/>
      <c r="C11" s="149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0"/>
      <c r="P11" s="95"/>
      <c r="Q11" s="95"/>
      <c r="R11" s="95"/>
      <c r="S11" s="95"/>
      <c r="T11" s="95"/>
      <c r="U11" s="95"/>
      <c r="V11" s="95"/>
    </row>
    <row r="12" spans="1:25" x14ac:dyDescent="0.25">
      <c r="A12" s="181"/>
      <c r="B12" s="149"/>
      <c r="C12" s="149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5"/>
      <c r="Q12" s="95"/>
      <c r="R12" s="95"/>
      <c r="S12" s="95"/>
      <c r="T12" s="95"/>
      <c r="U12" s="95"/>
      <c r="V12" s="95"/>
    </row>
    <row r="13" spans="1:25" x14ac:dyDescent="0.25">
      <c r="A13" s="181"/>
    </row>
    <row r="14" spans="1:25" x14ac:dyDescent="0.25">
      <c r="A14" s="181"/>
    </row>
    <row r="15" spans="1:25" x14ac:dyDescent="0.25">
      <c r="A15" s="181"/>
    </row>
    <row r="16" spans="1:25" x14ac:dyDescent="0.25">
      <c r="A16" s="181"/>
    </row>
    <row r="17" spans="1:1" x14ac:dyDescent="0.25">
      <c r="A17" s="181"/>
    </row>
    <row r="18" spans="1:1" x14ac:dyDescent="0.25">
      <c r="A18" s="181"/>
    </row>
    <row r="19" spans="1:1" x14ac:dyDescent="0.25">
      <c r="A19" s="181"/>
    </row>
    <row r="20" spans="1:1" x14ac:dyDescent="0.25">
      <c r="A20" s="181"/>
    </row>
    <row r="21" spans="1:1" x14ac:dyDescent="0.25">
      <c r="A21" s="181"/>
    </row>
  </sheetData>
  <autoFilter ref="A4:Y10" xr:uid="{00000000-0009-0000-0000-000008000000}"/>
  <mergeCells count="8">
    <mergeCell ref="A1:W1"/>
    <mergeCell ref="D3:I3"/>
    <mergeCell ref="M3:O3"/>
    <mergeCell ref="P3:V3"/>
    <mergeCell ref="A3:A4"/>
    <mergeCell ref="B3:B4"/>
    <mergeCell ref="C3:C4"/>
    <mergeCell ref="W3:W4"/>
  </mergeCells>
  <phoneticPr fontId="7" type="noConversion"/>
  <conditionalFormatting sqref="B1:B1048576">
    <cfRule type="duplicateValues" dxfId="66" priority="33690" stopIfTrue="1"/>
  </conditionalFormatting>
  <conditionalFormatting sqref="X5:X9">
    <cfRule type="duplicateValues" dxfId="65" priority="64221" stopIfTrue="1"/>
  </conditionalFormatting>
  <hyperlinks>
    <hyperlink ref="X1" location="目录!A1" display="返回" xr:uid="{00000000-0004-0000-0800-000000000000}"/>
  </hyperlinks>
  <pageMargins left="0.23958333333333301" right="0.15902777777777799" top="0.34930555555555598" bottom="0.23958333333333301" header="0.23958333333333301" footer="0.2"/>
  <pageSetup paperSize="9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4</vt:i4>
      </vt:variant>
    </vt:vector>
  </HeadingPairs>
  <TitlesOfParts>
    <vt:vector size="19" baseType="lpstr">
      <vt:lpstr>目录</vt:lpstr>
      <vt:lpstr>编制说明</vt:lpstr>
      <vt:lpstr>级别工资</vt:lpstr>
      <vt:lpstr>社保明细</vt:lpstr>
      <vt:lpstr>医保明细</vt:lpstr>
      <vt:lpstr>公积金明细</vt:lpstr>
      <vt:lpstr>电费补贴明细表</vt:lpstr>
      <vt:lpstr>出勤情况</vt:lpstr>
      <vt:lpstr>工资基数据表</vt:lpstr>
      <vt:lpstr>上月数据</vt:lpstr>
      <vt:lpstr>个税计算表</vt:lpstr>
      <vt:lpstr>正太新材料</vt:lpstr>
      <vt:lpstr>正太工资汇总表</vt:lpstr>
      <vt:lpstr>正太工资打印</vt:lpstr>
      <vt:lpstr>税前人员名单</vt:lpstr>
      <vt:lpstr>正太工资打印!Print_Area</vt:lpstr>
      <vt:lpstr>正太工资汇总表!Print_Area</vt:lpstr>
      <vt:lpstr>正太新材料!Print_Area</vt:lpstr>
      <vt:lpstr>正太工资打印!Print_Titles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caizm</dc:creator>
  <cp:lastModifiedBy>赵政华</cp:lastModifiedBy>
  <cp:revision>1</cp:revision>
  <cp:lastPrinted>2020-01-16T07:02:00Z</cp:lastPrinted>
  <dcterms:created xsi:type="dcterms:W3CDTF">1996-12-17T01:32:00Z</dcterms:created>
  <dcterms:modified xsi:type="dcterms:W3CDTF">2021-05-18T10:44:16Z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1</vt:lpwstr>
  </property>
</Properties>
</file>