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rneg\Documents\#Kinder\#Domenik\Hausarbeiten Domenik\#Studienarbeit - Einflussfaktoren Kaufentscheidung\Umfragedaten\"/>
    </mc:Choice>
  </mc:AlternateContent>
  <xr:revisionPtr revIDLastSave="0" documentId="13_ncr:1_{4538B215-B808-4C3C-BE76-DC14E441598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5" i="1" l="1"/>
  <c r="D327" i="1"/>
  <c r="D319" i="1"/>
  <c r="D310" i="1"/>
  <c r="D302" i="1"/>
  <c r="D294" i="1"/>
  <c r="D286" i="1"/>
  <c r="D277" i="1"/>
  <c r="D269" i="1"/>
  <c r="D261" i="1"/>
  <c r="D253" i="1"/>
  <c r="D244" i="1"/>
  <c r="D236" i="1"/>
  <c r="D228" i="1"/>
  <c r="D220" i="1"/>
  <c r="D212" i="1"/>
  <c r="D203" i="1"/>
  <c r="D195" i="1"/>
  <c r="D187" i="1"/>
  <c r="D179" i="1"/>
  <c r="D171" i="1"/>
  <c r="D163" i="1"/>
  <c r="D154" i="1"/>
  <c r="D146" i="1"/>
  <c r="D138" i="1"/>
  <c r="D129" i="1"/>
  <c r="D121" i="1"/>
  <c r="D113" i="1"/>
  <c r="D105" i="1"/>
  <c r="D96" i="1"/>
  <c r="D88" i="1"/>
  <c r="D80" i="1"/>
  <c r="D72" i="1"/>
  <c r="D64" i="1"/>
  <c r="D56" i="1"/>
  <c r="D48" i="1"/>
  <c r="D40" i="1"/>
  <c r="AD21" i="1"/>
  <c r="AC21" i="1"/>
  <c r="AB21" i="1"/>
  <c r="AA21" i="1"/>
  <c r="AF21" i="1"/>
  <c r="AD20" i="1"/>
  <c r="AC20" i="1"/>
  <c r="AC22" i="1" s="1"/>
  <c r="AB20" i="1"/>
  <c r="AB22" i="1" s="1"/>
  <c r="AA20" i="1"/>
  <c r="AA22" i="1" s="1"/>
  <c r="AE13" i="1"/>
  <c r="AD13" i="1"/>
  <c r="AC13" i="1"/>
  <c r="AB13" i="1"/>
  <c r="AA13" i="1"/>
  <c r="Z13" i="1"/>
  <c r="AF13" i="1" s="1"/>
  <c r="AE12" i="1"/>
  <c r="AE14" i="1" s="1"/>
  <c r="AD12" i="1"/>
  <c r="AC12" i="1"/>
  <c r="AC14" i="1" s="1"/>
  <c r="AB12" i="1"/>
  <c r="AB14" i="1" s="1"/>
  <c r="AA12" i="1"/>
  <c r="AA14" i="1" s="1"/>
  <c r="Z12" i="1"/>
  <c r="AC30" i="1"/>
  <c r="AB30" i="1"/>
  <c r="AA30" i="1"/>
  <c r="AC29" i="1"/>
  <c r="AB29" i="1"/>
  <c r="AA29" i="1"/>
  <c r="Z29" i="1"/>
  <c r="Z30" i="1" s="1"/>
  <c r="Y29" i="1"/>
  <c r="X29" i="1"/>
  <c r="AD29" i="1" s="1"/>
  <c r="AC28" i="1"/>
  <c r="AB28" i="1"/>
  <c r="AD28" i="1" s="1"/>
  <c r="AA28" i="1"/>
  <c r="Z28" i="1"/>
  <c r="Y28" i="1"/>
  <c r="Y30" i="1" s="1"/>
  <c r="X28" i="1"/>
  <c r="X30" i="1" s="1"/>
  <c r="AD30" i="1" l="1"/>
  <c r="AK29" i="1" s="1"/>
  <c r="AN28" i="1"/>
  <c r="AK28" i="1"/>
  <c r="AP28" i="1"/>
  <c r="AM28" i="1"/>
  <c r="AO28" i="1"/>
  <c r="AO29" i="1"/>
  <c r="AN29" i="1"/>
  <c r="AM29" i="1"/>
  <c r="AL29" i="1"/>
  <c r="AF12" i="1"/>
  <c r="AF14" i="1" s="1"/>
  <c r="AF20" i="1"/>
  <c r="AF22" i="1" s="1"/>
  <c r="AD22" i="1"/>
  <c r="AQ21" i="1" s="1"/>
  <c r="AO20" i="1"/>
  <c r="AP20" i="1"/>
  <c r="Z14" i="1"/>
  <c r="AD14" i="1"/>
  <c r="AP12" i="1" s="1"/>
  <c r="AL28" i="1"/>
  <c r="AP29" i="1" l="1"/>
  <c r="U28" i="1" s="1"/>
  <c r="U29" i="1" s="1"/>
  <c r="U30" i="1" s="1"/>
  <c r="U31" i="1" s="1"/>
  <c r="AN20" i="1"/>
  <c r="AO21" i="1"/>
  <c r="AQ20" i="1"/>
  <c r="AN21" i="1"/>
  <c r="AP21" i="1"/>
  <c r="AQ13" i="1"/>
  <c r="AR12" i="1"/>
  <c r="AM12" i="1"/>
  <c r="AM13" i="1"/>
  <c r="AR13" i="1"/>
  <c r="AQ12" i="1"/>
  <c r="AP13" i="1"/>
  <c r="AO12" i="1"/>
  <c r="AN12" i="1"/>
  <c r="AO13" i="1"/>
  <c r="AN13" i="1"/>
  <c r="X333" i="1"/>
  <c r="W333" i="1"/>
  <c r="V333" i="1"/>
  <c r="U333" i="1"/>
  <c r="T333" i="1"/>
  <c r="X332" i="1"/>
  <c r="X334" i="1" s="1"/>
  <c r="W332" i="1"/>
  <c r="V332" i="1"/>
  <c r="V334" i="1" s="1"/>
  <c r="U332" i="1"/>
  <c r="U334" i="1" s="1"/>
  <c r="T332" i="1"/>
  <c r="X325" i="1"/>
  <c r="W325" i="1"/>
  <c r="V325" i="1"/>
  <c r="U325" i="1"/>
  <c r="T325" i="1"/>
  <c r="Y325" i="1" s="1"/>
  <c r="X324" i="1"/>
  <c r="W324" i="1"/>
  <c r="V324" i="1"/>
  <c r="V326" i="1" s="1"/>
  <c r="U324" i="1"/>
  <c r="T324" i="1"/>
  <c r="X317" i="1"/>
  <c r="W317" i="1"/>
  <c r="V317" i="1"/>
  <c r="U317" i="1"/>
  <c r="T317" i="1"/>
  <c r="X316" i="1"/>
  <c r="W316" i="1"/>
  <c r="W318" i="1" s="1"/>
  <c r="V316" i="1"/>
  <c r="U316" i="1"/>
  <c r="U318" i="1" s="1"/>
  <c r="T316" i="1"/>
  <c r="X308" i="1"/>
  <c r="W308" i="1"/>
  <c r="V308" i="1"/>
  <c r="U308" i="1"/>
  <c r="T308" i="1"/>
  <c r="Y308" i="1" s="1"/>
  <c r="X307" i="1"/>
  <c r="W307" i="1"/>
  <c r="W309" i="1" s="1"/>
  <c r="V307" i="1"/>
  <c r="U307" i="1"/>
  <c r="T307" i="1"/>
  <c r="X300" i="1"/>
  <c r="W300" i="1"/>
  <c r="V300" i="1"/>
  <c r="U300" i="1"/>
  <c r="T300" i="1"/>
  <c r="X299" i="1"/>
  <c r="X301" i="1" s="1"/>
  <c r="W299" i="1"/>
  <c r="V299" i="1"/>
  <c r="V301" i="1" s="1"/>
  <c r="U299" i="1"/>
  <c r="U301" i="1" s="1"/>
  <c r="T299" i="1"/>
  <c r="X292" i="1"/>
  <c r="W292" i="1"/>
  <c r="V292" i="1"/>
  <c r="U292" i="1"/>
  <c r="T292" i="1"/>
  <c r="X291" i="1"/>
  <c r="X293" i="1" s="1"/>
  <c r="W291" i="1"/>
  <c r="W293" i="1" s="1"/>
  <c r="V291" i="1"/>
  <c r="U291" i="1"/>
  <c r="T291" i="1"/>
  <c r="X284" i="1"/>
  <c r="W284" i="1"/>
  <c r="V284" i="1"/>
  <c r="U284" i="1"/>
  <c r="T284" i="1"/>
  <c r="Y284" i="1" s="1"/>
  <c r="X283" i="1"/>
  <c r="W283" i="1"/>
  <c r="V283" i="1"/>
  <c r="U283" i="1"/>
  <c r="T283" i="1"/>
  <c r="X267" i="1"/>
  <c r="W267" i="1"/>
  <c r="V267" i="1"/>
  <c r="U267" i="1"/>
  <c r="T267" i="1"/>
  <c r="X266" i="1"/>
  <c r="W266" i="1"/>
  <c r="V266" i="1"/>
  <c r="V268" i="1" s="1"/>
  <c r="U266" i="1"/>
  <c r="T266" i="1"/>
  <c r="X259" i="1"/>
  <c r="W259" i="1"/>
  <c r="V259" i="1"/>
  <c r="U259" i="1"/>
  <c r="T259" i="1"/>
  <c r="Y259" i="1" s="1"/>
  <c r="X258" i="1"/>
  <c r="W258" i="1"/>
  <c r="W260" i="1" s="1"/>
  <c r="V258" i="1"/>
  <c r="U258" i="1"/>
  <c r="T258" i="1"/>
  <c r="X251" i="1"/>
  <c r="W251" i="1"/>
  <c r="V251" i="1"/>
  <c r="U251" i="1"/>
  <c r="T251" i="1"/>
  <c r="Y251" i="1" s="1"/>
  <c r="X250" i="1"/>
  <c r="W250" i="1"/>
  <c r="V250" i="1"/>
  <c r="U250" i="1"/>
  <c r="U252" i="1" s="1"/>
  <c r="T250" i="1"/>
  <c r="X242" i="1"/>
  <c r="W242" i="1"/>
  <c r="V242" i="1"/>
  <c r="U242" i="1"/>
  <c r="T242" i="1"/>
  <c r="X241" i="1"/>
  <c r="X243" i="1" s="1"/>
  <c r="W241" i="1"/>
  <c r="W243" i="1" s="1"/>
  <c r="V241" i="1"/>
  <c r="U241" i="1"/>
  <c r="U243" i="1" s="1"/>
  <c r="T241" i="1"/>
  <c r="X234" i="1"/>
  <c r="W234" i="1"/>
  <c r="V234" i="1"/>
  <c r="U234" i="1"/>
  <c r="T234" i="1"/>
  <c r="Y234" i="1" s="1"/>
  <c r="X233" i="1"/>
  <c r="X235" i="1" s="1"/>
  <c r="W233" i="1"/>
  <c r="V233" i="1"/>
  <c r="U233" i="1"/>
  <c r="T233" i="1"/>
  <c r="X226" i="1"/>
  <c r="W226" i="1"/>
  <c r="V226" i="1"/>
  <c r="U226" i="1"/>
  <c r="T226" i="1"/>
  <c r="X225" i="1"/>
  <c r="W225" i="1"/>
  <c r="W227" i="1" s="1"/>
  <c r="V225" i="1"/>
  <c r="V227" i="1" s="1"/>
  <c r="U225" i="1"/>
  <c r="U227" i="1" s="1"/>
  <c r="T225" i="1"/>
  <c r="X218" i="1"/>
  <c r="W218" i="1"/>
  <c r="V218" i="1"/>
  <c r="U218" i="1"/>
  <c r="T218" i="1"/>
  <c r="X217" i="1"/>
  <c r="X219" i="1" s="1"/>
  <c r="W217" i="1"/>
  <c r="V217" i="1"/>
  <c r="V219" i="1" s="1"/>
  <c r="U217" i="1"/>
  <c r="T217" i="1"/>
  <c r="X210" i="1"/>
  <c r="W210" i="1"/>
  <c r="V210" i="1"/>
  <c r="U210" i="1"/>
  <c r="T210" i="1"/>
  <c r="Y210" i="1" s="1"/>
  <c r="X209" i="1"/>
  <c r="X211" i="1" s="1"/>
  <c r="W209" i="1"/>
  <c r="W211" i="1" s="1"/>
  <c r="V209" i="1"/>
  <c r="U209" i="1"/>
  <c r="U211" i="1" s="1"/>
  <c r="T209" i="1"/>
  <c r="X201" i="1"/>
  <c r="W201" i="1"/>
  <c r="V201" i="1"/>
  <c r="U201" i="1"/>
  <c r="T201" i="1"/>
  <c r="X200" i="1"/>
  <c r="W200" i="1"/>
  <c r="V200" i="1"/>
  <c r="U200" i="1"/>
  <c r="T200" i="1"/>
  <c r="X193" i="1"/>
  <c r="W193" i="1"/>
  <c r="V193" i="1"/>
  <c r="U193" i="1"/>
  <c r="T193" i="1"/>
  <c r="X192" i="1"/>
  <c r="X194" i="1" s="1"/>
  <c r="W192" i="1"/>
  <c r="V192" i="1"/>
  <c r="U192" i="1"/>
  <c r="T192" i="1"/>
  <c r="X185" i="1"/>
  <c r="W185" i="1"/>
  <c r="V185" i="1"/>
  <c r="U185" i="1"/>
  <c r="T185" i="1"/>
  <c r="X184" i="1"/>
  <c r="W184" i="1"/>
  <c r="W186" i="1" s="1"/>
  <c r="V184" i="1"/>
  <c r="U184" i="1"/>
  <c r="U186" i="1" s="1"/>
  <c r="T184" i="1"/>
  <c r="X177" i="1"/>
  <c r="W177" i="1"/>
  <c r="V177" i="1"/>
  <c r="U177" i="1"/>
  <c r="T177" i="1"/>
  <c r="X176" i="1"/>
  <c r="W176" i="1"/>
  <c r="W178" i="1" s="1"/>
  <c r="V176" i="1"/>
  <c r="U176" i="1"/>
  <c r="T176" i="1"/>
  <c r="X169" i="1"/>
  <c r="W169" i="1"/>
  <c r="V169" i="1"/>
  <c r="U169" i="1"/>
  <c r="T169" i="1"/>
  <c r="X168" i="1"/>
  <c r="X170" i="1" s="1"/>
  <c r="W168" i="1"/>
  <c r="V168" i="1"/>
  <c r="V170" i="1" s="1"/>
  <c r="U168" i="1"/>
  <c r="U170" i="1" s="1"/>
  <c r="T168" i="1"/>
  <c r="X161" i="1"/>
  <c r="W161" i="1"/>
  <c r="V161" i="1"/>
  <c r="U161" i="1"/>
  <c r="T161" i="1"/>
  <c r="X160" i="1"/>
  <c r="W160" i="1"/>
  <c r="W162" i="1" s="1"/>
  <c r="V160" i="1"/>
  <c r="V162" i="1" s="1"/>
  <c r="U160" i="1"/>
  <c r="T160" i="1"/>
  <c r="X152" i="1"/>
  <c r="W152" i="1"/>
  <c r="V152" i="1"/>
  <c r="U152" i="1"/>
  <c r="T152" i="1"/>
  <c r="X151" i="1"/>
  <c r="X153" i="1" s="1"/>
  <c r="W151" i="1"/>
  <c r="W153" i="1" s="1"/>
  <c r="V151" i="1"/>
  <c r="V153" i="1" s="1"/>
  <c r="U151" i="1"/>
  <c r="T151" i="1"/>
  <c r="X144" i="1"/>
  <c r="W144" i="1"/>
  <c r="V144" i="1"/>
  <c r="U144" i="1"/>
  <c r="T144" i="1"/>
  <c r="X143" i="1"/>
  <c r="W143" i="1"/>
  <c r="W145" i="1" s="1"/>
  <c r="V143" i="1"/>
  <c r="U143" i="1"/>
  <c r="U145" i="1" s="1"/>
  <c r="T143" i="1"/>
  <c r="X136" i="1"/>
  <c r="W136" i="1"/>
  <c r="V136" i="1"/>
  <c r="U136" i="1"/>
  <c r="T136" i="1"/>
  <c r="X135" i="1"/>
  <c r="X137" i="1" s="1"/>
  <c r="W135" i="1"/>
  <c r="V135" i="1"/>
  <c r="U135" i="1"/>
  <c r="U137" i="1" s="1"/>
  <c r="T135" i="1"/>
  <c r="X127" i="1"/>
  <c r="W127" i="1"/>
  <c r="V127" i="1"/>
  <c r="U127" i="1"/>
  <c r="T127" i="1"/>
  <c r="X126" i="1"/>
  <c r="W126" i="1"/>
  <c r="W128" i="1" s="1"/>
  <c r="V126" i="1"/>
  <c r="V128" i="1" s="1"/>
  <c r="U126" i="1"/>
  <c r="U128" i="1" s="1"/>
  <c r="T126" i="1"/>
  <c r="X119" i="1"/>
  <c r="W119" i="1"/>
  <c r="V119" i="1"/>
  <c r="U119" i="1"/>
  <c r="T119" i="1"/>
  <c r="Y119" i="1" s="1"/>
  <c r="X118" i="1"/>
  <c r="X120" i="1" s="1"/>
  <c r="W118" i="1"/>
  <c r="W120" i="1" s="1"/>
  <c r="V118" i="1"/>
  <c r="U118" i="1"/>
  <c r="U120" i="1" s="1"/>
  <c r="T118" i="1"/>
  <c r="X111" i="1"/>
  <c r="W111" i="1"/>
  <c r="V111" i="1"/>
  <c r="U111" i="1"/>
  <c r="T111" i="1"/>
  <c r="X110" i="1"/>
  <c r="X112" i="1" s="1"/>
  <c r="W110" i="1"/>
  <c r="V110" i="1"/>
  <c r="U110" i="1"/>
  <c r="T110" i="1"/>
  <c r="X103" i="1"/>
  <c r="W103" i="1"/>
  <c r="V103" i="1"/>
  <c r="U103" i="1"/>
  <c r="T103" i="1"/>
  <c r="Y103" i="1" s="1"/>
  <c r="X102" i="1"/>
  <c r="X104" i="1" s="1"/>
  <c r="W102" i="1"/>
  <c r="V102" i="1"/>
  <c r="U102" i="1"/>
  <c r="T102" i="1"/>
  <c r="X94" i="1"/>
  <c r="W94" i="1"/>
  <c r="V94" i="1"/>
  <c r="U94" i="1"/>
  <c r="T94" i="1"/>
  <c r="X93" i="1"/>
  <c r="W93" i="1"/>
  <c r="V93" i="1"/>
  <c r="U93" i="1"/>
  <c r="T93" i="1"/>
  <c r="X86" i="1"/>
  <c r="W86" i="1"/>
  <c r="V86" i="1"/>
  <c r="U86" i="1"/>
  <c r="T86" i="1"/>
  <c r="X85" i="1"/>
  <c r="W85" i="1"/>
  <c r="V85" i="1"/>
  <c r="V87" i="1" s="1"/>
  <c r="U85" i="1"/>
  <c r="T85" i="1"/>
  <c r="X78" i="1"/>
  <c r="W78" i="1"/>
  <c r="V78" i="1"/>
  <c r="U78" i="1"/>
  <c r="T78" i="1"/>
  <c r="Y78" i="1" s="1"/>
  <c r="X77" i="1"/>
  <c r="X79" i="1" s="1"/>
  <c r="W77" i="1"/>
  <c r="W79" i="1" s="1"/>
  <c r="V77" i="1"/>
  <c r="U77" i="1"/>
  <c r="T77" i="1"/>
  <c r="X70" i="1"/>
  <c r="W70" i="1"/>
  <c r="V70" i="1"/>
  <c r="U70" i="1"/>
  <c r="T70" i="1"/>
  <c r="X69" i="1"/>
  <c r="W69" i="1"/>
  <c r="V69" i="1"/>
  <c r="V71" i="1" s="1"/>
  <c r="U69" i="1"/>
  <c r="T69" i="1"/>
  <c r="X62" i="1"/>
  <c r="W62" i="1"/>
  <c r="V62" i="1"/>
  <c r="U62" i="1"/>
  <c r="T62" i="1"/>
  <c r="X61" i="1"/>
  <c r="W61" i="1"/>
  <c r="W63" i="1" s="1"/>
  <c r="V61" i="1"/>
  <c r="U61" i="1"/>
  <c r="U63" i="1" s="1"/>
  <c r="T61" i="1"/>
  <c r="X55" i="1"/>
  <c r="X54" i="1"/>
  <c r="X53" i="1"/>
  <c r="W54" i="1"/>
  <c r="V54" i="1"/>
  <c r="U54" i="1"/>
  <c r="T54" i="1"/>
  <c r="Y54" i="1" s="1"/>
  <c r="W53" i="1"/>
  <c r="V53" i="1"/>
  <c r="V55" i="1" s="1"/>
  <c r="U53" i="1"/>
  <c r="T53" i="1"/>
  <c r="W45" i="1"/>
  <c r="W37" i="1"/>
  <c r="W46" i="1"/>
  <c r="V46" i="1"/>
  <c r="U46" i="1"/>
  <c r="T46" i="1"/>
  <c r="V45" i="1"/>
  <c r="U45" i="1"/>
  <c r="U47" i="1" s="1"/>
  <c r="T45" i="1"/>
  <c r="W38" i="1"/>
  <c r="V38" i="1"/>
  <c r="U38" i="1"/>
  <c r="T38" i="1"/>
  <c r="V37" i="1"/>
  <c r="V39" i="1" s="1"/>
  <c r="U37" i="1"/>
  <c r="T37" i="1"/>
  <c r="W170" i="1" l="1"/>
  <c r="T202" i="1"/>
  <c r="Y200" i="1"/>
  <c r="U219" i="1"/>
  <c r="W334" i="1"/>
  <c r="V63" i="1"/>
  <c r="T71" i="1"/>
  <c r="Y69" i="1"/>
  <c r="Y85" i="1"/>
  <c r="T87" i="1"/>
  <c r="Y136" i="1"/>
  <c r="Y160" i="1"/>
  <c r="T162" i="1"/>
  <c r="Y177" i="1"/>
  <c r="X186" i="1"/>
  <c r="U202" i="1"/>
  <c r="T235" i="1"/>
  <c r="Y233" i="1"/>
  <c r="T268" i="1"/>
  <c r="Y266" i="1"/>
  <c r="T318" i="1"/>
  <c r="Y316" i="1"/>
  <c r="U71" i="1"/>
  <c r="U87" i="1"/>
  <c r="T95" i="1"/>
  <c r="Y93" i="1"/>
  <c r="Y111" i="1"/>
  <c r="V120" i="1"/>
  <c r="X145" i="1"/>
  <c r="U162" i="1"/>
  <c r="Y193" i="1"/>
  <c r="V202" i="1"/>
  <c r="W219" i="1"/>
  <c r="U235" i="1"/>
  <c r="U268" i="1"/>
  <c r="Y292" i="1"/>
  <c r="W12" i="1"/>
  <c r="W13" i="1" s="1"/>
  <c r="W14" i="1" s="1"/>
  <c r="W15" i="1" s="1"/>
  <c r="X128" i="1"/>
  <c r="V235" i="1"/>
  <c r="V318" i="1"/>
  <c r="W39" i="1"/>
  <c r="W71" i="1"/>
  <c r="W87" i="1"/>
  <c r="X71" i="1"/>
  <c r="Y77" i="1"/>
  <c r="T79" i="1"/>
  <c r="X87" i="1"/>
  <c r="W95" i="1"/>
  <c r="U104" i="1"/>
  <c r="U112" i="1"/>
  <c r="X162" i="1"/>
  <c r="Y176" i="1"/>
  <c r="T178" i="1"/>
  <c r="U194" i="1"/>
  <c r="Y242" i="1"/>
  <c r="V252" i="1"/>
  <c r="T260" i="1"/>
  <c r="Y258" i="1"/>
  <c r="Y260" i="1" s="1"/>
  <c r="AJ259" i="1" s="1"/>
  <c r="X268" i="1"/>
  <c r="Y283" i="1"/>
  <c r="T285" i="1"/>
  <c r="T309" i="1"/>
  <c r="Y307" i="1"/>
  <c r="X318" i="1"/>
  <c r="Y143" i="1"/>
  <c r="T145" i="1"/>
  <c r="U95" i="1"/>
  <c r="T252" i="1"/>
  <c r="Y250" i="1"/>
  <c r="Y45" i="1"/>
  <c r="T47" i="1"/>
  <c r="V95" i="1"/>
  <c r="T112" i="1"/>
  <c r="Y110" i="1"/>
  <c r="X202" i="1"/>
  <c r="Y226" i="1"/>
  <c r="W268" i="1"/>
  <c r="U326" i="1"/>
  <c r="V47" i="1"/>
  <c r="T55" i="1"/>
  <c r="Y53" i="1"/>
  <c r="Y62" i="1"/>
  <c r="U79" i="1"/>
  <c r="X95" i="1"/>
  <c r="V104" i="1"/>
  <c r="V112" i="1"/>
  <c r="Y127" i="1"/>
  <c r="V137" i="1"/>
  <c r="T153" i="1"/>
  <c r="Y151" i="1"/>
  <c r="U178" i="1"/>
  <c r="Y185" i="1"/>
  <c r="V194" i="1"/>
  <c r="W252" i="1"/>
  <c r="U260" i="1"/>
  <c r="AH259" i="1" s="1"/>
  <c r="U285" i="1"/>
  <c r="U309" i="1"/>
  <c r="W326" i="1"/>
  <c r="T120" i="1"/>
  <c r="Y118" i="1"/>
  <c r="V145" i="1"/>
  <c r="W202" i="1"/>
  <c r="Y324" i="1"/>
  <c r="T326" i="1"/>
  <c r="T104" i="1"/>
  <c r="Y102" i="1"/>
  <c r="T137" i="1"/>
  <c r="Y135" i="1"/>
  <c r="Y152" i="1"/>
  <c r="T194" i="1"/>
  <c r="Y192" i="1"/>
  <c r="W235" i="1"/>
  <c r="W47" i="1"/>
  <c r="Y37" i="1"/>
  <c r="T39" i="1"/>
  <c r="U39" i="1"/>
  <c r="U55" i="1"/>
  <c r="V79" i="1"/>
  <c r="Y86" i="1"/>
  <c r="W104" i="1"/>
  <c r="W112" i="1"/>
  <c r="W137" i="1"/>
  <c r="U153" i="1"/>
  <c r="Y169" i="1"/>
  <c r="V178" i="1"/>
  <c r="W194" i="1"/>
  <c r="T211" i="1"/>
  <c r="Y209" i="1"/>
  <c r="Y225" i="1"/>
  <c r="T227" i="1"/>
  <c r="Y241" i="1"/>
  <c r="T243" i="1"/>
  <c r="X252" i="1"/>
  <c r="V260" i="1"/>
  <c r="V285" i="1"/>
  <c r="Y291" i="1"/>
  <c r="T293" i="1"/>
  <c r="Y300" i="1"/>
  <c r="V309" i="1"/>
  <c r="X326" i="1"/>
  <c r="Y333" i="1"/>
  <c r="W301" i="1"/>
  <c r="X63" i="1"/>
  <c r="Y46" i="1"/>
  <c r="Y126" i="1"/>
  <c r="T128" i="1"/>
  <c r="Y144" i="1"/>
  <c r="W285" i="1"/>
  <c r="U293" i="1"/>
  <c r="Y317" i="1"/>
  <c r="Y38" i="1"/>
  <c r="W55" i="1"/>
  <c r="Y70" i="1"/>
  <c r="Y94" i="1"/>
  <c r="T170" i="1"/>
  <c r="Y168" i="1"/>
  <c r="X178" i="1"/>
  <c r="Y184" i="1"/>
  <c r="T186" i="1"/>
  <c r="Y201" i="1"/>
  <c r="V211" i="1"/>
  <c r="Y218" i="1"/>
  <c r="V243" i="1"/>
  <c r="X260" i="1"/>
  <c r="Y267" i="1"/>
  <c r="X285" i="1"/>
  <c r="V293" i="1"/>
  <c r="T301" i="1"/>
  <c r="Y299" i="1"/>
  <c r="X309" i="1"/>
  <c r="Y332" i="1"/>
  <c r="T334" i="1"/>
  <c r="W20" i="1"/>
  <c r="W21" i="1" s="1"/>
  <c r="W22" i="1" s="1"/>
  <c r="W23" i="1" s="1"/>
  <c r="Y61" i="1"/>
  <c r="T63" i="1"/>
  <c r="Y161" i="1"/>
  <c r="V186" i="1"/>
  <c r="Y217" i="1"/>
  <c r="T219" i="1"/>
  <c r="X227" i="1"/>
  <c r="AG259" i="1" l="1"/>
  <c r="AH209" i="1"/>
  <c r="AI251" i="1"/>
  <c r="AI266" i="1"/>
  <c r="AG210" i="1"/>
  <c r="AJ54" i="1"/>
  <c r="AI284" i="1"/>
  <c r="AG119" i="1"/>
  <c r="AK218" i="1"/>
  <c r="AJ218" i="1"/>
  <c r="AI218" i="1"/>
  <c r="AG218" i="1"/>
  <c r="AK127" i="1"/>
  <c r="AJ127" i="1"/>
  <c r="Y334" i="1"/>
  <c r="AH333" i="1" s="1"/>
  <c r="AI332" i="1"/>
  <c r="AH332" i="1"/>
  <c r="AJ332" i="1"/>
  <c r="AG332" i="1"/>
  <c r="AG317" i="1"/>
  <c r="Y243" i="1"/>
  <c r="AK241" i="1" s="1"/>
  <c r="Y145" i="1"/>
  <c r="AJ144" i="1" s="1"/>
  <c r="AK143" i="1"/>
  <c r="AJ143" i="1"/>
  <c r="AG143" i="1"/>
  <c r="AI143" i="1"/>
  <c r="AH143" i="1"/>
  <c r="Y79" i="1"/>
  <c r="AH77" i="1"/>
  <c r="AI77" i="1"/>
  <c r="AG77" i="1"/>
  <c r="AK77" i="1"/>
  <c r="AJ77" i="1"/>
  <c r="Y293" i="1"/>
  <c r="AK291" i="1" s="1"/>
  <c r="Y162" i="1"/>
  <c r="AI161" i="1" s="1"/>
  <c r="AJ160" i="1"/>
  <c r="AI160" i="1"/>
  <c r="AH160" i="1"/>
  <c r="AG160" i="1"/>
  <c r="AK160" i="1"/>
  <c r="AI152" i="1"/>
  <c r="AG152" i="1"/>
  <c r="AK152" i="1"/>
  <c r="AH152" i="1"/>
  <c r="AH201" i="1"/>
  <c r="AK201" i="1"/>
  <c r="AI201" i="1"/>
  <c r="AG201" i="1"/>
  <c r="AJ333" i="1"/>
  <c r="AK333" i="1"/>
  <c r="AI333" i="1"/>
  <c r="Y104" i="1"/>
  <c r="AG103" i="1" s="1"/>
  <c r="AI136" i="1"/>
  <c r="AH136" i="1"/>
  <c r="AG136" i="1"/>
  <c r="Y227" i="1"/>
  <c r="AH225" i="1" s="1"/>
  <c r="AK225" i="1"/>
  <c r="Y112" i="1"/>
  <c r="AG111" i="1" s="1"/>
  <c r="AH110" i="1"/>
  <c r="AG110" i="1"/>
  <c r="AK110" i="1"/>
  <c r="AJ110" i="1"/>
  <c r="Y318" i="1"/>
  <c r="AH316" i="1"/>
  <c r="AG316" i="1"/>
  <c r="Y211" i="1"/>
  <c r="AG209" i="1"/>
  <c r="AK209" i="1"/>
  <c r="AJ209" i="1"/>
  <c r="AJ46" i="1"/>
  <c r="AI46" i="1"/>
  <c r="AJ152" i="1"/>
  <c r="Y301" i="1"/>
  <c r="AJ299" i="1" s="1"/>
  <c r="AK299" i="1"/>
  <c r="AI299" i="1"/>
  <c r="Y219" i="1"/>
  <c r="AH218" i="1" s="1"/>
  <c r="AJ217" i="1"/>
  <c r="AI217" i="1"/>
  <c r="AH217" i="1"/>
  <c r="AG217" i="1"/>
  <c r="Y170" i="1"/>
  <c r="AG168" i="1" s="1"/>
  <c r="AJ168" i="1"/>
  <c r="AH168" i="1"/>
  <c r="Y39" i="1"/>
  <c r="AH37" i="1" s="1"/>
  <c r="AG62" i="1"/>
  <c r="AH62" i="1"/>
  <c r="AI193" i="1"/>
  <c r="AH193" i="1"/>
  <c r="AG193" i="1"/>
  <c r="AJ193" i="1"/>
  <c r="Y87" i="1"/>
  <c r="AH86" i="1" s="1"/>
  <c r="AG85" i="1"/>
  <c r="AK85" i="1"/>
  <c r="Y268" i="1"/>
  <c r="AG267" i="1" s="1"/>
  <c r="AJ266" i="1"/>
  <c r="AH144" i="1"/>
  <c r="AG144" i="1"/>
  <c r="AH185" i="1"/>
  <c r="AG185" i="1"/>
  <c r="AI185" i="1"/>
  <c r="AK185" i="1"/>
  <c r="AJ185" i="1"/>
  <c r="Y55" i="1"/>
  <c r="AJ53" i="1"/>
  <c r="AK53" i="1"/>
  <c r="AI53" i="1"/>
  <c r="AH53" i="1"/>
  <c r="Y47" i="1"/>
  <c r="AJ45" i="1"/>
  <c r="AG45" i="1"/>
  <c r="Y235" i="1"/>
  <c r="AK233" i="1" s="1"/>
  <c r="AJ233" i="1"/>
  <c r="AI233" i="1"/>
  <c r="Y95" i="1"/>
  <c r="AG94" i="1" s="1"/>
  <c r="AK93" i="1"/>
  <c r="AH93" i="1"/>
  <c r="AJ93" i="1"/>
  <c r="Y137" i="1"/>
  <c r="AJ136" i="1" s="1"/>
  <c r="AI135" i="1"/>
  <c r="AH135" i="1"/>
  <c r="AG135" i="1"/>
  <c r="AK135" i="1"/>
  <c r="AG93" i="1"/>
  <c r="AJ86" i="1"/>
  <c r="Y71" i="1"/>
  <c r="AK69" i="1"/>
  <c r="AJ69" i="1"/>
  <c r="AG69" i="1"/>
  <c r="AK94" i="1"/>
  <c r="AH94" i="1"/>
  <c r="AJ291" i="1"/>
  <c r="Y252" i="1"/>
  <c r="AI250" i="1"/>
  <c r="AG250" i="1"/>
  <c r="Y285" i="1"/>
  <c r="AJ283" i="1" s="1"/>
  <c r="AG283" i="1"/>
  <c r="AI177" i="1"/>
  <c r="Y186" i="1"/>
  <c r="AG184" i="1" s="1"/>
  <c r="AI184" i="1"/>
  <c r="AK184" i="1"/>
  <c r="AJ184" i="1"/>
  <c r="AH184" i="1"/>
  <c r="Y309" i="1"/>
  <c r="AH307" i="1" s="1"/>
  <c r="AG307" i="1"/>
  <c r="AI307" i="1"/>
  <c r="Y326" i="1"/>
  <c r="AI324" i="1" s="1"/>
  <c r="AG324" i="1"/>
  <c r="AK324" i="1"/>
  <c r="Y178" i="1"/>
  <c r="AH177" i="1" s="1"/>
  <c r="AG176" i="1"/>
  <c r="AI176" i="1"/>
  <c r="AJ102" i="1"/>
  <c r="AK251" i="1"/>
  <c r="AK161" i="1"/>
  <c r="AJ161" i="1"/>
  <c r="AG161" i="1"/>
  <c r="AH161" i="1"/>
  <c r="AI102" i="1"/>
  <c r="Y128" i="1"/>
  <c r="AI127" i="1" s="1"/>
  <c r="AI126" i="1"/>
  <c r="AK126" i="1"/>
  <c r="AJ126" i="1"/>
  <c r="AH126" i="1"/>
  <c r="AG126" i="1"/>
  <c r="Y194" i="1"/>
  <c r="AK193" i="1" s="1"/>
  <c r="AI192" i="1"/>
  <c r="AH192" i="1"/>
  <c r="AG192" i="1"/>
  <c r="AJ192" i="1"/>
  <c r="AK192" i="1"/>
  <c r="Y120" i="1"/>
  <c r="AK118" i="1"/>
  <c r="AJ118" i="1"/>
  <c r="AI118" i="1"/>
  <c r="AH118" i="1"/>
  <c r="AG118" i="1"/>
  <c r="Y153" i="1"/>
  <c r="AG151" i="1"/>
  <c r="AK151" i="1"/>
  <c r="AH151" i="1"/>
  <c r="AJ151" i="1"/>
  <c r="AI151" i="1"/>
  <c r="Y63" i="1"/>
  <c r="AK62" i="1" s="1"/>
  <c r="AG61" i="1"/>
  <c r="AH61" i="1"/>
  <c r="AK259" i="1"/>
  <c r="AK70" i="1"/>
  <c r="AJ70" i="1"/>
  <c r="AG70" i="1"/>
  <c r="AI259" i="1"/>
  <c r="AH258" i="1"/>
  <c r="AG258" i="1"/>
  <c r="AK258" i="1"/>
  <c r="AJ258" i="1"/>
  <c r="AI258" i="1"/>
  <c r="AK111" i="1"/>
  <c r="AJ111" i="1"/>
  <c r="AI111" i="1"/>
  <c r="AH111" i="1"/>
  <c r="Y202" i="1"/>
  <c r="AJ200" i="1" s="1"/>
  <c r="AK200" i="1"/>
  <c r="AI200" i="1"/>
  <c r="AH200" i="1"/>
  <c r="AG200" i="1"/>
  <c r="AH176" i="1" l="1"/>
  <c r="AI283" i="1"/>
  <c r="AG37" i="1"/>
  <c r="AJ316" i="1"/>
  <c r="AK316" i="1"/>
  <c r="AI316" i="1"/>
  <c r="Q316" i="1" s="1"/>
  <c r="Q317" i="1" s="1"/>
  <c r="Q318" i="1" s="1"/>
  <c r="Q319" i="1" s="1"/>
  <c r="AI317" i="1"/>
  <c r="AH292" i="1"/>
  <c r="AH317" i="1"/>
  <c r="AG127" i="1"/>
  <c r="Q77" i="1"/>
  <c r="Q78" i="1" s="1"/>
  <c r="Q79" i="1" s="1"/>
  <c r="Q80" i="1" s="1"/>
  <c r="AJ308" i="1"/>
  <c r="AG308" i="1"/>
  <c r="AH308" i="1"/>
  <c r="AK308" i="1"/>
  <c r="AG234" i="1"/>
  <c r="AH233" i="1"/>
  <c r="AH234" i="1"/>
  <c r="AK234" i="1"/>
  <c r="AI234" i="1"/>
  <c r="AJ234" i="1"/>
  <c r="AJ177" i="1"/>
  <c r="AG300" i="1"/>
  <c r="AK86" i="1"/>
  <c r="AK325" i="1"/>
  <c r="Q126" i="1"/>
  <c r="Q127" i="1" s="1"/>
  <c r="Q128" i="1" s="1"/>
  <c r="Q129" i="1" s="1"/>
  <c r="AJ284" i="1"/>
  <c r="AK284" i="1"/>
  <c r="AH284" i="1"/>
  <c r="AH283" i="1"/>
  <c r="Q283" i="1" s="1"/>
  <c r="Q284" i="1" s="1"/>
  <c r="Q285" i="1" s="1"/>
  <c r="Q286" i="1" s="1"/>
  <c r="AJ37" i="1"/>
  <c r="AI37" i="1"/>
  <c r="Q160" i="1"/>
  <c r="Q161" i="1" s="1"/>
  <c r="Q162" i="1" s="1"/>
  <c r="Q163" i="1" s="1"/>
  <c r="AH325" i="1"/>
  <c r="AI267" i="1"/>
  <c r="AK266" i="1"/>
  <c r="AK267" i="1"/>
  <c r="AJ317" i="1"/>
  <c r="AI86" i="1"/>
  <c r="AH324" i="1"/>
  <c r="AJ251" i="1"/>
  <c r="AH251" i="1"/>
  <c r="AG251" i="1"/>
  <c r="AJ250" i="1"/>
  <c r="AH250" i="1"/>
  <c r="Q250" i="1" s="1"/>
  <c r="Q251" i="1" s="1"/>
  <c r="Q252" i="1" s="1"/>
  <c r="Q253" i="1" s="1"/>
  <c r="AJ267" i="1"/>
  <c r="AH45" i="1"/>
  <c r="AI45" i="1"/>
  <c r="AG38" i="1"/>
  <c r="AI300" i="1"/>
  <c r="AH46" i="1"/>
  <c r="AK136" i="1"/>
  <c r="AK78" i="1"/>
  <c r="AJ78" i="1"/>
  <c r="AG86" i="1"/>
  <c r="AH78" i="1"/>
  <c r="AG291" i="1"/>
  <c r="AG292" i="1"/>
  <c r="AH291" i="1"/>
  <c r="AI291" i="1"/>
  <c r="AI292" i="1"/>
  <c r="AH38" i="1"/>
  <c r="Q258" i="1"/>
  <c r="Q259" i="1" s="1"/>
  <c r="Q260" i="1" s="1"/>
  <c r="Q261" i="1" s="1"/>
  <c r="AJ176" i="1"/>
  <c r="AI38" i="1"/>
  <c r="AG169" i="1"/>
  <c r="AJ85" i="1"/>
  <c r="AI144" i="1"/>
  <c r="Q143" i="1" s="1"/>
  <c r="Q144" i="1" s="1"/>
  <c r="Q145" i="1" s="1"/>
  <c r="Q146" i="1" s="1"/>
  <c r="AK300" i="1"/>
  <c r="AK217" i="1"/>
  <c r="AG46" i="1"/>
  <c r="Q45" i="1" s="1"/>
  <c r="Q46" i="1" s="1"/>
  <c r="Q47" i="1" s="1"/>
  <c r="Q48" i="1" s="1"/>
  <c r="AI110" i="1"/>
  <c r="Q110" i="1" s="1"/>
  <c r="Q111" i="1" s="1"/>
  <c r="Q112" i="1" s="1"/>
  <c r="Q113" i="1" s="1"/>
  <c r="AG102" i="1"/>
  <c r="AJ201" i="1"/>
  <c r="AI242" i="1"/>
  <c r="AG241" i="1"/>
  <c r="AK332" i="1"/>
  <c r="AJ135" i="1"/>
  <c r="Q217" i="1"/>
  <c r="Q218" i="1" s="1"/>
  <c r="Q219" i="1" s="1"/>
  <c r="Q220" i="1" s="1"/>
  <c r="AK283" i="1"/>
  <c r="AK119" i="1"/>
  <c r="AI119" i="1"/>
  <c r="AH119" i="1"/>
  <c r="Q118" i="1" s="1"/>
  <c r="Q119" i="1" s="1"/>
  <c r="Q120" i="1" s="1"/>
  <c r="Q121" i="1" s="1"/>
  <c r="AJ119" i="1"/>
  <c r="Q184" i="1"/>
  <c r="Q185" i="1" s="1"/>
  <c r="Q186" i="1" s="1"/>
  <c r="Q187" i="1" s="1"/>
  <c r="AH169" i="1"/>
  <c r="AK144" i="1"/>
  <c r="AJ300" i="1"/>
  <c r="AH102" i="1"/>
  <c r="AH103" i="1"/>
  <c r="AK102" i="1"/>
  <c r="AI103" i="1"/>
  <c r="AK103" i="1"/>
  <c r="AK226" i="1"/>
  <c r="AJ242" i="1"/>
  <c r="AH241" i="1"/>
  <c r="AJ61" i="1"/>
  <c r="AG78" i="1"/>
  <c r="Q332" i="1"/>
  <c r="Q333" i="1" s="1"/>
  <c r="Q334" i="1" s="1"/>
  <c r="Q335" i="1" s="1"/>
  <c r="AJ38" i="1"/>
  <c r="AI325" i="1"/>
  <c r="AG325" i="1"/>
  <c r="AI85" i="1"/>
  <c r="AK176" i="1"/>
  <c r="AI308" i="1"/>
  <c r="AH226" i="1"/>
  <c r="AJ169" i="1"/>
  <c r="AK168" i="1"/>
  <c r="AG299" i="1"/>
  <c r="AG225" i="1"/>
  <c r="AI78" i="1"/>
  <c r="AG226" i="1"/>
  <c r="AK242" i="1"/>
  <c r="AI241" i="1"/>
  <c r="AJ325" i="1"/>
  <c r="AK177" i="1"/>
  <c r="AG284" i="1"/>
  <c r="Q151" i="1"/>
  <c r="Q152" i="1" s="1"/>
  <c r="Q153" i="1" s="1"/>
  <c r="Q154" i="1" s="1"/>
  <c r="AI62" i="1"/>
  <c r="AJ62" i="1"/>
  <c r="AI61" i="1"/>
  <c r="Q61" i="1" s="1"/>
  <c r="Q62" i="1" s="1"/>
  <c r="Q63" i="1" s="1"/>
  <c r="Q64" i="1" s="1"/>
  <c r="AH267" i="1"/>
  <c r="AH300" i="1"/>
  <c r="Q192" i="1"/>
  <c r="Q193" i="1" s="1"/>
  <c r="Q194" i="1" s="1"/>
  <c r="Q195" i="1" s="1"/>
  <c r="AK317" i="1"/>
  <c r="Q200" i="1"/>
  <c r="Q201" i="1" s="1"/>
  <c r="Q202" i="1" s="1"/>
  <c r="Q203" i="1" s="1"/>
  <c r="AH85" i="1"/>
  <c r="Q85" i="1" s="1"/>
  <c r="Q86" i="1" s="1"/>
  <c r="Q87" i="1" s="1"/>
  <c r="Q88" i="1" s="1"/>
  <c r="AJ307" i="1"/>
  <c r="AG177" i="1"/>
  <c r="AK169" i="1"/>
  <c r="AJ94" i="1"/>
  <c r="AI94" i="1"/>
  <c r="AG266" i="1"/>
  <c r="Q266" i="1" s="1"/>
  <c r="Q267" i="1" s="1"/>
  <c r="Q268" i="1" s="1"/>
  <c r="Q269" i="1" s="1"/>
  <c r="AI168" i="1"/>
  <c r="Q168" i="1" s="1"/>
  <c r="Q169" i="1" s="1"/>
  <c r="Q170" i="1" s="1"/>
  <c r="Q171" i="1" s="1"/>
  <c r="AI225" i="1"/>
  <c r="AG333" i="1"/>
  <c r="AI226" i="1"/>
  <c r="AK292" i="1"/>
  <c r="AG242" i="1"/>
  <c r="AJ241" i="1"/>
  <c r="AH127" i="1"/>
  <c r="AI93" i="1"/>
  <c r="Q93" i="1" s="1"/>
  <c r="Q94" i="1" s="1"/>
  <c r="Q95" i="1" s="1"/>
  <c r="Q96" i="1" s="1"/>
  <c r="AJ103" i="1"/>
  <c r="AH299" i="1"/>
  <c r="AK61" i="1"/>
  <c r="AK307" i="1"/>
  <c r="Q307" i="1" s="1"/>
  <c r="Q308" i="1" s="1"/>
  <c r="Q309" i="1" s="1"/>
  <c r="Q310" i="1" s="1"/>
  <c r="AI169" i="1"/>
  <c r="AI69" i="1"/>
  <c r="AI70" i="1"/>
  <c r="AH70" i="1"/>
  <c r="AG233" i="1"/>
  <c r="AK54" i="1"/>
  <c r="AG54" i="1"/>
  <c r="AH54" i="1"/>
  <c r="AG53" i="1"/>
  <c r="Q53" i="1" s="1"/>
  <c r="Q54" i="1" s="1"/>
  <c r="Q55" i="1" s="1"/>
  <c r="Q56" i="1" s="1"/>
  <c r="AI54" i="1"/>
  <c r="AH266" i="1"/>
  <c r="AK210" i="1"/>
  <c r="AH210" i="1"/>
  <c r="AJ210" i="1"/>
  <c r="AI209" i="1"/>
  <c r="Q209" i="1" s="1"/>
  <c r="Q210" i="1" s="1"/>
  <c r="Q211" i="1" s="1"/>
  <c r="Q212" i="1" s="1"/>
  <c r="AI210" i="1"/>
  <c r="AJ225" i="1"/>
  <c r="Q225" i="1" s="1"/>
  <c r="Q226" i="1" s="1"/>
  <c r="Q227" i="1" s="1"/>
  <c r="Q228" i="1" s="1"/>
  <c r="AJ226" i="1"/>
  <c r="AJ292" i="1"/>
  <c r="AH242" i="1"/>
  <c r="AJ324" i="1"/>
  <c r="AH69" i="1"/>
  <c r="AK250" i="1"/>
  <c r="Q324" i="1" l="1"/>
  <c r="Q325" i="1" s="1"/>
  <c r="Q326" i="1" s="1"/>
  <c r="Q327" i="1" s="1"/>
  <c r="Q37" i="1"/>
  <c r="Q38" i="1" s="1"/>
  <c r="Q39" i="1" s="1"/>
  <c r="Q40" i="1" s="1"/>
  <c r="Q291" i="1"/>
  <c r="Q292" i="1" s="1"/>
  <c r="Q293" i="1" s="1"/>
  <c r="Q294" i="1" s="1"/>
  <c r="Q176" i="1"/>
  <c r="Q177" i="1" s="1"/>
  <c r="Q178" i="1" s="1"/>
  <c r="Q179" i="1" s="1"/>
  <c r="Q135" i="1"/>
  <c r="Q136" i="1" s="1"/>
  <c r="Q137" i="1" s="1"/>
  <c r="Q138" i="1" s="1"/>
  <c r="Q241" i="1"/>
  <c r="Q242" i="1" s="1"/>
  <c r="Q243" i="1" s="1"/>
  <c r="Q244" i="1" s="1"/>
  <c r="Q233" i="1"/>
  <c r="Q234" i="1" s="1"/>
  <c r="Q235" i="1" s="1"/>
  <c r="Q236" i="1" s="1"/>
  <c r="Q69" i="1"/>
  <c r="Q70" i="1" s="1"/>
  <c r="Q71" i="1" s="1"/>
  <c r="Q72" i="1" s="1"/>
  <c r="Q299" i="1"/>
  <c r="Q300" i="1" s="1"/>
  <c r="Q301" i="1" s="1"/>
  <c r="Q302" i="1" s="1"/>
  <c r="Q102" i="1"/>
  <c r="Q103" i="1" s="1"/>
  <c r="Q104" i="1" s="1"/>
  <c r="Q105" i="1" s="1"/>
</calcChain>
</file>

<file path=xl/sharedStrings.xml><?xml version="1.0" encoding="utf-8"?>
<sst xmlns="http://schemas.openxmlformats.org/spreadsheetml/2006/main" count="777" uniqueCount="92">
  <si>
    <t>Konsumentenumfrage zum Kaufverhalten bei Versicherungsprodukten</t>
  </si>
  <si>
    <t>Q1. Bitte geben Sie Ihr Geschlecht an</t>
  </si>
  <si>
    <t>Weiblich</t>
  </si>
  <si>
    <t>Männlich</t>
  </si>
  <si>
    <t>Anderes</t>
  </si>
  <si>
    <t>Keine Angabe</t>
  </si>
  <si>
    <t>Total</t>
  </si>
  <si>
    <t>Q1: Weiblich</t>
  </si>
  <si>
    <t>Q1: Männlich</t>
  </si>
  <si>
    <t>Answered</t>
  </si>
  <si>
    <t>Skipped</t>
  </si>
  <si>
    <t>Q2. Zu welcher der nachfolgenden Alterskategorien gehören Sie?</t>
  </si>
  <si>
    <t>19 Jahre oder jünger</t>
  </si>
  <si>
    <t>20 - 29 Jahre</t>
  </si>
  <si>
    <t>30 - 39 Jahre</t>
  </si>
  <si>
    <t>40 - 49 Jahre</t>
  </si>
  <si>
    <t>50 - 59 Jahre</t>
  </si>
  <si>
    <t>60 - 69 Jahre</t>
  </si>
  <si>
    <t>70 Jahr und älter</t>
  </si>
  <si>
    <t>Q3. Was ist Ihr höchster Schul- oder Hochschulabschluss?</t>
  </si>
  <si>
    <t>Keine der oben genannten</t>
  </si>
  <si>
    <t>Kein Abschluss</t>
  </si>
  <si>
    <t>Realschul- oder Hauptschulabschluss</t>
  </si>
  <si>
    <t>Abitur oder Fachabitur</t>
  </si>
  <si>
    <t>Berufsausbildung (einschließlich Fachwirt IHK, Meister oder Techniker)</t>
  </si>
  <si>
    <t>Master oder Bachelor</t>
  </si>
  <si>
    <t>Promotion</t>
  </si>
  <si>
    <t>Q4. Wie ist das jährliche Gesamteinkommen (netto) aller Haushaltsmitglieder?</t>
  </si>
  <si>
    <t>0 – 19.999 EUR</t>
  </si>
  <si>
    <t>20.000 – 39.999 EUR</t>
  </si>
  <si>
    <t>40.000 – 59.999 EUR</t>
  </si>
  <si>
    <t>60.000 – 79.999 EUR</t>
  </si>
  <si>
    <t>80.000 – 99.999 EUR</t>
  </si>
  <si>
    <t>100.000 EUR oder mehr</t>
  </si>
  <si>
    <t>Q5. Welche der produktbezogenen Faktoren beeinflussen Ihre Kaufentscheidung am meisten?</t>
  </si>
  <si>
    <t>Preis</t>
  </si>
  <si>
    <t>Sehr stark</t>
  </si>
  <si>
    <t>Stark</t>
  </si>
  <si>
    <t>Mäßig</t>
  </si>
  <si>
    <t>Wenig</t>
  </si>
  <si>
    <t>Gar nicht</t>
  </si>
  <si>
    <t>Leistungs-/Deckungsumfang</t>
  </si>
  <si>
    <t>Kundenservice</t>
  </si>
  <si>
    <t>Beratungsgespräch mit dem Versicherungsvertreter</t>
  </si>
  <si>
    <t>Bereitstellung von Informationen in Landessprache</t>
  </si>
  <si>
    <t>Kundenbewertungen</t>
  </si>
  <si>
    <t>Digitale Angebote (z.B. App, Online-Portal)</t>
  </si>
  <si>
    <t>Image des Unternehmens</t>
  </si>
  <si>
    <t>Q6. Wie treffen Sie Entscheidungen beim Versicherungskauf?</t>
  </si>
  <si>
    <t>Ich recherchiere intensiv, vergleiche viele Angebote und achte auf Werbebotschaften</t>
  </si>
  <si>
    <t>Ich entscheide mich spontan, beeinflusst von der Situation (z.B. Verkaufsstand im Einkaufszentrum) und ohne lange nachzudenken</t>
  </si>
  <si>
    <t>Ich nutze meine Erfahrung und bewährte Faustregeln für schnelle Entscheidungen</t>
  </si>
  <si>
    <t>Ich kaufe bei derselben Versicherungsgesellschaft wie immer, ohne nach Alternativen zu suchen</t>
  </si>
  <si>
    <t>Q7. Wie stark beeinflussen Kulturelle Faktoren Ihre Kaufentscheidungen bei Versicherungen?</t>
  </si>
  <si>
    <t>Traditionen (Beispiel: Abschluss bei einer Versicherungsgesellschaft, die in der Familie oder Gemeinschaft eine lange Tradition hat)</t>
  </si>
  <si>
    <t>Religion (Beispiel: Versicherungen mit Zinsertrag oder spekulativen Elementen sind untersagt)</t>
  </si>
  <si>
    <t>Ethnische Herkunft (Beispiel: Bereitstellung von Informationen in Landessprache, Wichtigkeit eines umfassenden Krankenversicherungsschutzes in der Familie)</t>
  </si>
  <si>
    <t>Q8. Wie stark beeinflussen Meinungen und Empfehlungen Ihre Kaufentscheidungen bei Versicherungen?</t>
  </si>
  <si>
    <t>Familie und nahestehende Verwandte</t>
  </si>
  <si>
    <t>Freunde und Bekannte</t>
  </si>
  <si>
    <t>Gruppen, Vereine oder Organisationen</t>
  </si>
  <si>
    <t>Soziale Netzwerke und Medien</t>
  </si>
  <si>
    <t>Experten</t>
  </si>
  <si>
    <t>Beruflicher Netzwerke</t>
  </si>
  <si>
    <t>Q9. Was hat Ihre Vorlieben für Versicherungsdienstleistungen im Laufe Ihres Lebens verändert?</t>
  </si>
  <si>
    <t>Älterwerden</t>
  </si>
  <si>
    <t>Weniger</t>
  </si>
  <si>
    <t>Familiäre Veränderungen (z.B. Hochzeit, Geburt eines Kindes, Scheidung)</t>
  </si>
  <si>
    <t>Gesundheitszustand</t>
  </si>
  <si>
    <t>Reise- und Mobilitätsverhalten</t>
  </si>
  <si>
    <t>Beruf und Karriere</t>
  </si>
  <si>
    <t>Q10. Wie wirkt sich Ihre finanzielle Situation auf Ihre Kaufentscheidungen bei Versicherungen aus?</t>
  </si>
  <si>
    <t>Versicherungsabschlüsse werden bei knappem Budget vermieden</t>
  </si>
  <si>
    <t>Abschluss mehrerer oder hochwertigerer Versicherungsprodukte, wenn dies finanziell möglich ist</t>
  </si>
  <si>
    <t>Die Wahl des Versicherungsanbieters wird dadurch beeinflusst (Premiumanbieter vs. Billiganbieter)</t>
  </si>
  <si>
    <t>Kein signifikanter Einfluss</t>
  </si>
  <si>
    <t>Q11. Wie beeinflussen nachstehende Aspekte Ihre Kaufentscheidungen bei Versicherungen?</t>
  </si>
  <si>
    <t>Persönlicher Lebensstil (z.B. aktiv, gesundheitsbewusst, karriereorientiert, familienorientiert, freizeitorientiert, budgetbewusst)</t>
  </si>
  <si>
    <t>Eigener Sozialer Status (z.B. Führungskraft, Vereinsvorstand)</t>
  </si>
  <si>
    <t>Persönliche Werte (z.B. Umweltbewusstsein, Vegetarier)</t>
  </si>
  <si>
    <t>Eigenes Selbstbild (z.B. Sportlichkeit, Gesundheitsbewusstsein</t>
  </si>
  <si>
    <t>Q12. Wie beeinflussen nachstehende Aspekte Ihre Kaufentscheidungen bei Versicherungen?</t>
  </si>
  <si>
    <t>Positive oder negative Erfahrungen mit einem Versicherungsprodukt</t>
  </si>
  <si>
    <t>Ihre Überzeugung (z.B. Schutz vor Altersarmut ist notwendig)</t>
  </si>
  <si>
    <t>Ihre Motivation (z.B. Schutz vor Naturkatastrophen ist erforderlich)</t>
  </si>
  <si>
    <t>p</t>
  </si>
  <si>
    <t>Beobachtet</t>
  </si>
  <si>
    <t>Erwartet</t>
  </si>
  <si>
    <t>Chi-Quadrat</t>
  </si>
  <si>
    <t>Cramer's V</t>
  </si>
  <si>
    <t>(Sehr stark = 4, Gar nicht = 0)</t>
  </si>
  <si>
    <t>Stärke/Beeinflussung: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</si>
</sst>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"/>
    <numFmt numFmtId="167" formatCode="0.0"/>
  </numFmts>
  <fonts count="7" x14ac:knownFonts="1">
    <font>
      <sz val="11"/>
      <color theme="1"/>
      <name val="Calibri"/>
      <family val="2"/>
      <scheme val="minor"/>
    </font>
    <font>
      <sz val="14"/>
      <color rgb="FF333333"/>
      <name val="Arial"/>
      <family val="2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sz val="11"/>
      <color rgb="FFFF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2" borderId="0" xfId="0" applyFont="1" applyFill="1"/>
    <xf numFmtId="10" fontId="2" fillId="0" borderId="0" xfId="0" applyNumberFormat="1" applyFont="1"/>
    <xf numFmtId="0" fontId="2" fillId="0" borderId="0" xfId="0" applyFont="1"/>
    <xf numFmtId="10" fontId="2" fillId="2" borderId="0" xfId="0" applyNumberFormat="1" applyFont="1" applyFill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4" fillId="0" borderId="0" xfId="0" applyFont="1" applyAlignment="1">
      <alignment horizontal="right"/>
    </xf>
    <xf numFmtId="165" fontId="4" fillId="0" borderId="0" xfId="0" applyNumberFormat="1" applyFont="1"/>
    <xf numFmtId="166" fontId="4" fillId="0" borderId="0" xfId="0" applyNumberFormat="1" applyFont="1"/>
    <xf numFmtId="167" fontId="4" fillId="0" borderId="0" xfId="0" applyNumberFormat="1" applyFont="1"/>
    <xf numFmtId="0" fontId="2" fillId="2" borderId="0" xfId="0" applyFont="1" applyFill="1" applyAlignment="1">
      <alignment horizontal="center"/>
    </xf>
    <xf numFmtId="2" fontId="4" fillId="0" borderId="0" xfId="0" applyNumberFormat="1" applyFont="1"/>
    <xf numFmtId="0" fontId="5" fillId="0" borderId="0" xfId="0" applyFont="1"/>
    <xf numFmtId="0" fontId="5" fillId="0" borderId="0" xfId="0" applyFont="1"/>
    <xf numFmtId="0" fontId="6" fillId="0" borderId="0" xfId="0" applyFont="1"/>
    <xf numFmtId="2" fontId="5" fillId="0" borderId="0" xfId="0" applyNumberFormat="1" applyFont="1"/>
    <xf numFmtId="0" fontId="2" fillId="2" borderId="0" xfId="0" applyFont="1" applyFill="1" applyAlignment="1">
      <alignment horizontal="center"/>
    </xf>
    <xf numFmtId="0" fontId="5" fillId="0" borderId="0" xfId="0" applyFont="1"/>
  </cellXfs>
  <cellStyles count="1">
    <cellStyle name="Standard" xfId="0" builtinId="0"/>
  </cellStyles>
  <dxfs count="7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36"/>
  <sheetViews>
    <sheetView showGridLines="0" tabSelected="1" zoomScale="60" zoomScaleNormal="60" workbookViewId="0">
      <selection activeCell="O5" sqref="O5"/>
    </sheetView>
  </sheetViews>
  <sheetFormatPr baseColWidth="10" defaultColWidth="9.140625" defaultRowHeight="14.25" x14ac:dyDescent="0.2"/>
  <cols>
    <col min="1" max="1" width="9.140625" style="16"/>
    <col min="2" max="2" width="16.7109375" style="15" customWidth="1"/>
    <col min="3" max="20" width="12" style="15" customWidth="1"/>
    <col min="21" max="16384" width="9.140625" style="15"/>
  </cols>
  <sheetData>
    <row r="1" spans="2:44" ht="18" x14ac:dyDescent="0.25">
      <c r="B1" s="1" t="s">
        <v>0</v>
      </c>
    </row>
    <row r="2" spans="2:44" ht="18" x14ac:dyDescent="0.25">
      <c r="B2" s="1" t="s">
        <v>1</v>
      </c>
    </row>
    <row r="3" spans="2:44" x14ac:dyDescent="0.2">
      <c r="B3" s="13"/>
      <c r="C3" s="19" t="s">
        <v>2</v>
      </c>
      <c r="D3" s="20"/>
      <c r="E3" s="19" t="s">
        <v>3</v>
      </c>
      <c r="F3" s="20"/>
      <c r="G3" s="19" t="s">
        <v>4</v>
      </c>
      <c r="H3" s="20"/>
      <c r="I3" s="19" t="s">
        <v>5</v>
      </c>
      <c r="J3" s="20"/>
      <c r="K3" s="19" t="s">
        <v>6</v>
      </c>
      <c r="L3" s="20"/>
    </row>
    <row r="4" spans="2:44" ht="15" x14ac:dyDescent="0.25">
      <c r="B4" s="2" t="s">
        <v>7</v>
      </c>
      <c r="C4" s="3">
        <v>1</v>
      </c>
      <c r="D4" s="4">
        <v>152</v>
      </c>
      <c r="E4" s="3">
        <v>0</v>
      </c>
      <c r="F4" s="4">
        <v>0</v>
      </c>
      <c r="G4" s="3">
        <v>0</v>
      </c>
      <c r="H4" s="4">
        <v>0</v>
      </c>
      <c r="I4" s="3">
        <v>0</v>
      </c>
      <c r="J4" s="4">
        <v>0</v>
      </c>
      <c r="K4" s="3">
        <v>0.55679999999999996</v>
      </c>
      <c r="L4" s="4">
        <v>152</v>
      </c>
      <c r="V4" s="17"/>
      <c r="W4" s="17"/>
      <c r="AE4" s="18"/>
      <c r="AF4" s="18"/>
      <c r="AG4" s="18"/>
      <c r="AH4" s="18"/>
    </row>
    <row r="5" spans="2:44" ht="15" x14ac:dyDescent="0.25">
      <c r="B5" s="2" t="s">
        <v>8</v>
      </c>
      <c r="C5" s="3">
        <v>0</v>
      </c>
      <c r="D5" s="4">
        <v>0</v>
      </c>
      <c r="E5" s="3">
        <v>1</v>
      </c>
      <c r="F5" s="4">
        <v>121</v>
      </c>
      <c r="G5" s="3">
        <v>0</v>
      </c>
      <c r="H5" s="4">
        <v>0</v>
      </c>
      <c r="I5" s="3">
        <v>0</v>
      </c>
      <c r="J5" s="4">
        <v>0</v>
      </c>
      <c r="K5" s="3">
        <v>0.44319999999999998</v>
      </c>
      <c r="L5" s="4">
        <v>121</v>
      </c>
      <c r="V5" s="17"/>
      <c r="W5" s="17"/>
      <c r="AE5" s="18"/>
      <c r="AF5" s="18"/>
      <c r="AG5" s="18"/>
      <c r="AH5" s="18"/>
    </row>
    <row r="6" spans="2:44" ht="15" x14ac:dyDescent="0.25">
      <c r="B6" s="2" t="s">
        <v>6</v>
      </c>
      <c r="C6" s="5">
        <v>0.55679999999999996</v>
      </c>
      <c r="D6" s="2">
        <v>152</v>
      </c>
      <c r="E6" s="5">
        <v>0.44319999999999998</v>
      </c>
      <c r="F6" s="2">
        <v>121</v>
      </c>
      <c r="G6" s="5">
        <v>0</v>
      </c>
      <c r="H6" s="2">
        <v>0</v>
      </c>
      <c r="I6" s="5">
        <v>0</v>
      </c>
      <c r="J6" s="2">
        <v>0</v>
      </c>
      <c r="K6" s="5">
        <v>1</v>
      </c>
      <c r="L6" s="2">
        <v>273</v>
      </c>
      <c r="R6" s="17"/>
      <c r="S6" s="17"/>
      <c r="T6" s="17"/>
      <c r="U6" s="17"/>
      <c r="V6" s="17"/>
    </row>
    <row r="7" spans="2:44" ht="15" x14ac:dyDescent="0.25">
      <c r="B7" s="7"/>
      <c r="C7" s="7"/>
      <c r="D7" s="8"/>
      <c r="E7" s="6"/>
      <c r="F7" s="6"/>
      <c r="G7" s="6"/>
      <c r="H7" s="6"/>
      <c r="I7" s="6"/>
      <c r="J7" s="6"/>
      <c r="K7" s="6" t="s">
        <v>9</v>
      </c>
      <c r="L7" s="6">
        <v>273</v>
      </c>
      <c r="P7" s="4"/>
      <c r="Q7" s="4"/>
      <c r="R7" s="4"/>
      <c r="S7" s="4"/>
      <c r="T7" s="4"/>
      <c r="U7" s="4"/>
      <c r="V7" s="4"/>
      <c r="W7" s="4"/>
      <c r="X7" s="4"/>
    </row>
    <row r="8" spans="2:44" ht="15" x14ac:dyDescent="0.25">
      <c r="B8" s="6"/>
      <c r="C8" s="6"/>
      <c r="D8" s="6"/>
      <c r="E8" s="6"/>
      <c r="F8" s="6"/>
      <c r="G8" s="6"/>
      <c r="H8" s="6"/>
      <c r="I8" s="6"/>
      <c r="J8" s="6"/>
      <c r="K8" s="6" t="s">
        <v>10</v>
      </c>
      <c r="L8" s="6">
        <v>0</v>
      </c>
    </row>
    <row r="10" spans="2:44" ht="18" x14ac:dyDescent="0.25">
      <c r="B10" s="1" t="s">
        <v>11</v>
      </c>
    </row>
    <row r="11" spans="2:44" x14ac:dyDescent="0.2">
      <c r="B11" s="13"/>
      <c r="C11" s="19" t="s">
        <v>12</v>
      </c>
      <c r="D11" s="20"/>
      <c r="E11" s="19" t="s">
        <v>13</v>
      </c>
      <c r="F11" s="20"/>
      <c r="G11" s="19" t="s">
        <v>14</v>
      </c>
      <c r="H11" s="20"/>
      <c r="I11" s="19" t="s">
        <v>15</v>
      </c>
      <c r="J11" s="20"/>
      <c r="K11" s="19" t="s">
        <v>16</v>
      </c>
      <c r="L11" s="20"/>
      <c r="M11" s="19" t="s">
        <v>17</v>
      </c>
      <c r="N11" s="20"/>
      <c r="O11" s="19" t="s">
        <v>18</v>
      </c>
      <c r="P11" s="20"/>
      <c r="Q11" s="19" t="s">
        <v>5</v>
      </c>
      <c r="R11" s="20"/>
      <c r="S11" s="19" t="s">
        <v>6</v>
      </c>
      <c r="T11" s="20"/>
    </row>
    <row r="12" spans="2:44" ht="15" x14ac:dyDescent="0.25">
      <c r="B12" s="2" t="s">
        <v>7</v>
      </c>
      <c r="C12" s="3">
        <v>0</v>
      </c>
      <c r="D12" s="4">
        <v>0</v>
      </c>
      <c r="E12" s="3">
        <v>0.125</v>
      </c>
      <c r="F12" s="4">
        <v>19</v>
      </c>
      <c r="G12" s="3">
        <v>0.11840000000000001</v>
      </c>
      <c r="H12" s="4">
        <v>18</v>
      </c>
      <c r="I12" s="3">
        <v>0.25</v>
      </c>
      <c r="J12" s="4">
        <v>38</v>
      </c>
      <c r="K12" s="3">
        <v>0.32240000000000002</v>
      </c>
      <c r="L12" s="4">
        <v>49</v>
      </c>
      <c r="M12" s="3">
        <v>0.13159999999999999</v>
      </c>
      <c r="N12" s="4">
        <v>20</v>
      </c>
      <c r="O12" s="3">
        <v>4.6100000000000002E-2</v>
      </c>
      <c r="P12" s="4">
        <v>7</v>
      </c>
      <c r="Q12" s="3">
        <v>6.6E-3</v>
      </c>
      <c r="R12" s="4">
        <v>1</v>
      </c>
      <c r="S12" s="3">
        <v>0.55679999999999996</v>
      </c>
      <c r="T12" s="4">
        <v>152</v>
      </c>
      <c r="V12" s="9" t="s">
        <v>85</v>
      </c>
      <c r="W12" s="11">
        <f>_xlfn.CHISQ.TEST(Z12:AE13,AM12:AR13)</f>
        <v>4.4731904213900275E-2</v>
      </c>
      <c r="Y12" s="15" t="s">
        <v>86</v>
      </c>
      <c r="Z12" s="15">
        <f>F12</f>
        <v>19</v>
      </c>
      <c r="AA12" s="15">
        <f>H12</f>
        <v>18</v>
      </c>
      <c r="AB12" s="15">
        <f>J12</f>
        <v>38</v>
      </c>
      <c r="AC12" s="15">
        <f>L12</f>
        <v>49</v>
      </c>
      <c r="AD12" s="15">
        <f>N12</f>
        <v>20</v>
      </c>
      <c r="AE12" s="15">
        <f>P12</f>
        <v>7</v>
      </c>
      <c r="AF12" s="17">
        <f>SUM(Z12:AE12)</f>
        <v>151</v>
      </c>
      <c r="AL12" s="15" t="s">
        <v>87</v>
      </c>
      <c r="AM12" s="18">
        <f>$AD12*Z14/$AD14</f>
        <v>25.625</v>
      </c>
      <c r="AN12" s="18">
        <f t="shared" ref="AN12" si="0">$AD12*AA14/$AD14</f>
        <v>21.875</v>
      </c>
      <c r="AO12" s="18">
        <f t="shared" ref="AO12" si="1">$AD12*AB14/$AD14</f>
        <v>46.25</v>
      </c>
      <c r="AP12" s="18">
        <f t="shared" ref="AP12" si="2">$AD12*AC14/$AD14</f>
        <v>50.625</v>
      </c>
      <c r="AQ12" s="18">
        <f t="shared" ref="AQ12" si="3">$AD12*AD14/$AD14</f>
        <v>20</v>
      </c>
      <c r="AR12" s="18">
        <f t="shared" ref="AR12" si="4">$AD12*AE14/$AD14</f>
        <v>5.625</v>
      </c>
    </row>
    <row r="13" spans="2:44" ht="15" x14ac:dyDescent="0.25">
      <c r="B13" s="2" t="s">
        <v>8</v>
      </c>
      <c r="C13" s="3">
        <v>0</v>
      </c>
      <c r="D13" s="4">
        <v>0</v>
      </c>
      <c r="E13" s="3">
        <v>0.18179999999999999</v>
      </c>
      <c r="F13" s="4">
        <v>22</v>
      </c>
      <c r="G13" s="3">
        <v>0.14050000000000001</v>
      </c>
      <c r="H13" s="4">
        <v>17</v>
      </c>
      <c r="I13" s="3">
        <v>0.29749999999999999</v>
      </c>
      <c r="J13" s="4">
        <v>36</v>
      </c>
      <c r="K13" s="3">
        <v>0.26450000000000001</v>
      </c>
      <c r="L13" s="4">
        <v>32</v>
      </c>
      <c r="M13" s="3">
        <v>9.9199999999999997E-2</v>
      </c>
      <c r="N13" s="4">
        <v>12</v>
      </c>
      <c r="O13" s="3">
        <v>1.6500000000000001E-2</v>
      </c>
      <c r="P13" s="4">
        <v>2</v>
      </c>
      <c r="Q13" s="3">
        <v>0</v>
      </c>
      <c r="R13" s="4">
        <v>0</v>
      </c>
      <c r="S13" s="3">
        <v>0.44319999999999998</v>
      </c>
      <c r="T13" s="4">
        <v>121</v>
      </c>
      <c r="V13" s="9" t="s">
        <v>88</v>
      </c>
      <c r="W13" s="7">
        <f>_xlfn.CHISQ.INV.RT(W12,5)</f>
        <v>11.35767113609932</v>
      </c>
      <c r="Z13" s="15">
        <f>F13</f>
        <v>22</v>
      </c>
      <c r="AA13" s="15">
        <f>H13</f>
        <v>17</v>
      </c>
      <c r="AB13" s="15">
        <f>J13</f>
        <v>36</v>
      </c>
      <c r="AC13" s="15">
        <f>L13</f>
        <v>32</v>
      </c>
      <c r="AD13" s="15">
        <f>N13</f>
        <v>12</v>
      </c>
      <c r="AE13" s="15">
        <f>P13</f>
        <v>2</v>
      </c>
      <c r="AF13" s="17">
        <f>SUM(Z13:AE13)</f>
        <v>121</v>
      </c>
      <c r="AM13" s="18">
        <f>$AD13*Z14/$AD14</f>
        <v>15.375</v>
      </c>
      <c r="AN13" s="18">
        <f t="shared" ref="AN13" si="5">$AD13*AA14/$AD14</f>
        <v>13.125</v>
      </c>
      <c r="AO13" s="18">
        <f t="shared" ref="AO13" si="6">$AD13*AB14/$AD14</f>
        <v>27.75</v>
      </c>
      <c r="AP13" s="18">
        <f t="shared" ref="AP13" si="7">$AD13*AC14/$AD14</f>
        <v>30.375</v>
      </c>
      <c r="AQ13" s="18">
        <f t="shared" ref="AQ13" si="8">$AD13*AD14/$AD14</f>
        <v>12</v>
      </c>
      <c r="AR13" s="18">
        <f t="shared" ref="AR13" si="9">$AD13*AE14/$AD14</f>
        <v>3.375</v>
      </c>
    </row>
    <row r="14" spans="2:44" ht="15" x14ac:dyDescent="0.25">
      <c r="B14" s="2" t="s">
        <v>6</v>
      </c>
      <c r="C14" s="5">
        <v>0</v>
      </c>
      <c r="D14" s="2">
        <v>0</v>
      </c>
      <c r="E14" s="5">
        <v>0.1502</v>
      </c>
      <c r="F14" s="2">
        <v>41</v>
      </c>
      <c r="G14" s="5">
        <v>0.12820000000000001</v>
      </c>
      <c r="H14" s="2">
        <v>35</v>
      </c>
      <c r="I14" s="5">
        <v>0.27110000000000001</v>
      </c>
      <c r="J14" s="2">
        <v>74</v>
      </c>
      <c r="K14" s="5">
        <v>0.29670000000000002</v>
      </c>
      <c r="L14" s="2">
        <v>81</v>
      </c>
      <c r="M14" s="5">
        <v>0.1172</v>
      </c>
      <c r="N14" s="2">
        <v>32</v>
      </c>
      <c r="O14" s="5">
        <v>3.3000000000000002E-2</v>
      </c>
      <c r="P14" s="2">
        <v>9</v>
      </c>
      <c r="Q14" s="5">
        <v>3.7000000000000002E-3</v>
      </c>
      <c r="R14" s="2">
        <v>1</v>
      </c>
      <c r="S14" s="5">
        <v>1</v>
      </c>
      <c r="T14" s="2">
        <v>273</v>
      </c>
      <c r="V14" s="9" t="s">
        <v>89</v>
      </c>
      <c r="W14" s="14">
        <f>SQRT(W13/(AF14*MIN(6-1,2-1)))</f>
        <v>0.20434320121481431</v>
      </c>
      <c r="Z14" s="17">
        <f>SUM(Z12:Z13)</f>
        <v>41</v>
      </c>
      <c r="AA14" s="17">
        <f t="shared" ref="AA14" si="10">SUM(AA12:AA13)</f>
        <v>35</v>
      </c>
      <c r="AB14" s="17">
        <f t="shared" ref="AB14" si="11">SUM(AB12:AB13)</f>
        <v>74</v>
      </c>
      <c r="AC14" s="17">
        <f t="shared" ref="AC14" si="12">SUM(AC12:AC13)</f>
        <v>81</v>
      </c>
      <c r="AD14" s="17">
        <f t="shared" ref="AD14" si="13">SUM(AD12:AD13)</f>
        <v>32</v>
      </c>
      <c r="AE14" s="17">
        <f t="shared" ref="AE14" si="14">SUM(AE12:AE13)</f>
        <v>9</v>
      </c>
      <c r="AF14" s="15">
        <f>SUM(AF12:AF13)</f>
        <v>272</v>
      </c>
    </row>
    <row r="15" spans="2:44" ht="15" x14ac:dyDescent="0.25">
      <c r="B15" s="7"/>
      <c r="C15" s="7"/>
      <c r="D15" s="11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 t="s">
        <v>9</v>
      </c>
      <c r="T15" s="6">
        <v>273</v>
      </c>
      <c r="W15" s="7" t="str">
        <f>IF(AND(W14&gt;0,W14&lt;=0.2),"Schwacher Zusammenhang",IF(AND(W14&gt;0.2,W14&lt;=0.6),"Mittlerer Zusammenhang",IF(W14&gt;0.6,"Starker Zusammenhang","")))</f>
        <v>Mittlerer Zusammenhang</v>
      </c>
      <c r="X15" s="4"/>
      <c r="Y15" s="4"/>
      <c r="Z15" s="4"/>
      <c r="AA15" s="4"/>
      <c r="AB15" s="4"/>
      <c r="AC15" s="4"/>
      <c r="AD15" s="4"/>
      <c r="AE15" s="4"/>
      <c r="AF15" s="4"/>
    </row>
    <row r="16" spans="2:44" ht="15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 t="s">
        <v>10</v>
      </c>
      <c r="T16" s="6">
        <v>0</v>
      </c>
    </row>
    <row r="18" spans="2:44" ht="18" x14ac:dyDescent="0.25">
      <c r="B18" s="1" t="s">
        <v>19</v>
      </c>
    </row>
    <row r="19" spans="2:44" x14ac:dyDescent="0.2">
      <c r="B19" s="13"/>
      <c r="C19" s="19" t="s">
        <v>20</v>
      </c>
      <c r="D19" s="20"/>
      <c r="E19" s="19" t="s">
        <v>21</v>
      </c>
      <c r="F19" s="20"/>
      <c r="G19" s="19" t="s">
        <v>22</v>
      </c>
      <c r="H19" s="20"/>
      <c r="I19" s="19" t="s">
        <v>23</v>
      </c>
      <c r="J19" s="20"/>
      <c r="K19" s="19" t="s">
        <v>24</v>
      </c>
      <c r="L19" s="20"/>
      <c r="M19" s="19" t="s">
        <v>25</v>
      </c>
      <c r="N19" s="20"/>
      <c r="O19" s="19" t="s">
        <v>26</v>
      </c>
      <c r="P19" s="20"/>
      <c r="Q19" s="19" t="s">
        <v>5</v>
      </c>
      <c r="R19" s="20"/>
      <c r="S19" s="19" t="s">
        <v>6</v>
      </c>
      <c r="T19" s="20"/>
    </row>
    <row r="20" spans="2:44" ht="15" x14ac:dyDescent="0.25">
      <c r="B20" s="2" t="s">
        <v>7</v>
      </c>
      <c r="C20" s="3">
        <v>1.32E-2</v>
      </c>
      <c r="D20" s="4">
        <v>2</v>
      </c>
      <c r="E20" s="3">
        <v>0</v>
      </c>
      <c r="F20" s="4">
        <v>0</v>
      </c>
      <c r="G20" s="3">
        <v>0.19739999999999999</v>
      </c>
      <c r="H20" s="4">
        <v>30</v>
      </c>
      <c r="I20" s="3">
        <v>0.21709999999999999</v>
      </c>
      <c r="J20" s="4">
        <v>33</v>
      </c>
      <c r="K20" s="3">
        <v>0.2697</v>
      </c>
      <c r="L20" s="4">
        <v>41</v>
      </c>
      <c r="M20" s="3">
        <v>0.29609999999999997</v>
      </c>
      <c r="N20" s="4">
        <v>45</v>
      </c>
      <c r="O20" s="3">
        <v>0</v>
      </c>
      <c r="P20" s="4">
        <v>0</v>
      </c>
      <c r="Q20" s="3">
        <v>6.6E-3</v>
      </c>
      <c r="R20" s="4">
        <v>1</v>
      </c>
      <c r="S20" s="3">
        <v>0.55679999999999996</v>
      </c>
      <c r="T20" s="4">
        <v>152</v>
      </c>
      <c r="V20" s="9" t="s">
        <v>85</v>
      </c>
      <c r="W20" s="11">
        <f>_xlfn.CHISQ.TEST(AA20:AD21,AN20:AQ21)</f>
        <v>7.9132469978742542E-3</v>
      </c>
      <c r="Y20" s="15" t="s">
        <v>86</v>
      </c>
      <c r="AA20" s="15">
        <f>H20</f>
        <v>30</v>
      </c>
      <c r="AB20" s="15">
        <f>J20</f>
        <v>33</v>
      </c>
      <c r="AC20" s="15">
        <f>L20</f>
        <v>41</v>
      </c>
      <c r="AD20" s="15">
        <f>N20</f>
        <v>45</v>
      </c>
      <c r="AF20" s="17">
        <f>SUM(Z20:AE20)</f>
        <v>149</v>
      </c>
      <c r="AL20" s="15" t="s">
        <v>87</v>
      </c>
      <c r="AM20" s="18"/>
      <c r="AN20" s="18">
        <f t="shared" ref="AN20" si="15">$AD20*AA22/$AD22</f>
        <v>23.210526315789473</v>
      </c>
      <c r="AO20" s="18">
        <f t="shared" ref="AO20" si="16">$AD20*AB22/$AD22</f>
        <v>26.05263157894737</v>
      </c>
      <c r="AP20" s="18">
        <f t="shared" ref="AP20" si="17">$AD20*AC22/$AD22</f>
        <v>32.210526315789473</v>
      </c>
      <c r="AQ20" s="18">
        <f t="shared" ref="AQ20" si="18">$AD20*AD22/$AD22</f>
        <v>45</v>
      </c>
      <c r="AR20" s="18"/>
    </row>
    <row r="21" spans="2:44" ht="15" x14ac:dyDescent="0.25">
      <c r="B21" s="2" t="s">
        <v>8</v>
      </c>
      <c r="C21" s="3">
        <v>8.3000000000000001E-3</v>
      </c>
      <c r="D21" s="4">
        <v>1</v>
      </c>
      <c r="E21" s="3">
        <v>0</v>
      </c>
      <c r="F21" s="4">
        <v>0</v>
      </c>
      <c r="G21" s="3">
        <v>0.157</v>
      </c>
      <c r="H21" s="4">
        <v>19</v>
      </c>
      <c r="I21" s="3">
        <v>0.18179999999999999</v>
      </c>
      <c r="J21" s="4">
        <v>22</v>
      </c>
      <c r="K21" s="3">
        <v>0.22309999999999999</v>
      </c>
      <c r="L21" s="4">
        <v>27</v>
      </c>
      <c r="M21" s="3">
        <v>0.41320000000000001</v>
      </c>
      <c r="N21" s="4">
        <v>50</v>
      </c>
      <c r="O21" s="3">
        <v>0</v>
      </c>
      <c r="P21" s="4">
        <v>0</v>
      </c>
      <c r="Q21" s="3">
        <v>1.6500000000000001E-2</v>
      </c>
      <c r="R21" s="4">
        <v>2</v>
      </c>
      <c r="S21" s="3">
        <v>0.44319999999999998</v>
      </c>
      <c r="T21" s="4">
        <v>121</v>
      </c>
      <c r="V21" s="9" t="s">
        <v>88</v>
      </c>
      <c r="W21" s="7">
        <f>_xlfn.CHISQ.INV.RT(W20,3)</f>
        <v>11.850495531545953</v>
      </c>
      <c r="AA21" s="15">
        <f>H21</f>
        <v>19</v>
      </c>
      <c r="AB21" s="15">
        <f>J21</f>
        <v>22</v>
      </c>
      <c r="AC21" s="15">
        <f>L21</f>
        <v>27</v>
      </c>
      <c r="AD21" s="15">
        <f>N21</f>
        <v>50</v>
      </c>
      <c r="AF21" s="17">
        <f>SUM(Z21:AE21)</f>
        <v>118</v>
      </c>
      <c r="AM21" s="18"/>
      <c r="AN21" s="18">
        <f t="shared" ref="AN21" si="19">$AD21*AA22/$AD22</f>
        <v>25.789473684210527</v>
      </c>
      <c r="AO21" s="18">
        <f t="shared" ref="AO21" si="20">$AD21*AB22/$AD22</f>
        <v>28.94736842105263</v>
      </c>
      <c r="AP21" s="18">
        <f t="shared" ref="AP21" si="21">$AD21*AC22/$AD22</f>
        <v>35.789473684210527</v>
      </c>
      <c r="AQ21" s="18">
        <f t="shared" ref="AQ21" si="22">$AD21*AD22/$AD22</f>
        <v>50</v>
      </c>
      <c r="AR21" s="18"/>
    </row>
    <row r="22" spans="2:44" ht="15" x14ac:dyDescent="0.25">
      <c r="B22" s="2" t="s">
        <v>6</v>
      </c>
      <c r="C22" s="5">
        <v>1.0999999999999999E-2</v>
      </c>
      <c r="D22" s="2">
        <v>3</v>
      </c>
      <c r="E22" s="5">
        <v>0</v>
      </c>
      <c r="F22" s="2">
        <v>0</v>
      </c>
      <c r="G22" s="5">
        <v>0.17949999999999999</v>
      </c>
      <c r="H22" s="2">
        <v>49</v>
      </c>
      <c r="I22" s="5">
        <v>0.20150000000000001</v>
      </c>
      <c r="J22" s="2">
        <v>55</v>
      </c>
      <c r="K22" s="5">
        <v>0.24909999999999999</v>
      </c>
      <c r="L22" s="2">
        <v>68</v>
      </c>
      <c r="M22" s="5">
        <v>0.34799999999999998</v>
      </c>
      <c r="N22" s="2">
        <v>95</v>
      </c>
      <c r="O22" s="5">
        <v>0</v>
      </c>
      <c r="P22" s="2">
        <v>0</v>
      </c>
      <c r="Q22" s="5">
        <v>1.0999999999999999E-2</v>
      </c>
      <c r="R22" s="2">
        <v>3</v>
      </c>
      <c r="S22" s="5">
        <v>1</v>
      </c>
      <c r="T22" s="2">
        <v>273</v>
      </c>
      <c r="V22" s="9" t="s">
        <v>89</v>
      </c>
      <c r="W22" s="14">
        <f>SQRT(W21/(AF22*MIN(4-1,2-1)))</f>
        <v>0.21067481670883967</v>
      </c>
      <c r="Z22" s="17"/>
      <c r="AA22" s="17">
        <f t="shared" ref="AA22" si="23">SUM(AA20:AA21)</f>
        <v>49</v>
      </c>
      <c r="AB22" s="17">
        <f t="shared" ref="AB22" si="24">SUM(AB20:AB21)</f>
        <v>55</v>
      </c>
      <c r="AC22" s="17">
        <f t="shared" ref="AC22" si="25">SUM(AC20:AC21)</f>
        <v>68</v>
      </c>
      <c r="AD22" s="17">
        <f t="shared" ref="AD22" si="26">SUM(AD20:AD21)</f>
        <v>95</v>
      </c>
      <c r="AE22" s="17"/>
      <c r="AF22" s="15">
        <f>SUM(AF20:AF21)</f>
        <v>267</v>
      </c>
    </row>
    <row r="23" spans="2:44" ht="15" x14ac:dyDescent="0.25">
      <c r="B23" s="7"/>
      <c r="C23" s="7"/>
      <c r="D23" s="11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 t="s">
        <v>9</v>
      </c>
      <c r="T23" s="6">
        <v>273</v>
      </c>
      <c r="W23" s="7" t="str">
        <f>IF(AND(W22&gt;0,W22&lt;=0.2),"Schwacher Zusammenhang",IF(AND(W22&gt;0.2,W22&lt;=0.6),"Mittlerer Zusammenhang",IF(W22&gt;0.6,"Starker Zusammenhang","")))</f>
        <v>Mittlerer Zusammenhang</v>
      </c>
      <c r="X23" s="4"/>
      <c r="Y23" s="4"/>
      <c r="Z23" s="4"/>
      <c r="AA23" s="4"/>
      <c r="AB23" s="4"/>
      <c r="AC23" s="4"/>
      <c r="AD23" s="4"/>
      <c r="AE23" s="4"/>
      <c r="AF23" s="4"/>
    </row>
    <row r="24" spans="2:44" ht="15" x14ac:dyDescent="0.25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 t="s">
        <v>10</v>
      </c>
      <c r="T24" s="6">
        <v>0</v>
      </c>
    </row>
    <row r="26" spans="2:44" ht="18" x14ac:dyDescent="0.25">
      <c r="B26" s="1" t="s">
        <v>27</v>
      </c>
    </row>
    <row r="27" spans="2:44" x14ac:dyDescent="0.2">
      <c r="B27" s="13"/>
      <c r="C27" s="19" t="s">
        <v>28</v>
      </c>
      <c r="D27" s="20"/>
      <c r="E27" s="19" t="s">
        <v>29</v>
      </c>
      <c r="F27" s="20"/>
      <c r="G27" s="19" t="s">
        <v>30</v>
      </c>
      <c r="H27" s="20"/>
      <c r="I27" s="19" t="s">
        <v>31</v>
      </c>
      <c r="J27" s="20"/>
      <c r="K27" s="19" t="s">
        <v>32</v>
      </c>
      <c r="L27" s="20"/>
      <c r="M27" s="19" t="s">
        <v>33</v>
      </c>
      <c r="N27" s="20"/>
      <c r="O27" s="19" t="s">
        <v>5</v>
      </c>
      <c r="P27" s="20"/>
      <c r="Q27" s="19" t="s">
        <v>6</v>
      </c>
      <c r="R27" s="20"/>
    </row>
    <row r="28" spans="2:44" ht="15" x14ac:dyDescent="0.25">
      <c r="B28" s="2" t="s">
        <v>7</v>
      </c>
      <c r="C28" s="3">
        <v>7.2400000000000006E-2</v>
      </c>
      <c r="D28" s="4">
        <v>11</v>
      </c>
      <c r="E28" s="3">
        <v>0.19739999999999999</v>
      </c>
      <c r="F28" s="4">
        <v>30</v>
      </c>
      <c r="G28" s="3">
        <v>0.19739999999999999</v>
      </c>
      <c r="H28" s="4">
        <v>30</v>
      </c>
      <c r="I28" s="3">
        <v>0.17760000000000001</v>
      </c>
      <c r="J28" s="4">
        <v>27</v>
      </c>
      <c r="K28" s="3">
        <v>0.1118</v>
      </c>
      <c r="L28" s="4">
        <v>17</v>
      </c>
      <c r="M28" s="3">
        <v>0.15790000000000001</v>
      </c>
      <c r="N28" s="4">
        <v>24</v>
      </c>
      <c r="O28" s="3">
        <v>8.5500000000000007E-2</v>
      </c>
      <c r="P28" s="4">
        <v>13</v>
      </c>
      <c r="Q28" s="3">
        <v>0.55679999999999996</v>
      </c>
      <c r="R28" s="4">
        <v>152</v>
      </c>
      <c r="T28" s="9" t="s">
        <v>85</v>
      </c>
      <c r="U28" s="11">
        <f>_xlfn.CHISQ.TEST(X28:AC29,AK28:AP29)</f>
        <v>2.650456854739854E-4</v>
      </c>
      <c r="W28" s="15" t="s">
        <v>86</v>
      </c>
      <c r="X28" s="15">
        <f>D28</f>
        <v>11</v>
      </c>
      <c r="Y28" s="15">
        <f>F28</f>
        <v>30</v>
      </c>
      <c r="Z28" s="15">
        <f>H28</f>
        <v>30</v>
      </c>
      <c r="AA28" s="15">
        <f>J28</f>
        <v>27</v>
      </c>
      <c r="AB28" s="15">
        <f>L28</f>
        <v>17</v>
      </c>
      <c r="AC28" s="15">
        <f>N28</f>
        <v>24</v>
      </c>
      <c r="AD28" s="17">
        <f>SUM(X28:AC28)</f>
        <v>139</v>
      </c>
      <c r="AJ28" s="15" t="s">
        <v>87</v>
      </c>
      <c r="AK28" s="18">
        <f>$AD28*X30/$AD30</f>
        <v>8.7559055118110241</v>
      </c>
      <c r="AL28" s="18">
        <f t="shared" ref="AL28:AP28" si="27">$AD28*Y30/$AD30</f>
        <v>20.248031496062993</v>
      </c>
      <c r="AM28" s="18">
        <f t="shared" si="27"/>
        <v>26.26771653543307</v>
      </c>
      <c r="AN28" s="18">
        <f t="shared" si="27"/>
        <v>27.909448818897637</v>
      </c>
      <c r="AO28" s="18">
        <f t="shared" si="27"/>
        <v>18.606299212598426</v>
      </c>
      <c r="AP28" s="18">
        <f t="shared" si="27"/>
        <v>37.212598425196852</v>
      </c>
    </row>
    <row r="29" spans="2:44" ht="15" x14ac:dyDescent="0.25">
      <c r="B29" s="2" t="s">
        <v>8</v>
      </c>
      <c r="C29" s="3">
        <v>4.1300000000000003E-2</v>
      </c>
      <c r="D29" s="4">
        <v>5</v>
      </c>
      <c r="E29" s="3">
        <v>5.79E-2</v>
      </c>
      <c r="F29" s="4">
        <v>7</v>
      </c>
      <c r="G29" s="3">
        <v>0.14879999999999999</v>
      </c>
      <c r="H29" s="4">
        <v>18</v>
      </c>
      <c r="I29" s="3">
        <v>0.1983</v>
      </c>
      <c r="J29" s="4">
        <v>24</v>
      </c>
      <c r="K29" s="3">
        <v>0.14050000000000001</v>
      </c>
      <c r="L29" s="4">
        <v>17</v>
      </c>
      <c r="M29" s="3">
        <v>0.36359999999999998</v>
      </c>
      <c r="N29" s="4">
        <v>44</v>
      </c>
      <c r="O29" s="3">
        <v>4.9599999999999998E-2</v>
      </c>
      <c r="P29" s="4">
        <v>6</v>
      </c>
      <c r="Q29" s="3">
        <v>0.44319999999999998</v>
      </c>
      <c r="R29" s="4">
        <v>121</v>
      </c>
      <c r="T29" s="9" t="s">
        <v>88</v>
      </c>
      <c r="U29" s="7">
        <f>_xlfn.CHISQ.INV.RT(U28,5)</f>
        <v>23.548647032467343</v>
      </c>
      <c r="X29" s="15">
        <f>D29</f>
        <v>5</v>
      </c>
      <c r="Y29" s="15">
        <f>F29</f>
        <v>7</v>
      </c>
      <c r="Z29" s="15">
        <f>H29</f>
        <v>18</v>
      </c>
      <c r="AA29" s="15">
        <f>J29</f>
        <v>24</v>
      </c>
      <c r="AB29" s="15">
        <f>L29</f>
        <v>17</v>
      </c>
      <c r="AC29" s="15">
        <f>N29</f>
        <v>44</v>
      </c>
      <c r="AD29" s="17">
        <f>SUM(X29:AC29)</f>
        <v>115</v>
      </c>
      <c r="AK29" s="18">
        <f>$AD29*X30/$AD30</f>
        <v>7.2440944881889759</v>
      </c>
      <c r="AL29" s="18">
        <f t="shared" ref="AL29:AP29" si="28">$AD29*Y30/$AD30</f>
        <v>16.751968503937007</v>
      </c>
      <c r="AM29" s="18">
        <f t="shared" si="28"/>
        <v>21.73228346456693</v>
      </c>
      <c r="AN29" s="18">
        <f t="shared" si="28"/>
        <v>23.090551181102363</v>
      </c>
      <c r="AO29" s="18">
        <f t="shared" si="28"/>
        <v>15.393700787401574</v>
      </c>
      <c r="AP29" s="18">
        <f t="shared" si="28"/>
        <v>30.787401574803148</v>
      </c>
    </row>
    <row r="30" spans="2:44" ht="15" x14ac:dyDescent="0.25">
      <c r="B30" s="2" t="s">
        <v>6</v>
      </c>
      <c r="C30" s="5">
        <v>5.8600000000000013E-2</v>
      </c>
      <c r="D30" s="2">
        <v>16</v>
      </c>
      <c r="E30" s="5">
        <v>0.13550000000000001</v>
      </c>
      <c r="F30" s="2">
        <v>37</v>
      </c>
      <c r="G30" s="5">
        <v>0.17580000000000001</v>
      </c>
      <c r="H30" s="2">
        <v>48</v>
      </c>
      <c r="I30" s="5">
        <v>0.18679999999999999</v>
      </c>
      <c r="J30" s="2">
        <v>51</v>
      </c>
      <c r="K30" s="5">
        <v>0.1245</v>
      </c>
      <c r="L30" s="2">
        <v>34</v>
      </c>
      <c r="M30" s="5">
        <v>0.24909999999999999</v>
      </c>
      <c r="N30" s="2">
        <v>68</v>
      </c>
      <c r="O30" s="5">
        <v>6.9599999999999995E-2</v>
      </c>
      <c r="P30" s="2">
        <v>19</v>
      </c>
      <c r="Q30" s="5">
        <v>1</v>
      </c>
      <c r="R30" s="2">
        <v>273</v>
      </c>
      <c r="T30" s="9" t="s">
        <v>89</v>
      </c>
      <c r="U30" s="14">
        <f>SQRT(U29/(AD30*MIN(6-1,2-1)))</f>
        <v>0.3044851536433944</v>
      </c>
      <c r="X30" s="17">
        <f>SUM(X28:X29)</f>
        <v>16</v>
      </c>
      <c r="Y30" s="17">
        <f t="shared" ref="Y30:AC30" si="29">SUM(Y28:Y29)</f>
        <v>37</v>
      </c>
      <c r="Z30" s="17">
        <f t="shared" si="29"/>
        <v>48</v>
      </c>
      <c r="AA30" s="17">
        <f t="shared" si="29"/>
        <v>51</v>
      </c>
      <c r="AB30" s="17">
        <f t="shared" si="29"/>
        <v>34</v>
      </c>
      <c r="AC30" s="17">
        <f t="shared" si="29"/>
        <v>68</v>
      </c>
      <c r="AD30" s="15">
        <f>SUM(AD28:AD29)</f>
        <v>254</v>
      </c>
    </row>
    <row r="31" spans="2:44" ht="15" x14ac:dyDescent="0.25">
      <c r="B31" s="7"/>
      <c r="C31" s="7"/>
      <c r="D31" s="11"/>
      <c r="E31" s="6"/>
      <c r="G31" s="9"/>
      <c r="H31" s="10"/>
      <c r="I31" s="6"/>
      <c r="J31" s="9"/>
      <c r="K31" s="12"/>
      <c r="L31" s="6"/>
      <c r="M31" s="6"/>
      <c r="N31" s="6"/>
      <c r="O31" s="6"/>
      <c r="P31" s="6"/>
      <c r="Q31" s="6" t="s">
        <v>9</v>
      </c>
      <c r="R31" s="6">
        <v>273</v>
      </c>
      <c r="U31" s="7" t="str">
        <f>IF(AND(U30&gt;0,U30&lt;=0.2),"Schwacher Zusammenhang",IF(AND(U30&gt;0.2,U30&lt;=0.6),"Mittlerer Zusammenhang",IF(U30&gt;0.6,"Starker Zusammenhang","")))</f>
        <v>Mittlerer Zusammenhang</v>
      </c>
      <c r="V31" s="4"/>
      <c r="W31" s="4"/>
      <c r="X31" s="4"/>
      <c r="Y31" s="4"/>
      <c r="Z31" s="4"/>
      <c r="AA31" s="4"/>
      <c r="AB31" s="4"/>
      <c r="AC31" s="4"/>
      <c r="AD31" s="4"/>
    </row>
    <row r="32" spans="2:44" ht="15" x14ac:dyDescent="0.25">
      <c r="B32" s="6"/>
      <c r="C32" s="6"/>
      <c r="D32" s="6"/>
      <c r="E32" s="6"/>
      <c r="G32" s="9"/>
      <c r="H32" s="7"/>
      <c r="I32" s="6"/>
      <c r="L32" s="6"/>
      <c r="M32" s="6"/>
      <c r="N32" s="6"/>
      <c r="O32" s="6"/>
      <c r="P32" s="6"/>
      <c r="Q32" s="6" t="s">
        <v>10</v>
      </c>
      <c r="R32" s="6">
        <v>0</v>
      </c>
    </row>
    <row r="33" spans="2:36" ht="15" x14ac:dyDescent="0.25">
      <c r="G33" s="9"/>
      <c r="H33" s="7"/>
    </row>
    <row r="34" spans="2:36" ht="18" x14ac:dyDescent="0.25">
      <c r="B34" s="1" t="s">
        <v>34</v>
      </c>
    </row>
    <row r="35" spans="2:36" ht="18" x14ac:dyDescent="0.25">
      <c r="B35" s="1" t="s">
        <v>35</v>
      </c>
    </row>
    <row r="36" spans="2:36" ht="15" x14ac:dyDescent="0.25">
      <c r="B36" s="13"/>
      <c r="C36" s="19" t="s">
        <v>36</v>
      </c>
      <c r="D36" s="20"/>
      <c r="E36" s="19" t="s">
        <v>37</v>
      </c>
      <c r="F36" s="20"/>
      <c r="G36" s="19" t="s">
        <v>38</v>
      </c>
      <c r="H36" s="20"/>
      <c r="I36" s="19" t="s">
        <v>39</v>
      </c>
      <c r="J36" s="20"/>
      <c r="K36" s="19" t="s">
        <v>40</v>
      </c>
      <c r="L36" s="20"/>
      <c r="M36" s="19" t="s">
        <v>6</v>
      </c>
      <c r="N36" s="20"/>
      <c r="P36" s="7"/>
    </row>
    <row r="37" spans="2:36" ht="15" x14ac:dyDescent="0.25">
      <c r="B37" s="2" t="s">
        <v>7</v>
      </c>
      <c r="C37" s="3">
        <v>0.27150000000000002</v>
      </c>
      <c r="D37" s="4">
        <v>41</v>
      </c>
      <c r="E37" s="3">
        <v>0.45700000000000002</v>
      </c>
      <c r="F37" s="4">
        <v>69</v>
      </c>
      <c r="G37" s="3">
        <v>0.25169999999999998</v>
      </c>
      <c r="H37" s="4">
        <v>38</v>
      </c>
      <c r="I37" s="3">
        <v>1.9900000000000001E-2</v>
      </c>
      <c r="J37" s="4">
        <v>3</v>
      </c>
      <c r="K37" s="3">
        <v>0</v>
      </c>
      <c r="L37" s="4">
        <v>0</v>
      </c>
      <c r="M37" s="3">
        <v>0.55310000000000004</v>
      </c>
      <c r="N37" s="4">
        <v>151</v>
      </c>
      <c r="P37" s="9" t="s">
        <v>85</v>
      </c>
      <c r="Q37" s="11">
        <f>_xlfn.CHISQ.TEST(T37:X38,AG37:AK38)</f>
        <v>0.30679157683231323</v>
      </c>
      <c r="S37" s="15" t="s">
        <v>86</v>
      </c>
      <c r="T37" s="15">
        <f>D37</f>
        <v>41</v>
      </c>
      <c r="U37" s="15">
        <f>F37</f>
        <v>69</v>
      </c>
      <c r="V37" s="15">
        <f>H37</f>
        <v>38</v>
      </c>
      <c r="W37" s="15">
        <f>J37</f>
        <v>3</v>
      </c>
      <c r="Y37" s="17">
        <f>SUM(T37:X37)</f>
        <v>151</v>
      </c>
      <c r="AF37" s="15" t="s">
        <v>87</v>
      </c>
      <c r="AG37" s="18">
        <f>$Y37*T39/$Y39</f>
        <v>34.49812734082397</v>
      </c>
      <c r="AH37" s="18">
        <f t="shared" ref="AH37:AJ37" si="30">$Y37*U39/$Y39</f>
        <v>76.913857677902627</v>
      </c>
      <c r="AI37" s="18">
        <f t="shared" si="30"/>
        <v>36.760299625468164</v>
      </c>
      <c r="AJ37" s="18">
        <f t="shared" si="30"/>
        <v>2.8277153558052435</v>
      </c>
    </row>
    <row r="38" spans="2:36" ht="15" x14ac:dyDescent="0.25">
      <c r="B38" s="2" t="s">
        <v>8</v>
      </c>
      <c r="C38" s="3">
        <v>0.1724</v>
      </c>
      <c r="D38" s="4">
        <v>20</v>
      </c>
      <c r="E38" s="3">
        <v>0.5776</v>
      </c>
      <c r="F38" s="4">
        <v>67</v>
      </c>
      <c r="G38" s="3">
        <v>0.23280000000000001</v>
      </c>
      <c r="H38" s="4">
        <v>27</v>
      </c>
      <c r="I38" s="3">
        <v>1.72E-2</v>
      </c>
      <c r="J38" s="4">
        <v>2</v>
      </c>
      <c r="K38" s="3">
        <v>0</v>
      </c>
      <c r="L38" s="4">
        <v>0</v>
      </c>
      <c r="M38" s="3">
        <v>0.4249</v>
      </c>
      <c r="N38" s="4">
        <v>116</v>
      </c>
      <c r="P38" s="9" t="s">
        <v>88</v>
      </c>
      <c r="Q38" s="7">
        <f>_xlfn.CHISQ.INV.RT(Q37,3)</f>
        <v>3.6098527267128699</v>
      </c>
      <c r="T38" s="15">
        <f>D38</f>
        <v>20</v>
      </c>
      <c r="U38" s="15">
        <f>F38</f>
        <v>67</v>
      </c>
      <c r="V38" s="15">
        <f>H38</f>
        <v>27</v>
      </c>
      <c r="W38" s="15">
        <f>J38</f>
        <v>2</v>
      </c>
      <c r="Y38" s="17">
        <f>SUM(T38:X38)</f>
        <v>116</v>
      </c>
      <c r="AG38" s="18">
        <f>$Y38*T39/$Y39</f>
        <v>26.50187265917603</v>
      </c>
      <c r="AH38" s="18">
        <f t="shared" ref="AH38:AJ38" si="31">$Y38*U39/$Y39</f>
        <v>59.08614232209738</v>
      </c>
      <c r="AI38" s="18">
        <f t="shared" si="31"/>
        <v>28.239700374531836</v>
      </c>
      <c r="AJ38" s="18">
        <f t="shared" si="31"/>
        <v>2.1722846441947565</v>
      </c>
    </row>
    <row r="39" spans="2:36" ht="15" x14ac:dyDescent="0.25">
      <c r="B39" s="2" t="s">
        <v>6</v>
      </c>
      <c r="C39" s="5">
        <v>0.22339999999999999</v>
      </c>
      <c r="D39" s="2">
        <v>61</v>
      </c>
      <c r="E39" s="5">
        <v>0.49819999999999998</v>
      </c>
      <c r="F39" s="2">
        <v>136</v>
      </c>
      <c r="G39" s="5">
        <v>0.23810000000000001</v>
      </c>
      <c r="H39" s="2">
        <v>65</v>
      </c>
      <c r="I39" s="5">
        <v>1.83E-2</v>
      </c>
      <c r="J39" s="2">
        <v>5</v>
      </c>
      <c r="K39" s="5">
        <v>0</v>
      </c>
      <c r="L39" s="2">
        <v>0</v>
      </c>
      <c r="M39" s="5">
        <v>1</v>
      </c>
      <c r="N39" s="2">
        <v>273</v>
      </c>
      <c r="P39" s="9" t="s">
        <v>89</v>
      </c>
      <c r="Q39" s="14">
        <f>SQRT(Q38/(Y39*MIN(4-1,3-1)))</f>
        <v>8.221936409870631E-2</v>
      </c>
      <c r="T39" s="17">
        <f t="shared" ref="T39:W39" si="32">SUM(T37:T38)</f>
        <v>61</v>
      </c>
      <c r="U39" s="17">
        <f t="shared" si="32"/>
        <v>136</v>
      </c>
      <c r="V39" s="17">
        <f t="shared" si="32"/>
        <v>65</v>
      </c>
      <c r="W39" s="17">
        <f t="shared" si="32"/>
        <v>5</v>
      </c>
      <c r="X39" s="17"/>
      <c r="Y39" s="15">
        <f>Y37+Y38</f>
        <v>267</v>
      </c>
    </row>
    <row r="40" spans="2:36" ht="15" x14ac:dyDescent="0.25">
      <c r="B40" s="7" t="s">
        <v>91</v>
      </c>
      <c r="D40" s="12">
        <f>C39*4+E39*3+G39*2+I39*1+K39*0</f>
        <v>2.8826999999999998</v>
      </c>
      <c r="E40" s="11" t="s">
        <v>90</v>
      </c>
      <c r="F40" s="6"/>
      <c r="G40" s="6"/>
      <c r="H40" s="6"/>
      <c r="I40" s="6"/>
      <c r="J40" s="6"/>
      <c r="K40" s="6"/>
      <c r="L40" s="6"/>
      <c r="M40" s="6" t="s">
        <v>9</v>
      </c>
      <c r="N40" s="6">
        <v>273</v>
      </c>
      <c r="Q40" s="7" t="str">
        <f>IF(AND(Q39&gt;0,Q39&lt;=0.2),"Schwacher Zusammenhang",IF(AND(Q39&gt;0.2,Q39&lt;=0.6),"Mittlerer Zusammenhang",IF(Q39&gt;0.6,"Starker Zusammenhang","")))</f>
        <v>Schwacher Zusammenhang</v>
      </c>
      <c r="R40" s="4"/>
      <c r="S40" s="4"/>
      <c r="T40" s="4"/>
      <c r="U40" s="4"/>
      <c r="V40" s="4"/>
      <c r="W40" s="4"/>
      <c r="X40" s="4"/>
      <c r="Y40" s="4"/>
      <c r="Z40" s="4"/>
    </row>
    <row r="41" spans="2:36" ht="15" x14ac:dyDescent="0.25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 t="s">
        <v>10</v>
      </c>
      <c r="N41" s="6">
        <v>0</v>
      </c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2:36" x14ac:dyDescent="0.2">
      <c r="Q42" s="4"/>
      <c r="R42" s="4"/>
      <c r="S42" s="4"/>
      <c r="T42" s="4"/>
    </row>
    <row r="43" spans="2:36" ht="18" x14ac:dyDescent="0.25">
      <c r="B43" s="1" t="s">
        <v>41</v>
      </c>
      <c r="R43" s="4"/>
      <c r="S43" s="4"/>
      <c r="T43" s="4"/>
      <c r="U43" s="4"/>
      <c r="V43" s="4"/>
    </row>
    <row r="44" spans="2:36" x14ac:dyDescent="0.2">
      <c r="B44" s="13"/>
      <c r="C44" s="19" t="s">
        <v>36</v>
      </c>
      <c r="D44" s="20"/>
      <c r="E44" s="19" t="s">
        <v>37</v>
      </c>
      <c r="F44" s="20"/>
      <c r="G44" s="19" t="s">
        <v>38</v>
      </c>
      <c r="H44" s="20"/>
      <c r="I44" s="19" t="s">
        <v>39</v>
      </c>
      <c r="J44" s="20"/>
      <c r="K44" s="19" t="s">
        <v>40</v>
      </c>
      <c r="L44" s="20"/>
      <c r="M44" s="19" t="s">
        <v>6</v>
      </c>
      <c r="N44" s="20"/>
      <c r="R44" s="4"/>
      <c r="S44" s="4"/>
      <c r="T44" s="4"/>
      <c r="U44" s="4"/>
      <c r="V44" s="4"/>
    </row>
    <row r="45" spans="2:36" ht="15" x14ac:dyDescent="0.25">
      <c r="B45" s="2" t="s">
        <v>7</v>
      </c>
      <c r="C45" s="3">
        <v>0.57999999999999996</v>
      </c>
      <c r="D45" s="4">
        <v>87</v>
      </c>
      <c r="E45" s="3">
        <v>0.38</v>
      </c>
      <c r="F45" s="4">
        <v>57</v>
      </c>
      <c r="G45" s="3">
        <v>0.04</v>
      </c>
      <c r="H45" s="4">
        <v>6</v>
      </c>
      <c r="I45" s="3">
        <v>0</v>
      </c>
      <c r="J45" s="4">
        <v>0</v>
      </c>
      <c r="K45" s="3">
        <v>0</v>
      </c>
      <c r="L45" s="4">
        <v>0</v>
      </c>
      <c r="M45" s="3">
        <v>0.54949999999999999</v>
      </c>
      <c r="N45" s="4">
        <v>150</v>
      </c>
      <c r="P45" s="7" t="s">
        <v>85</v>
      </c>
      <c r="Q45" s="11">
        <f>_xlfn.CHISQ.TEST(T45:X46,AG45:AK46)</f>
        <v>0.78088490940606714</v>
      </c>
      <c r="S45" s="15" t="s">
        <v>86</v>
      </c>
      <c r="T45" s="15">
        <f>D45</f>
        <v>87</v>
      </c>
      <c r="U45" s="15">
        <f>F45</f>
        <v>57</v>
      </c>
      <c r="V45" s="15">
        <f>H45</f>
        <v>6</v>
      </c>
      <c r="W45" s="15">
        <f>J45</f>
        <v>0</v>
      </c>
      <c r="Y45" s="17">
        <f>SUM(T45:X45)</f>
        <v>150</v>
      </c>
      <c r="AF45" s="15" t="s">
        <v>87</v>
      </c>
      <c r="AG45" s="18">
        <f>$Y45*T47/$Y47</f>
        <v>88.560885608856083</v>
      </c>
      <c r="AH45" s="18">
        <f t="shared" ref="AH45" si="33">$Y45*U47/$Y47</f>
        <v>54.243542435424352</v>
      </c>
      <c r="AI45" s="18">
        <f t="shared" ref="AI45" si="34">$Y45*V47/$Y47</f>
        <v>6.6420664206642064</v>
      </c>
      <c r="AJ45" s="18">
        <f t="shared" ref="AJ45" si="35">$Y45*W47/$Y47</f>
        <v>0.55350553505535061</v>
      </c>
    </row>
    <row r="46" spans="2:36" ht="15" x14ac:dyDescent="0.25">
      <c r="B46" s="2" t="s">
        <v>8</v>
      </c>
      <c r="C46" s="3">
        <v>0.60329999999999995</v>
      </c>
      <c r="D46" s="4">
        <v>73</v>
      </c>
      <c r="E46" s="3">
        <v>0.33879999999999999</v>
      </c>
      <c r="F46" s="4">
        <v>41</v>
      </c>
      <c r="G46" s="3">
        <v>4.9599999999999998E-2</v>
      </c>
      <c r="H46" s="4">
        <v>6</v>
      </c>
      <c r="I46" s="3">
        <v>8.3000000000000001E-3</v>
      </c>
      <c r="J46" s="4">
        <v>1</v>
      </c>
      <c r="K46" s="3">
        <v>0</v>
      </c>
      <c r="L46" s="4">
        <v>0</v>
      </c>
      <c r="M46" s="3">
        <v>0.44319999999999998</v>
      </c>
      <c r="N46" s="4">
        <v>121</v>
      </c>
      <c r="P46" s="9" t="s">
        <v>88</v>
      </c>
      <c r="Q46" s="7">
        <f>_xlfn.CHISQ.INV.RT(Q45,3)</f>
        <v>1.08421929555068</v>
      </c>
      <c r="T46" s="15">
        <f>D46</f>
        <v>73</v>
      </c>
      <c r="U46" s="15">
        <f>F46</f>
        <v>41</v>
      </c>
      <c r="V46" s="15">
        <f>H46</f>
        <v>6</v>
      </c>
      <c r="W46" s="15">
        <f>J46</f>
        <v>1</v>
      </c>
      <c r="Y46" s="17">
        <f>SUM(T46:X46)</f>
        <v>121</v>
      </c>
      <c r="AG46" s="18">
        <f>$Y46*T47/$Y47</f>
        <v>71.439114391143917</v>
      </c>
      <c r="AH46" s="18">
        <f t="shared" ref="AH46" si="36">$Y46*U47/$Y47</f>
        <v>43.756457564575648</v>
      </c>
      <c r="AI46" s="18">
        <f t="shared" ref="AI46" si="37">$Y46*V47/$Y47</f>
        <v>5.3579335793357936</v>
      </c>
      <c r="AJ46" s="18">
        <f t="shared" ref="AJ46" si="38">$Y46*W47/$Y47</f>
        <v>0.44649446494464945</v>
      </c>
    </row>
    <row r="47" spans="2:36" ht="15" x14ac:dyDescent="0.25">
      <c r="B47" s="2" t="s">
        <v>6</v>
      </c>
      <c r="C47" s="5">
        <v>0.58609999999999995</v>
      </c>
      <c r="D47" s="2">
        <v>160</v>
      </c>
      <c r="E47" s="5">
        <v>0.35899999999999999</v>
      </c>
      <c r="F47" s="2">
        <v>98</v>
      </c>
      <c r="G47" s="5">
        <v>4.3999999999999997E-2</v>
      </c>
      <c r="H47" s="2">
        <v>12</v>
      </c>
      <c r="I47" s="5">
        <v>3.7000000000000002E-3</v>
      </c>
      <c r="J47" s="2">
        <v>1</v>
      </c>
      <c r="K47" s="5">
        <v>0</v>
      </c>
      <c r="L47" s="2">
        <v>0</v>
      </c>
      <c r="M47" s="5">
        <v>1</v>
      </c>
      <c r="N47" s="2">
        <v>273</v>
      </c>
      <c r="P47" s="9" t="s">
        <v>89</v>
      </c>
      <c r="Q47" s="14">
        <f>SQRT(Q46/(Y47*MIN(4-1,3-1)))</f>
        <v>4.472588293524285E-2</v>
      </c>
      <c r="T47" s="17">
        <f t="shared" ref="T47:W47" si="39">SUM(T45:T46)</f>
        <v>160</v>
      </c>
      <c r="U47" s="17">
        <f t="shared" si="39"/>
        <v>98</v>
      </c>
      <c r="V47" s="17">
        <f t="shared" si="39"/>
        <v>12</v>
      </c>
      <c r="W47" s="17">
        <f t="shared" si="39"/>
        <v>1</v>
      </c>
      <c r="X47" s="17"/>
      <c r="Y47" s="15">
        <f>Y45+Y46</f>
        <v>271</v>
      </c>
    </row>
    <row r="48" spans="2:36" ht="15" x14ac:dyDescent="0.25">
      <c r="B48" s="7" t="s">
        <v>91</v>
      </c>
      <c r="C48" s="16"/>
      <c r="D48" s="12">
        <f>C47*4+E47*3+G47*2+I47*1+K47*0</f>
        <v>3.5130999999999997</v>
      </c>
      <c r="E48" s="11" t="s">
        <v>90</v>
      </c>
      <c r="F48" s="6"/>
      <c r="G48" s="6"/>
      <c r="L48" s="6"/>
      <c r="M48" s="6" t="s">
        <v>9</v>
      </c>
      <c r="N48" s="6">
        <v>273</v>
      </c>
      <c r="Q48" s="7" t="str">
        <f>IF(AND(Q47&gt;0,Q47&lt;=0.2),"Schwacher Zusammenhang",IF(AND(Q47&gt;0.2,Q47&lt;=0.6),"Mittlerer Zusammenhang",IF(Q47&gt;0.6,"Starker Zusammenhang","")))</f>
        <v>Schwacher Zusammenhang</v>
      </c>
    </row>
    <row r="49" spans="2:37" ht="15" x14ac:dyDescent="0.25">
      <c r="B49" s="6"/>
      <c r="C49" s="6"/>
      <c r="D49" s="6"/>
      <c r="E49" s="6"/>
      <c r="L49" s="6"/>
      <c r="M49" s="6" t="s">
        <v>10</v>
      </c>
      <c r="N49" s="6">
        <v>0</v>
      </c>
    </row>
    <row r="51" spans="2:37" ht="18" x14ac:dyDescent="0.25">
      <c r="B51" s="1" t="s">
        <v>42</v>
      </c>
    </row>
    <row r="52" spans="2:37" x14ac:dyDescent="0.2">
      <c r="B52" s="13"/>
      <c r="C52" s="19" t="s">
        <v>36</v>
      </c>
      <c r="D52" s="20"/>
      <c r="E52" s="19" t="s">
        <v>37</v>
      </c>
      <c r="F52" s="20"/>
      <c r="G52" s="19" t="s">
        <v>38</v>
      </c>
      <c r="H52" s="20"/>
      <c r="I52" s="19" t="s">
        <v>39</v>
      </c>
      <c r="J52" s="20"/>
      <c r="K52" s="19" t="s">
        <v>40</v>
      </c>
      <c r="L52" s="20"/>
      <c r="M52" s="19" t="s">
        <v>6</v>
      </c>
      <c r="N52" s="20"/>
    </row>
    <row r="53" spans="2:37" ht="15" x14ac:dyDescent="0.25">
      <c r="B53" s="2" t="s">
        <v>7</v>
      </c>
      <c r="C53" s="3">
        <v>0.52979999999999994</v>
      </c>
      <c r="D53" s="4">
        <v>80</v>
      </c>
      <c r="E53" s="3">
        <v>0.2848</v>
      </c>
      <c r="F53" s="4">
        <v>43</v>
      </c>
      <c r="G53" s="3">
        <v>0.1457</v>
      </c>
      <c r="H53" s="4">
        <v>22</v>
      </c>
      <c r="I53" s="3">
        <v>3.9699999999999999E-2</v>
      </c>
      <c r="J53" s="4">
        <v>6</v>
      </c>
      <c r="K53" s="3">
        <v>0</v>
      </c>
      <c r="L53" s="4">
        <v>0</v>
      </c>
      <c r="M53" s="3">
        <v>0.55310000000000004</v>
      </c>
      <c r="N53" s="4">
        <v>151</v>
      </c>
      <c r="P53" s="9" t="s">
        <v>85</v>
      </c>
      <c r="Q53" s="11">
        <f>_xlfn.CHISQ.TEST(T53:X54,AG53:AK54)</f>
        <v>3.5479152846670037E-5</v>
      </c>
      <c r="S53" s="15" t="s">
        <v>86</v>
      </c>
      <c r="T53" s="15">
        <f>D53</f>
        <v>80</v>
      </c>
      <c r="U53" s="15">
        <f>F53</f>
        <v>43</v>
      </c>
      <c r="V53" s="15">
        <f>H53</f>
        <v>22</v>
      </c>
      <c r="W53" s="15">
        <f>J53</f>
        <v>6</v>
      </c>
      <c r="X53" s="15">
        <f>L53</f>
        <v>0</v>
      </c>
      <c r="Y53" s="17">
        <f>SUM(T53:X53)</f>
        <v>151</v>
      </c>
      <c r="AF53" s="15" t="s">
        <v>87</v>
      </c>
      <c r="AG53" s="18">
        <f>$Y53*T55/$Y55</f>
        <v>60.511029411764703</v>
      </c>
      <c r="AH53" s="18">
        <f t="shared" ref="AH53" si="40">$Y53*U55/$Y55</f>
        <v>58.845588235294116</v>
      </c>
      <c r="AI53" s="18">
        <f t="shared" ref="AI53" si="41">$Y53*V55/$Y55</f>
        <v>24.981617647058822</v>
      </c>
      <c r="AJ53" s="18">
        <f t="shared" ref="AJ53:AK53" si="42">$Y53*W55/$Y55</f>
        <v>6.1066176470588234</v>
      </c>
      <c r="AK53" s="18">
        <f t="shared" si="42"/>
        <v>0.55514705882352944</v>
      </c>
    </row>
    <row r="54" spans="2:37" ht="15" x14ac:dyDescent="0.25">
      <c r="B54" s="2" t="s">
        <v>8</v>
      </c>
      <c r="C54" s="3">
        <v>0.2397</v>
      </c>
      <c r="D54" s="4">
        <v>29</v>
      </c>
      <c r="E54" s="3">
        <v>0.52070000000000005</v>
      </c>
      <c r="F54" s="4">
        <v>63</v>
      </c>
      <c r="G54" s="3">
        <v>0.19009999999999999</v>
      </c>
      <c r="H54" s="4">
        <v>23</v>
      </c>
      <c r="I54" s="3">
        <v>4.1300000000000003E-2</v>
      </c>
      <c r="J54" s="4">
        <v>5</v>
      </c>
      <c r="K54" s="3">
        <v>8.3000000000000001E-3</v>
      </c>
      <c r="L54" s="4">
        <v>1</v>
      </c>
      <c r="M54" s="3">
        <v>0.44319999999999998</v>
      </c>
      <c r="N54" s="4">
        <v>121</v>
      </c>
      <c r="P54" s="9" t="s">
        <v>88</v>
      </c>
      <c r="Q54" s="7">
        <f>_xlfn.CHISQ.INV.RT(Q53,4)</f>
        <v>25.753564779259683</v>
      </c>
      <c r="T54" s="15">
        <f>D54</f>
        <v>29</v>
      </c>
      <c r="U54" s="15">
        <f>F54</f>
        <v>63</v>
      </c>
      <c r="V54" s="15">
        <f>H54</f>
        <v>23</v>
      </c>
      <c r="W54" s="15">
        <f>J54</f>
        <v>5</v>
      </c>
      <c r="X54" s="15">
        <f>L54</f>
        <v>1</v>
      </c>
      <c r="Y54" s="17">
        <f>SUM(T54:X54)</f>
        <v>121</v>
      </c>
      <c r="AG54" s="18">
        <f>$Y54*T55/$Y55</f>
        <v>48.488970588235297</v>
      </c>
      <c r="AH54" s="18">
        <f t="shared" ref="AH54" si="43">$Y54*U55/$Y55</f>
        <v>47.154411764705884</v>
      </c>
      <c r="AI54" s="18">
        <f t="shared" ref="AI54" si="44">$Y54*V55/$Y55</f>
        <v>20.018382352941178</v>
      </c>
      <c r="AJ54" s="18">
        <f t="shared" ref="AJ54:AK54" si="45">$Y54*W55/$Y55</f>
        <v>4.8933823529411766</v>
      </c>
      <c r="AK54" s="18">
        <f t="shared" si="45"/>
        <v>0.44485294117647056</v>
      </c>
    </row>
    <row r="55" spans="2:37" ht="15" x14ac:dyDescent="0.25">
      <c r="B55" s="2" t="s">
        <v>6</v>
      </c>
      <c r="C55" s="5">
        <v>0.39929999999999999</v>
      </c>
      <c r="D55" s="2">
        <v>109</v>
      </c>
      <c r="E55" s="5">
        <v>0.38829999999999998</v>
      </c>
      <c r="F55" s="2">
        <v>106</v>
      </c>
      <c r="G55" s="5">
        <v>0.1648</v>
      </c>
      <c r="H55" s="2">
        <v>45</v>
      </c>
      <c r="I55" s="5">
        <v>4.0300000000000002E-2</v>
      </c>
      <c r="J55" s="2">
        <v>11</v>
      </c>
      <c r="K55" s="5">
        <v>3.7000000000000002E-3</v>
      </c>
      <c r="L55" s="2">
        <v>1</v>
      </c>
      <c r="M55" s="5">
        <v>1</v>
      </c>
      <c r="N55" s="2">
        <v>273</v>
      </c>
      <c r="P55" s="9" t="s">
        <v>89</v>
      </c>
      <c r="Q55" s="14">
        <f>SQRT(Q54/(Y55*MIN(5-1,2-1)))</f>
        <v>0.30770476670529595</v>
      </c>
      <c r="T55" s="17">
        <f t="shared" ref="T55:W55" si="46">SUM(T53:T54)</f>
        <v>109</v>
      </c>
      <c r="U55" s="17">
        <f t="shared" si="46"/>
        <v>106</v>
      </c>
      <c r="V55" s="17">
        <f t="shared" si="46"/>
        <v>45</v>
      </c>
      <c r="W55" s="17">
        <f t="shared" si="46"/>
        <v>11</v>
      </c>
      <c r="X55" s="17">
        <f>L55</f>
        <v>1</v>
      </c>
      <c r="Y55" s="15">
        <f>Y53+Y54</f>
        <v>272</v>
      </c>
    </row>
    <row r="56" spans="2:37" ht="15" x14ac:dyDescent="0.25">
      <c r="B56" s="7" t="s">
        <v>91</v>
      </c>
      <c r="C56" s="16"/>
      <c r="D56" s="12">
        <f>C55*4+E55*3+G55*2+I55*1+K55*0</f>
        <v>3.1319999999999997</v>
      </c>
      <c r="E56" s="11" t="s">
        <v>90</v>
      </c>
      <c r="F56" s="6"/>
      <c r="G56" s="6"/>
      <c r="H56" s="10"/>
      <c r="I56" s="6"/>
      <c r="J56" s="9"/>
      <c r="K56" s="12"/>
      <c r="L56" s="6"/>
      <c r="M56" s="6" t="s">
        <v>9</v>
      </c>
      <c r="N56" s="6">
        <v>273</v>
      </c>
      <c r="Q56" s="7" t="str">
        <f>IF(AND(Q55&gt;0,Q55&lt;=0.2),"Schwacher Zusammenhang",IF(AND(Q55&gt;0.2,Q55&lt;=0.6),"Mittlerer Zusammenhang",IF(Q55&gt;0.6,"Starker Zusammenhang","")))</f>
        <v>Mittlerer Zusammenhang</v>
      </c>
    </row>
    <row r="57" spans="2:37" ht="15" x14ac:dyDescent="0.25">
      <c r="B57" s="6"/>
      <c r="C57" s="6"/>
      <c r="D57" s="6"/>
      <c r="E57" s="6"/>
      <c r="F57" s="6"/>
      <c r="G57" s="9"/>
      <c r="H57" s="7"/>
      <c r="I57" s="6"/>
      <c r="J57" s="14"/>
      <c r="L57" s="6"/>
      <c r="M57" s="6" t="s">
        <v>10</v>
      </c>
      <c r="N57" s="6">
        <v>0</v>
      </c>
    </row>
    <row r="58" spans="2:37" ht="15" x14ac:dyDescent="0.25">
      <c r="G58" s="9"/>
      <c r="H58" s="7"/>
    </row>
    <row r="59" spans="2:37" ht="18" x14ac:dyDescent="0.25">
      <c r="B59" s="1" t="s">
        <v>43</v>
      </c>
    </row>
    <row r="60" spans="2:37" x14ac:dyDescent="0.2">
      <c r="B60" s="13"/>
      <c r="C60" s="19" t="s">
        <v>36</v>
      </c>
      <c r="D60" s="20"/>
      <c r="E60" s="19" t="s">
        <v>37</v>
      </c>
      <c r="F60" s="20"/>
      <c r="G60" s="19" t="s">
        <v>38</v>
      </c>
      <c r="H60" s="20"/>
      <c r="I60" s="19" t="s">
        <v>39</v>
      </c>
      <c r="J60" s="20"/>
      <c r="K60" s="19" t="s">
        <v>40</v>
      </c>
      <c r="L60" s="20"/>
      <c r="M60" s="19" t="s">
        <v>6</v>
      </c>
      <c r="N60" s="20"/>
    </row>
    <row r="61" spans="2:37" ht="15" x14ac:dyDescent="0.25">
      <c r="B61" s="2" t="s">
        <v>7</v>
      </c>
      <c r="C61" s="3">
        <v>0.36670000000000003</v>
      </c>
      <c r="D61" s="4">
        <v>55</v>
      </c>
      <c r="E61" s="3">
        <v>0.29330000000000001</v>
      </c>
      <c r="F61" s="4">
        <v>44</v>
      </c>
      <c r="G61" s="3">
        <v>0.16</v>
      </c>
      <c r="H61" s="4">
        <v>24</v>
      </c>
      <c r="I61" s="3">
        <v>0.14000000000000001</v>
      </c>
      <c r="J61" s="4">
        <v>21</v>
      </c>
      <c r="K61" s="3">
        <v>0.04</v>
      </c>
      <c r="L61" s="4">
        <v>6</v>
      </c>
      <c r="M61" s="3">
        <v>0.54949999999999999</v>
      </c>
      <c r="N61" s="4">
        <v>150</v>
      </c>
      <c r="P61" s="9" t="s">
        <v>85</v>
      </c>
      <c r="Q61" s="11">
        <f>_xlfn.CHISQ.TEST(T61:X62,AG61:AK62)</f>
        <v>1.0861603179481259E-2</v>
      </c>
      <c r="S61" s="15" t="s">
        <v>86</v>
      </c>
      <c r="T61" s="15">
        <f>D61</f>
        <v>55</v>
      </c>
      <c r="U61" s="15">
        <f>F61</f>
        <v>44</v>
      </c>
      <c r="V61" s="15">
        <f>H61</f>
        <v>24</v>
      </c>
      <c r="W61" s="15">
        <f>J61</f>
        <v>21</v>
      </c>
      <c r="X61" s="15">
        <f>L61</f>
        <v>6</v>
      </c>
      <c r="Y61" s="17">
        <f>SUM(T61:X61)</f>
        <v>150</v>
      </c>
      <c r="AF61" s="15" t="s">
        <v>87</v>
      </c>
      <c r="AG61" s="18">
        <f>$Y61*T63/$Y63</f>
        <v>44.833948339483392</v>
      </c>
      <c r="AH61" s="18">
        <f t="shared" ref="AH61" si="47">$Y61*U63/$Y63</f>
        <v>42.066420664206639</v>
      </c>
      <c r="AI61" s="18">
        <f t="shared" ref="AI61" si="48">$Y61*V63/$Y63</f>
        <v>34.870848708487088</v>
      </c>
      <c r="AJ61" s="18">
        <f t="shared" ref="AJ61" si="49">$Y61*W63/$Y63</f>
        <v>22.140221402214021</v>
      </c>
      <c r="AK61" s="18">
        <f t="shared" ref="AK61" si="50">$Y61*X63/$Y63</f>
        <v>6.0885608856088558</v>
      </c>
    </row>
    <row r="62" spans="2:37" ht="15" x14ac:dyDescent="0.25">
      <c r="B62" s="2" t="s">
        <v>8</v>
      </c>
      <c r="C62" s="3">
        <v>0.21490000000000001</v>
      </c>
      <c r="D62" s="4">
        <v>26</v>
      </c>
      <c r="E62" s="3">
        <v>0.26450000000000001</v>
      </c>
      <c r="F62" s="4">
        <v>32</v>
      </c>
      <c r="G62" s="3">
        <v>0.32229999999999998</v>
      </c>
      <c r="H62" s="4">
        <v>39</v>
      </c>
      <c r="I62" s="3">
        <v>0.157</v>
      </c>
      <c r="J62" s="4">
        <v>19</v>
      </c>
      <c r="K62" s="3">
        <v>4.1300000000000003E-2</v>
      </c>
      <c r="L62" s="4">
        <v>5</v>
      </c>
      <c r="M62" s="3">
        <v>0.44319999999999998</v>
      </c>
      <c r="N62" s="4">
        <v>121</v>
      </c>
      <c r="P62" s="9" t="s">
        <v>88</v>
      </c>
      <c r="Q62" s="7">
        <f>_xlfn.CHISQ.INV.RT(Q61,4)</f>
        <v>13.086325868643378</v>
      </c>
      <c r="T62" s="15">
        <f>D62</f>
        <v>26</v>
      </c>
      <c r="U62" s="15">
        <f>F62</f>
        <v>32</v>
      </c>
      <c r="V62" s="15">
        <f>H62</f>
        <v>39</v>
      </c>
      <c r="W62" s="15">
        <f>J62</f>
        <v>19</v>
      </c>
      <c r="X62" s="15">
        <f>L62</f>
        <v>5</v>
      </c>
      <c r="Y62" s="17">
        <f>SUM(T62:X62)</f>
        <v>121</v>
      </c>
      <c r="AG62" s="18">
        <f>$Y62*T63/$Y63</f>
        <v>36.166051660516608</v>
      </c>
      <c r="AH62" s="18">
        <f t="shared" ref="AH62" si="51">$Y62*U63/$Y63</f>
        <v>33.933579335793361</v>
      </c>
      <c r="AI62" s="18">
        <f t="shared" ref="AI62" si="52">$Y62*V63/$Y63</f>
        <v>28.129151291512915</v>
      </c>
      <c r="AJ62" s="18">
        <f t="shared" ref="AJ62" si="53">$Y62*W63/$Y63</f>
        <v>17.859778597785979</v>
      </c>
      <c r="AK62" s="18">
        <f t="shared" ref="AK62" si="54">$Y62*X63/$Y63</f>
        <v>4.9114391143911442</v>
      </c>
    </row>
    <row r="63" spans="2:37" ht="15" x14ac:dyDescent="0.25">
      <c r="B63" s="2" t="s">
        <v>6</v>
      </c>
      <c r="C63" s="5">
        <v>0.29670000000000002</v>
      </c>
      <c r="D63" s="2">
        <v>81</v>
      </c>
      <c r="E63" s="5">
        <v>0.27839999999999998</v>
      </c>
      <c r="F63" s="2">
        <v>76</v>
      </c>
      <c r="G63" s="5">
        <v>0.23080000000000001</v>
      </c>
      <c r="H63" s="2">
        <v>63</v>
      </c>
      <c r="I63" s="5">
        <v>0.14649999999999999</v>
      </c>
      <c r="J63" s="2">
        <v>40</v>
      </c>
      <c r="K63" s="5">
        <v>4.0300000000000002E-2</v>
      </c>
      <c r="L63" s="2">
        <v>11</v>
      </c>
      <c r="M63" s="5">
        <v>1</v>
      </c>
      <c r="N63" s="2">
        <v>273</v>
      </c>
      <c r="P63" s="9" t="s">
        <v>89</v>
      </c>
      <c r="Q63" s="14">
        <f>SQRT(Q62/(Y63*MIN(5-1,2-1)))</f>
        <v>0.21974764013647</v>
      </c>
      <c r="T63" s="17">
        <f t="shared" ref="T63:X63" si="55">SUM(T61:T62)</f>
        <v>81</v>
      </c>
      <c r="U63" s="17">
        <f t="shared" si="55"/>
        <v>76</v>
      </c>
      <c r="V63" s="17">
        <f t="shared" si="55"/>
        <v>63</v>
      </c>
      <c r="W63" s="17">
        <f t="shared" si="55"/>
        <v>40</v>
      </c>
      <c r="X63" s="17">
        <f t="shared" si="55"/>
        <v>11</v>
      </c>
      <c r="Y63" s="15">
        <f>Y61+Y62</f>
        <v>271</v>
      </c>
    </row>
    <row r="64" spans="2:37" ht="15" x14ac:dyDescent="0.25">
      <c r="B64" s="7" t="s">
        <v>91</v>
      </c>
      <c r="C64" s="16"/>
      <c r="D64" s="12">
        <f>C63*4+E63*3+G63*2+I63*1+K63*0</f>
        <v>2.6301000000000001</v>
      </c>
      <c r="E64" s="11" t="s">
        <v>90</v>
      </c>
      <c r="F64" s="6"/>
      <c r="G64" s="6"/>
      <c r="H64" s="6"/>
      <c r="I64" s="6"/>
      <c r="J64" s="6"/>
      <c r="K64" s="6"/>
      <c r="L64" s="6"/>
      <c r="M64" s="6" t="s">
        <v>9</v>
      </c>
      <c r="N64" s="6">
        <v>273</v>
      </c>
      <c r="Q64" s="7" t="str">
        <f>IF(AND(Q63&gt;0,Q63&lt;=0.2),"Schwacher Zusammenhang",IF(AND(Q63&gt;0.2,Q63&lt;=0.6),"Mittlerer Zusammenhang",IF(Q63&gt;0.6,"Starker Zusammenhang","")))</f>
        <v>Mittlerer Zusammenhang</v>
      </c>
    </row>
    <row r="65" spans="2:37" ht="15" x14ac:dyDescent="0.25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 t="s">
        <v>10</v>
      </c>
      <c r="N65" s="6">
        <v>0</v>
      </c>
    </row>
    <row r="67" spans="2:37" ht="18" x14ac:dyDescent="0.25">
      <c r="B67" s="1" t="s">
        <v>44</v>
      </c>
    </row>
    <row r="68" spans="2:37" x14ac:dyDescent="0.2">
      <c r="B68" s="13"/>
      <c r="C68" s="19" t="s">
        <v>36</v>
      </c>
      <c r="D68" s="20"/>
      <c r="E68" s="19" t="s">
        <v>37</v>
      </c>
      <c r="F68" s="20"/>
      <c r="G68" s="19" t="s">
        <v>38</v>
      </c>
      <c r="H68" s="20"/>
      <c r="I68" s="19" t="s">
        <v>39</v>
      </c>
      <c r="J68" s="20"/>
      <c r="K68" s="19" t="s">
        <v>40</v>
      </c>
      <c r="L68" s="20"/>
      <c r="M68" s="19" t="s">
        <v>6</v>
      </c>
      <c r="N68" s="20"/>
    </row>
    <row r="69" spans="2:37" ht="15" x14ac:dyDescent="0.25">
      <c r="B69" s="2" t="s">
        <v>7</v>
      </c>
      <c r="C69" s="3">
        <v>0.42109999999999997</v>
      </c>
      <c r="D69" s="4">
        <v>64</v>
      </c>
      <c r="E69" s="3">
        <v>0.28949999999999998</v>
      </c>
      <c r="F69" s="4">
        <v>44</v>
      </c>
      <c r="G69" s="3">
        <v>0.1908</v>
      </c>
      <c r="H69" s="4">
        <v>29</v>
      </c>
      <c r="I69" s="3">
        <v>4.6100000000000002E-2</v>
      </c>
      <c r="J69" s="4">
        <v>7</v>
      </c>
      <c r="K69" s="3">
        <v>5.2600000000000001E-2</v>
      </c>
      <c r="L69" s="4">
        <v>8</v>
      </c>
      <c r="M69" s="3">
        <v>0.55679999999999996</v>
      </c>
      <c r="N69" s="4">
        <v>152</v>
      </c>
      <c r="P69" s="9" t="s">
        <v>85</v>
      </c>
      <c r="Q69" s="11">
        <f>_xlfn.CHISQ.TEST(T69:X70,AG69:AK70)</f>
        <v>0.96470491118443247</v>
      </c>
      <c r="S69" s="15" t="s">
        <v>86</v>
      </c>
      <c r="T69" s="15">
        <f>D69</f>
        <v>64</v>
      </c>
      <c r="U69" s="15">
        <f>F69</f>
        <v>44</v>
      </c>
      <c r="V69" s="15">
        <f>H69</f>
        <v>29</v>
      </c>
      <c r="W69" s="15">
        <f>J69</f>
        <v>7</v>
      </c>
      <c r="X69" s="15">
        <f>L69</f>
        <v>8</v>
      </c>
      <c r="Y69" s="17">
        <f>SUM(T69:X69)</f>
        <v>152</v>
      </c>
      <c r="AF69" s="15" t="s">
        <v>87</v>
      </c>
      <c r="AG69" s="18">
        <f>$Y69*T71/$Y71</f>
        <v>62.358974358974358</v>
      </c>
      <c r="AH69" s="18">
        <f t="shared" ref="AH69" si="56">$Y69*U71/$Y71</f>
        <v>42.871794871794869</v>
      </c>
      <c r="AI69" s="18">
        <f t="shared" ref="AI69" si="57">$Y69*V71/$Y71</f>
        <v>30.622710622710624</v>
      </c>
      <c r="AJ69" s="18">
        <f t="shared" ref="AJ69" si="58">$Y69*W71/$Y71</f>
        <v>7.2380952380952381</v>
      </c>
      <c r="AK69" s="18">
        <f t="shared" ref="AK69" si="59">$Y69*X71/$Y71</f>
        <v>8.9084249084249088</v>
      </c>
    </row>
    <row r="70" spans="2:37" ht="15" x14ac:dyDescent="0.25">
      <c r="B70" s="2" t="s">
        <v>8</v>
      </c>
      <c r="C70" s="3">
        <v>0.3967</v>
      </c>
      <c r="D70" s="4">
        <v>48</v>
      </c>
      <c r="E70" s="3">
        <v>0.2727</v>
      </c>
      <c r="F70" s="4">
        <v>33</v>
      </c>
      <c r="G70" s="3">
        <v>0.21490000000000001</v>
      </c>
      <c r="H70" s="4">
        <v>26</v>
      </c>
      <c r="I70" s="3">
        <v>4.9599999999999998E-2</v>
      </c>
      <c r="J70" s="4">
        <v>6</v>
      </c>
      <c r="K70" s="3">
        <v>6.6100000000000006E-2</v>
      </c>
      <c r="L70" s="4">
        <v>8</v>
      </c>
      <c r="M70" s="3">
        <v>0.44319999999999998</v>
      </c>
      <c r="N70" s="4">
        <v>121</v>
      </c>
      <c r="P70" s="9" t="s">
        <v>88</v>
      </c>
      <c r="Q70" s="7">
        <f>_xlfn.CHISQ.INV.RT(Q69,4)</f>
        <v>0.58510024121159465</v>
      </c>
      <c r="T70" s="15">
        <f>D70</f>
        <v>48</v>
      </c>
      <c r="U70" s="15">
        <f>F70</f>
        <v>33</v>
      </c>
      <c r="V70" s="15">
        <f>H70</f>
        <v>26</v>
      </c>
      <c r="W70" s="15">
        <f>J70</f>
        <v>6</v>
      </c>
      <c r="X70" s="15">
        <f>L70</f>
        <v>8</v>
      </c>
      <c r="Y70" s="17">
        <f>SUM(T70:X70)</f>
        <v>121</v>
      </c>
      <c r="AG70" s="18">
        <f>$Y70*T71/$Y71</f>
        <v>49.641025641025642</v>
      </c>
      <c r="AH70" s="18">
        <f t="shared" ref="AH70" si="60">$Y70*U71/$Y71</f>
        <v>34.128205128205131</v>
      </c>
      <c r="AI70" s="18">
        <f t="shared" ref="AI70" si="61">$Y70*V71/$Y71</f>
        <v>24.377289377289376</v>
      </c>
      <c r="AJ70" s="18">
        <f t="shared" ref="AJ70" si="62">$Y70*W71/$Y71</f>
        <v>5.7619047619047619</v>
      </c>
      <c r="AK70" s="18">
        <f t="shared" ref="AK70" si="63">$Y70*X71/$Y71</f>
        <v>7.0915750915750912</v>
      </c>
    </row>
    <row r="71" spans="2:37" ht="15" x14ac:dyDescent="0.25">
      <c r="B71" s="2" t="s">
        <v>6</v>
      </c>
      <c r="C71" s="5">
        <v>0.4103</v>
      </c>
      <c r="D71" s="2">
        <v>112</v>
      </c>
      <c r="E71" s="5">
        <v>0.28210000000000002</v>
      </c>
      <c r="F71" s="2">
        <v>77</v>
      </c>
      <c r="G71" s="5">
        <v>0.20150000000000001</v>
      </c>
      <c r="H71" s="2">
        <v>55</v>
      </c>
      <c r="I71" s="5">
        <v>4.7600000000000003E-2</v>
      </c>
      <c r="J71" s="2">
        <v>13</v>
      </c>
      <c r="K71" s="5">
        <v>5.8600000000000013E-2</v>
      </c>
      <c r="L71" s="2">
        <v>16</v>
      </c>
      <c r="M71" s="5">
        <v>1</v>
      </c>
      <c r="N71" s="2">
        <v>273</v>
      </c>
      <c r="P71" s="9" t="s">
        <v>89</v>
      </c>
      <c r="Q71" s="14">
        <f>SQRT(Q70/(Y71*MIN(5-1,2-1)))</f>
        <v>4.629497085842476E-2</v>
      </c>
      <c r="T71" s="17">
        <f t="shared" ref="T71:X71" si="64">SUM(T69:T70)</f>
        <v>112</v>
      </c>
      <c r="U71" s="17">
        <f t="shared" si="64"/>
        <v>77</v>
      </c>
      <c r="V71" s="17">
        <f t="shared" si="64"/>
        <v>55</v>
      </c>
      <c r="W71" s="17">
        <f t="shared" si="64"/>
        <v>13</v>
      </c>
      <c r="X71" s="17">
        <f t="shared" si="64"/>
        <v>16</v>
      </c>
      <c r="Y71" s="15">
        <f>Y69+Y70</f>
        <v>273</v>
      </c>
    </row>
    <row r="72" spans="2:37" ht="15" x14ac:dyDescent="0.25">
      <c r="B72" s="7" t="s">
        <v>91</v>
      </c>
      <c r="C72" s="16"/>
      <c r="D72" s="12">
        <f>C71*4+E71*3+G71*2+I71*1+K71*0</f>
        <v>2.9380999999999999</v>
      </c>
      <c r="E72" s="11" t="s">
        <v>90</v>
      </c>
      <c r="F72" s="6"/>
      <c r="G72" s="6"/>
      <c r="H72" s="6"/>
      <c r="I72" s="6"/>
      <c r="J72" s="6"/>
      <c r="K72" s="6"/>
      <c r="L72" s="6"/>
      <c r="M72" s="6" t="s">
        <v>9</v>
      </c>
      <c r="N72" s="6">
        <v>273</v>
      </c>
      <c r="Q72" s="7" t="str">
        <f>IF(AND(Q71&gt;0,Q71&lt;=0.2),"Schwacher Zusammenhang",IF(AND(Q71&gt;0.2,Q71&lt;=0.6),"Mittlerer Zusammenhang",IF(Q71&gt;0.6,"Starker Zusammenhang","")))</f>
        <v>Schwacher Zusammenhang</v>
      </c>
    </row>
    <row r="73" spans="2:37" ht="15" x14ac:dyDescent="0.25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 t="s">
        <v>10</v>
      </c>
      <c r="N73" s="6">
        <v>0</v>
      </c>
    </row>
    <row r="75" spans="2:37" ht="18" x14ac:dyDescent="0.25">
      <c r="B75" s="1" t="s">
        <v>45</v>
      </c>
    </row>
    <row r="76" spans="2:37" x14ac:dyDescent="0.2">
      <c r="B76" s="13"/>
      <c r="C76" s="19" t="s">
        <v>36</v>
      </c>
      <c r="D76" s="20"/>
      <c r="E76" s="19" t="s">
        <v>37</v>
      </c>
      <c r="F76" s="20"/>
      <c r="G76" s="19" t="s">
        <v>38</v>
      </c>
      <c r="H76" s="20"/>
      <c r="I76" s="19" t="s">
        <v>39</v>
      </c>
      <c r="J76" s="20"/>
      <c r="K76" s="19" t="s">
        <v>40</v>
      </c>
      <c r="L76" s="20"/>
      <c r="M76" s="19" t="s">
        <v>6</v>
      </c>
      <c r="N76" s="20"/>
    </row>
    <row r="77" spans="2:37" ht="15" x14ac:dyDescent="0.25">
      <c r="B77" s="2" t="s">
        <v>7</v>
      </c>
      <c r="C77" s="3">
        <v>0.2039</v>
      </c>
      <c r="D77" s="4">
        <v>31</v>
      </c>
      <c r="E77" s="3">
        <v>0.46710000000000002</v>
      </c>
      <c r="F77" s="4">
        <v>71</v>
      </c>
      <c r="G77" s="3">
        <v>0.22370000000000001</v>
      </c>
      <c r="H77" s="4">
        <v>34</v>
      </c>
      <c r="I77" s="3">
        <v>6.5799999999999997E-2</v>
      </c>
      <c r="J77" s="4">
        <v>10</v>
      </c>
      <c r="K77" s="3">
        <v>3.95E-2</v>
      </c>
      <c r="L77" s="4">
        <v>6</v>
      </c>
      <c r="M77" s="3">
        <v>0.55679999999999996</v>
      </c>
      <c r="N77" s="4">
        <v>152</v>
      </c>
      <c r="P77" s="9" t="s">
        <v>85</v>
      </c>
      <c r="Q77" s="11">
        <f>_xlfn.CHISQ.TEST(T77:X78,AG77:AK78)</f>
        <v>0.83440734150816376</v>
      </c>
      <c r="S77" s="15" t="s">
        <v>86</v>
      </c>
      <c r="T77" s="15">
        <f>D77</f>
        <v>31</v>
      </c>
      <c r="U77" s="15">
        <f>F77</f>
        <v>71</v>
      </c>
      <c r="V77" s="15">
        <f>H77</f>
        <v>34</v>
      </c>
      <c r="W77" s="15">
        <f>J77</f>
        <v>10</v>
      </c>
      <c r="X77" s="15">
        <f>L77</f>
        <v>6</v>
      </c>
      <c r="Y77" s="17">
        <f>SUM(T77:X77)</f>
        <v>152</v>
      </c>
      <c r="AF77" s="15" t="s">
        <v>87</v>
      </c>
      <c r="AG77" s="18">
        <f>$Y77*T79/$Y79</f>
        <v>31.736263736263737</v>
      </c>
      <c r="AH77" s="18">
        <f t="shared" ref="AH77" si="65">$Y77*U79/$Y79</f>
        <v>72.937728937728934</v>
      </c>
      <c r="AI77" s="18">
        <f t="shared" ref="AI77" si="66">$Y77*V79/$Y79</f>
        <v>32.849816849816847</v>
      </c>
      <c r="AJ77" s="18">
        <f t="shared" ref="AJ77" si="67">$Y77*W79/$Y79</f>
        <v>10.021978021978022</v>
      </c>
      <c r="AK77" s="18">
        <f t="shared" ref="AK77" si="68">$Y77*X79/$Y79</f>
        <v>4.4542124542124544</v>
      </c>
    </row>
    <row r="78" spans="2:37" ht="15" x14ac:dyDescent="0.25">
      <c r="B78" s="2" t="s">
        <v>8</v>
      </c>
      <c r="C78" s="3">
        <v>0.21490000000000001</v>
      </c>
      <c r="D78" s="4">
        <v>26</v>
      </c>
      <c r="E78" s="3">
        <v>0.49590000000000001</v>
      </c>
      <c r="F78" s="4">
        <v>60</v>
      </c>
      <c r="G78" s="3">
        <v>0.20660000000000001</v>
      </c>
      <c r="H78" s="4">
        <v>25</v>
      </c>
      <c r="I78" s="3">
        <v>6.6100000000000006E-2</v>
      </c>
      <c r="J78" s="4">
        <v>8</v>
      </c>
      <c r="K78" s="3">
        <v>1.6500000000000001E-2</v>
      </c>
      <c r="L78" s="4">
        <v>2</v>
      </c>
      <c r="M78" s="3">
        <v>0.44319999999999998</v>
      </c>
      <c r="N78" s="4">
        <v>121</v>
      </c>
      <c r="P78" s="9" t="s">
        <v>88</v>
      </c>
      <c r="Q78" s="7">
        <f>_xlfn.CHISQ.INV.RT(Q77,4)</f>
        <v>1.4559916788520368</v>
      </c>
      <c r="T78" s="15">
        <f>D78</f>
        <v>26</v>
      </c>
      <c r="U78" s="15">
        <f>F78</f>
        <v>60</v>
      </c>
      <c r="V78" s="15">
        <f>H78</f>
        <v>25</v>
      </c>
      <c r="W78" s="15">
        <f>J78</f>
        <v>8</v>
      </c>
      <c r="X78" s="15">
        <f>L78</f>
        <v>2</v>
      </c>
      <c r="Y78" s="17">
        <f>SUM(T78:X78)</f>
        <v>121</v>
      </c>
      <c r="AG78" s="18">
        <f>$Y78*T79/$Y79</f>
        <v>25.263736263736263</v>
      </c>
      <c r="AH78" s="18">
        <f t="shared" ref="AH78" si="69">$Y78*U79/$Y79</f>
        <v>58.062271062271066</v>
      </c>
      <c r="AI78" s="18">
        <f t="shared" ref="AI78" si="70">$Y78*V79/$Y79</f>
        <v>26.15018315018315</v>
      </c>
      <c r="AJ78" s="18">
        <f t="shared" ref="AJ78" si="71">$Y78*W79/$Y79</f>
        <v>7.9780219780219781</v>
      </c>
      <c r="AK78" s="18">
        <f t="shared" ref="AK78" si="72">$Y78*X79/$Y79</f>
        <v>3.5457875457875456</v>
      </c>
    </row>
    <row r="79" spans="2:37" ht="15" x14ac:dyDescent="0.25">
      <c r="B79" s="2" t="s">
        <v>6</v>
      </c>
      <c r="C79" s="5">
        <v>0.20880000000000001</v>
      </c>
      <c r="D79" s="2">
        <v>57</v>
      </c>
      <c r="E79" s="5">
        <v>0.47989999999999999</v>
      </c>
      <c r="F79" s="2">
        <v>131</v>
      </c>
      <c r="G79" s="5">
        <v>0.21609999999999999</v>
      </c>
      <c r="H79" s="2">
        <v>59</v>
      </c>
      <c r="I79" s="5">
        <v>6.59E-2</v>
      </c>
      <c r="J79" s="2">
        <v>18</v>
      </c>
      <c r="K79" s="5">
        <v>2.93E-2</v>
      </c>
      <c r="L79" s="2">
        <v>8</v>
      </c>
      <c r="M79" s="5">
        <v>1</v>
      </c>
      <c r="N79" s="2">
        <v>273</v>
      </c>
      <c r="P79" s="9" t="s">
        <v>89</v>
      </c>
      <c r="Q79" s="14">
        <f>SQRT(Q78/(Y79*MIN(5-1,2-1)))</f>
        <v>7.3029465648721981E-2</v>
      </c>
      <c r="T79" s="17">
        <f t="shared" ref="T79:X79" si="73">SUM(T77:T78)</f>
        <v>57</v>
      </c>
      <c r="U79" s="17">
        <f t="shared" si="73"/>
        <v>131</v>
      </c>
      <c r="V79" s="17">
        <f t="shared" si="73"/>
        <v>59</v>
      </c>
      <c r="W79" s="17">
        <f t="shared" si="73"/>
        <v>18</v>
      </c>
      <c r="X79" s="17">
        <f t="shared" si="73"/>
        <v>8</v>
      </c>
      <c r="Y79" s="15">
        <f>Y77+Y78</f>
        <v>273</v>
      </c>
    </row>
    <row r="80" spans="2:37" ht="15" x14ac:dyDescent="0.25">
      <c r="B80" s="7" t="s">
        <v>91</v>
      </c>
      <c r="C80" s="16"/>
      <c r="D80" s="12">
        <f>C79*4+E79*3+G79*2+I79*1+K79*0</f>
        <v>2.7730000000000001</v>
      </c>
      <c r="E80" s="11" t="s">
        <v>90</v>
      </c>
      <c r="F80" s="6"/>
      <c r="G80" s="6"/>
      <c r="H80" s="6"/>
      <c r="I80" s="6"/>
      <c r="J80" s="6"/>
      <c r="K80" s="6"/>
      <c r="L80" s="6"/>
      <c r="M80" s="6" t="s">
        <v>9</v>
      </c>
      <c r="N80" s="6">
        <v>273</v>
      </c>
      <c r="Q80" s="7" t="str">
        <f>IF(AND(Q79&gt;0,Q79&lt;=0.2),"Schwacher Zusammenhang",IF(AND(Q79&gt;0.2,Q79&lt;=0.6),"Mittlerer Zusammenhang",IF(Q79&gt;0.6,"Starker Zusammenhang","")))</f>
        <v>Schwacher Zusammenhang</v>
      </c>
    </row>
    <row r="81" spans="2:37" ht="15" x14ac:dyDescent="0.25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 t="s">
        <v>10</v>
      </c>
      <c r="N81" s="6">
        <v>0</v>
      </c>
    </row>
    <row r="83" spans="2:37" ht="18" x14ac:dyDescent="0.25">
      <c r="B83" s="1" t="s">
        <v>46</v>
      </c>
    </row>
    <row r="84" spans="2:37" x14ac:dyDescent="0.2">
      <c r="B84" s="13"/>
      <c r="C84" s="19" t="s">
        <v>36</v>
      </c>
      <c r="D84" s="20"/>
      <c r="E84" s="19" t="s">
        <v>37</v>
      </c>
      <c r="F84" s="20"/>
      <c r="G84" s="19" t="s">
        <v>38</v>
      </c>
      <c r="H84" s="20"/>
      <c r="I84" s="19" t="s">
        <v>39</v>
      </c>
      <c r="J84" s="20"/>
      <c r="K84" s="19" t="s">
        <v>40</v>
      </c>
      <c r="L84" s="20"/>
      <c r="M84" s="19" t="s">
        <v>6</v>
      </c>
      <c r="N84" s="20"/>
    </row>
    <row r="85" spans="2:37" ht="15" x14ac:dyDescent="0.25">
      <c r="B85" s="2" t="s">
        <v>7</v>
      </c>
      <c r="C85" s="3">
        <v>0.15890000000000001</v>
      </c>
      <c r="D85" s="4">
        <v>24</v>
      </c>
      <c r="E85" s="3">
        <v>0.33770000000000011</v>
      </c>
      <c r="F85" s="4">
        <v>51</v>
      </c>
      <c r="G85" s="3">
        <v>0.31130000000000002</v>
      </c>
      <c r="H85" s="4">
        <v>47</v>
      </c>
      <c r="I85" s="3">
        <v>0.11260000000000001</v>
      </c>
      <c r="J85" s="4">
        <v>17</v>
      </c>
      <c r="K85" s="3">
        <v>7.9500000000000001E-2</v>
      </c>
      <c r="L85" s="4">
        <v>12</v>
      </c>
      <c r="M85" s="3">
        <v>0.55310000000000004</v>
      </c>
      <c r="N85" s="4">
        <v>151</v>
      </c>
      <c r="P85" s="9" t="s">
        <v>85</v>
      </c>
      <c r="Q85" s="11">
        <f>_xlfn.CHISQ.TEST(T85:X86,AG85:AK86)</f>
        <v>0.58591579829723739</v>
      </c>
      <c r="S85" s="15" t="s">
        <v>86</v>
      </c>
      <c r="T85" s="15">
        <f>D85</f>
        <v>24</v>
      </c>
      <c r="U85" s="15">
        <f>F85</f>
        <v>51</v>
      </c>
      <c r="V85" s="15">
        <f>H85</f>
        <v>47</v>
      </c>
      <c r="W85" s="15">
        <f>J85</f>
        <v>17</v>
      </c>
      <c r="X85" s="15">
        <f>L85</f>
        <v>12</v>
      </c>
      <c r="Y85" s="17">
        <f>SUM(T85:X85)</f>
        <v>151</v>
      </c>
      <c r="AF85" s="15" t="s">
        <v>87</v>
      </c>
      <c r="AG85" s="18">
        <f>$Y85*T87/$Y87</f>
        <v>26.091911764705884</v>
      </c>
      <c r="AH85" s="18">
        <f t="shared" ref="AH85" si="74">$Y85*U87/$Y87</f>
        <v>54.404411764705884</v>
      </c>
      <c r="AI85" s="18">
        <f t="shared" ref="AI85" si="75">$Y85*V87/$Y87</f>
        <v>45.522058823529413</v>
      </c>
      <c r="AJ85" s="18">
        <f t="shared" ref="AJ85" si="76">$Y85*W87/$Y87</f>
        <v>15.544117647058824</v>
      </c>
      <c r="AK85" s="18">
        <f t="shared" ref="AK85" si="77">$Y85*X87/$Y87</f>
        <v>9.4375</v>
      </c>
    </row>
    <row r="86" spans="2:37" ht="15" x14ac:dyDescent="0.25">
      <c r="B86" s="2" t="s">
        <v>8</v>
      </c>
      <c r="C86" s="3">
        <v>0.19009999999999999</v>
      </c>
      <c r="D86" s="4">
        <v>23</v>
      </c>
      <c r="E86" s="3">
        <v>0.38840000000000002</v>
      </c>
      <c r="F86" s="4">
        <v>47</v>
      </c>
      <c r="G86" s="3">
        <v>0.2893</v>
      </c>
      <c r="H86" s="4">
        <v>35</v>
      </c>
      <c r="I86" s="3">
        <v>9.0899999999999995E-2</v>
      </c>
      <c r="J86" s="4">
        <v>11</v>
      </c>
      <c r="K86" s="3">
        <v>4.1300000000000003E-2</v>
      </c>
      <c r="L86" s="4">
        <v>5</v>
      </c>
      <c r="M86" s="3">
        <v>0.44319999999999998</v>
      </c>
      <c r="N86" s="4">
        <v>121</v>
      </c>
      <c r="P86" s="9" t="s">
        <v>88</v>
      </c>
      <c r="Q86" s="7">
        <f>_xlfn.CHISQ.INV.RT(Q85,4)</f>
        <v>2.8343625928143377</v>
      </c>
      <c r="T86" s="15">
        <f>D86</f>
        <v>23</v>
      </c>
      <c r="U86" s="15">
        <f>F86</f>
        <v>47</v>
      </c>
      <c r="V86" s="15">
        <f>H86</f>
        <v>35</v>
      </c>
      <c r="W86" s="15">
        <f>J86</f>
        <v>11</v>
      </c>
      <c r="X86" s="15">
        <f>L86</f>
        <v>5</v>
      </c>
      <c r="Y86" s="17">
        <f>SUM(T86:X86)</f>
        <v>121</v>
      </c>
      <c r="AG86" s="18">
        <f>$Y86*T87/$Y87</f>
        <v>20.908088235294116</v>
      </c>
      <c r="AH86" s="18">
        <f t="shared" ref="AH86" si="78">$Y86*U87/$Y87</f>
        <v>43.595588235294116</v>
      </c>
      <c r="AI86" s="18">
        <f t="shared" ref="AI86" si="79">$Y86*V87/$Y87</f>
        <v>36.477941176470587</v>
      </c>
      <c r="AJ86" s="18">
        <f t="shared" ref="AJ86" si="80">$Y86*W87/$Y87</f>
        <v>12.455882352941176</v>
      </c>
      <c r="AK86" s="18">
        <f t="shared" ref="AK86" si="81">$Y86*X87/$Y87</f>
        <v>7.5625</v>
      </c>
    </row>
    <row r="87" spans="2:37" ht="15" x14ac:dyDescent="0.25">
      <c r="B87" s="2" t="s">
        <v>6</v>
      </c>
      <c r="C87" s="5">
        <v>0.17219999999999999</v>
      </c>
      <c r="D87" s="2">
        <v>47</v>
      </c>
      <c r="E87" s="5">
        <v>0.35899999999999999</v>
      </c>
      <c r="F87" s="2">
        <v>98</v>
      </c>
      <c r="G87" s="5">
        <v>0.3004</v>
      </c>
      <c r="H87" s="2">
        <v>82</v>
      </c>
      <c r="I87" s="5">
        <v>0.1026</v>
      </c>
      <c r="J87" s="2">
        <v>28</v>
      </c>
      <c r="K87" s="5">
        <v>6.2300000000000001E-2</v>
      </c>
      <c r="L87" s="2">
        <v>17</v>
      </c>
      <c r="M87" s="5">
        <v>1</v>
      </c>
      <c r="N87" s="2">
        <v>273</v>
      </c>
      <c r="P87" s="9" t="s">
        <v>89</v>
      </c>
      <c r="Q87" s="14">
        <f>SQRT(Q86/(Y87*MIN(5-1,2-1)))</f>
        <v>0.10208060887786789</v>
      </c>
      <c r="T87" s="17">
        <f t="shared" ref="T87:X87" si="82">SUM(T85:T86)</f>
        <v>47</v>
      </c>
      <c r="U87" s="17">
        <f t="shared" si="82"/>
        <v>98</v>
      </c>
      <c r="V87" s="17">
        <f t="shared" si="82"/>
        <v>82</v>
      </c>
      <c r="W87" s="17">
        <f t="shared" si="82"/>
        <v>28</v>
      </c>
      <c r="X87" s="17">
        <f t="shared" si="82"/>
        <v>17</v>
      </c>
      <c r="Y87" s="15">
        <f>Y85+Y86</f>
        <v>272</v>
      </c>
    </row>
    <row r="88" spans="2:37" ht="15" x14ac:dyDescent="0.25">
      <c r="B88" s="7" t="s">
        <v>91</v>
      </c>
      <c r="C88" s="16"/>
      <c r="D88" s="12">
        <f>C87*4+E87*3+G87*2+I87*1+K87*0</f>
        <v>2.4691999999999998</v>
      </c>
      <c r="E88" s="11" t="s">
        <v>90</v>
      </c>
      <c r="F88" s="6"/>
      <c r="G88" s="6"/>
      <c r="H88" s="6"/>
      <c r="I88" s="6"/>
      <c r="J88" s="6"/>
      <c r="K88" s="6"/>
      <c r="L88" s="6"/>
      <c r="M88" s="6" t="s">
        <v>9</v>
      </c>
      <c r="N88" s="6">
        <v>273</v>
      </c>
      <c r="Q88" s="7" t="str">
        <f>IF(AND(Q87&gt;0,Q87&lt;=0.2),"Schwacher Zusammenhang",IF(AND(Q87&gt;0.2,Q87&lt;=0.6),"Mittlerer Zusammenhang",IF(Q87&gt;0.6,"Starker Zusammenhang","")))</f>
        <v>Schwacher Zusammenhang</v>
      </c>
    </row>
    <row r="89" spans="2:37" ht="15" x14ac:dyDescent="0.25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 t="s">
        <v>10</v>
      </c>
      <c r="N89" s="6">
        <v>0</v>
      </c>
    </row>
    <row r="91" spans="2:37" ht="18" x14ac:dyDescent="0.25">
      <c r="B91" s="1" t="s">
        <v>47</v>
      </c>
      <c r="R91" s="4"/>
      <c r="S91" s="4"/>
      <c r="T91" s="4"/>
      <c r="U91" s="4"/>
      <c r="V91" s="4"/>
    </row>
    <row r="92" spans="2:37" x14ac:dyDescent="0.2">
      <c r="B92" s="13"/>
      <c r="C92" s="19" t="s">
        <v>36</v>
      </c>
      <c r="D92" s="20"/>
      <c r="E92" s="19" t="s">
        <v>37</v>
      </c>
      <c r="F92" s="20"/>
      <c r="G92" s="19" t="s">
        <v>38</v>
      </c>
      <c r="H92" s="20"/>
      <c r="I92" s="19" t="s">
        <v>39</v>
      </c>
      <c r="J92" s="20"/>
      <c r="K92" s="19" t="s">
        <v>40</v>
      </c>
      <c r="L92" s="20"/>
      <c r="M92" s="19" t="s">
        <v>6</v>
      </c>
      <c r="N92" s="20"/>
      <c r="R92" s="4"/>
      <c r="S92" s="4"/>
      <c r="T92" s="4"/>
      <c r="U92" s="4"/>
      <c r="V92" s="4"/>
    </row>
    <row r="93" spans="2:37" ht="15" x14ac:dyDescent="0.25">
      <c r="B93" s="2" t="s">
        <v>7</v>
      </c>
      <c r="C93" s="3">
        <v>0.2697</v>
      </c>
      <c r="D93" s="4">
        <v>41</v>
      </c>
      <c r="E93" s="3">
        <v>0.45390000000000003</v>
      </c>
      <c r="F93" s="4">
        <v>69</v>
      </c>
      <c r="G93" s="3">
        <v>0.22370000000000001</v>
      </c>
      <c r="H93" s="4">
        <v>34</v>
      </c>
      <c r="I93" s="3">
        <v>3.2899999999999999E-2</v>
      </c>
      <c r="J93" s="4">
        <v>5</v>
      </c>
      <c r="K93" s="3">
        <v>1.9699999999999999E-2</v>
      </c>
      <c r="L93" s="4">
        <v>3</v>
      </c>
      <c r="M93" s="3">
        <v>0.55679999999999996</v>
      </c>
      <c r="N93" s="4">
        <v>152</v>
      </c>
      <c r="P93" s="9" t="s">
        <v>85</v>
      </c>
      <c r="Q93" s="11">
        <f>_xlfn.CHISQ.TEST(T93:X94,AG93:AK94)</f>
        <v>0.70352776338828216</v>
      </c>
      <c r="S93" s="15" t="s">
        <v>86</v>
      </c>
      <c r="T93" s="15">
        <f>D93</f>
        <v>41</v>
      </c>
      <c r="U93" s="15">
        <f>F93</f>
        <v>69</v>
      </c>
      <c r="V93" s="15">
        <f>H93</f>
        <v>34</v>
      </c>
      <c r="W93" s="15">
        <f>J93</f>
        <v>5</v>
      </c>
      <c r="X93" s="15">
        <f>L93</f>
        <v>3</v>
      </c>
      <c r="Y93" s="17">
        <f>SUM(T93:X93)</f>
        <v>152</v>
      </c>
      <c r="AF93" s="15" t="s">
        <v>87</v>
      </c>
      <c r="AG93" s="18">
        <f>$Y93*T95/$Y95</f>
        <v>36.882352941176471</v>
      </c>
      <c r="AH93" s="18">
        <f t="shared" ref="AH93" si="83">$Y93*U95/$Y95</f>
        <v>71.529411764705884</v>
      </c>
      <c r="AI93" s="18">
        <f t="shared" ref="AI93" si="84">$Y93*V95/$Y95</f>
        <v>35.764705882352942</v>
      </c>
      <c r="AJ93" s="18">
        <f t="shared" ref="AJ93" si="85">$Y93*W95/$Y95</f>
        <v>5.5882352941176467</v>
      </c>
      <c r="AK93" s="18">
        <f t="shared" ref="AK93" si="86">$Y93*X95/$Y95</f>
        <v>2.2352941176470589</v>
      </c>
    </row>
    <row r="94" spans="2:37" ht="15" x14ac:dyDescent="0.25">
      <c r="B94" s="2" t="s">
        <v>8</v>
      </c>
      <c r="C94" s="3">
        <v>0.20830000000000001</v>
      </c>
      <c r="D94" s="4">
        <v>25</v>
      </c>
      <c r="E94" s="3">
        <v>0.49170000000000003</v>
      </c>
      <c r="F94" s="4">
        <v>59</v>
      </c>
      <c r="G94" s="3">
        <v>0.25</v>
      </c>
      <c r="H94" s="4">
        <v>30</v>
      </c>
      <c r="I94" s="3">
        <v>4.1700000000000001E-2</v>
      </c>
      <c r="J94" s="4">
        <v>5</v>
      </c>
      <c r="K94" s="3">
        <v>8.3000000000000001E-3</v>
      </c>
      <c r="L94" s="4">
        <v>1</v>
      </c>
      <c r="M94" s="3">
        <v>0.43959999999999999</v>
      </c>
      <c r="N94" s="4">
        <v>120</v>
      </c>
      <c r="P94" s="9" t="s">
        <v>88</v>
      </c>
      <c r="Q94" s="7">
        <f>_xlfn.CHISQ.INV.RT(Q93,4)</f>
        <v>2.1754419191919188</v>
      </c>
      <c r="T94" s="15">
        <f>D94</f>
        <v>25</v>
      </c>
      <c r="U94" s="15">
        <f>F94</f>
        <v>59</v>
      </c>
      <c r="V94" s="15">
        <f>H94</f>
        <v>30</v>
      </c>
      <c r="W94" s="15">
        <f>J94</f>
        <v>5</v>
      </c>
      <c r="X94" s="15">
        <f>L94</f>
        <v>1</v>
      </c>
      <c r="Y94" s="17">
        <f>SUM(T94:X94)</f>
        <v>120</v>
      </c>
      <c r="AG94" s="18">
        <f>$Y94*T95/$Y95</f>
        <v>29.117647058823529</v>
      </c>
      <c r="AH94" s="18">
        <f t="shared" ref="AH94" si="87">$Y94*U95/$Y95</f>
        <v>56.470588235294116</v>
      </c>
      <c r="AI94" s="18">
        <f t="shared" ref="AI94" si="88">$Y94*V95/$Y95</f>
        <v>28.235294117647058</v>
      </c>
      <c r="AJ94" s="18">
        <f t="shared" ref="AJ94" si="89">$Y94*W95/$Y95</f>
        <v>4.4117647058823533</v>
      </c>
      <c r="AK94" s="18">
        <f t="shared" ref="AK94" si="90">$Y94*X95/$Y95</f>
        <v>1.7647058823529411</v>
      </c>
    </row>
    <row r="95" spans="2:37" ht="15" x14ac:dyDescent="0.25">
      <c r="B95" s="2" t="s">
        <v>6</v>
      </c>
      <c r="C95" s="5">
        <v>0.24179999999999999</v>
      </c>
      <c r="D95" s="2">
        <v>66</v>
      </c>
      <c r="E95" s="5">
        <v>0.46889999999999998</v>
      </c>
      <c r="F95" s="2">
        <v>128</v>
      </c>
      <c r="G95" s="5">
        <v>0.2344</v>
      </c>
      <c r="H95" s="2">
        <v>64</v>
      </c>
      <c r="I95" s="5">
        <v>3.6600000000000001E-2</v>
      </c>
      <c r="J95" s="2">
        <v>10</v>
      </c>
      <c r="K95" s="5">
        <v>1.47E-2</v>
      </c>
      <c r="L95" s="2">
        <v>4</v>
      </c>
      <c r="M95" s="5">
        <v>1</v>
      </c>
      <c r="N95" s="2">
        <v>273</v>
      </c>
      <c r="P95" s="9" t="s">
        <v>89</v>
      </c>
      <c r="Q95" s="14">
        <f>SQRT(Q94/(Y95*MIN(5-1,2-1)))</f>
        <v>8.9431248634485871E-2</v>
      </c>
      <c r="T95" s="17">
        <f t="shared" ref="T95:X95" si="91">SUM(T93:T94)</f>
        <v>66</v>
      </c>
      <c r="U95" s="17">
        <f t="shared" si="91"/>
        <v>128</v>
      </c>
      <c r="V95" s="17">
        <f t="shared" si="91"/>
        <v>64</v>
      </c>
      <c r="W95" s="17">
        <f t="shared" si="91"/>
        <v>10</v>
      </c>
      <c r="X95" s="17">
        <f t="shared" si="91"/>
        <v>4</v>
      </c>
      <c r="Y95" s="15">
        <f>Y93+Y94</f>
        <v>272</v>
      </c>
    </row>
    <row r="96" spans="2:37" ht="15" x14ac:dyDescent="0.25">
      <c r="B96" s="7" t="s">
        <v>91</v>
      </c>
      <c r="C96" s="16"/>
      <c r="D96" s="12">
        <f>C95*4+E95*3+G95*2+I95*1+K95*0</f>
        <v>2.8792999999999997</v>
      </c>
      <c r="E96" s="11" t="s">
        <v>90</v>
      </c>
      <c r="F96" s="6"/>
      <c r="G96" s="6"/>
      <c r="H96" s="6"/>
      <c r="I96" s="6"/>
      <c r="J96" s="6"/>
      <c r="K96" s="6"/>
      <c r="L96" s="6"/>
      <c r="M96" s="6" t="s">
        <v>9</v>
      </c>
      <c r="N96" s="6">
        <v>273</v>
      </c>
      <c r="Q96" s="7" t="str">
        <f>IF(AND(Q95&gt;0,Q95&lt;=0.2),"Schwacher Zusammenhang",IF(AND(Q95&gt;0.2,Q95&lt;=0.6),"Mittlerer Zusammenhang",IF(Q95&gt;0.6,"Starker Zusammenhang","")))</f>
        <v>Schwacher Zusammenhang</v>
      </c>
    </row>
    <row r="97" spans="2:37" ht="15" x14ac:dyDescent="0.25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 t="s">
        <v>10</v>
      </c>
      <c r="N97" s="6">
        <v>0</v>
      </c>
    </row>
    <row r="99" spans="2:37" ht="18" x14ac:dyDescent="0.25">
      <c r="B99" s="1" t="s">
        <v>48</v>
      </c>
    </row>
    <row r="100" spans="2:37" ht="18" x14ac:dyDescent="0.25">
      <c r="B100" s="1" t="s">
        <v>49</v>
      </c>
    </row>
    <row r="101" spans="2:37" x14ac:dyDescent="0.2">
      <c r="B101" s="13"/>
      <c r="C101" s="19" t="s">
        <v>36</v>
      </c>
      <c r="D101" s="20"/>
      <c r="E101" s="19" t="s">
        <v>37</v>
      </c>
      <c r="F101" s="20"/>
      <c r="G101" s="19" t="s">
        <v>38</v>
      </c>
      <c r="H101" s="20"/>
      <c r="I101" s="19" t="s">
        <v>39</v>
      </c>
      <c r="J101" s="20"/>
      <c r="K101" s="19" t="s">
        <v>40</v>
      </c>
      <c r="L101" s="20"/>
      <c r="M101" s="19" t="s">
        <v>6</v>
      </c>
      <c r="N101" s="20"/>
    </row>
    <row r="102" spans="2:37" ht="15" x14ac:dyDescent="0.25">
      <c r="B102" s="2" t="s">
        <v>7</v>
      </c>
      <c r="C102" s="3">
        <v>0.17219999999999999</v>
      </c>
      <c r="D102" s="4">
        <v>26</v>
      </c>
      <c r="E102" s="3">
        <v>0.49009999999999998</v>
      </c>
      <c r="F102" s="4">
        <v>74</v>
      </c>
      <c r="G102" s="3">
        <v>0.17879999999999999</v>
      </c>
      <c r="H102" s="4">
        <v>27</v>
      </c>
      <c r="I102" s="3">
        <v>0.11260000000000001</v>
      </c>
      <c r="J102" s="4">
        <v>17</v>
      </c>
      <c r="K102" s="3">
        <v>4.6399999999999997E-2</v>
      </c>
      <c r="L102" s="4">
        <v>7</v>
      </c>
      <c r="M102" s="3">
        <v>0.55509999999999993</v>
      </c>
      <c r="N102" s="4">
        <v>151</v>
      </c>
      <c r="P102" s="9" t="s">
        <v>85</v>
      </c>
      <c r="Q102" s="11">
        <f>_xlfn.CHISQ.TEST(T102:X103,AG102:AK103)</f>
        <v>0.40900288678445174</v>
      </c>
      <c r="S102" s="15" t="s">
        <v>86</v>
      </c>
      <c r="T102" s="15">
        <f>D102</f>
        <v>26</v>
      </c>
      <c r="U102" s="15">
        <f>F102</f>
        <v>74</v>
      </c>
      <c r="V102" s="15">
        <f>H102</f>
        <v>27</v>
      </c>
      <c r="W102" s="15">
        <f>J102</f>
        <v>17</v>
      </c>
      <c r="X102" s="15">
        <f>L102</f>
        <v>7</v>
      </c>
      <c r="Y102" s="17">
        <f>SUM(T102:X102)</f>
        <v>151</v>
      </c>
      <c r="AF102" s="15" t="s">
        <v>87</v>
      </c>
      <c r="AG102" s="18">
        <f>$Y102*T104/$Y104</f>
        <v>26.745387453874539</v>
      </c>
      <c r="AH102" s="18">
        <f t="shared" ref="AH102" si="92">$Y102*U104/$Y104</f>
        <v>66.306273062730625</v>
      </c>
      <c r="AI102" s="18">
        <f t="shared" ref="AI102" si="93">$Y102*V104/$Y104</f>
        <v>31.202952029520294</v>
      </c>
      <c r="AJ102" s="18">
        <f t="shared" ref="AJ102" si="94">$Y102*W104/$Y104</f>
        <v>18.944649446494466</v>
      </c>
      <c r="AK102" s="18">
        <f t="shared" ref="AK102" si="95">$Y102*X104/$Y104</f>
        <v>7.8007380073800734</v>
      </c>
    </row>
    <row r="103" spans="2:37" ht="15" x14ac:dyDescent="0.25">
      <c r="B103" s="2" t="s">
        <v>8</v>
      </c>
      <c r="C103" s="3">
        <v>0.18329999999999999</v>
      </c>
      <c r="D103" s="4">
        <v>22</v>
      </c>
      <c r="E103" s="3">
        <v>0.375</v>
      </c>
      <c r="F103" s="4">
        <v>45</v>
      </c>
      <c r="G103" s="3">
        <v>0.2417</v>
      </c>
      <c r="H103" s="4">
        <v>29</v>
      </c>
      <c r="I103" s="3">
        <v>0.14169999999999999</v>
      </c>
      <c r="J103" s="4">
        <v>17</v>
      </c>
      <c r="K103" s="3">
        <v>5.8299999999999998E-2</v>
      </c>
      <c r="L103" s="4">
        <v>7</v>
      </c>
      <c r="M103" s="3">
        <v>0.44119999999999998</v>
      </c>
      <c r="N103" s="4">
        <v>120</v>
      </c>
      <c r="P103" s="9" t="s">
        <v>88</v>
      </c>
      <c r="Q103" s="7">
        <f>_xlfn.CHISQ.INV.RT(Q102,4)</f>
        <v>3.9779156889024931</v>
      </c>
      <c r="T103" s="15">
        <f>D103</f>
        <v>22</v>
      </c>
      <c r="U103" s="15">
        <f>F103</f>
        <v>45</v>
      </c>
      <c r="V103" s="15">
        <f>H103</f>
        <v>29</v>
      </c>
      <c r="W103" s="15">
        <f>J103</f>
        <v>17</v>
      </c>
      <c r="X103" s="15">
        <f>L103</f>
        <v>7</v>
      </c>
      <c r="Y103" s="17">
        <f>SUM(T103:X103)</f>
        <v>120</v>
      </c>
      <c r="AG103" s="18">
        <f>$Y103*T104/$Y104</f>
        <v>21.254612546125461</v>
      </c>
      <c r="AH103" s="18">
        <f t="shared" ref="AH103" si="96">$Y103*U104/$Y104</f>
        <v>52.693726937269375</v>
      </c>
      <c r="AI103" s="18">
        <f t="shared" ref="AI103" si="97">$Y103*V104/$Y104</f>
        <v>24.797047970479706</v>
      </c>
      <c r="AJ103" s="18">
        <f t="shared" ref="AJ103" si="98">$Y103*W104/$Y104</f>
        <v>15.055350553505535</v>
      </c>
      <c r="AK103" s="18">
        <f t="shared" ref="AK103" si="99">$Y103*X104/$Y104</f>
        <v>6.1992619926199266</v>
      </c>
    </row>
    <row r="104" spans="2:37" ht="15" x14ac:dyDescent="0.25">
      <c r="B104" s="2" t="s">
        <v>6</v>
      </c>
      <c r="C104" s="5">
        <v>0.17649999999999999</v>
      </c>
      <c r="D104" s="2">
        <v>48</v>
      </c>
      <c r="E104" s="5">
        <v>0.4375</v>
      </c>
      <c r="F104" s="2">
        <v>119</v>
      </c>
      <c r="G104" s="5">
        <v>0.2059</v>
      </c>
      <c r="H104" s="2">
        <v>56</v>
      </c>
      <c r="I104" s="5">
        <v>0.125</v>
      </c>
      <c r="J104" s="2">
        <v>34</v>
      </c>
      <c r="K104" s="5">
        <v>5.1499999999999997E-2</v>
      </c>
      <c r="L104" s="2">
        <v>14</v>
      </c>
      <c r="M104" s="5">
        <v>1</v>
      </c>
      <c r="N104" s="2">
        <v>272</v>
      </c>
      <c r="P104" s="9" t="s">
        <v>89</v>
      </c>
      <c r="Q104" s="14">
        <f>SQRT(Q103/(Y104*MIN(5-1,2-1)))</f>
        <v>0.12115550205668328</v>
      </c>
      <c r="T104" s="17">
        <f t="shared" ref="T104:X104" si="100">SUM(T102:T103)</f>
        <v>48</v>
      </c>
      <c r="U104" s="17">
        <f t="shared" si="100"/>
        <v>119</v>
      </c>
      <c r="V104" s="17">
        <f t="shared" si="100"/>
        <v>56</v>
      </c>
      <c r="W104" s="17">
        <f t="shared" si="100"/>
        <v>34</v>
      </c>
      <c r="X104" s="17">
        <f t="shared" si="100"/>
        <v>14</v>
      </c>
      <c r="Y104" s="15">
        <f>Y102+Y103</f>
        <v>271</v>
      </c>
    </row>
    <row r="105" spans="2:37" ht="15" x14ac:dyDescent="0.25">
      <c r="B105" s="7" t="s">
        <v>91</v>
      </c>
      <c r="C105" s="16"/>
      <c r="D105" s="12">
        <f>C104*4+E104*3+G104*2+I104*1+K104*0</f>
        <v>2.5552999999999999</v>
      </c>
      <c r="E105" s="11" t="s">
        <v>90</v>
      </c>
      <c r="F105" s="6"/>
      <c r="G105" s="6"/>
      <c r="H105" s="6"/>
      <c r="I105" s="6"/>
      <c r="J105" s="6"/>
      <c r="K105" s="6"/>
      <c r="L105" s="6"/>
      <c r="M105" s="6" t="s">
        <v>9</v>
      </c>
      <c r="N105" s="6">
        <v>272</v>
      </c>
      <c r="Q105" s="7" t="str">
        <f>IF(AND(Q104&gt;0,Q104&lt;=0.2),"Schwacher Zusammenhang",IF(AND(Q104&gt;0.2,Q104&lt;=0.6),"Mittlerer Zusammenhang",IF(Q104&gt;0.6,"Starker Zusammenhang","")))</f>
        <v>Schwacher Zusammenhang</v>
      </c>
    </row>
    <row r="106" spans="2:37" ht="15" x14ac:dyDescent="0.25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 t="s">
        <v>10</v>
      </c>
      <c r="N106" s="6">
        <v>1</v>
      </c>
    </row>
    <row r="108" spans="2:37" ht="18" x14ac:dyDescent="0.25">
      <c r="B108" s="1" t="s">
        <v>50</v>
      </c>
    </row>
    <row r="109" spans="2:37" x14ac:dyDescent="0.2">
      <c r="B109" s="13"/>
      <c r="C109" s="19" t="s">
        <v>36</v>
      </c>
      <c r="D109" s="20"/>
      <c r="E109" s="19" t="s">
        <v>37</v>
      </c>
      <c r="F109" s="20"/>
      <c r="G109" s="19" t="s">
        <v>38</v>
      </c>
      <c r="H109" s="20"/>
      <c r="I109" s="19" t="s">
        <v>39</v>
      </c>
      <c r="J109" s="20"/>
      <c r="K109" s="19" t="s">
        <v>40</v>
      </c>
      <c r="L109" s="20"/>
      <c r="M109" s="19" t="s">
        <v>6</v>
      </c>
      <c r="N109" s="20"/>
    </row>
    <row r="110" spans="2:37" ht="15" x14ac:dyDescent="0.25">
      <c r="B110" s="2" t="s">
        <v>7</v>
      </c>
      <c r="C110" s="3">
        <v>0</v>
      </c>
      <c r="D110" s="4">
        <v>0</v>
      </c>
      <c r="E110" s="3">
        <v>5.33E-2</v>
      </c>
      <c r="F110" s="4">
        <v>8</v>
      </c>
      <c r="G110" s="3">
        <v>0.1133</v>
      </c>
      <c r="H110" s="4">
        <v>17</v>
      </c>
      <c r="I110" s="3">
        <v>0.17330000000000001</v>
      </c>
      <c r="J110" s="4">
        <v>26</v>
      </c>
      <c r="K110" s="3">
        <v>0.66</v>
      </c>
      <c r="L110" s="4">
        <v>99</v>
      </c>
      <c r="M110" s="3">
        <v>0.55149999999999999</v>
      </c>
      <c r="N110" s="4">
        <v>150</v>
      </c>
      <c r="P110" s="9" t="s">
        <v>85</v>
      </c>
      <c r="Q110" s="11">
        <f>_xlfn.CHISQ.TEST(T110:X111,AG110:AK111)</f>
        <v>7.829374121113894E-2</v>
      </c>
      <c r="S110" s="15" t="s">
        <v>86</v>
      </c>
      <c r="T110" s="15">
        <f>D110</f>
        <v>0</v>
      </c>
      <c r="U110" s="15">
        <f>F110</f>
        <v>8</v>
      </c>
      <c r="V110" s="15">
        <f>H110</f>
        <v>17</v>
      </c>
      <c r="W110" s="15">
        <f>J110</f>
        <v>26</v>
      </c>
      <c r="X110" s="15">
        <f>L110</f>
        <v>99</v>
      </c>
      <c r="Y110" s="17">
        <f>SUM(T110:X110)</f>
        <v>150</v>
      </c>
      <c r="AF110" s="15" t="s">
        <v>87</v>
      </c>
      <c r="AG110" s="18">
        <f>$Y110*T112/$Y112</f>
        <v>2.2222222222222223</v>
      </c>
      <c r="AH110" s="18">
        <f t="shared" ref="AH110" si="101">$Y110*U112/$Y112</f>
        <v>8.8888888888888893</v>
      </c>
      <c r="AI110" s="18">
        <f t="shared" ref="AI110" si="102">$Y110*V112/$Y112</f>
        <v>18.333333333333332</v>
      </c>
      <c r="AJ110" s="18">
        <f t="shared" ref="AJ110" si="103">$Y110*W112/$Y112</f>
        <v>30</v>
      </c>
      <c r="AK110" s="18">
        <f t="shared" ref="AK110" si="104">$Y110*X112/$Y112</f>
        <v>90.555555555555557</v>
      </c>
    </row>
    <row r="111" spans="2:37" ht="15" x14ac:dyDescent="0.25">
      <c r="B111" s="2" t="s">
        <v>8</v>
      </c>
      <c r="C111" s="3">
        <v>3.3300000000000003E-2</v>
      </c>
      <c r="D111" s="4">
        <v>4</v>
      </c>
      <c r="E111" s="3">
        <v>6.6699999999999995E-2</v>
      </c>
      <c r="F111" s="4">
        <v>8</v>
      </c>
      <c r="G111" s="3">
        <v>0.1333</v>
      </c>
      <c r="H111" s="4">
        <v>16</v>
      </c>
      <c r="I111" s="3">
        <v>0.23330000000000001</v>
      </c>
      <c r="J111" s="4">
        <v>28</v>
      </c>
      <c r="K111" s="3">
        <v>0.5333</v>
      </c>
      <c r="L111" s="4">
        <v>64</v>
      </c>
      <c r="M111" s="3">
        <v>0.44119999999999998</v>
      </c>
      <c r="N111" s="4">
        <v>120</v>
      </c>
      <c r="P111" s="9" t="s">
        <v>88</v>
      </c>
      <c r="Q111" s="7">
        <f>_xlfn.CHISQ.INV.RT(Q110,4)</f>
        <v>8.3899609592861122</v>
      </c>
      <c r="T111" s="15">
        <f>D111</f>
        <v>4</v>
      </c>
      <c r="U111" s="15">
        <f>F111</f>
        <v>8</v>
      </c>
      <c r="V111" s="15">
        <f>H111</f>
        <v>16</v>
      </c>
      <c r="W111" s="15">
        <f>J111</f>
        <v>28</v>
      </c>
      <c r="X111" s="15">
        <f>L111</f>
        <v>64</v>
      </c>
      <c r="Y111" s="17">
        <f>SUM(T111:X111)</f>
        <v>120</v>
      </c>
      <c r="AG111" s="18">
        <f>$Y111*T112/$Y112</f>
        <v>1.7777777777777777</v>
      </c>
      <c r="AH111" s="18">
        <f t="shared" ref="AH111" si="105">$Y111*U112/$Y112</f>
        <v>7.1111111111111107</v>
      </c>
      <c r="AI111" s="18">
        <f t="shared" ref="AI111" si="106">$Y111*V112/$Y112</f>
        <v>14.666666666666666</v>
      </c>
      <c r="AJ111" s="18">
        <f t="shared" ref="AJ111" si="107">$Y111*W112/$Y112</f>
        <v>24</v>
      </c>
      <c r="AK111" s="18">
        <f t="shared" ref="AK111" si="108">$Y111*X112/$Y112</f>
        <v>72.444444444444443</v>
      </c>
    </row>
    <row r="112" spans="2:37" ht="15" x14ac:dyDescent="0.25">
      <c r="B112" s="2" t="s">
        <v>6</v>
      </c>
      <c r="C112" s="5">
        <v>1.47E-2</v>
      </c>
      <c r="D112" s="2">
        <v>4</v>
      </c>
      <c r="E112" s="5">
        <v>5.8799999999999998E-2</v>
      </c>
      <c r="F112" s="2">
        <v>16</v>
      </c>
      <c r="G112" s="5">
        <v>0.12130000000000001</v>
      </c>
      <c r="H112" s="2">
        <v>33</v>
      </c>
      <c r="I112" s="5">
        <v>0.19850000000000001</v>
      </c>
      <c r="J112" s="2">
        <v>54</v>
      </c>
      <c r="K112" s="5">
        <v>0.59929999999999994</v>
      </c>
      <c r="L112" s="2">
        <v>163</v>
      </c>
      <c r="M112" s="5">
        <v>1</v>
      </c>
      <c r="N112" s="2">
        <v>272</v>
      </c>
      <c r="P112" s="9" t="s">
        <v>89</v>
      </c>
      <c r="Q112" s="14">
        <f>SQRT(Q111/(Y112*MIN(5-1,2-1)))</f>
        <v>0.17627798920692694</v>
      </c>
      <c r="T112" s="17">
        <f t="shared" ref="T112:X112" si="109">SUM(T110:T111)</f>
        <v>4</v>
      </c>
      <c r="U112" s="17">
        <f t="shared" si="109"/>
        <v>16</v>
      </c>
      <c r="V112" s="17">
        <f t="shared" si="109"/>
        <v>33</v>
      </c>
      <c r="W112" s="17">
        <f t="shared" si="109"/>
        <v>54</v>
      </c>
      <c r="X112" s="17">
        <f t="shared" si="109"/>
        <v>163</v>
      </c>
      <c r="Y112" s="15">
        <f>Y110+Y111</f>
        <v>270</v>
      </c>
    </row>
    <row r="113" spans="2:37" ht="15" x14ac:dyDescent="0.25">
      <c r="B113" s="7" t="s">
        <v>91</v>
      </c>
      <c r="C113" s="16"/>
      <c r="D113" s="12">
        <f>C112*4+E112*3+G112*2+I112*1+K112*0</f>
        <v>0.67630000000000001</v>
      </c>
      <c r="E113" s="11" t="s">
        <v>90</v>
      </c>
      <c r="F113" s="6"/>
      <c r="G113" s="6"/>
      <c r="H113" s="6"/>
      <c r="I113" s="6"/>
      <c r="J113" s="6"/>
      <c r="K113" s="6"/>
      <c r="L113" s="6"/>
      <c r="M113" s="6" t="s">
        <v>9</v>
      </c>
      <c r="N113" s="6">
        <v>272</v>
      </c>
      <c r="Q113" s="7" t="str">
        <f>IF(AND(Q112&gt;0,Q112&lt;=0.2),"Schwacher Zusammenhang",IF(AND(Q112&gt;0.2,Q112&lt;=0.6),"Mittlerer Zusammenhang",IF(Q112&gt;0.6,"Starker Zusammenhang","")))</f>
        <v>Schwacher Zusammenhang</v>
      </c>
    </row>
    <row r="114" spans="2:37" ht="15" x14ac:dyDescent="0.25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 t="s">
        <v>10</v>
      </c>
      <c r="N114" s="6">
        <v>1</v>
      </c>
    </row>
    <row r="116" spans="2:37" ht="18" x14ac:dyDescent="0.25">
      <c r="B116" s="1" t="s">
        <v>51</v>
      </c>
    </row>
    <row r="117" spans="2:37" x14ac:dyDescent="0.2">
      <c r="B117" s="13"/>
      <c r="C117" s="19" t="s">
        <v>36</v>
      </c>
      <c r="D117" s="20"/>
      <c r="E117" s="19" t="s">
        <v>37</v>
      </c>
      <c r="F117" s="20"/>
      <c r="G117" s="19" t="s">
        <v>38</v>
      </c>
      <c r="H117" s="20"/>
      <c r="I117" s="19" t="s">
        <v>39</v>
      </c>
      <c r="J117" s="20"/>
      <c r="K117" s="19" t="s">
        <v>40</v>
      </c>
      <c r="L117" s="20"/>
      <c r="M117" s="19" t="s">
        <v>6</v>
      </c>
      <c r="N117" s="20"/>
    </row>
    <row r="118" spans="2:37" ht="15" x14ac:dyDescent="0.25">
      <c r="B118" s="2" t="s">
        <v>7</v>
      </c>
      <c r="C118" s="3">
        <v>4.0500000000000001E-2</v>
      </c>
      <c r="D118" s="4">
        <v>6</v>
      </c>
      <c r="E118" s="3">
        <v>0.23649999999999999</v>
      </c>
      <c r="F118" s="4">
        <v>35</v>
      </c>
      <c r="G118" s="3">
        <v>0.39190000000000003</v>
      </c>
      <c r="H118" s="4">
        <v>58</v>
      </c>
      <c r="I118" s="3">
        <v>0.223</v>
      </c>
      <c r="J118" s="4">
        <v>33</v>
      </c>
      <c r="K118" s="3">
        <v>0.1081</v>
      </c>
      <c r="L118" s="4">
        <v>16</v>
      </c>
      <c r="M118" s="3">
        <v>0.54409999999999992</v>
      </c>
      <c r="N118" s="4">
        <v>148</v>
      </c>
      <c r="P118" s="9" t="s">
        <v>85</v>
      </c>
      <c r="Q118" s="11">
        <f>_xlfn.CHISQ.TEST(T118:X119,AG118:AK119)</f>
        <v>2.2886223110586842E-2</v>
      </c>
      <c r="S118" s="15" t="s">
        <v>86</v>
      </c>
      <c r="T118" s="15">
        <f>D118</f>
        <v>6</v>
      </c>
      <c r="U118" s="15">
        <f>F118</f>
        <v>35</v>
      </c>
      <c r="V118" s="15">
        <f>H118</f>
        <v>58</v>
      </c>
      <c r="W118" s="15">
        <f>J118</f>
        <v>33</v>
      </c>
      <c r="X118" s="15">
        <f>L118</f>
        <v>16</v>
      </c>
      <c r="Y118" s="17">
        <f>SUM(T118:X118)</f>
        <v>148</v>
      </c>
      <c r="AF118" s="15" t="s">
        <v>87</v>
      </c>
      <c r="AG118" s="18">
        <f>$Y118*T120/$Y120</f>
        <v>9.9402985074626873</v>
      </c>
      <c r="AH118" s="18">
        <f t="shared" ref="AH118" si="110">$Y118*U120/$Y120</f>
        <v>43.626865671641788</v>
      </c>
      <c r="AI118" s="18">
        <f t="shared" ref="AI118" si="111">$Y118*V120/$Y120</f>
        <v>50.805970149253731</v>
      </c>
      <c r="AJ118" s="18">
        <f t="shared" ref="AJ118" si="112">$Y118*W120/$Y120</f>
        <v>30.373134328358208</v>
      </c>
      <c r="AK118" s="18">
        <f t="shared" ref="AK118" si="113">$Y118*X120/$Y120</f>
        <v>13.253731343283581</v>
      </c>
    </row>
    <row r="119" spans="2:37" ht="15" x14ac:dyDescent="0.25">
      <c r="B119" s="2" t="s">
        <v>8</v>
      </c>
      <c r="C119" s="3">
        <v>0.1</v>
      </c>
      <c r="D119" s="4">
        <v>12</v>
      </c>
      <c r="E119" s="3">
        <v>0.36670000000000003</v>
      </c>
      <c r="F119" s="4">
        <v>44</v>
      </c>
      <c r="G119" s="3">
        <v>0.2833</v>
      </c>
      <c r="H119" s="4">
        <v>34</v>
      </c>
      <c r="I119" s="3">
        <v>0.18329999999999999</v>
      </c>
      <c r="J119" s="4">
        <v>22</v>
      </c>
      <c r="K119" s="3">
        <v>6.6699999999999995E-2</v>
      </c>
      <c r="L119" s="4">
        <v>8</v>
      </c>
      <c r="M119" s="3">
        <v>0.44119999999999998</v>
      </c>
      <c r="N119" s="4">
        <v>120</v>
      </c>
      <c r="P119" s="9" t="s">
        <v>88</v>
      </c>
      <c r="Q119" s="7">
        <f>_xlfn.CHISQ.INV.RT(Q118,4)</f>
        <v>11.351386422195446</v>
      </c>
      <c r="T119" s="15">
        <f>D119</f>
        <v>12</v>
      </c>
      <c r="U119" s="15">
        <f>F119</f>
        <v>44</v>
      </c>
      <c r="V119" s="15">
        <f>H119</f>
        <v>34</v>
      </c>
      <c r="W119" s="15">
        <f>J119</f>
        <v>22</v>
      </c>
      <c r="X119" s="15">
        <f>L119</f>
        <v>8</v>
      </c>
      <c r="Y119" s="17">
        <f>SUM(T119:X119)</f>
        <v>120</v>
      </c>
      <c r="AG119" s="18">
        <f>$Y119*T120/$Y120</f>
        <v>8.0597014925373127</v>
      </c>
      <c r="AH119" s="18">
        <f t="shared" ref="AH119" si="114">$Y119*U120/$Y120</f>
        <v>35.373134328358212</v>
      </c>
      <c r="AI119" s="18">
        <f t="shared" ref="AI119" si="115">$Y119*V120/$Y120</f>
        <v>41.194029850746269</v>
      </c>
      <c r="AJ119" s="18">
        <f t="shared" ref="AJ119" si="116">$Y119*W120/$Y120</f>
        <v>24.626865671641792</v>
      </c>
      <c r="AK119" s="18">
        <f t="shared" ref="AK119" si="117">$Y119*X120/$Y120</f>
        <v>10.746268656716419</v>
      </c>
    </row>
    <row r="120" spans="2:37" ht="15" x14ac:dyDescent="0.25">
      <c r="B120" s="2" t="s">
        <v>6</v>
      </c>
      <c r="C120" s="5">
        <v>6.6199999999999995E-2</v>
      </c>
      <c r="D120" s="2">
        <v>18</v>
      </c>
      <c r="E120" s="5">
        <v>0.29039999999999999</v>
      </c>
      <c r="F120" s="2">
        <v>79</v>
      </c>
      <c r="G120" s="5">
        <v>0.3382</v>
      </c>
      <c r="H120" s="2">
        <v>92</v>
      </c>
      <c r="I120" s="5">
        <v>0.20219999999999999</v>
      </c>
      <c r="J120" s="2">
        <v>55</v>
      </c>
      <c r="K120" s="5">
        <v>8.8200000000000001E-2</v>
      </c>
      <c r="L120" s="2">
        <v>24</v>
      </c>
      <c r="M120" s="5">
        <v>1</v>
      </c>
      <c r="N120" s="2">
        <v>272</v>
      </c>
      <c r="P120" s="9" t="s">
        <v>89</v>
      </c>
      <c r="Q120" s="14">
        <f>SQRT(Q119/(Y120*MIN(5-1,2-1)))</f>
        <v>0.20580553803482526</v>
      </c>
      <c r="T120" s="17">
        <f t="shared" ref="T120:X120" si="118">SUM(T118:T119)</f>
        <v>18</v>
      </c>
      <c r="U120" s="17">
        <f t="shared" si="118"/>
        <v>79</v>
      </c>
      <c r="V120" s="17">
        <f t="shared" si="118"/>
        <v>92</v>
      </c>
      <c r="W120" s="17">
        <f t="shared" si="118"/>
        <v>55</v>
      </c>
      <c r="X120" s="17">
        <f t="shared" si="118"/>
        <v>24</v>
      </c>
      <c r="Y120" s="15">
        <f>Y118+Y119</f>
        <v>268</v>
      </c>
    </row>
    <row r="121" spans="2:37" ht="15" x14ac:dyDescent="0.25">
      <c r="B121" s="7" t="s">
        <v>91</v>
      </c>
      <c r="C121" s="16"/>
      <c r="D121" s="12">
        <f>C120*4+E120*3+G120*2+I120*1+K120*0</f>
        <v>2.0145999999999997</v>
      </c>
      <c r="E121" s="11" t="s">
        <v>90</v>
      </c>
      <c r="F121" s="6"/>
      <c r="G121" s="6"/>
      <c r="H121" s="6"/>
      <c r="I121" s="6"/>
      <c r="J121" s="6"/>
      <c r="K121" s="6"/>
      <c r="L121" s="6"/>
      <c r="M121" s="6" t="s">
        <v>9</v>
      </c>
      <c r="N121" s="6">
        <v>272</v>
      </c>
      <c r="Q121" s="7" t="str">
        <f>IF(AND(Q120&gt;0,Q120&lt;=0.2),"Schwacher Zusammenhang",IF(AND(Q120&gt;0.2,Q120&lt;=0.6),"Mittlerer Zusammenhang",IF(Q120&gt;0.6,"Starker Zusammenhang","")))</f>
        <v>Mittlerer Zusammenhang</v>
      </c>
    </row>
    <row r="122" spans="2:37" ht="15" x14ac:dyDescent="0.25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 t="s">
        <v>10</v>
      </c>
      <c r="N122" s="6">
        <v>1</v>
      </c>
    </row>
    <row r="124" spans="2:37" ht="18" x14ac:dyDescent="0.25">
      <c r="B124" s="1" t="s">
        <v>52</v>
      </c>
    </row>
    <row r="125" spans="2:37" x14ac:dyDescent="0.2">
      <c r="B125" s="13"/>
      <c r="C125" s="19" t="s">
        <v>36</v>
      </c>
      <c r="D125" s="20"/>
      <c r="E125" s="19" t="s">
        <v>37</v>
      </c>
      <c r="F125" s="20"/>
      <c r="G125" s="19" t="s">
        <v>38</v>
      </c>
      <c r="H125" s="20"/>
      <c r="I125" s="19" t="s">
        <v>39</v>
      </c>
      <c r="J125" s="20"/>
      <c r="K125" s="19" t="s">
        <v>40</v>
      </c>
      <c r="L125" s="20"/>
      <c r="M125" s="19" t="s">
        <v>6</v>
      </c>
      <c r="N125" s="20"/>
    </row>
    <row r="126" spans="2:37" ht="15" x14ac:dyDescent="0.25">
      <c r="B126" s="2" t="s">
        <v>7</v>
      </c>
      <c r="C126" s="3">
        <v>4.7E-2</v>
      </c>
      <c r="D126" s="4">
        <v>7</v>
      </c>
      <c r="E126" s="3">
        <v>0.21479999999999999</v>
      </c>
      <c r="F126" s="4">
        <v>32</v>
      </c>
      <c r="G126" s="3">
        <v>0.24160000000000001</v>
      </c>
      <c r="H126" s="4">
        <v>36</v>
      </c>
      <c r="I126" s="3">
        <v>0.24829999999999999</v>
      </c>
      <c r="J126" s="4">
        <v>37</v>
      </c>
      <c r="K126" s="3">
        <v>0.24829999999999999</v>
      </c>
      <c r="L126" s="4">
        <v>37</v>
      </c>
      <c r="M126" s="3">
        <v>0.54780000000000006</v>
      </c>
      <c r="N126" s="4">
        <v>149</v>
      </c>
      <c r="P126" s="9" t="s">
        <v>85</v>
      </c>
      <c r="Q126" s="11">
        <f>_xlfn.CHISQ.TEST(T126:X127,AG126:AK127)</f>
        <v>0.20341753929866999</v>
      </c>
      <c r="S126" s="15" t="s">
        <v>86</v>
      </c>
      <c r="T126" s="15">
        <f>D126</f>
        <v>7</v>
      </c>
      <c r="U126" s="15">
        <f>F126</f>
        <v>32</v>
      </c>
      <c r="V126" s="15">
        <f>H126</f>
        <v>36</v>
      </c>
      <c r="W126" s="15">
        <f>J126</f>
        <v>37</v>
      </c>
      <c r="X126" s="15">
        <f>L126</f>
        <v>37</v>
      </c>
      <c r="Y126" s="17">
        <f>SUM(T126:X126)</f>
        <v>149</v>
      </c>
      <c r="AF126" s="15" t="s">
        <v>87</v>
      </c>
      <c r="AG126" s="18">
        <f>$Y126*T128/$Y128</f>
        <v>8.8624535315985131</v>
      </c>
      <c r="AH126" s="18">
        <f t="shared" ref="AH126" si="119">$Y126*U128/$Y128</f>
        <v>24.925650557620816</v>
      </c>
      <c r="AI126" s="18">
        <f t="shared" ref="AI126" si="120">$Y126*V128/$Y128</f>
        <v>37.111524163568774</v>
      </c>
      <c r="AJ126" s="18">
        <f t="shared" ref="AJ126" si="121">$Y126*W128/$Y128</f>
        <v>39.3271375464684</v>
      </c>
      <c r="AK126" s="18">
        <f t="shared" ref="AK126" si="122">$Y126*X128/$Y128</f>
        <v>38.773234200743495</v>
      </c>
    </row>
    <row r="127" spans="2:37" ht="15" x14ac:dyDescent="0.25">
      <c r="B127" s="2" t="s">
        <v>8</v>
      </c>
      <c r="C127" s="3">
        <v>7.4999999999999997E-2</v>
      </c>
      <c r="D127" s="4">
        <v>9</v>
      </c>
      <c r="E127" s="3">
        <v>0.10829999999999999</v>
      </c>
      <c r="F127" s="4">
        <v>13</v>
      </c>
      <c r="G127" s="3">
        <v>0.25829999999999997</v>
      </c>
      <c r="H127" s="4">
        <v>31</v>
      </c>
      <c r="I127" s="3">
        <v>0.2833</v>
      </c>
      <c r="J127" s="4">
        <v>34</v>
      </c>
      <c r="K127" s="3">
        <v>0.27500000000000002</v>
      </c>
      <c r="L127" s="4">
        <v>33</v>
      </c>
      <c r="M127" s="3">
        <v>0.44119999999999998</v>
      </c>
      <c r="N127" s="4">
        <v>120</v>
      </c>
      <c r="P127" s="9" t="s">
        <v>88</v>
      </c>
      <c r="Q127" s="7">
        <f>_xlfn.CHISQ.INV.RT(Q126,4)</f>
        <v>5.9433700171444137</v>
      </c>
      <c r="T127" s="15">
        <f>D127</f>
        <v>9</v>
      </c>
      <c r="U127" s="15">
        <f>F127</f>
        <v>13</v>
      </c>
      <c r="V127" s="15">
        <f>H127</f>
        <v>31</v>
      </c>
      <c r="W127" s="15">
        <f>J127</f>
        <v>34</v>
      </c>
      <c r="X127" s="15">
        <f>L127</f>
        <v>33</v>
      </c>
      <c r="Y127" s="17">
        <f>SUM(T127:X127)</f>
        <v>120</v>
      </c>
      <c r="AG127" s="18">
        <f>$Y127*T128/$Y128</f>
        <v>7.1375464684014869</v>
      </c>
      <c r="AH127" s="18">
        <f t="shared" ref="AH127" si="123">$Y127*U128/$Y128</f>
        <v>20.074349442379184</v>
      </c>
      <c r="AI127" s="18">
        <f t="shared" ref="AI127" si="124">$Y127*V128/$Y128</f>
        <v>29.888475836431226</v>
      </c>
      <c r="AJ127" s="18">
        <f t="shared" ref="AJ127" si="125">$Y127*W128/$Y128</f>
        <v>31.6728624535316</v>
      </c>
      <c r="AK127" s="18">
        <f t="shared" ref="AK127" si="126">$Y127*X128/$Y128</f>
        <v>31.226765799256505</v>
      </c>
    </row>
    <row r="128" spans="2:37" ht="15" x14ac:dyDescent="0.25">
      <c r="B128" s="2" t="s">
        <v>6</v>
      </c>
      <c r="C128" s="5">
        <v>5.8799999999999998E-2</v>
      </c>
      <c r="D128" s="2">
        <v>16</v>
      </c>
      <c r="E128" s="5">
        <v>0.16539999999999999</v>
      </c>
      <c r="F128" s="2">
        <v>45</v>
      </c>
      <c r="G128" s="5">
        <v>0.24629999999999999</v>
      </c>
      <c r="H128" s="2">
        <v>67</v>
      </c>
      <c r="I128" s="5">
        <v>0.26100000000000001</v>
      </c>
      <c r="J128" s="2">
        <v>71</v>
      </c>
      <c r="K128" s="5">
        <v>0.25740000000000002</v>
      </c>
      <c r="L128" s="2">
        <v>70</v>
      </c>
      <c r="M128" s="5">
        <v>1</v>
      </c>
      <c r="N128" s="2">
        <v>272</v>
      </c>
      <c r="P128" s="9" t="s">
        <v>89</v>
      </c>
      <c r="Q128" s="14">
        <f>SQRT(Q127/(Y128*MIN(5-1,2-1)))</f>
        <v>0.14864155654254926</v>
      </c>
      <c r="T128" s="17">
        <f t="shared" ref="T128:X128" si="127">SUM(T126:T127)</f>
        <v>16</v>
      </c>
      <c r="U128" s="17">
        <f t="shared" si="127"/>
        <v>45</v>
      </c>
      <c r="V128" s="17">
        <f t="shared" si="127"/>
        <v>67</v>
      </c>
      <c r="W128" s="17">
        <f t="shared" si="127"/>
        <v>71</v>
      </c>
      <c r="X128" s="17">
        <f t="shared" si="127"/>
        <v>70</v>
      </c>
      <c r="Y128" s="15">
        <f>Y126+Y127</f>
        <v>269</v>
      </c>
    </row>
    <row r="129" spans="2:37" ht="15" x14ac:dyDescent="0.25">
      <c r="B129" s="7" t="s">
        <v>91</v>
      </c>
      <c r="C129" s="16"/>
      <c r="D129" s="12">
        <f>C128*4+E128*3+G128*2+I128*1+K128*0</f>
        <v>1.4849999999999999</v>
      </c>
      <c r="E129" s="11" t="s">
        <v>90</v>
      </c>
      <c r="F129" s="6"/>
      <c r="G129" s="6"/>
      <c r="H129" s="6"/>
      <c r="I129" s="6"/>
      <c r="J129" s="6"/>
      <c r="K129" s="6"/>
      <c r="L129" s="6"/>
      <c r="M129" s="6" t="s">
        <v>9</v>
      </c>
      <c r="N129" s="6">
        <v>272</v>
      </c>
      <c r="Q129" s="7" t="str">
        <f>IF(AND(Q128&gt;0,Q128&lt;=0.2),"Schwacher Zusammenhang",IF(AND(Q128&gt;0.2,Q128&lt;=0.6),"Mittlerer Zusammenhang",IF(Q128&gt;0.6,"Starker Zusammenhang","")))</f>
        <v>Schwacher Zusammenhang</v>
      </c>
    </row>
    <row r="130" spans="2:37" ht="15" x14ac:dyDescent="0.25"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 t="s">
        <v>10</v>
      </c>
      <c r="N130" s="6">
        <v>1</v>
      </c>
    </row>
    <row r="132" spans="2:37" ht="18" x14ac:dyDescent="0.25">
      <c r="B132" s="1" t="s">
        <v>53</v>
      </c>
    </row>
    <row r="133" spans="2:37" ht="18" x14ac:dyDescent="0.25">
      <c r="B133" s="1" t="s">
        <v>54</v>
      </c>
    </row>
    <row r="134" spans="2:37" x14ac:dyDescent="0.2">
      <c r="B134" s="13"/>
      <c r="C134" s="19" t="s">
        <v>36</v>
      </c>
      <c r="D134" s="20"/>
      <c r="E134" s="19" t="s">
        <v>37</v>
      </c>
      <c r="F134" s="20"/>
      <c r="G134" s="19" t="s">
        <v>38</v>
      </c>
      <c r="H134" s="20"/>
      <c r="I134" s="19" t="s">
        <v>39</v>
      </c>
      <c r="J134" s="20"/>
      <c r="K134" s="19" t="s">
        <v>40</v>
      </c>
      <c r="L134" s="20"/>
      <c r="M134" s="19" t="s">
        <v>6</v>
      </c>
      <c r="N134" s="20"/>
    </row>
    <row r="135" spans="2:37" ht="15" x14ac:dyDescent="0.25">
      <c r="B135" s="2" t="s">
        <v>7</v>
      </c>
      <c r="C135" s="3">
        <v>4.6399999999999997E-2</v>
      </c>
      <c r="D135" s="4">
        <v>7</v>
      </c>
      <c r="E135" s="3">
        <v>0.18540000000000001</v>
      </c>
      <c r="F135" s="4">
        <v>28</v>
      </c>
      <c r="G135" s="3">
        <v>0.25829999999999997</v>
      </c>
      <c r="H135" s="4">
        <v>39</v>
      </c>
      <c r="I135" s="3">
        <v>0.22520000000000001</v>
      </c>
      <c r="J135" s="4">
        <v>34</v>
      </c>
      <c r="K135" s="3">
        <v>0.2848</v>
      </c>
      <c r="L135" s="4">
        <v>43</v>
      </c>
      <c r="M135" s="3">
        <v>0.55509999999999993</v>
      </c>
      <c r="N135" s="4">
        <v>151</v>
      </c>
      <c r="P135" s="9" t="s">
        <v>85</v>
      </c>
      <c r="Q135" s="11">
        <f>_xlfn.CHISQ.TEST(T135:X136,AG135:AK136)</f>
        <v>0.72906103014724088</v>
      </c>
      <c r="S135" s="15" t="s">
        <v>86</v>
      </c>
      <c r="T135" s="15">
        <f>D135</f>
        <v>7</v>
      </c>
      <c r="U135" s="15">
        <f>F135</f>
        <v>28</v>
      </c>
      <c r="V135" s="15">
        <f>H135</f>
        <v>39</v>
      </c>
      <c r="W135" s="15">
        <f>J135</f>
        <v>34</v>
      </c>
      <c r="X135" s="15">
        <f>L135</f>
        <v>43</v>
      </c>
      <c r="Y135" s="17">
        <f>SUM(T135:X135)</f>
        <v>151</v>
      </c>
      <c r="AF135" s="15" t="s">
        <v>87</v>
      </c>
      <c r="AG135" s="18">
        <f>$Y135*T137/$Y137</f>
        <v>8.327205882352942</v>
      </c>
      <c r="AH135" s="18">
        <f t="shared" ref="AH135" si="128">$Y135*U137/$Y137</f>
        <v>30.533088235294116</v>
      </c>
      <c r="AI135" s="18">
        <f t="shared" ref="AI135" si="129">$Y135*V137/$Y137</f>
        <v>40.525735294117645</v>
      </c>
      <c r="AJ135" s="18">
        <f t="shared" ref="AJ135" si="130">$Y135*W137/$Y137</f>
        <v>32.198529411764703</v>
      </c>
      <c r="AK135" s="18">
        <f t="shared" ref="AK135" si="131">$Y135*X137/$Y137</f>
        <v>39.415441176470587</v>
      </c>
    </row>
    <row r="136" spans="2:37" ht="15" x14ac:dyDescent="0.25">
      <c r="B136" s="2" t="s">
        <v>8</v>
      </c>
      <c r="C136" s="3">
        <v>6.6100000000000006E-2</v>
      </c>
      <c r="D136" s="4">
        <v>8</v>
      </c>
      <c r="E136" s="3">
        <v>0.22309999999999999</v>
      </c>
      <c r="F136" s="4">
        <v>27</v>
      </c>
      <c r="G136" s="3">
        <v>0.28100000000000003</v>
      </c>
      <c r="H136" s="4">
        <v>34</v>
      </c>
      <c r="I136" s="3">
        <v>0.1983</v>
      </c>
      <c r="J136" s="4">
        <v>24</v>
      </c>
      <c r="K136" s="3">
        <v>0.23139999999999999</v>
      </c>
      <c r="L136" s="4">
        <v>28</v>
      </c>
      <c r="M136" s="3">
        <v>0.44490000000000002</v>
      </c>
      <c r="N136" s="4">
        <v>121</v>
      </c>
      <c r="P136" s="9" t="s">
        <v>88</v>
      </c>
      <c r="Q136" s="7">
        <f>_xlfn.CHISQ.INV.RT(Q135,4)</f>
        <v>2.0364152936651574</v>
      </c>
      <c r="T136" s="15">
        <f>D136</f>
        <v>8</v>
      </c>
      <c r="U136" s="15">
        <f>F136</f>
        <v>27</v>
      </c>
      <c r="V136" s="15">
        <f>H136</f>
        <v>34</v>
      </c>
      <c r="W136" s="15">
        <f>J136</f>
        <v>24</v>
      </c>
      <c r="X136" s="15">
        <f>L136</f>
        <v>28</v>
      </c>
      <c r="Y136" s="17">
        <f>SUM(T136:X136)</f>
        <v>121</v>
      </c>
      <c r="AG136" s="18">
        <f>$Y136*T137/$Y137</f>
        <v>6.6727941176470589</v>
      </c>
      <c r="AH136" s="18">
        <f t="shared" ref="AH136" si="132">$Y136*U137/$Y137</f>
        <v>24.466911764705884</v>
      </c>
      <c r="AI136" s="18">
        <f t="shared" ref="AI136" si="133">$Y136*V137/$Y137</f>
        <v>32.474264705882355</v>
      </c>
      <c r="AJ136" s="18">
        <f t="shared" ref="AJ136" si="134">$Y136*W137/$Y137</f>
        <v>25.801470588235293</v>
      </c>
      <c r="AK136" s="18">
        <f t="shared" ref="AK136" si="135">$Y136*X137/$Y137</f>
        <v>31.584558823529413</v>
      </c>
    </row>
    <row r="137" spans="2:37" ht="15" x14ac:dyDescent="0.25">
      <c r="B137" s="2" t="s">
        <v>6</v>
      </c>
      <c r="C137" s="5">
        <v>5.5100000000000003E-2</v>
      </c>
      <c r="D137" s="2">
        <v>15</v>
      </c>
      <c r="E137" s="5">
        <v>0.20219999999999999</v>
      </c>
      <c r="F137" s="2">
        <v>55</v>
      </c>
      <c r="G137" s="5">
        <v>0.26840000000000003</v>
      </c>
      <c r="H137" s="2">
        <v>73</v>
      </c>
      <c r="I137" s="5">
        <v>0.2132</v>
      </c>
      <c r="J137" s="2">
        <v>58</v>
      </c>
      <c r="K137" s="5">
        <v>0.26100000000000001</v>
      </c>
      <c r="L137" s="2">
        <v>71</v>
      </c>
      <c r="M137" s="5">
        <v>1</v>
      </c>
      <c r="N137" s="2">
        <v>272</v>
      </c>
      <c r="P137" s="9" t="s">
        <v>89</v>
      </c>
      <c r="Q137" s="14">
        <f>SQRT(Q136/(Y137*MIN(5-1,2-1)))</f>
        <v>8.6526417541653078E-2</v>
      </c>
      <c r="T137" s="17">
        <f t="shared" ref="T137:X137" si="136">SUM(T135:T136)</f>
        <v>15</v>
      </c>
      <c r="U137" s="17">
        <f t="shared" si="136"/>
        <v>55</v>
      </c>
      <c r="V137" s="17">
        <f t="shared" si="136"/>
        <v>73</v>
      </c>
      <c r="W137" s="17">
        <f t="shared" si="136"/>
        <v>58</v>
      </c>
      <c r="X137" s="17">
        <f t="shared" si="136"/>
        <v>71</v>
      </c>
      <c r="Y137" s="15">
        <f>Y135+Y136</f>
        <v>272</v>
      </c>
    </row>
    <row r="138" spans="2:37" ht="15" x14ac:dyDescent="0.25">
      <c r="B138" s="7" t="s">
        <v>91</v>
      </c>
      <c r="C138" s="16"/>
      <c r="D138" s="12">
        <f>C137*4+E137*3+G137*2+I137*1+K137*0</f>
        <v>1.5770000000000002</v>
      </c>
      <c r="E138" s="11" t="s">
        <v>90</v>
      </c>
      <c r="F138" s="6"/>
      <c r="G138" s="6"/>
      <c r="H138" s="6"/>
      <c r="I138" s="6"/>
      <c r="J138" s="6"/>
      <c r="K138" s="6"/>
      <c r="L138" s="6"/>
      <c r="M138" s="6" t="s">
        <v>9</v>
      </c>
      <c r="N138" s="6">
        <v>272</v>
      </c>
      <c r="Q138" s="7" t="str">
        <f>IF(AND(Q137&gt;0,Q137&lt;=0.2),"Schwacher Zusammenhang",IF(AND(Q137&gt;0.2,Q137&lt;=0.6),"Mittlerer Zusammenhang",IF(Q137&gt;0.6,"Starker Zusammenhang","")))</f>
        <v>Schwacher Zusammenhang</v>
      </c>
    </row>
    <row r="139" spans="2:37" ht="15" x14ac:dyDescent="0.25"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 t="s">
        <v>10</v>
      </c>
      <c r="N139" s="6">
        <v>1</v>
      </c>
    </row>
    <row r="141" spans="2:37" ht="18" x14ac:dyDescent="0.25">
      <c r="B141" s="1" t="s">
        <v>55</v>
      </c>
    </row>
    <row r="142" spans="2:37" x14ac:dyDescent="0.2">
      <c r="B142" s="13"/>
      <c r="C142" s="19" t="s">
        <v>36</v>
      </c>
      <c r="D142" s="20"/>
      <c r="E142" s="19" t="s">
        <v>37</v>
      </c>
      <c r="F142" s="20"/>
      <c r="G142" s="19" t="s">
        <v>38</v>
      </c>
      <c r="H142" s="20"/>
      <c r="I142" s="19" t="s">
        <v>39</v>
      </c>
      <c r="J142" s="20"/>
      <c r="K142" s="19" t="s">
        <v>40</v>
      </c>
      <c r="L142" s="20"/>
      <c r="M142" s="19" t="s">
        <v>6</v>
      </c>
      <c r="N142" s="20"/>
    </row>
    <row r="143" spans="2:37" ht="15" x14ac:dyDescent="0.25">
      <c r="B143" s="2" t="s">
        <v>7</v>
      </c>
      <c r="C143" s="3">
        <v>6.6E-3</v>
      </c>
      <c r="D143" s="4">
        <v>1</v>
      </c>
      <c r="E143" s="3">
        <v>4.6399999999999997E-2</v>
      </c>
      <c r="F143" s="4">
        <v>7</v>
      </c>
      <c r="G143" s="3">
        <v>0.15890000000000001</v>
      </c>
      <c r="H143" s="4">
        <v>24</v>
      </c>
      <c r="I143" s="3">
        <v>0.19869999999999999</v>
      </c>
      <c r="J143" s="4">
        <v>30</v>
      </c>
      <c r="K143" s="3">
        <v>0.58939999999999992</v>
      </c>
      <c r="L143" s="4">
        <v>89</v>
      </c>
      <c r="M143" s="3">
        <v>0.55509999999999993</v>
      </c>
      <c r="N143" s="4">
        <v>151</v>
      </c>
      <c r="P143" s="9" t="s">
        <v>85</v>
      </c>
      <c r="Q143" s="11">
        <f>_xlfn.CHISQ.TEST(T143:X144,AG143:AK144)</f>
        <v>0.70926083851392607</v>
      </c>
      <c r="S143" s="15" t="s">
        <v>86</v>
      </c>
      <c r="T143" s="15">
        <f>D143</f>
        <v>1</v>
      </c>
      <c r="U143" s="15">
        <f>F143</f>
        <v>7</v>
      </c>
      <c r="V143" s="15">
        <f>H143</f>
        <v>24</v>
      </c>
      <c r="W143" s="15">
        <f>J143</f>
        <v>30</v>
      </c>
      <c r="X143" s="15">
        <f>L143</f>
        <v>89</v>
      </c>
      <c r="Y143" s="17">
        <f>SUM(T143:X143)</f>
        <v>151</v>
      </c>
      <c r="AF143" s="15" t="s">
        <v>87</v>
      </c>
      <c r="AG143" s="18">
        <f>$Y143*T145/$Y145</f>
        <v>1.1102941176470589</v>
      </c>
      <c r="AH143" s="18">
        <f t="shared" ref="AH143" si="137">$Y143*U145/$Y145</f>
        <v>4.9963235294117645</v>
      </c>
      <c r="AI143" s="18">
        <f t="shared" ref="AI143" si="138">$Y143*V145/$Y145</f>
        <v>23.316176470588236</v>
      </c>
      <c r="AJ143" s="18">
        <f t="shared" ref="AJ143" si="139">$Y143*W145/$Y145</f>
        <v>29.422794117647058</v>
      </c>
      <c r="AK143" s="18">
        <f t="shared" ref="AK143" si="140">$Y143*X145/$Y145</f>
        <v>92.154411764705884</v>
      </c>
    </row>
    <row r="144" spans="2:37" ht="15" x14ac:dyDescent="0.25">
      <c r="B144" s="2" t="s">
        <v>8</v>
      </c>
      <c r="C144" s="3">
        <v>8.3000000000000001E-3</v>
      </c>
      <c r="D144" s="4">
        <v>1</v>
      </c>
      <c r="E144" s="3">
        <v>1.6500000000000001E-2</v>
      </c>
      <c r="F144" s="4">
        <v>2</v>
      </c>
      <c r="G144" s="3">
        <v>0.14879999999999999</v>
      </c>
      <c r="H144" s="4">
        <v>18</v>
      </c>
      <c r="I144" s="3">
        <v>0.19009999999999999</v>
      </c>
      <c r="J144" s="4">
        <v>23</v>
      </c>
      <c r="K144" s="3">
        <v>0.63639999999999997</v>
      </c>
      <c r="L144" s="4">
        <v>77</v>
      </c>
      <c r="M144" s="3">
        <v>0.44490000000000002</v>
      </c>
      <c r="N144" s="4">
        <v>121</v>
      </c>
      <c r="P144" s="9" t="s">
        <v>88</v>
      </c>
      <c r="Q144" s="7">
        <f>_xlfn.CHISQ.INV.RT(Q143,4)</f>
        <v>2.1441787765725167</v>
      </c>
      <c r="T144" s="15">
        <f>D144</f>
        <v>1</v>
      </c>
      <c r="U144" s="15">
        <f>F144</f>
        <v>2</v>
      </c>
      <c r="V144" s="15">
        <f>H144</f>
        <v>18</v>
      </c>
      <c r="W144" s="15">
        <f>J144</f>
        <v>23</v>
      </c>
      <c r="X144" s="15">
        <f>L144</f>
        <v>77</v>
      </c>
      <c r="Y144" s="17">
        <f>SUM(T144:X144)</f>
        <v>121</v>
      </c>
      <c r="AG144" s="18">
        <f>$Y144*T145/$Y145</f>
        <v>0.88970588235294112</v>
      </c>
      <c r="AH144" s="18">
        <f t="shared" ref="AH144" si="141">$Y144*U145/$Y145</f>
        <v>4.0036764705882355</v>
      </c>
      <c r="AI144" s="18">
        <f t="shared" ref="AI144" si="142">$Y144*V145/$Y145</f>
        <v>18.683823529411764</v>
      </c>
      <c r="AJ144" s="18">
        <f t="shared" ref="AJ144" si="143">$Y144*W145/$Y145</f>
        <v>23.577205882352942</v>
      </c>
      <c r="AK144" s="18">
        <f t="shared" ref="AK144" si="144">$Y144*X145/$Y145</f>
        <v>73.845588235294116</v>
      </c>
    </row>
    <row r="145" spans="2:37" ht="15" x14ac:dyDescent="0.25">
      <c r="B145" s="2" t="s">
        <v>6</v>
      </c>
      <c r="C145" s="5">
        <v>7.4000000000000003E-3</v>
      </c>
      <c r="D145" s="2">
        <v>2</v>
      </c>
      <c r="E145" s="5">
        <v>3.3099999999999997E-2</v>
      </c>
      <c r="F145" s="2">
        <v>9</v>
      </c>
      <c r="G145" s="5">
        <v>0.15440000000000001</v>
      </c>
      <c r="H145" s="2">
        <v>42</v>
      </c>
      <c r="I145" s="5">
        <v>0.19489999999999999</v>
      </c>
      <c r="J145" s="2">
        <v>53</v>
      </c>
      <c r="K145" s="5">
        <v>0.61030000000000006</v>
      </c>
      <c r="L145" s="2">
        <v>166</v>
      </c>
      <c r="M145" s="5">
        <v>1</v>
      </c>
      <c r="N145" s="2">
        <v>272</v>
      </c>
      <c r="P145" s="9" t="s">
        <v>89</v>
      </c>
      <c r="Q145" s="14">
        <f>SQRT(Q144/(Y145*MIN(5-1,2-1)))</f>
        <v>8.878631768458016E-2</v>
      </c>
      <c r="T145" s="17">
        <f t="shared" ref="T145:X145" si="145">SUM(T143:T144)</f>
        <v>2</v>
      </c>
      <c r="U145" s="17">
        <f t="shared" si="145"/>
        <v>9</v>
      </c>
      <c r="V145" s="17">
        <f t="shared" si="145"/>
        <v>42</v>
      </c>
      <c r="W145" s="17">
        <f t="shared" si="145"/>
        <v>53</v>
      </c>
      <c r="X145" s="17">
        <f t="shared" si="145"/>
        <v>166</v>
      </c>
      <c r="Y145" s="15">
        <f>Y143+Y144</f>
        <v>272</v>
      </c>
    </row>
    <row r="146" spans="2:37" ht="15" x14ac:dyDescent="0.25">
      <c r="B146" s="7" t="s">
        <v>91</v>
      </c>
      <c r="C146" s="16"/>
      <c r="D146" s="12">
        <f>C145*4+E145*3+G145*2+I145*1+K145*0</f>
        <v>0.63260000000000005</v>
      </c>
      <c r="E146" s="11" t="s">
        <v>90</v>
      </c>
      <c r="F146" s="6"/>
      <c r="G146" s="6"/>
      <c r="H146" s="6"/>
      <c r="I146" s="6"/>
      <c r="J146" s="6"/>
      <c r="K146" s="6"/>
      <c r="L146" s="6"/>
      <c r="M146" s="6" t="s">
        <v>9</v>
      </c>
      <c r="N146" s="6">
        <v>272</v>
      </c>
      <c r="Q146" s="7" t="str">
        <f>IF(AND(Q145&gt;0,Q145&lt;=0.2),"Schwacher Zusammenhang",IF(AND(Q145&gt;0.2,Q145&lt;=0.6),"Mittlerer Zusammenhang",IF(Q145&gt;0.6,"Starker Zusammenhang","")))</f>
        <v>Schwacher Zusammenhang</v>
      </c>
    </row>
    <row r="147" spans="2:37" ht="15" x14ac:dyDescent="0.25"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 t="s">
        <v>10</v>
      </c>
      <c r="N147" s="6">
        <v>1</v>
      </c>
    </row>
    <row r="149" spans="2:37" ht="18" x14ac:dyDescent="0.25">
      <c r="B149" s="1" t="s">
        <v>56</v>
      </c>
    </row>
    <row r="150" spans="2:37" x14ac:dyDescent="0.2">
      <c r="B150" s="13"/>
      <c r="C150" s="19" t="s">
        <v>36</v>
      </c>
      <c r="D150" s="20"/>
      <c r="E150" s="19" t="s">
        <v>37</v>
      </c>
      <c r="F150" s="20"/>
      <c r="G150" s="19" t="s">
        <v>38</v>
      </c>
      <c r="H150" s="20"/>
      <c r="I150" s="19" t="s">
        <v>39</v>
      </c>
      <c r="J150" s="20"/>
      <c r="K150" s="19" t="s">
        <v>40</v>
      </c>
      <c r="L150" s="20"/>
      <c r="M150" s="19" t="s">
        <v>6</v>
      </c>
      <c r="N150" s="20"/>
    </row>
    <row r="151" spans="2:37" ht="15" x14ac:dyDescent="0.25">
      <c r="B151" s="2" t="s">
        <v>7</v>
      </c>
      <c r="C151" s="3">
        <v>9.9299999999999999E-2</v>
      </c>
      <c r="D151" s="4">
        <v>15</v>
      </c>
      <c r="E151" s="3">
        <v>0.25169999999999998</v>
      </c>
      <c r="F151" s="4">
        <v>38</v>
      </c>
      <c r="G151" s="3">
        <v>0.22520000000000001</v>
      </c>
      <c r="H151" s="4">
        <v>34</v>
      </c>
      <c r="I151" s="3">
        <v>0.15890000000000001</v>
      </c>
      <c r="J151" s="4">
        <v>24</v>
      </c>
      <c r="K151" s="3">
        <v>0.26490000000000002</v>
      </c>
      <c r="L151" s="4">
        <v>40</v>
      </c>
      <c r="M151" s="3">
        <v>0.55509999999999993</v>
      </c>
      <c r="N151" s="4">
        <v>151</v>
      </c>
      <c r="P151" s="9" t="s">
        <v>85</v>
      </c>
      <c r="Q151" s="11">
        <f>_xlfn.CHISQ.TEST(T151:X152,AG151:AK152)</f>
        <v>0.53695641136671823</v>
      </c>
      <c r="S151" s="15" t="s">
        <v>86</v>
      </c>
      <c r="T151" s="15">
        <f>D151</f>
        <v>15</v>
      </c>
      <c r="U151" s="15">
        <f>F151</f>
        <v>38</v>
      </c>
      <c r="V151" s="15">
        <f>H151</f>
        <v>34</v>
      </c>
      <c r="W151" s="15">
        <f>J151</f>
        <v>24</v>
      </c>
      <c r="X151" s="15">
        <f>L151</f>
        <v>40</v>
      </c>
      <c r="Y151" s="17">
        <f>SUM(T151:X151)</f>
        <v>151</v>
      </c>
      <c r="AF151" s="15" t="s">
        <v>87</v>
      </c>
      <c r="AG151" s="18">
        <f>$Y151*T153/$Y153</f>
        <v>12.213235294117647</v>
      </c>
      <c r="AH151" s="18">
        <f t="shared" ref="AH151" si="146">$Y151*U153/$Y153</f>
        <v>37.194852941176471</v>
      </c>
      <c r="AI151" s="18">
        <f t="shared" ref="AI151" si="147">$Y151*V153/$Y153</f>
        <v>32.753676470588232</v>
      </c>
      <c r="AJ151" s="18">
        <f t="shared" ref="AJ151" si="148">$Y151*W153/$Y153</f>
        <v>23.316176470588236</v>
      </c>
      <c r="AK151" s="18">
        <f t="shared" ref="AK151" si="149">$Y151*X153/$Y153</f>
        <v>45.522058823529413</v>
      </c>
    </row>
    <row r="152" spans="2:37" ht="15" x14ac:dyDescent="0.25">
      <c r="B152" s="2" t="s">
        <v>8</v>
      </c>
      <c r="C152" s="3">
        <v>5.79E-2</v>
      </c>
      <c r="D152" s="4">
        <v>7</v>
      </c>
      <c r="E152" s="3">
        <v>0.2397</v>
      </c>
      <c r="F152" s="4">
        <v>29</v>
      </c>
      <c r="G152" s="3">
        <v>0.20660000000000001</v>
      </c>
      <c r="H152" s="4">
        <v>25</v>
      </c>
      <c r="I152" s="3">
        <v>0.14879999999999999</v>
      </c>
      <c r="J152" s="4">
        <v>18</v>
      </c>
      <c r="K152" s="3">
        <v>0.34710000000000002</v>
      </c>
      <c r="L152" s="4">
        <v>42</v>
      </c>
      <c r="M152" s="3">
        <v>0.44490000000000002</v>
      </c>
      <c r="N152" s="4">
        <v>121</v>
      </c>
      <c r="P152" s="9" t="s">
        <v>88</v>
      </c>
      <c r="Q152" s="7">
        <f>_xlfn.CHISQ.INV.RT(Q151,4)</f>
        <v>3.1260551159168273</v>
      </c>
      <c r="T152" s="15">
        <f>D152</f>
        <v>7</v>
      </c>
      <c r="U152" s="15">
        <f>F152</f>
        <v>29</v>
      </c>
      <c r="V152" s="15">
        <f>H152</f>
        <v>25</v>
      </c>
      <c r="W152" s="15">
        <f>J152</f>
        <v>18</v>
      </c>
      <c r="X152" s="15">
        <f>L152</f>
        <v>42</v>
      </c>
      <c r="Y152" s="17">
        <f>SUM(T152:X152)</f>
        <v>121</v>
      </c>
      <c r="AG152" s="18">
        <f>$Y152*T153/$Y153</f>
        <v>9.7867647058823533</v>
      </c>
      <c r="AH152" s="18">
        <f t="shared" ref="AH152" si="150">$Y152*U153/$Y153</f>
        <v>29.805147058823529</v>
      </c>
      <c r="AI152" s="18">
        <f t="shared" ref="AI152" si="151">$Y152*V153/$Y153</f>
        <v>26.246323529411764</v>
      </c>
      <c r="AJ152" s="18">
        <f t="shared" ref="AJ152" si="152">$Y152*W153/$Y153</f>
        <v>18.683823529411764</v>
      </c>
      <c r="AK152" s="18">
        <f t="shared" ref="AK152" si="153">$Y152*X153/$Y153</f>
        <v>36.477941176470587</v>
      </c>
    </row>
    <row r="153" spans="2:37" ht="15" x14ac:dyDescent="0.25">
      <c r="B153" s="2" t="s">
        <v>6</v>
      </c>
      <c r="C153" s="5">
        <v>8.09E-2</v>
      </c>
      <c r="D153" s="2">
        <v>22</v>
      </c>
      <c r="E153" s="5">
        <v>0.24629999999999999</v>
      </c>
      <c r="F153" s="2">
        <v>67</v>
      </c>
      <c r="G153" s="5">
        <v>0.21690000000000001</v>
      </c>
      <c r="H153" s="2">
        <v>59</v>
      </c>
      <c r="I153" s="5">
        <v>0.15440000000000001</v>
      </c>
      <c r="J153" s="2">
        <v>42</v>
      </c>
      <c r="K153" s="5">
        <v>0.30149999999999999</v>
      </c>
      <c r="L153" s="2">
        <v>82</v>
      </c>
      <c r="M153" s="5">
        <v>1</v>
      </c>
      <c r="N153" s="2">
        <v>272</v>
      </c>
      <c r="P153" s="9" t="s">
        <v>89</v>
      </c>
      <c r="Q153" s="14">
        <f>SQRT(Q152/(Y153*MIN(5-1,2-1)))</f>
        <v>0.10720470927562226</v>
      </c>
      <c r="T153" s="17">
        <f t="shared" ref="T153:X153" si="154">SUM(T151:T152)</f>
        <v>22</v>
      </c>
      <c r="U153" s="17">
        <f t="shared" si="154"/>
        <v>67</v>
      </c>
      <c r="V153" s="17">
        <f t="shared" si="154"/>
        <v>59</v>
      </c>
      <c r="W153" s="17">
        <f t="shared" si="154"/>
        <v>42</v>
      </c>
      <c r="X153" s="17">
        <f t="shared" si="154"/>
        <v>82</v>
      </c>
      <c r="Y153" s="15">
        <f>Y151+Y152</f>
        <v>272</v>
      </c>
    </row>
    <row r="154" spans="2:37" ht="15" x14ac:dyDescent="0.25">
      <c r="B154" s="7" t="s">
        <v>91</v>
      </c>
      <c r="C154" s="16"/>
      <c r="D154" s="12">
        <f>C153*4+E153*3+G153*2+I153*1+K153*0</f>
        <v>1.6507000000000001</v>
      </c>
      <c r="E154" s="11" t="s">
        <v>90</v>
      </c>
      <c r="F154" s="6"/>
      <c r="G154" s="6"/>
      <c r="H154" s="6"/>
      <c r="I154" s="6"/>
      <c r="J154" s="6"/>
      <c r="K154" s="6"/>
      <c r="L154" s="6"/>
      <c r="M154" s="6" t="s">
        <v>9</v>
      </c>
      <c r="N154" s="6">
        <v>272</v>
      </c>
      <c r="Q154" s="7" t="str">
        <f>IF(AND(Q153&gt;0,Q153&lt;=0.2),"Schwacher Zusammenhang",IF(AND(Q153&gt;0.2,Q153&lt;=0.6),"Mittlerer Zusammenhang",IF(Q153&gt;0.6,"Starker Zusammenhang","")))</f>
        <v>Schwacher Zusammenhang</v>
      </c>
    </row>
    <row r="155" spans="2:37" ht="15" x14ac:dyDescent="0.25"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 t="s">
        <v>10</v>
      </c>
      <c r="N155" s="6">
        <v>1</v>
      </c>
    </row>
    <row r="157" spans="2:37" ht="18" x14ac:dyDescent="0.25">
      <c r="B157" s="1" t="s">
        <v>57</v>
      </c>
    </row>
    <row r="158" spans="2:37" ht="18" x14ac:dyDescent="0.25">
      <c r="B158" s="1" t="s">
        <v>58</v>
      </c>
    </row>
    <row r="159" spans="2:37" x14ac:dyDescent="0.2">
      <c r="B159" s="13"/>
      <c r="C159" s="19" t="s">
        <v>36</v>
      </c>
      <c r="D159" s="20"/>
      <c r="E159" s="19" t="s">
        <v>37</v>
      </c>
      <c r="F159" s="20"/>
      <c r="G159" s="19" t="s">
        <v>38</v>
      </c>
      <c r="H159" s="20"/>
      <c r="I159" s="19" t="s">
        <v>39</v>
      </c>
      <c r="J159" s="20"/>
      <c r="K159" s="19" t="s">
        <v>40</v>
      </c>
      <c r="L159" s="20"/>
      <c r="M159" s="19" t="s">
        <v>6</v>
      </c>
      <c r="N159" s="20"/>
    </row>
    <row r="160" spans="2:37" ht="15" x14ac:dyDescent="0.25">
      <c r="B160" s="2" t="s">
        <v>7</v>
      </c>
      <c r="C160" s="3">
        <v>0.15229999999999999</v>
      </c>
      <c r="D160" s="4">
        <v>23</v>
      </c>
      <c r="E160" s="3">
        <v>0.35099999999999998</v>
      </c>
      <c r="F160" s="4">
        <v>53</v>
      </c>
      <c r="G160" s="3">
        <v>0.35759999999999997</v>
      </c>
      <c r="H160" s="4">
        <v>54</v>
      </c>
      <c r="I160" s="3">
        <v>0.11260000000000001</v>
      </c>
      <c r="J160" s="4">
        <v>17</v>
      </c>
      <c r="K160" s="3">
        <v>2.6499999999999999E-2</v>
      </c>
      <c r="L160" s="4">
        <v>4</v>
      </c>
      <c r="M160" s="3">
        <v>0.55509999999999993</v>
      </c>
      <c r="N160" s="4">
        <v>151</v>
      </c>
      <c r="P160" s="9" t="s">
        <v>85</v>
      </c>
      <c r="Q160" s="11">
        <f>_xlfn.CHISQ.TEST(T160:X161,AG160:AK161)</f>
        <v>0.1499680495268074</v>
      </c>
      <c r="S160" s="15" t="s">
        <v>86</v>
      </c>
      <c r="T160" s="15">
        <f>D160</f>
        <v>23</v>
      </c>
      <c r="U160" s="15">
        <f>F160</f>
        <v>53</v>
      </c>
      <c r="V160" s="15">
        <f>H160</f>
        <v>54</v>
      </c>
      <c r="W160" s="15">
        <f>J160</f>
        <v>17</v>
      </c>
      <c r="X160" s="15">
        <f>L160</f>
        <v>4</v>
      </c>
      <c r="Y160" s="17">
        <f>SUM(T160:X160)</f>
        <v>151</v>
      </c>
      <c r="AF160" s="15" t="s">
        <v>87</v>
      </c>
      <c r="AG160" s="18">
        <f>$Y160*T162/$Y162</f>
        <v>20.540441176470587</v>
      </c>
      <c r="AH160" s="18">
        <f t="shared" ref="AH160" si="155">$Y160*U162/$Y162</f>
        <v>59.955882352941174</v>
      </c>
      <c r="AI160" s="18">
        <f t="shared" ref="AI160" si="156">$Y160*V162/$Y162</f>
        <v>52.183823529411768</v>
      </c>
      <c r="AJ160" s="18">
        <f t="shared" ref="AJ160" si="157">$Y160*W162/$Y162</f>
        <v>12.768382352941176</v>
      </c>
      <c r="AK160" s="18">
        <f t="shared" ref="AK160" si="158">$Y160*X162/$Y162</f>
        <v>5.5514705882352944</v>
      </c>
    </row>
    <row r="161" spans="2:37" ht="15" x14ac:dyDescent="0.25">
      <c r="B161" s="2" t="s">
        <v>8</v>
      </c>
      <c r="C161" s="3">
        <v>0.1157</v>
      </c>
      <c r="D161" s="4">
        <v>14</v>
      </c>
      <c r="E161" s="3">
        <v>0.45450000000000002</v>
      </c>
      <c r="F161" s="4">
        <v>55</v>
      </c>
      <c r="G161" s="3">
        <v>0.3306</v>
      </c>
      <c r="H161" s="4">
        <v>40</v>
      </c>
      <c r="I161" s="3">
        <v>4.9599999999999998E-2</v>
      </c>
      <c r="J161" s="4">
        <v>6</v>
      </c>
      <c r="K161" s="3">
        <v>4.9599999999999998E-2</v>
      </c>
      <c r="L161" s="4">
        <v>6</v>
      </c>
      <c r="M161" s="3">
        <v>0.44490000000000002</v>
      </c>
      <c r="N161" s="4">
        <v>121</v>
      </c>
      <c r="P161" s="9" t="s">
        <v>88</v>
      </c>
      <c r="Q161" s="7">
        <f>_xlfn.CHISQ.INV.RT(Q160,4)</f>
        <v>6.7454354670305747</v>
      </c>
      <c r="T161" s="15">
        <f>D161</f>
        <v>14</v>
      </c>
      <c r="U161" s="15">
        <f>F161</f>
        <v>55</v>
      </c>
      <c r="V161" s="15">
        <f>H161</f>
        <v>40</v>
      </c>
      <c r="W161" s="15">
        <f>J161</f>
        <v>6</v>
      </c>
      <c r="X161" s="15">
        <f>L161</f>
        <v>6</v>
      </c>
      <c r="Y161" s="17">
        <f>SUM(T161:X161)</f>
        <v>121</v>
      </c>
      <c r="AG161" s="18">
        <f>$Y161*T162/$Y162</f>
        <v>16.459558823529413</v>
      </c>
      <c r="AH161" s="18">
        <f t="shared" ref="AH161" si="159">$Y161*U162/$Y162</f>
        <v>48.044117647058826</v>
      </c>
      <c r="AI161" s="18">
        <f t="shared" ref="AI161" si="160">$Y161*V162/$Y162</f>
        <v>41.816176470588232</v>
      </c>
      <c r="AJ161" s="18">
        <f t="shared" ref="AJ161" si="161">$Y161*W162/$Y162</f>
        <v>10.231617647058824</v>
      </c>
      <c r="AK161" s="18">
        <f t="shared" ref="AK161" si="162">$Y161*X162/$Y162</f>
        <v>4.4485294117647056</v>
      </c>
    </row>
    <row r="162" spans="2:37" ht="15" x14ac:dyDescent="0.25">
      <c r="B162" s="2" t="s">
        <v>6</v>
      </c>
      <c r="C162" s="5">
        <v>0.13600000000000001</v>
      </c>
      <c r="D162" s="2">
        <v>37</v>
      </c>
      <c r="E162" s="5">
        <v>0.39710000000000001</v>
      </c>
      <c r="F162" s="2">
        <v>108</v>
      </c>
      <c r="G162" s="5">
        <v>0.34560000000000002</v>
      </c>
      <c r="H162" s="2">
        <v>94</v>
      </c>
      <c r="I162" s="5">
        <v>8.4600000000000009E-2</v>
      </c>
      <c r="J162" s="2">
        <v>23</v>
      </c>
      <c r="K162" s="5">
        <v>3.6799999999999999E-2</v>
      </c>
      <c r="L162" s="2">
        <v>10</v>
      </c>
      <c r="M162" s="5">
        <v>1</v>
      </c>
      <c r="N162" s="2">
        <v>272</v>
      </c>
      <c r="P162" s="9" t="s">
        <v>89</v>
      </c>
      <c r="Q162" s="14">
        <f>SQRT(Q161/(Y162*MIN(5-1,2-1)))</f>
        <v>0.15747823690712667</v>
      </c>
      <c r="T162" s="17">
        <f t="shared" ref="T162:X162" si="163">SUM(T160:T161)</f>
        <v>37</v>
      </c>
      <c r="U162" s="17">
        <f t="shared" si="163"/>
        <v>108</v>
      </c>
      <c r="V162" s="17">
        <f t="shared" si="163"/>
        <v>94</v>
      </c>
      <c r="W162" s="17">
        <f t="shared" si="163"/>
        <v>23</v>
      </c>
      <c r="X162" s="17">
        <f t="shared" si="163"/>
        <v>10</v>
      </c>
      <c r="Y162" s="15">
        <f>Y160+Y161</f>
        <v>272</v>
      </c>
    </row>
    <row r="163" spans="2:37" ht="15" x14ac:dyDescent="0.25">
      <c r="B163" s="7" t="s">
        <v>91</v>
      </c>
      <c r="C163" s="16"/>
      <c r="D163" s="12">
        <f>C162*4+E162*3+G162*2+I162*1+K162*0</f>
        <v>2.5110999999999999</v>
      </c>
      <c r="E163" s="11" t="s">
        <v>90</v>
      </c>
      <c r="F163" s="6"/>
      <c r="G163" s="6"/>
      <c r="H163" s="6"/>
      <c r="I163" s="6"/>
      <c r="J163" s="6"/>
      <c r="K163" s="6"/>
      <c r="L163" s="6"/>
      <c r="M163" s="6" t="s">
        <v>9</v>
      </c>
      <c r="N163" s="6">
        <v>272</v>
      </c>
      <c r="Q163" s="7" t="str">
        <f>IF(AND(Q162&gt;0,Q162&lt;=0.2),"Schwacher Zusammenhang",IF(AND(Q162&gt;0.2,Q162&lt;=0.6),"Mittlerer Zusammenhang",IF(Q162&gt;0.6,"Starker Zusammenhang","")))</f>
        <v>Schwacher Zusammenhang</v>
      </c>
    </row>
    <row r="164" spans="2:37" ht="15" x14ac:dyDescent="0.25"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 t="s">
        <v>10</v>
      </c>
      <c r="N164" s="6">
        <v>1</v>
      </c>
    </row>
    <row r="166" spans="2:37" ht="18" x14ac:dyDescent="0.25">
      <c r="B166" s="1" t="s">
        <v>59</v>
      </c>
    </row>
    <row r="167" spans="2:37" x14ac:dyDescent="0.2">
      <c r="B167" s="13"/>
      <c r="C167" s="19" t="s">
        <v>36</v>
      </c>
      <c r="D167" s="20"/>
      <c r="E167" s="19" t="s">
        <v>37</v>
      </c>
      <c r="F167" s="20"/>
      <c r="G167" s="19" t="s">
        <v>38</v>
      </c>
      <c r="H167" s="20"/>
      <c r="I167" s="19" t="s">
        <v>39</v>
      </c>
      <c r="J167" s="20"/>
      <c r="K167" s="19" t="s">
        <v>40</v>
      </c>
      <c r="L167" s="20"/>
      <c r="M167" s="19" t="s">
        <v>6</v>
      </c>
      <c r="N167" s="20"/>
    </row>
    <row r="168" spans="2:37" ht="15" x14ac:dyDescent="0.25">
      <c r="B168" s="2" t="s">
        <v>7</v>
      </c>
      <c r="C168" s="3">
        <v>9.9299999999999999E-2</v>
      </c>
      <c r="D168" s="4">
        <v>15</v>
      </c>
      <c r="E168" s="3">
        <v>0.37090000000000001</v>
      </c>
      <c r="F168" s="4">
        <v>56</v>
      </c>
      <c r="G168" s="3">
        <v>0.41060000000000002</v>
      </c>
      <c r="H168" s="4">
        <v>62</v>
      </c>
      <c r="I168" s="3">
        <v>0.106</v>
      </c>
      <c r="J168" s="4">
        <v>16</v>
      </c>
      <c r="K168" s="3">
        <v>1.32E-2</v>
      </c>
      <c r="L168" s="4">
        <v>2</v>
      </c>
      <c r="M168" s="3">
        <v>0.55509999999999993</v>
      </c>
      <c r="N168" s="4">
        <v>151</v>
      </c>
      <c r="P168" s="9" t="s">
        <v>85</v>
      </c>
      <c r="Q168" s="11">
        <f>_xlfn.CHISQ.TEST(T168:X169,AG168:AK169)</f>
        <v>0.1503838961748008</v>
      </c>
      <c r="S168" s="15" t="s">
        <v>86</v>
      </c>
      <c r="T168" s="15">
        <f>D168</f>
        <v>15</v>
      </c>
      <c r="U168" s="15">
        <f>F168</f>
        <v>56</v>
      </c>
      <c r="V168" s="15">
        <f>H168</f>
        <v>62</v>
      </c>
      <c r="W168" s="15">
        <f>J168</f>
        <v>16</v>
      </c>
      <c r="X168" s="15">
        <f>L168</f>
        <v>2</v>
      </c>
      <c r="Y168" s="17">
        <f>SUM(T168:X168)</f>
        <v>151</v>
      </c>
      <c r="AF168" s="15" t="s">
        <v>87</v>
      </c>
      <c r="AG168" s="18">
        <f>$Y168*T170/$Y170</f>
        <v>13.878676470588236</v>
      </c>
      <c r="AH168" s="18">
        <f t="shared" ref="AH168" si="164">$Y168*U170/$Y170</f>
        <v>60.511029411764703</v>
      </c>
      <c r="AI168" s="18">
        <f t="shared" ref="AI168" si="165">$Y168*V170/$Y170</f>
        <v>58.290441176470587</v>
      </c>
      <c r="AJ168" s="18">
        <f t="shared" ref="AJ168" si="166">$Y168*W170/$Y170</f>
        <v>13.323529411764707</v>
      </c>
      <c r="AK168" s="18">
        <f t="shared" ref="AK168" si="167">$Y168*X170/$Y170</f>
        <v>4.9963235294117645</v>
      </c>
    </row>
    <row r="169" spans="2:37" ht="15" x14ac:dyDescent="0.25">
      <c r="B169" s="2" t="s">
        <v>8</v>
      </c>
      <c r="C169" s="3">
        <v>8.2599999999999993E-2</v>
      </c>
      <c r="D169" s="4">
        <v>10</v>
      </c>
      <c r="E169" s="3">
        <v>0.43799999999999989</v>
      </c>
      <c r="F169" s="4">
        <v>53</v>
      </c>
      <c r="G169" s="3">
        <v>0.35539999999999999</v>
      </c>
      <c r="H169" s="4">
        <v>43</v>
      </c>
      <c r="I169" s="3">
        <v>6.6100000000000006E-2</v>
      </c>
      <c r="J169" s="4">
        <v>8</v>
      </c>
      <c r="K169" s="3">
        <v>5.79E-2</v>
      </c>
      <c r="L169" s="4">
        <v>7</v>
      </c>
      <c r="M169" s="3">
        <v>0.44490000000000002</v>
      </c>
      <c r="N169" s="4">
        <v>121</v>
      </c>
      <c r="P169" s="9" t="s">
        <v>88</v>
      </c>
      <c r="Q169" s="7">
        <f>_xlfn.CHISQ.INV.RT(Q168,4)</f>
        <v>6.7382544266216629</v>
      </c>
      <c r="T169" s="15">
        <f>D169</f>
        <v>10</v>
      </c>
      <c r="U169" s="15">
        <f>F169</f>
        <v>53</v>
      </c>
      <c r="V169" s="15">
        <f>H169</f>
        <v>43</v>
      </c>
      <c r="W169" s="15">
        <f>J169</f>
        <v>8</v>
      </c>
      <c r="X169" s="15">
        <f>L169</f>
        <v>7</v>
      </c>
      <c r="Y169" s="17">
        <f>SUM(T169:X169)</f>
        <v>121</v>
      </c>
      <c r="AG169" s="18">
        <f>$Y169*T170/$Y170</f>
        <v>11.121323529411764</v>
      </c>
      <c r="AH169" s="18">
        <f t="shared" ref="AH169" si="168">$Y169*U170/$Y170</f>
        <v>48.488970588235297</v>
      </c>
      <c r="AI169" s="18">
        <f t="shared" ref="AI169" si="169">$Y169*V170/$Y170</f>
        <v>46.709558823529413</v>
      </c>
      <c r="AJ169" s="18">
        <f t="shared" ref="AJ169" si="170">$Y169*W170/$Y170</f>
        <v>10.676470588235293</v>
      </c>
      <c r="AK169" s="18">
        <f t="shared" ref="AK169" si="171">$Y169*X170/$Y170</f>
        <v>4.0036764705882355</v>
      </c>
    </row>
    <row r="170" spans="2:37" ht="15" x14ac:dyDescent="0.25">
      <c r="B170" s="2" t="s">
        <v>6</v>
      </c>
      <c r="C170" s="5">
        <v>9.1899999999999996E-2</v>
      </c>
      <c r="D170" s="2">
        <v>25</v>
      </c>
      <c r="E170" s="5">
        <v>0.4007</v>
      </c>
      <c r="F170" s="2">
        <v>109</v>
      </c>
      <c r="G170" s="5">
        <v>0.38600000000000001</v>
      </c>
      <c r="H170" s="2">
        <v>105</v>
      </c>
      <c r="I170" s="5">
        <v>8.8200000000000001E-2</v>
      </c>
      <c r="J170" s="2">
        <v>24</v>
      </c>
      <c r="K170" s="5">
        <v>3.3099999999999997E-2</v>
      </c>
      <c r="L170" s="2">
        <v>9</v>
      </c>
      <c r="M170" s="5">
        <v>1</v>
      </c>
      <c r="N170" s="2">
        <v>272</v>
      </c>
      <c r="P170" s="9" t="s">
        <v>89</v>
      </c>
      <c r="Q170" s="14">
        <f>SQRT(Q169/(Y170*MIN(5-1,2-1)))</f>
        <v>0.15739439067362224</v>
      </c>
      <c r="T170" s="17">
        <f t="shared" ref="T170:X170" si="172">SUM(T168:T169)</f>
        <v>25</v>
      </c>
      <c r="U170" s="17">
        <f t="shared" si="172"/>
        <v>109</v>
      </c>
      <c r="V170" s="17">
        <f t="shared" si="172"/>
        <v>105</v>
      </c>
      <c r="W170" s="17">
        <f t="shared" si="172"/>
        <v>24</v>
      </c>
      <c r="X170" s="17">
        <f t="shared" si="172"/>
        <v>9</v>
      </c>
      <c r="Y170" s="15">
        <f>Y168+Y169</f>
        <v>272</v>
      </c>
    </row>
    <row r="171" spans="2:37" ht="15" x14ac:dyDescent="0.25">
      <c r="B171" s="7" t="s">
        <v>91</v>
      </c>
      <c r="C171" s="16"/>
      <c r="D171" s="12">
        <f>C170*4+E170*3+G170*2+I170*1+K170*0</f>
        <v>2.4298999999999999</v>
      </c>
      <c r="E171" s="11" t="s">
        <v>90</v>
      </c>
      <c r="F171" s="6"/>
      <c r="G171" s="6"/>
      <c r="H171" s="6"/>
      <c r="I171" s="6"/>
      <c r="J171" s="6"/>
      <c r="K171" s="6"/>
      <c r="L171" s="6"/>
      <c r="M171" s="6" t="s">
        <v>9</v>
      </c>
      <c r="N171" s="6">
        <v>272</v>
      </c>
      <c r="Q171" s="7" t="str">
        <f>IF(AND(Q170&gt;0,Q170&lt;=0.2),"Schwacher Zusammenhang",IF(AND(Q170&gt;0.2,Q170&lt;=0.6),"Mittlerer Zusammenhang",IF(Q170&gt;0.6,"Starker Zusammenhang","")))</f>
        <v>Schwacher Zusammenhang</v>
      </c>
    </row>
    <row r="172" spans="2:37" ht="15" x14ac:dyDescent="0.25"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 t="s">
        <v>10</v>
      </c>
      <c r="N172" s="6">
        <v>1</v>
      </c>
    </row>
    <row r="174" spans="2:37" ht="18" x14ac:dyDescent="0.25">
      <c r="B174" s="1" t="s">
        <v>60</v>
      </c>
    </row>
    <row r="175" spans="2:37" x14ac:dyDescent="0.2">
      <c r="B175" s="13"/>
      <c r="C175" s="19" t="s">
        <v>36</v>
      </c>
      <c r="D175" s="20"/>
      <c r="E175" s="19" t="s">
        <v>37</v>
      </c>
      <c r="F175" s="20"/>
      <c r="G175" s="19" t="s">
        <v>38</v>
      </c>
      <c r="H175" s="20"/>
      <c r="I175" s="19" t="s">
        <v>39</v>
      </c>
      <c r="J175" s="20"/>
      <c r="K175" s="19" t="s">
        <v>40</v>
      </c>
      <c r="L175" s="20"/>
      <c r="M175" s="19" t="s">
        <v>6</v>
      </c>
      <c r="N175" s="20"/>
    </row>
    <row r="176" spans="2:37" ht="15" x14ac:dyDescent="0.25">
      <c r="B176" s="2" t="s">
        <v>7</v>
      </c>
      <c r="C176" s="3">
        <v>1.32E-2</v>
      </c>
      <c r="D176" s="4">
        <v>2</v>
      </c>
      <c r="E176" s="3">
        <v>9.9299999999999999E-2</v>
      </c>
      <c r="F176" s="4">
        <v>15</v>
      </c>
      <c r="G176" s="3">
        <v>0.36420000000000002</v>
      </c>
      <c r="H176" s="4">
        <v>55</v>
      </c>
      <c r="I176" s="3">
        <v>0.30459999999999998</v>
      </c>
      <c r="J176" s="4">
        <v>46</v>
      </c>
      <c r="K176" s="3">
        <v>0.2185</v>
      </c>
      <c r="L176" s="4">
        <v>33</v>
      </c>
      <c r="M176" s="3">
        <v>0.55509999999999993</v>
      </c>
      <c r="N176" s="4">
        <v>151</v>
      </c>
      <c r="P176" s="9" t="s">
        <v>85</v>
      </c>
      <c r="Q176" s="11">
        <f>_xlfn.CHISQ.TEST(T176:X177,AG176:AK177)</f>
        <v>0.66262387274157009</v>
      </c>
      <c r="S176" s="15" t="s">
        <v>86</v>
      </c>
      <c r="T176" s="15">
        <f>D176</f>
        <v>2</v>
      </c>
      <c r="U176" s="15">
        <f>F176</f>
        <v>15</v>
      </c>
      <c r="V176" s="15">
        <f>H176</f>
        <v>55</v>
      </c>
      <c r="W176" s="15">
        <f>J176</f>
        <v>46</v>
      </c>
      <c r="X176" s="15">
        <f>L176</f>
        <v>33</v>
      </c>
      <c r="Y176" s="17">
        <f>SUM(T176:X176)</f>
        <v>151</v>
      </c>
      <c r="AF176" s="15" t="s">
        <v>87</v>
      </c>
      <c r="AG176" s="18">
        <f>$Y176*T178/$Y178</f>
        <v>1.6654411764705883</v>
      </c>
      <c r="AH176" s="18">
        <f t="shared" ref="AH176" si="173">$Y176*U178/$Y178</f>
        <v>12.768382352941176</v>
      </c>
      <c r="AI176" s="18">
        <f t="shared" ref="AI176" si="174">$Y176*V178/$Y178</f>
        <v>58.845588235294116</v>
      </c>
      <c r="AJ176" s="18">
        <f t="shared" ref="AJ176" si="175">$Y176*W178/$Y178</f>
        <v>42.746323529411768</v>
      </c>
      <c r="AK176" s="18">
        <f t="shared" ref="AK176" si="176">$Y176*X178/$Y178</f>
        <v>34.974264705882355</v>
      </c>
    </row>
    <row r="177" spans="2:37" ht="15" x14ac:dyDescent="0.25">
      <c r="B177" s="2" t="s">
        <v>8</v>
      </c>
      <c r="C177" s="3">
        <v>8.3000000000000001E-3</v>
      </c>
      <c r="D177" s="4">
        <v>1</v>
      </c>
      <c r="E177" s="3">
        <v>6.6100000000000006E-2</v>
      </c>
      <c r="F177" s="4">
        <v>8</v>
      </c>
      <c r="G177" s="3">
        <v>0.42149999999999999</v>
      </c>
      <c r="H177" s="4">
        <v>51</v>
      </c>
      <c r="I177" s="3">
        <v>0.25619999999999998</v>
      </c>
      <c r="J177" s="4">
        <v>31</v>
      </c>
      <c r="K177" s="3">
        <v>0.24790000000000001</v>
      </c>
      <c r="L177" s="4">
        <v>30</v>
      </c>
      <c r="M177" s="3">
        <v>0.44490000000000002</v>
      </c>
      <c r="N177" s="4">
        <v>121</v>
      </c>
      <c r="P177" s="9" t="s">
        <v>88</v>
      </c>
      <c r="Q177" s="7">
        <f>_xlfn.CHISQ.INV.RT(Q176,4)</f>
        <v>2.4000187778504989</v>
      </c>
      <c r="T177" s="15">
        <f>D177</f>
        <v>1</v>
      </c>
      <c r="U177" s="15">
        <f>F177</f>
        <v>8</v>
      </c>
      <c r="V177" s="15">
        <f>H177</f>
        <v>51</v>
      </c>
      <c r="W177" s="15">
        <f>J177</f>
        <v>31</v>
      </c>
      <c r="X177" s="15">
        <f>L177</f>
        <v>30</v>
      </c>
      <c r="Y177" s="17">
        <f>SUM(T177:X177)</f>
        <v>121</v>
      </c>
      <c r="AG177" s="18">
        <f>$Y177*T178/$Y178</f>
        <v>1.3345588235294117</v>
      </c>
      <c r="AH177" s="18">
        <f t="shared" ref="AH177" si="177">$Y177*U178/$Y178</f>
        <v>10.231617647058824</v>
      </c>
      <c r="AI177" s="18">
        <f t="shared" ref="AI177" si="178">$Y177*V178/$Y178</f>
        <v>47.154411764705884</v>
      </c>
      <c r="AJ177" s="18">
        <f t="shared" ref="AJ177" si="179">$Y177*W178/$Y178</f>
        <v>34.253676470588232</v>
      </c>
      <c r="AK177" s="18">
        <f t="shared" ref="AK177" si="180">$Y177*X178/$Y178</f>
        <v>28.025735294117649</v>
      </c>
    </row>
    <row r="178" spans="2:37" ht="15" x14ac:dyDescent="0.25">
      <c r="B178" s="2" t="s">
        <v>6</v>
      </c>
      <c r="C178" s="5">
        <v>1.0999999999999999E-2</v>
      </c>
      <c r="D178" s="2">
        <v>3</v>
      </c>
      <c r="E178" s="5">
        <v>8.4600000000000009E-2</v>
      </c>
      <c r="F178" s="2">
        <v>23</v>
      </c>
      <c r="G178" s="5">
        <v>0.38969999999999999</v>
      </c>
      <c r="H178" s="2">
        <v>106</v>
      </c>
      <c r="I178" s="5">
        <v>0.28310000000000002</v>
      </c>
      <c r="J178" s="2">
        <v>77</v>
      </c>
      <c r="K178" s="5">
        <v>0.2316</v>
      </c>
      <c r="L178" s="2">
        <v>63</v>
      </c>
      <c r="M178" s="5">
        <v>1</v>
      </c>
      <c r="N178" s="2">
        <v>272</v>
      </c>
      <c r="P178" s="9" t="s">
        <v>89</v>
      </c>
      <c r="Q178" s="14">
        <f>SQRT(Q177/(Y178*MIN(5-1,2-1)))</f>
        <v>9.3934011135369783E-2</v>
      </c>
      <c r="T178" s="17">
        <f t="shared" ref="T178:X178" si="181">SUM(T176:T177)</f>
        <v>3</v>
      </c>
      <c r="U178" s="17">
        <f t="shared" si="181"/>
        <v>23</v>
      </c>
      <c r="V178" s="17">
        <f t="shared" si="181"/>
        <v>106</v>
      </c>
      <c r="W178" s="17">
        <f t="shared" si="181"/>
        <v>77</v>
      </c>
      <c r="X178" s="17">
        <f t="shared" si="181"/>
        <v>63</v>
      </c>
      <c r="Y178" s="15">
        <f>Y176+Y177</f>
        <v>272</v>
      </c>
    </row>
    <row r="179" spans="2:37" ht="15" x14ac:dyDescent="0.25">
      <c r="B179" s="7" t="s">
        <v>91</v>
      </c>
      <c r="C179" s="16"/>
      <c r="D179" s="12">
        <f>C178*4+E178*3+G178*2+I178*1+K178*0</f>
        <v>1.3603000000000001</v>
      </c>
      <c r="E179" s="11" t="s">
        <v>90</v>
      </c>
      <c r="F179" s="6"/>
      <c r="G179" s="6"/>
      <c r="H179" s="6"/>
      <c r="I179" s="6"/>
      <c r="J179" s="6"/>
      <c r="K179" s="6"/>
      <c r="L179" s="6"/>
      <c r="M179" s="6" t="s">
        <v>9</v>
      </c>
      <c r="N179" s="6">
        <v>272</v>
      </c>
      <c r="Q179" s="7" t="str">
        <f>IF(AND(Q178&gt;0,Q178&lt;=0.2),"Schwacher Zusammenhang",IF(AND(Q178&gt;0.2,Q178&lt;=0.6),"Mittlerer Zusammenhang",IF(Q178&gt;0.6,"Starker Zusammenhang","")))</f>
        <v>Schwacher Zusammenhang</v>
      </c>
    </row>
    <row r="180" spans="2:37" ht="15" x14ac:dyDescent="0.25"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 t="s">
        <v>10</v>
      </c>
      <c r="N180" s="6">
        <v>1</v>
      </c>
    </row>
    <row r="182" spans="2:37" ht="18" x14ac:dyDescent="0.25">
      <c r="B182" s="1" t="s">
        <v>61</v>
      </c>
    </row>
    <row r="183" spans="2:37" x14ac:dyDescent="0.2">
      <c r="B183" s="13"/>
      <c r="C183" s="19" t="s">
        <v>36</v>
      </c>
      <c r="D183" s="20"/>
      <c r="E183" s="19" t="s">
        <v>37</v>
      </c>
      <c r="F183" s="20"/>
      <c r="G183" s="19" t="s">
        <v>38</v>
      </c>
      <c r="H183" s="20"/>
      <c r="I183" s="19" t="s">
        <v>39</v>
      </c>
      <c r="J183" s="20"/>
      <c r="K183" s="19" t="s">
        <v>40</v>
      </c>
      <c r="L183" s="20"/>
      <c r="M183" s="19" t="s">
        <v>6</v>
      </c>
      <c r="N183" s="20"/>
    </row>
    <row r="184" spans="2:37" ht="15" x14ac:dyDescent="0.25">
      <c r="B184" s="2" t="s">
        <v>7</v>
      </c>
      <c r="C184" s="3">
        <v>1.3299999999999999E-2</v>
      </c>
      <c r="D184" s="4">
        <v>2</v>
      </c>
      <c r="E184" s="3">
        <v>0.1067</v>
      </c>
      <c r="F184" s="4">
        <v>16</v>
      </c>
      <c r="G184" s="3">
        <v>0.39329999999999998</v>
      </c>
      <c r="H184" s="4">
        <v>59</v>
      </c>
      <c r="I184" s="3">
        <v>0.30669999999999997</v>
      </c>
      <c r="J184" s="4">
        <v>46</v>
      </c>
      <c r="K184" s="3">
        <v>0.18</v>
      </c>
      <c r="L184" s="4">
        <v>27</v>
      </c>
      <c r="M184" s="3">
        <v>0.55149999999999999</v>
      </c>
      <c r="N184" s="4">
        <v>150</v>
      </c>
      <c r="P184" s="9" t="s">
        <v>85</v>
      </c>
      <c r="Q184" s="11">
        <f>_xlfn.CHISQ.TEST(T184:X185,AG184:AK185)</f>
        <v>0.16419956817060974</v>
      </c>
      <c r="S184" s="15" t="s">
        <v>86</v>
      </c>
      <c r="T184" s="15">
        <f>D184</f>
        <v>2</v>
      </c>
      <c r="U184" s="15">
        <f>F184</f>
        <v>16</v>
      </c>
      <c r="V184" s="15">
        <f>H184</f>
        <v>59</v>
      </c>
      <c r="W184" s="15">
        <f>J184</f>
        <v>46</v>
      </c>
      <c r="X184" s="15">
        <f>L184</f>
        <v>27</v>
      </c>
      <c r="Y184" s="17">
        <f>SUM(T184:X184)</f>
        <v>150</v>
      </c>
      <c r="AF184" s="15" t="s">
        <v>87</v>
      </c>
      <c r="AG184" s="18">
        <f>$Y184*T186/$Y186</f>
        <v>2.2140221402214024</v>
      </c>
      <c r="AH184" s="18">
        <f t="shared" ref="AH184" si="182">$Y184*U186/$Y186</f>
        <v>12.730627306273062</v>
      </c>
      <c r="AI184" s="18">
        <f t="shared" ref="AI184" si="183">$Y184*V186/$Y186</f>
        <v>59.225092250922508</v>
      </c>
      <c r="AJ184" s="18">
        <f t="shared" ref="AJ184" si="184">$Y184*W186/$Y186</f>
        <v>41.512915129151288</v>
      </c>
      <c r="AK184" s="18">
        <f t="shared" ref="AK184" si="185">$Y184*X186/$Y186</f>
        <v>34.317343173431738</v>
      </c>
    </row>
    <row r="185" spans="2:37" ht="15" x14ac:dyDescent="0.25">
      <c r="B185" s="2" t="s">
        <v>8</v>
      </c>
      <c r="C185" s="3">
        <v>1.6500000000000001E-2</v>
      </c>
      <c r="D185" s="4">
        <v>2</v>
      </c>
      <c r="E185" s="3">
        <v>5.79E-2</v>
      </c>
      <c r="F185" s="4">
        <v>7</v>
      </c>
      <c r="G185" s="3">
        <v>0.3967</v>
      </c>
      <c r="H185" s="4">
        <v>48</v>
      </c>
      <c r="I185" s="3">
        <v>0.2397</v>
      </c>
      <c r="J185" s="4">
        <v>29</v>
      </c>
      <c r="K185" s="3">
        <v>0.2893</v>
      </c>
      <c r="L185" s="4">
        <v>35</v>
      </c>
      <c r="M185" s="3">
        <v>0.44490000000000002</v>
      </c>
      <c r="N185" s="4">
        <v>121</v>
      </c>
      <c r="P185" s="9" t="s">
        <v>88</v>
      </c>
      <c r="Q185" s="7">
        <f>_xlfn.CHISQ.INV.RT(Q184,4)</f>
        <v>6.5093920679264707</v>
      </c>
      <c r="T185" s="15">
        <f>D185</f>
        <v>2</v>
      </c>
      <c r="U185" s="15">
        <f>F185</f>
        <v>7</v>
      </c>
      <c r="V185" s="15">
        <f>H185</f>
        <v>48</v>
      </c>
      <c r="W185" s="15">
        <f>J185</f>
        <v>29</v>
      </c>
      <c r="X185" s="15">
        <f>L185</f>
        <v>35</v>
      </c>
      <c r="Y185" s="17">
        <f>SUM(T185:X185)</f>
        <v>121</v>
      </c>
      <c r="AG185" s="18">
        <f>$Y185*T186/$Y186</f>
        <v>1.7859778597785978</v>
      </c>
      <c r="AH185" s="18">
        <f t="shared" ref="AH185" si="186">$Y185*U186/$Y186</f>
        <v>10.269372693726938</v>
      </c>
      <c r="AI185" s="18">
        <f t="shared" ref="AI185" si="187">$Y185*V186/$Y186</f>
        <v>47.774907749077492</v>
      </c>
      <c r="AJ185" s="18">
        <f t="shared" ref="AJ185" si="188">$Y185*W186/$Y186</f>
        <v>33.487084870848712</v>
      </c>
      <c r="AK185" s="18">
        <f t="shared" ref="AK185" si="189">$Y185*X186/$Y186</f>
        <v>27.682656826568266</v>
      </c>
    </row>
    <row r="186" spans="2:37" ht="15" x14ac:dyDescent="0.25">
      <c r="B186" s="2" t="s">
        <v>6</v>
      </c>
      <c r="C186" s="5">
        <v>1.47E-2</v>
      </c>
      <c r="D186" s="2">
        <v>4</v>
      </c>
      <c r="E186" s="5">
        <v>8.4600000000000009E-2</v>
      </c>
      <c r="F186" s="2">
        <v>23</v>
      </c>
      <c r="G186" s="5">
        <v>0.39340000000000003</v>
      </c>
      <c r="H186" s="2">
        <v>107</v>
      </c>
      <c r="I186" s="5">
        <v>0.2757</v>
      </c>
      <c r="J186" s="2">
        <v>75</v>
      </c>
      <c r="K186" s="5">
        <v>0.22789999999999999</v>
      </c>
      <c r="L186" s="2">
        <v>62</v>
      </c>
      <c r="M186" s="5">
        <v>1</v>
      </c>
      <c r="N186" s="2">
        <v>272</v>
      </c>
      <c r="P186" s="9" t="s">
        <v>89</v>
      </c>
      <c r="Q186" s="14">
        <f>SQRT(Q185/(Y186*MIN(5-1,2-1)))</f>
        <v>0.15498353760841171</v>
      </c>
      <c r="T186" s="17">
        <f t="shared" ref="T186:X186" si="190">SUM(T184:T185)</f>
        <v>4</v>
      </c>
      <c r="U186" s="17">
        <f t="shared" si="190"/>
        <v>23</v>
      </c>
      <c r="V186" s="17">
        <f t="shared" si="190"/>
        <v>107</v>
      </c>
      <c r="W186" s="17">
        <f t="shared" si="190"/>
        <v>75</v>
      </c>
      <c r="X186" s="17">
        <f t="shared" si="190"/>
        <v>62</v>
      </c>
      <c r="Y186" s="15">
        <f>Y184+Y185</f>
        <v>271</v>
      </c>
    </row>
    <row r="187" spans="2:37" ht="15" x14ac:dyDescent="0.25">
      <c r="B187" s="7" t="s">
        <v>91</v>
      </c>
      <c r="C187" s="16"/>
      <c r="D187" s="12">
        <f>C186*4+E186*3+G186*2+I186*1+K186*0</f>
        <v>1.3751000000000002</v>
      </c>
      <c r="E187" s="11" t="s">
        <v>90</v>
      </c>
      <c r="F187" s="6"/>
      <c r="G187" s="6"/>
      <c r="H187" s="6"/>
      <c r="I187" s="6"/>
      <c r="J187" s="6"/>
      <c r="K187" s="6"/>
      <c r="L187" s="6"/>
      <c r="M187" s="6" t="s">
        <v>9</v>
      </c>
      <c r="N187" s="6">
        <v>272</v>
      </c>
      <c r="Q187" s="7" t="str">
        <f>IF(AND(Q186&gt;0,Q186&lt;=0.2),"Schwacher Zusammenhang",IF(AND(Q186&gt;0.2,Q186&lt;=0.6),"Mittlerer Zusammenhang",IF(Q186&gt;0.6,"Starker Zusammenhang","")))</f>
        <v>Schwacher Zusammenhang</v>
      </c>
    </row>
    <row r="188" spans="2:37" ht="15" x14ac:dyDescent="0.25"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 t="s">
        <v>10</v>
      </c>
      <c r="N188" s="6">
        <v>1</v>
      </c>
    </row>
    <row r="190" spans="2:37" ht="18" x14ac:dyDescent="0.25">
      <c r="B190" s="1" t="s">
        <v>62</v>
      </c>
    </row>
    <row r="191" spans="2:37" x14ac:dyDescent="0.2">
      <c r="B191" s="13"/>
      <c r="C191" s="19" t="s">
        <v>36</v>
      </c>
      <c r="D191" s="20"/>
      <c r="E191" s="19" t="s">
        <v>37</v>
      </c>
      <c r="F191" s="20"/>
      <c r="G191" s="19" t="s">
        <v>38</v>
      </c>
      <c r="H191" s="20"/>
      <c r="I191" s="19" t="s">
        <v>39</v>
      </c>
      <c r="J191" s="20"/>
      <c r="K191" s="19" t="s">
        <v>40</v>
      </c>
      <c r="L191" s="20"/>
      <c r="M191" s="19" t="s">
        <v>6</v>
      </c>
      <c r="N191" s="20"/>
    </row>
    <row r="192" spans="2:37" ht="15" x14ac:dyDescent="0.25">
      <c r="B192" s="2" t="s">
        <v>7</v>
      </c>
      <c r="C192" s="3">
        <v>6.6699999999999995E-2</v>
      </c>
      <c r="D192" s="4">
        <v>10</v>
      </c>
      <c r="E192" s="3">
        <v>0.44</v>
      </c>
      <c r="F192" s="4">
        <v>66</v>
      </c>
      <c r="G192" s="3">
        <v>0.34670000000000001</v>
      </c>
      <c r="H192" s="4">
        <v>52</v>
      </c>
      <c r="I192" s="3">
        <v>7.3300000000000004E-2</v>
      </c>
      <c r="J192" s="4">
        <v>11</v>
      </c>
      <c r="K192" s="3">
        <v>7.3300000000000004E-2</v>
      </c>
      <c r="L192" s="4">
        <v>11</v>
      </c>
      <c r="M192" s="3">
        <v>0.55149999999999999</v>
      </c>
      <c r="N192" s="4">
        <v>150</v>
      </c>
      <c r="P192" s="9" t="s">
        <v>85</v>
      </c>
      <c r="Q192" s="11">
        <f>_xlfn.CHISQ.TEST(T192:X193,AG192:AK193)</f>
        <v>0.13182211813466541</v>
      </c>
      <c r="S192" s="15" t="s">
        <v>86</v>
      </c>
      <c r="T192" s="15">
        <f>D192</f>
        <v>10</v>
      </c>
      <c r="U192" s="15">
        <f>F192</f>
        <v>66</v>
      </c>
      <c r="V192" s="15">
        <f>H192</f>
        <v>52</v>
      </c>
      <c r="W192" s="15">
        <f>J192</f>
        <v>11</v>
      </c>
      <c r="X192" s="15">
        <f>L192</f>
        <v>11</v>
      </c>
      <c r="Y192" s="17">
        <f>SUM(T192:X192)</f>
        <v>150</v>
      </c>
      <c r="AF192" s="15" t="s">
        <v>87</v>
      </c>
      <c r="AG192" s="18">
        <f>$Y192*T194/$Y194</f>
        <v>13.284132841328413</v>
      </c>
      <c r="AH192" s="18">
        <f t="shared" ref="AH192" si="191">$Y192*U194/$Y194</f>
        <v>71.402214022140228</v>
      </c>
      <c r="AI192" s="18">
        <f t="shared" ref="AI192" si="192">$Y192*V194/$Y194</f>
        <v>48.154981549815496</v>
      </c>
      <c r="AJ192" s="18">
        <f t="shared" ref="AJ192" si="193">$Y192*W194/$Y194</f>
        <v>7.7490774907749076</v>
      </c>
      <c r="AK192" s="18">
        <f t="shared" ref="AK192" si="194">$Y192*X194/$Y194</f>
        <v>9.4095940959409585</v>
      </c>
    </row>
    <row r="193" spans="2:37" ht="15" x14ac:dyDescent="0.25">
      <c r="B193" s="2" t="s">
        <v>8</v>
      </c>
      <c r="C193" s="3">
        <v>0.1157</v>
      </c>
      <c r="D193" s="4">
        <v>14</v>
      </c>
      <c r="E193" s="3">
        <v>0.52070000000000005</v>
      </c>
      <c r="F193" s="4">
        <v>63</v>
      </c>
      <c r="G193" s="3">
        <v>0.2893</v>
      </c>
      <c r="H193" s="4">
        <v>35</v>
      </c>
      <c r="I193" s="3">
        <v>2.4799999999999999E-2</v>
      </c>
      <c r="J193" s="4">
        <v>3</v>
      </c>
      <c r="K193" s="3">
        <v>4.9599999999999998E-2</v>
      </c>
      <c r="L193" s="4">
        <v>6</v>
      </c>
      <c r="M193" s="3">
        <v>0.44490000000000002</v>
      </c>
      <c r="N193" s="4">
        <v>121</v>
      </c>
      <c r="P193" s="9" t="s">
        <v>88</v>
      </c>
      <c r="Q193" s="7">
        <f>_xlfn.CHISQ.INV.RT(Q192,4)</f>
        <v>7.0780220051640246</v>
      </c>
      <c r="T193" s="15">
        <f>D193</f>
        <v>14</v>
      </c>
      <c r="U193" s="15">
        <f>F193</f>
        <v>63</v>
      </c>
      <c r="V193" s="15">
        <f>H193</f>
        <v>35</v>
      </c>
      <c r="W193" s="15">
        <f>J193</f>
        <v>3</v>
      </c>
      <c r="X193" s="15">
        <f>L193</f>
        <v>6</v>
      </c>
      <c r="Y193" s="17">
        <f>SUM(T193:X193)</f>
        <v>121</v>
      </c>
      <c r="AG193" s="18">
        <f>$Y193*T194/$Y194</f>
        <v>10.715867158671587</v>
      </c>
      <c r="AH193" s="18">
        <f t="shared" ref="AH193" si="195">$Y193*U194/$Y194</f>
        <v>57.597785977859779</v>
      </c>
      <c r="AI193" s="18">
        <f t="shared" ref="AI193" si="196">$Y193*V194/$Y194</f>
        <v>38.845018450184504</v>
      </c>
      <c r="AJ193" s="18">
        <f t="shared" ref="AJ193" si="197">$Y193*W194/$Y194</f>
        <v>6.2509225092250924</v>
      </c>
      <c r="AK193" s="18">
        <f t="shared" ref="AK193" si="198">$Y193*X194/$Y194</f>
        <v>7.5904059040590406</v>
      </c>
    </row>
    <row r="194" spans="2:37" ht="15" x14ac:dyDescent="0.25">
      <c r="B194" s="2" t="s">
        <v>6</v>
      </c>
      <c r="C194" s="5">
        <v>8.8200000000000001E-2</v>
      </c>
      <c r="D194" s="2">
        <v>24</v>
      </c>
      <c r="E194" s="5">
        <v>0.4743</v>
      </c>
      <c r="F194" s="2">
        <v>129</v>
      </c>
      <c r="G194" s="5">
        <v>0.31990000000000002</v>
      </c>
      <c r="H194" s="2">
        <v>87</v>
      </c>
      <c r="I194" s="5">
        <v>5.1499999999999997E-2</v>
      </c>
      <c r="J194" s="2">
        <v>14</v>
      </c>
      <c r="K194" s="5">
        <v>6.25E-2</v>
      </c>
      <c r="L194" s="2">
        <v>17</v>
      </c>
      <c r="M194" s="5">
        <v>1</v>
      </c>
      <c r="N194" s="2">
        <v>272</v>
      </c>
      <c r="P194" s="9" t="s">
        <v>89</v>
      </c>
      <c r="Q194" s="14">
        <f>SQRT(Q193/(Y194*MIN(5-1,2-1)))</f>
        <v>0.16161114559546647</v>
      </c>
      <c r="T194" s="17">
        <f t="shared" ref="T194:X194" si="199">SUM(T192:T193)</f>
        <v>24</v>
      </c>
      <c r="U194" s="17">
        <f t="shared" si="199"/>
        <v>129</v>
      </c>
      <c r="V194" s="17">
        <f t="shared" si="199"/>
        <v>87</v>
      </c>
      <c r="W194" s="17">
        <f t="shared" si="199"/>
        <v>14</v>
      </c>
      <c r="X194" s="17">
        <f t="shared" si="199"/>
        <v>17</v>
      </c>
      <c r="Y194" s="15">
        <f>Y192+Y193</f>
        <v>271</v>
      </c>
    </row>
    <row r="195" spans="2:37" ht="15" x14ac:dyDescent="0.25">
      <c r="B195" s="7" t="s">
        <v>91</v>
      </c>
      <c r="C195" s="16"/>
      <c r="D195" s="12">
        <f>C194*4+E194*3+G194*2+I194*1+K194*0</f>
        <v>2.4670000000000001</v>
      </c>
      <c r="E195" s="11" t="s">
        <v>90</v>
      </c>
      <c r="F195" s="6"/>
      <c r="G195" s="6"/>
      <c r="H195" s="6"/>
      <c r="I195" s="6"/>
      <c r="J195" s="6"/>
      <c r="K195" s="6"/>
      <c r="L195" s="6"/>
      <c r="M195" s="6" t="s">
        <v>9</v>
      </c>
      <c r="N195" s="6">
        <v>272</v>
      </c>
      <c r="Q195" s="7" t="str">
        <f>IF(AND(Q194&gt;0,Q194&lt;=0.2),"Schwacher Zusammenhang",IF(AND(Q194&gt;0.2,Q194&lt;=0.6),"Mittlerer Zusammenhang",IF(Q194&gt;0.6,"Starker Zusammenhang","")))</f>
        <v>Schwacher Zusammenhang</v>
      </c>
    </row>
    <row r="196" spans="2:37" ht="15" x14ac:dyDescent="0.25"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 t="s">
        <v>10</v>
      </c>
      <c r="N196" s="6">
        <v>1</v>
      </c>
    </row>
    <row r="198" spans="2:37" ht="18" x14ac:dyDescent="0.25">
      <c r="B198" s="1" t="s">
        <v>63</v>
      </c>
    </row>
    <row r="199" spans="2:37" x14ac:dyDescent="0.2">
      <c r="B199" s="13"/>
      <c r="C199" s="19" t="s">
        <v>36</v>
      </c>
      <c r="D199" s="20"/>
      <c r="E199" s="19" t="s">
        <v>37</v>
      </c>
      <c r="F199" s="20"/>
      <c r="G199" s="19" t="s">
        <v>38</v>
      </c>
      <c r="H199" s="20"/>
      <c r="I199" s="19" t="s">
        <v>39</v>
      </c>
      <c r="J199" s="20"/>
      <c r="K199" s="19" t="s">
        <v>40</v>
      </c>
      <c r="L199" s="20"/>
      <c r="M199" s="19" t="s">
        <v>6</v>
      </c>
      <c r="N199" s="20"/>
    </row>
    <row r="200" spans="2:37" ht="15" x14ac:dyDescent="0.25">
      <c r="B200" s="2" t="s">
        <v>7</v>
      </c>
      <c r="C200" s="3">
        <v>3.3099999999999997E-2</v>
      </c>
      <c r="D200" s="4">
        <v>5</v>
      </c>
      <c r="E200" s="3">
        <v>0.245</v>
      </c>
      <c r="F200" s="4">
        <v>37</v>
      </c>
      <c r="G200" s="3">
        <v>0.39069999999999999</v>
      </c>
      <c r="H200" s="4">
        <v>59</v>
      </c>
      <c r="I200" s="3">
        <v>0.19209999999999999</v>
      </c>
      <c r="J200" s="4">
        <v>29</v>
      </c>
      <c r="K200" s="3">
        <v>0.1391</v>
      </c>
      <c r="L200" s="4">
        <v>21</v>
      </c>
      <c r="M200" s="3">
        <v>0.55509999999999993</v>
      </c>
      <c r="N200" s="4">
        <v>151</v>
      </c>
      <c r="P200" s="9" t="s">
        <v>85</v>
      </c>
      <c r="Q200" s="11">
        <f>_xlfn.CHISQ.TEST(T200:X201,AG200:AK201)</f>
        <v>0.37313309285995794</v>
      </c>
      <c r="S200" s="15" t="s">
        <v>86</v>
      </c>
      <c r="T200" s="15">
        <f>D200</f>
        <v>5</v>
      </c>
      <c r="U200" s="15">
        <f>F200</f>
        <v>37</v>
      </c>
      <c r="V200" s="15">
        <f>H200</f>
        <v>59</v>
      </c>
      <c r="W200" s="15">
        <f>J200</f>
        <v>29</v>
      </c>
      <c r="X200" s="15">
        <f>L200</f>
        <v>21</v>
      </c>
      <c r="Y200" s="17">
        <f>SUM(T200:X200)</f>
        <v>151</v>
      </c>
      <c r="AF200" s="15" t="s">
        <v>87</v>
      </c>
      <c r="AG200" s="18">
        <f>$Y200*T202/$Y202</f>
        <v>6.1066176470588234</v>
      </c>
      <c r="AH200" s="18">
        <f t="shared" ref="AH200" si="200">$Y200*U202/$Y202</f>
        <v>41.636029411764703</v>
      </c>
      <c r="AI200" s="18">
        <f t="shared" ref="AI200" si="201">$Y200*V202/$Y202</f>
        <v>59.955882352941174</v>
      </c>
      <c r="AJ200" s="18">
        <f t="shared" ref="AJ200" si="202">$Y200*W202/$Y202</f>
        <v>26.091911764705884</v>
      </c>
      <c r="AK200" s="18">
        <f t="shared" ref="AK200" si="203">$Y200*X202/$Y202</f>
        <v>17.209558823529413</v>
      </c>
    </row>
    <row r="201" spans="2:37" ht="15" x14ac:dyDescent="0.25">
      <c r="B201" s="2" t="s">
        <v>8</v>
      </c>
      <c r="C201" s="3">
        <v>4.9599999999999998E-2</v>
      </c>
      <c r="D201" s="4">
        <v>6</v>
      </c>
      <c r="E201" s="3">
        <v>0.314</v>
      </c>
      <c r="F201" s="4">
        <v>38</v>
      </c>
      <c r="G201" s="3">
        <v>0.40500000000000003</v>
      </c>
      <c r="H201" s="4">
        <v>49</v>
      </c>
      <c r="I201" s="3">
        <v>0.14879999999999999</v>
      </c>
      <c r="J201" s="4">
        <v>18</v>
      </c>
      <c r="K201" s="3">
        <v>8.2599999999999993E-2</v>
      </c>
      <c r="L201" s="4">
        <v>10</v>
      </c>
      <c r="M201" s="3">
        <v>0.44490000000000002</v>
      </c>
      <c r="N201" s="4">
        <v>121</v>
      </c>
      <c r="P201" s="9" t="s">
        <v>88</v>
      </c>
      <c r="Q201" s="7">
        <f>_xlfn.CHISQ.INV.RT(Q200,4)</f>
        <v>4.2507481814334431</v>
      </c>
      <c r="T201" s="15">
        <f>D201</f>
        <v>6</v>
      </c>
      <c r="U201" s="15">
        <f>F201</f>
        <v>38</v>
      </c>
      <c r="V201" s="15">
        <f>H201</f>
        <v>49</v>
      </c>
      <c r="W201" s="15">
        <f>J201</f>
        <v>18</v>
      </c>
      <c r="X201" s="15">
        <f>L201</f>
        <v>10</v>
      </c>
      <c r="Y201" s="17">
        <f>SUM(T201:X201)</f>
        <v>121</v>
      </c>
      <c r="AG201" s="18">
        <f>$Y201*T202/$Y202</f>
        <v>4.8933823529411766</v>
      </c>
      <c r="AH201" s="18">
        <f t="shared" ref="AH201" si="204">$Y201*U202/$Y202</f>
        <v>33.363970588235297</v>
      </c>
      <c r="AI201" s="18">
        <f t="shared" ref="AI201" si="205">$Y201*V202/$Y202</f>
        <v>48.044117647058826</v>
      </c>
      <c r="AJ201" s="18">
        <f t="shared" ref="AJ201" si="206">$Y201*W202/$Y202</f>
        <v>20.908088235294116</v>
      </c>
      <c r="AK201" s="18">
        <f t="shared" ref="AK201" si="207">$Y201*X202/$Y202</f>
        <v>13.790441176470589</v>
      </c>
    </row>
    <row r="202" spans="2:37" ht="15" x14ac:dyDescent="0.25">
      <c r="B202" s="2" t="s">
        <v>6</v>
      </c>
      <c r="C202" s="5">
        <v>4.0399999999999998E-2</v>
      </c>
      <c r="D202" s="2">
        <v>11</v>
      </c>
      <c r="E202" s="5">
        <v>0.2757</v>
      </c>
      <c r="F202" s="2">
        <v>75</v>
      </c>
      <c r="G202" s="5">
        <v>0.39710000000000001</v>
      </c>
      <c r="H202" s="2">
        <v>108</v>
      </c>
      <c r="I202" s="5">
        <v>0.17280000000000001</v>
      </c>
      <c r="J202" s="2">
        <v>47</v>
      </c>
      <c r="K202" s="5">
        <v>0.114</v>
      </c>
      <c r="L202" s="2">
        <v>31</v>
      </c>
      <c r="M202" s="5">
        <v>1</v>
      </c>
      <c r="N202" s="2">
        <v>272</v>
      </c>
      <c r="P202" s="9" t="s">
        <v>89</v>
      </c>
      <c r="Q202" s="14">
        <f>SQRT(Q201/(Y202*MIN(5-1,2-1)))</f>
        <v>0.12501100218394667</v>
      </c>
      <c r="T202" s="17">
        <f t="shared" ref="T202:X202" si="208">SUM(T200:T201)</f>
        <v>11</v>
      </c>
      <c r="U202" s="17">
        <f t="shared" si="208"/>
        <v>75</v>
      </c>
      <c r="V202" s="17">
        <f t="shared" si="208"/>
        <v>108</v>
      </c>
      <c r="W202" s="17">
        <f t="shared" si="208"/>
        <v>47</v>
      </c>
      <c r="X202" s="17">
        <f t="shared" si="208"/>
        <v>31</v>
      </c>
      <c r="Y202" s="15">
        <f>Y200+Y201</f>
        <v>272</v>
      </c>
    </row>
    <row r="203" spans="2:37" ht="15" x14ac:dyDescent="0.25">
      <c r="B203" s="7" t="s">
        <v>91</v>
      </c>
      <c r="C203" s="16"/>
      <c r="D203" s="12">
        <f>C202*4+E202*3+G202*2+I202*1+K202*0</f>
        <v>1.9557</v>
      </c>
      <c r="E203" s="11" t="s">
        <v>90</v>
      </c>
      <c r="F203" s="6"/>
      <c r="G203" s="6"/>
      <c r="H203" s="6"/>
      <c r="I203" s="6"/>
      <c r="J203" s="6"/>
      <c r="K203" s="6"/>
      <c r="L203" s="6"/>
      <c r="M203" s="6" t="s">
        <v>9</v>
      </c>
      <c r="N203" s="6">
        <v>273</v>
      </c>
      <c r="Q203" s="7" t="str">
        <f>IF(AND(Q202&gt;0,Q202&lt;=0.2),"Schwacher Zusammenhang",IF(AND(Q202&gt;0.2,Q202&lt;=0.6),"Mittlerer Zusammenhang",IF(Q202&gt;0.6,"Starker Zusammenhang","")))</f>
        <v>Schwacher Zusammenhang</v>
      </c>
    </row>
    <row r="204" spans="2:37" ht="15" x14ac:dyDescent="0.25"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 t="s">
        <v>10</v>
      </c>
      <c r="N204" s="6">
        <v>1</v>
      </c>
    </row>
    <row r="206" spans="2:37" ht="18" x14ac:dyDescent="0.25">
      <c r="B206" s="1" t="s">
        <v>64</v>
      </c>
    </row>
    <row r="207" spans="2:37" ht="18" x14ac:dyDescent="0.25">
      <c r="B207" s="1" t="s">
        <v>65</v>
      </c>
    </row>
    <row r="208" spans="2:37" x14ac:dyDescent="0.2">
      <c r="B208" s="13"/>
      <c r="C208" s="19" t="s">
        <v>36</v>
      </c>
      <c r="D208" s="20"/>
      <c r="E208" s="19" t="s">
        <v>37</v>
      </c>
      <c r="F208" s="20"/>
      <c r="G208" s="19" t="s">
        <v>38</v>
      </c>
      <c r="H208" s="20"/>
      <c r="I208" s="19" t="s">
        <v>66</v>
      </c>
      <c r="J208" s="20"/>
      <c r="K208" s="19" t="s">
        <v>40</v>
      </c>
      <c r="L208" s="20"/>
      <c r="M208" s="19" t="s">
        <v>6</v>
      </c>
      <c r="N208" s="20"/>
    </row>
    <row r="209" spans="2:37" ht="15" x14ac:dyDescent="0.25">
      <c r="B209" s="2" t="s">
        <v>7</v>
      </c>
      <c r="C209" s="3">
        <v>0.1081</v>
      </c>
      <c r="D209" s="4">
        <v>16</v>
      </c>
      <c r="E209" s="3">
        <v>0.41889999999999999</v>
      </c>
      <c r="F209" s="4">
        <v>62</v>
      </c>
      <c r="G209" s="3">
        <v>0.23649999999999999</v>
      </c>
      <c r="H209" s="4">
        <v>35</v>
      </c>
      <c r="I209" s="3">
        <v>0.20949999999999999</v>
      </c>
      <c r="J209" s="4">
        <v>31</v>
      </c>
      <c r="K209" s="3">
        <v>2.7E-2</v>
      </c>
      <c r="L209" s="4">
        <v>4</v>
      </c>
      <c r="M209" s="3">
        <v>0.54210000000000003</v>
      </c>
      <c r="N209" s="4">
        <v>148</v>
      </c>
      <c r="P209" s="9" t="s">
        <v>85</v>
      </c>
      <c r="Q209" s="11">
        <f>_xlfn.CHISQ.TEST(T209:X210,AG209:AK210)</f>
        <v>7.9467752753194301E-2</v>
      </c>
      <c r="S209" s="15" t="s">
        <v>86</v>
      </c>
      <c r="T209" s="15">
        <f>D209</f>
        <v>16</v>
      </c>
      <c r="U209" s="15">
        <f>F209</f>
        <v>62</v>
      </c>
      <c r="V209" s="15">
        <f>H209</f>
        <v>35</v>
      </c>
      <c r="W209" s="15">
        <f>J209</f>
        <v>31</v>
      </c>
      <c r="X209" s="15">
        <f>L209</f>
        <v>4</v>
      </c>
      <c r="Y209" s="17">
        <f>SUM(T209:X209)</f>
        <v>148</v>
      </c>
      <c r="AF209" s="15" t="s">
        <v>87</v>
      </c>
      <c r="AG209" s="18">
        <f>$Y209*T211/$Y211</f>
        <v>11.728301886792453</v>
      </c>
      <c r="AH209" s="18">
        <f t="shared" ref="AH209" si="209">$Y209*U211/$Y211</f>
        <v>62.550943396226415</v>
      </c>
      <c r="AI209" s="18">
        <f t="shared" ref="AI209" si="210">$Y209*V211/$Y211</f>
        <v>38.535849056603773</v>
      </c>
      <c r="AJ209" s="18">
        <f t="shared" ref="AJ209" si="211">$Y209*W211/$Y211</f>
        <v>27.924528301886792</v>
      </c>
      <c r="AK209" s="18">
        <f t="shared" ref="AK209" si="212">$Y209*X211/$Y211</f>
        <v>7.2603773584905662</v>
      </c>
    </row>
    <row r="210" spans="2:37" ht="15" x14ac:dyDescent="0.25">
      <c r="B210" s="2" t="s">
        <v>8</v>
      </c>
      <c r="C210" s="3">
        <v>4.2699999999999988E-2</v>
      </c>
      <c r="D210" s="4">
        <v>5</v>
      </c>
      <c r="E210" s="3">
        <v>0.4274</v>
      </c>
      <c r="F210" s="4">
        <v>50</v>
      </c>
      <c r="G210" s="3">
        <v>0.29060000000000002</v>
      </c>
      <c r="H210" s="4">
        <v>34</v>
      </c>
      <c r="I210" s="3">
        <v>0.16239999999999999</v>
      </c>
      <c r="J210" s="4">
        <v>19</v>
      </c>
      <c r="K210" s="3">
        <v>7.690000000000001E-2</v>
      </c>
      <c r="L210" s="4">
        <v>9</v>
      </c>
      <c r="M210" s="3">
        <v>0.42859999999999998</v>
      </c>
      <c r="N210" s="4">
        <v>117</v>
      </c>
      <c r="P210" s="9" t="s">
        <v>88</v>
      </c>
      <c r="Q210" s="7">
        <f>_xlfn.CHISQ.INV.RT(Q209,4)</f>
        <v>8.3530820940938</v>
      </c>
      <c r="T210" s="15">
        <f>D210</f>
        <v>5</v>
      </c>
      <c r="U210" s="15">
        <f>F210</f>
        <v>50</v>
      </c>
      <c r="V210" s="15">
        <f>H210</f>
        <v>34</v>
      </c>
      <c r="W210" s="15">
        <f>J210</f>
        <v>19</v>
      </c>
      <c r="X210" s="15">
        <f>L210</f>
        <v>9</v>
      </c>
      <c r="Y210" s="17">
        <f>SUM(T210:X210)</f>
        <v>117</v>
      </c>
      <c r="AG210" s="18">
        <f>$Y210*T211/$Y211</f>
        <v>9.2716981132075471</v>
      </c>
      <c r="AH210" s="18">
        <f t="shared" ref="AH210" si="213">$Y210*U211/$Y211</f>
        <v>49.449056603773585</v>
      </c>
      <c r="AI210" s="18">
        <f t="shared" ref="AI210" si="214">$Y210*V211/$Y211</f>
        <v>30.464150943396227</v>
      </c>
      <c r="AJ210" s="18">
        <f t="shared" ref="AJ210" si="215">$Y210*W211/$Y211</f>
        <v>22.075471698113208</v>
      </c>
      <c r="AK210" s="18">
        <f t="shared" ref="AK210" si="216">$Y210*X211/$Y211</f>
        <v>5.7396226415094338</v>
      </c>
    </row>
    <row r="211" spans="2:37" ht="15" x14ac:dyDescent="0.25">
      <c r="B211" s="2" t="s">
        <v>6</v>
      </c>
      <c r="C211" s="5">
        <v>7.690000000000001E-2</v>
      </c>
      <c r="D211" s="2">
        <v>21</v>
      </c>
      <c r="E211" s="5">
        <v>0.4103</v>
      </c>
      <c r="F211" s="2">
        <v>112</v>
      </c>
      <c r="G211" s="5">
        <v>0.25269999999999998</v>
      </c>
      <c r="H211" s="2">
        <v>69</v>
      </c>
      <c r="I211" s="5">
        <v>0.1832</v>
      </c>
      <c r="J211" s="2">
        <v>50</v>
      </c>
      <c r="K211" s="5">
        <v>4.7600000000000003E-2</v>
      </c>
      <c r="L211" s="2">
        <v>13</v>
      </c>
      <c r="M211" s="5">
        <v>1</v>
      </c>
      <c r="N211" s="2">
        <v>265</v>
      </c>
      <c r="P211" s="9" t="s">
        <v>89</v>
      </c>
      <c r="Q211" s="14">
        <f>SQRT(Q210/(Y211*MIN(5-1,2-1)))</f>
        <v>0.1775417260984424</v>
      </c>
      <c r="T211" s="17">
        <f t="shared" ref="T211:X211" si="217">SUM(T209:T210)</f>
        <v>21</v>
      </c>
      <c r="U211" s="17">
        <f t="shared" si="217"/>
        <v>112</v>
      </c>
      <c r="V211" s="17">
        <f t="shared" si="217"/>
        <v>69</v>
      </c>
      <c r="W211" s="17">
        <f t="shared" si="217"/>
        <v>50</v>
      </c>
      <c r="X211" s="17">
        <f t="shared" si="217"/>
        <v>13</v>
      </c>
      <c r="Y211" s="15">
        <f>Y209+Y210</f>
        <v>265</v>
      </c>
    </row>
    <row r="212" spans="2:37" ht="15" x14ac:dyDescent="0.25">
      <c r="B212" s="7" t="s">
        <v>91</v>
      </c>
      <c r="C212" s="16"/>
      <c r="D212" s="12">
        <f>C211*4+E211*3+G211*2+I211*1+K211*0</f>
        <v>2.2271000000000001</v>
      </c>
      <c r="E212" s="11" t="s">
        <v>90</v>
      </c>
      <c r="F212" s="6"/>
      <c r="G212" s="6"/>
      <c r="H212" s="6"/>
      <c r="I212" s="6"/>
      <c r="J212" s="6"/>
      <c r="K212" s="6"/>
      <c r="L212" s="6"/>
      <c r="M212" s="6" t="s">
        <v>9</v>
      </c>
      <c r="N212" s="6">
        <v>273</v>
      </c>
      <c r="Q212" s="7" t="str">
        <f>IF(AND(Q211&gt;0,Q211&lt;=0.2),"Schwacher Zusammenhang",IF(AND(Q211&gt;0.2,Q211&lt;=0.6),"Mittlerer Zusammenhang",IF(Q211&gt;0.6,"Starker Zusammenhang","")))</f>
        <v>Schwacher Zusammenhang</v>
      </c>
    </row>
    <row r="213" spans="2:37" ht="15" x14ac:dyDescent="0.25"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 t="s">
        <v>10</v>
      </c>
      <c r="N213" s="6">
        <v>8</v>
      </c>
    </row>
    <row r="215" spans="2:37" ht="18" x14ac:dyDescent="0.25">
      <c r="B215" s="1" t="s">
        <v>67</v>
      </c>
    </row>
    <row r="216" spans="2:37" x14ac:dyDescent="0.2">
      <c r="B216" s="13"/>
      <c r="C216" s="19" t="s">
        <v>36</v>
      </c>
      <c r="D216" s="20"/>
      <c r="E216" s="19" t="s">
        <v>37</v>
      </c>
      <c r="F216" s="20"/>
      <c r="G216" s="19" t="s">
        <v>38</v>
      </c>
      <c r="H216" s="20"/>
      <c r="I216" s="19" t="s">
        <v>66</v>
      </c>
      <c r="J216" s="20"/>
      <c r="K216" s="19" t="s">
        <v>40</v>
      </c>
      <c r="L216" s="20"/>
      <c r="M216" s="19" t="s">
        <v>6</v>
      </c>
      <c r="N216" s="20"/>
    </row>
    <row r="217" spans="2:37" ht="15" x14ac:dyDescent="0.25">
      <c r="B217" s="2" t="s">
        <v>7</v>
      </c>
      <c r="C217" s="3">
        <v>0.1457</v>
      </c>
      <c r="D217" s="4">
        <v>22</v>
      </c>
      <c r="E217" s="3">
        <v>0.35759999999999997</v>
      </c>
      <c r="F217" s="4">
        <v>54</v>
      </c>
      <c r="G217" s="3">
        <v>0.245</v>
      </c>
      <c r="H217" s="4">
        <v>37</v>
      </c>
      <c r="I217" s="3">
        <v>0.1656</v>
      </c>
      <c r="J217" s="4">
        <v>25</v>
      </c>
      <c r="K217" s="3">
        <v>8.6099999999999996E-2</v>
      </c>
      <c r="L217" s="4">
        <v>13</v>
      </c>
      <c r="M217" s="3">
        <v>0.55310000000000004</v>
      </c>
      <c r="N217" s="4">
        <v>151</v>
      </c>
      <c r="P217" s="9" t="s">
        <v>85</v>
      </c>
      <c r="Q217" s="11">
        <f>_xlfn.CHISQ.TEST(T217:X218,AG217:AK218)</f>
        <v>0.37198354946786255</v>
      </c>
      <c r="S217" s="15" t="s">
        <v>86</v>
      </c>
      <c r="T217" s="15">
        <f>D217</f>
        <v>22</v>
      </c>
      <c r="U217" s="15">
        <f>F217</f>
        <v>54</v>
      </c>
      <c r="V217" s="15">
        <f>H217</f>
        <v>37</v>
      </c>
      <c r="W217" s="15">
        <f>J217</f>
        <v>25</v>
      </c>
      <c r="X217" s="15">
        <f>L217</f>
        <v>13</v>
      </c>
      <c r="Y217" s="17">
        <f>SUM(T217:X217)</f>
        <v>151</v>
      </c>
      <c r="AF217" s="15" t="s">
        <v>87</v>
      </c>
      <c r="AG217" s="18">
        <f>$Y217*T219/$Y219</f>
        <v>22.205882352941178</v>
      </c>
      <c r="AH217" s="18">
        <f t="shared" ref="AH217" si="218">$Y217*U219/$Y219</f>
        <v>61.066176470588232</v>
      </c>
      <c r="AI217" s="18">
        <f t="shared" ref="AI217" si="219">$Y217*V219/$Y219</f>
        <v>32.198529411764703</v>
      </c>
      <c r="AJ217" s="18">
        <f t="shared" ref="AJ217" si="220">$Y217*W219/$Y219</f>
        <v>22.205882352941178</v>
      </c>
      <c r="AK217" s="18">
        <f t="shared" ref="AK217" si="221">$Y217*X219/$Y219</f>
        <v>13.323529411764707</v>
      </c>
    </row>
    <row r="218" spans="2:37" ht="15" x14ac:dyDescent="0.25">
      <c r="B218" s="2" t="s">
        <v>8</v>
      </c>
      <c r="C218" s="3">
        <v>0.14879999999999999</v>
      </c>
      <c r="D218" s="4">
        <v>18</v>
      </c>
      <c r="E218" s="3">
        <v>0.46279999999999999</v>
      </c>
      <c r="F218" s="4">
        <v>56</v>
      </c>
      <c r="G218" s="3">
        <v>0.1736</v>
      </c>
      <c r="H218" s="4">
        <v>21</v>
      </c>
      <c r="I218" s="3">
        <v>0.124</v>
      </c>
      <c r="J218" s="4">
        <v>15</v>
      </c>
      <c r="K218" s="3">
        <v>9.0899999999999995E-2</v>
      </c>
      <c r="L218" s="4">
        <v>11</v>
      </c>
      <c r="M218" s="3">
        <v>0.44319999999999998</v>
      </c>
      <c r="N218" s="4">
        <v>121</v>
      </c>
      <c r="P218" s="9" t="s">
        <v>88</v>
      </c>
      <c r="Q218" s="7">
        <f>_xlfn.CHISQ.INV.RT(Q217,4)</f>
        <v>4.2598196993173749</v>
      </c>
      <c r="T218" s="15">
        <f>D218</f>
        <v>18</v>
      </c>
      <c r="U218" s="15">
        <f>F218</f>
        <v>56</v>
      </c>
      <c r="V218" s="15">
        <f>H218</f>
        <v>21</v>
      </c>
      <c r="W218" s="15">
        <f>J218</f>
        <v>15</v>
      </c>
      <c r="X218" s="15">
        <f>L218</f>
        <v>11</v>
      </c>
      <c r="Y218" s="17">
        <f>SUM(T218:X218)</f>
        <v>121</v>
      </c>
      <c r="AG218" s="18">
        <f>$Y218*T219/$Y219</f>
        <v>17.794117647058822</v>
      </c>
      <c r="AH218" s="18">
        <f t="shared" ref="AH218" si="222">$Y218*U219/$Y219</f>
        <v>48.933823529411768</v>
      </c>
      <c r="AI218" s="18">
        <f t="shared" ref="AI218" si="223">$Y218*V219/$Y219</f>
        <v>25.801470588235293</v>
      </c>
      <c r="AJ218" s="18">
        <f t="shared" ref="AJ218" si="224">$Y218*W219/$Y219</f>
        <v>17.794117647058822</v>
      </c>
      <c r="AK218" s="18">
        <f t="shared" ref="AK218" si="225">$Y218*X219/$Y219</f>
        <v>10.676470588235293</v>
      </c>
    </row>
    <row r="219" spans="2:37" ht="15" x14ac:dyDescent="0.25">
      <c r="B219" s="2" t="s">
        <v>6</v>
      </c>
      <c r="C219" s="5">
        <v>0.14649999999999999</v>
      </c>
      <c r="D219" s="2">
        <v>40</v>
      </c>
      <c r="E219" s="5">
        <v>0.40289999999999998</v>
      </c>
      <c r="F219" s="2">
        <v>110</v>
      </c>
      <c r="G219" s="5">
        <v>0.21249999999999999</v>
      </c>
      <c r="H219" s="2">
        <v>58</v>
      </c>
      <c r="I219" s="5">
        <v>0.14649999999999999</v>
      </c>
      <c r="J219" s="2">
        <v>40</v>
      </c>
      <c r="K219" s="5">
        <v>8.7899999999999992E-2</v>
      </c>
      <c r="L219" s="2">
        <v>24</v>
      </c>
      <c r="M219" s="5">
        <v>1</v>
      </c>
      <c r="N219" s="2">
        <v>272</v>
      </c>
      <c r="P219" s="9" t="s">
        <v>89</v>
      </c>
      <c r="Q219" s="14">
        <f>SQRT(Q218/(Y219*MIN(5-1,2-1)))</f>
        <v>0.12514432402520556</v>
      </c>
      <c r="T219" s="17">
        <f t="shared" ref="T219:X219" si="226">SUM(T217:T218)</f>
        <v>40</v>
      </c>
      <c r="U219" s="17">
        <f t="shared" si="226"/>
        <v>110</v>
      </c>
      <c r="V219" s="17">
        <f t="shared" si="226"/>
        <v>58</v>
      </c>
      <c r="W219" s="17">
        <f t="shared" si="226"/>
        <v>40</v>
      </c>
      <c r="X219" s="17">
        <f t="shared" si="226"/>
        <v>24</v>
      </c>
      <c r="Y219" s="15">
        <f>Y217+Y218</f>
        <v>272</v>
      </c>
    </row>
    <row r="220" spans="2:37" ht="15" x14ac:dyDescent="0.25">
      <c r="B220" s="7" t="s">
        <v>91</v>
      </c>
      <c r="C220" s="16"/>
      <c r="D220" s="12">
        <f>C219*4+E219*3+G219*2+I219*1+K219*0</f>
        <v>2.3661999999999996</v>
      </c>
      <c r="E220" s="11" t="s">
        <v>90</v>
      </c>
      <c r="F220" s="6"/>
      <c r="G220" s="6"/>
      <c r="H220" s="6"/>
      <c r="I220" s="6"/>
      <c r="J220" s="6"/>
      <c r="K220" s="6"/>
      <c r="L220" s="6"/>
      <c r="M220" s="6" t="s">
        <v>9</v>
      </c>
      <c r="N220" s="6">
        <v>272</v>
      </c>
      <c r="Q220" s="7" t="str">
        <f>IF(AND(Q219&gt;0,Q219&lt;=0.2),"Schwacher Zusammenhang",IF(AND(Q219&gt;0.2,Q219&lt;=0.6),"Mittlerer Zusammenhang",IF(Q219&gt;0.6,"Starker Zusammenhang","")))</f>
        <v>Schwacher Zusammenhang</v>
      </c>
    </row>
    <row r="221" spans="2:37" ht="15" x14ac:dyDescent="0.25"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 t="s">
        <v>10</v>
      </c>
      <c r="N221" s="6">
        <v>0</v>
      </c>
    </row>
    <row r="223" spans="2:37" ht="18" x14ac:dyDescent="0.25">
      <c r="B223" s="1" t="s">
        <v>68</v>
      </c>
    </row>
    <row r="224" spans="2:37" x14ac:dyDescent="0.2">
      <c r="B224" s="13"/>
      <c r="C224" s="19" t="s">
        <v>36</v>
      </c>
      <c r="D224" s="20"/>
      <c r="E224" s="19" t="s">
        <v>37</v>
      </c>
      <c r="F224" s="20"/>
      <c r="G224" s="19" t="s">
        <v>38</v>
      </c>
      <c r="H224" s="20"/>
      <c r="I224" s="19" t="s">
        <v>66</v>
      </c>
      <c r="J224" s="20"/>
      <c r="K224" s="19" t="s">
        <v>40</v>
      </c>
      <c r="L224" s="20"/>
      <c r="M224" s="19" t="s">
        <v>6</v>
      </c>
      <c r="N224" s="20"/>
    </row>
    <row r="225" spans="2:37" ht="15" x14ac:dyDescent="0.25">
      <c r="B225" s="2" t="s">
        <v>7</v>
      </c>
      <c r="C225" s="3">
        <v>0.16450000000000001</v>
      </c>
      <c r="D225" s="4">
        <v>25</v>
      </c>
      <c r="E225" s="3">
        <v>0.34210000000000002</v>
      </c>
      <c r="F225" s="4">
        <v>52</v>
      </c>
      <c r="G225" s="3">
        <v>0.31580000000000003</v>
      </c>
      <c r="H225" s="4">
        <v>48</v>
      </c>
      <c r="I225" s="3">
        <v>0.1118</v>
      </c>
      <c r="J225" s="4">
        <v>17</v>
      </c>
      <c r="K225" s="3">
        <v>6.5799999999999997E-2</v>
      </c>
      <c r="L225" s="4">
        <v>10</v>
      </c>
      <c r="M225" s="3">
        <v>0.55679999999999996</v>
      </c>
      <c r="N225" s="4">
        <v>152</v>
      </c>
      <c r="P225" s="9" t="s">
        <v>85</v>
      </c>
      <c r="Q225" s="11">
        <f>_xlfn.CHISQ.TEST(T225:X226,AG225:AK226)</f>
        <v>2.1466884504377021E-2</v>
      </c>
      <c r="S225" s="15" t="s">
        <v>86</v>
      </c>
      <c r="T225" s="15">
        <f>D225</f>
        <v>25</v>
      </c>
      <c r="U225" s="15">
        <f>F225</f>
        <v>52</v>
      </c>
      <c r="V225" s="15">
        <f>H225</f>
        <v>48</v>
      </c>
      <c r="W225" s="15">
        <f>J225</f>
        <v>17</v>
      </c>
      <c r="X225" s="15">
        <f>L225</f>
        <v>10</v>
      </c>
      <c r="Y225" s="17">
        <f>SUM(T225:X225)</f>
        <v>152</v>
      </c>
      <c r="AF225" s="15" t="s">
        <v>87</v>
      </c>
      <c r="AG225" s="18">
        <f>$Y225*T227/$Y227</f>
        <v>16.703296703296704</v>
      </c>
      <c r="AH225" s="18">
        <f t="shared" ref="AH225" si="227">$Y225*U227/$Y227</f>
        <v>53.450549450549453</v>
      </c>
      <c r="AI225" s="18">
        <f t="shared" ref="AI225" si="228">$Y225*V227/$Y227</f>
        <v>50.109890109890109</v>
      </c>
      <c r="AJ225" s="18">
        <f t="shared" ref="AJ225" si="229">$Y225*W227/$Y227</f>
        <v>21.157509157509157</v>
      </c>
      <c r="AK225" s="18">
        <f t="shared" ref="AK225" si="230">$Y225*X227/$Y227</f>
        <v>10.578754578754578</v>
      </c>
    </row>
    <row r="226" spans="2:37" ht="15" x14ac:dyDescent="0.25">
      <c r="B226" s="2" t="s">
        <v>8</v>
      </c>
      <c r="C226" s="3">
        <v>4.1300000000000003E-2</v>
      </c>
      <c r="D226" s="4">
        <v>5</v>
      </c>
      <c r="E226" s="3">
        <v>0.36359999999999998</v>
      </c>
      <c r="F226" s="4">
        <v>44</v>
      </c>
      <c r="G226" s="3">
        <v>0.34710000000000002</v>
      </c>
      <c r="H226" s="4">
        <v>42</v>
      </c>
      <c r="I226" s="3">
        <v>0.1736</v>
      </c>
      <c r="J226" s="4">
        <v>21</v>
      </c>
      <c r="K226" s="3">
        <v>7.4400000000000008E-2</v>
      </c>
      <c r="L226" s="4">
        <v>9</v>
      </c>
      <c r="M226" s="3">
        <v>0.44319999999999998</v>
      </c>
      <c r="N226" s="4">
        <v>121</v>
      </c>
      <c r="P226" s="9" t="s">
        <v>88</v>
      </c>
      <c r="Q226" s="7">
        <f>_xlfn.CHISQ.INV.RT(Q225,4)</f>
        <v>11.501846054348572</v>
      </c>
      <c r="T226" s="15">
        <f>D226</f>
        <v>5</v>
      </c>
      <c r="U226" s="15">
        <f>F226</f>
        <v>44</v>
      </c>
      <c r="V226" s="15">
        <f>H226</f>
        <v>42</v>
      </c>
      <c r="W226" s="15">
        <f>J226</f>
        <v>21</v>
      </c>
      <c r="X226" s="15">
        <f>L226</f>
        <v>9</v>
      </c>
      <c r="Y226" s="17">
        <f>SUM(T226:X226)</f>
        <v>121</v>
      </c>
      <c r="AG226" s="18">
        <f>$Y226*T227/$Y227</f>
        <v>13.296703296703297</v>
      </c>
      <c r="AH226" s="18">
        <f t="shared" ref="AH226" si="231">$Y226*U227/$Y227</f>
        <v>42.549450549450547</v>
      </c>
      <c r="AI226" s="18">
        <f t="shared" ref="AI226" si="232">$Y226*V227/$Y227</f>
        <v>39.890109890109891</v>
      </c>
      <c r="AJ226" s="18">
        <f t="shared" ref="AJ226" si="233">$Y226*W227/$Y227</f>
        <v>16.842490842490843</v>
      </c>
      <c r="AK226" s="18">
        <f t="shared" ref="AK226" si="234">$Y226*X227/$Y227</f>
        <v>8.4212454212454215</v>
      </c>
    </row>
    <row r="227" spans="2:37" ht="15" x14ac:dyDescent="0.25">
      <c r="B227" s="2" t="s">
        <v>6</v>
      </c>
      <c r="C227" s="5">
        <v>0.1099</v>
      </c>
      <c r="D227" s="2">
        <v>30</v>
      </c>
      <c r="E227" s="5">
        <v>0.35160000000000002</v>
      </c>
      <c r="F227" s="2">
        <v>96</v>
      </c>
      <c r="G227" s="5">
        <v>0.32969999999999999</v>
      </c>
      <c r="H227" s="2">
        <v>90</v>
      </c>
      <c r="I227" s="5">
        <v>0.13919999999999999</v>
      </c>
      <c r="J227" s="2">
        <v>38</v>
      </c>
      <c r="K227" s="5">
        <v>6.9599999999999995E-2</v>
      </c>
      <c r="L227" s="2">
        <v>19</v>
      </c>
      <c r="M227" s="5">
        <v>1</v>
      </c>
      <c r="N227" s="2">
        <v>273</v>
      </c>
      <c r="P227" s="9" t="s">
        <v>89</v>
      </c>
      <c r="Q227" s="14">
        <f>SQRT(Q226/(Y227*MIN(5-1,2-1)))</f>
        <v>0.20525911484848378</v>
      </c>
      <c r="T227" s="17">
        <f t="shared" ref="T227:X227" si="235">SUM(T225:T226)</f>
        <v>30</v>
      </c>
      <c r="U227" s="17">
        <f t="shared" si="235"/>
        <v>96</v>
      </c>
      <c r="V227" s="17">
        <f t="shared" si="235"/>
        <v>90</v>
      </c>
      <c r="W227" s="17">
        <f t="shared" si="235"/>
        <v>38</v>
      </c>
      <c r="X227" s="17">
        <f t="shared" si="235"/>
        <v>19</v>
      </c>
      <c r="Y227" s="15">
        <f>Y225+Y226</f>
        <v>273</v>
      </c>
    </row>
    <row r="228" spans="2:37" ht="15" x14ac:dyDescent="0.25">
      <c r="B228" s="7" t="s">
        <v>91</v>
      </c>
      <c r="C228" s="16"/>
      <c r="D228" s="12">
        <f>C227*4+E227*3+G227*2+I227*1+K227*0</f>
        <v>2.2930000000000001</v>
      </c>
      <c r="E228" s="11" t="s">
        <v>90</v>
      </c>
      <c r="F228" s="6"/>
      <c r="G228" s="6"/>
      <c r="H228" s="6"/>
      <c r="I228" s="6"/>
      <c r="J228" s="6"/>
      <c r="K228" s="6"/>
      <c r="L228" s="6"/>
      <c r="M228" s="6" t="s">
        <v>9</v>
      </c>
      <c r="N228" s="6">
        <v>273</v>
      </c>
      <c r="Q228" s="7" t="str">
        <f>IF(AND(Q227&gt;0,Q227&lt;=0.2),"Schwacher Zusammenhang",IF(AND(Q227&gt;0.2,Q227&lt;=0.6),"Mittlerer Zusammenhang",IF(Q227&gt;0.6,"Starker Zusammenhang","")))</f>
        <v>Mittlerer Zusammenhang</v>
      </c>
    </row>
    <row r="229" spans="2:37" ht="15" x14ac:dyDescent="0.25"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 t="s">
        <v>10</v>
      </c>
      <c r="N229" s="6">
        <v>0</v>
      </c>
    </row>
    <row r="231" spans="2:37" ht="18" x14ac:dyDescent="0.25">
      <c r="B231" s="1" t="s">
        <v>69</v>
      </c>
    </row>
    <row r="232" spans="2:37" x14ac:dyDescent="0.2">
      <c r="B232" s="13"/>
      <c r="C232" s="19" t="s">
        <v>36</v>
      </c>
      <c r="D232" s="20"/>
      <c r="E232" s="19" t="s">
        <v>37</v>
      </c>
      <c r="F232" s="20"/>
      <c r="G232" s="19" t="s">
        <v>38</v>
      </c>
      <c r="H232" s="20"/>
      <c r="I232" s="19" t="s">
        <v>66</v>
      </c>
      <c r="J232" s="20"/>
      <c r="K232" s="19" t="s">
        <v>40</v>
      </c>
      <c r="L232" s="20"/>
      <c r="M232" s="19" t="s">
        <v>6</v>
      </c>
      <c r="N232" s="20"/>
    </row>
    <row r="233" spans="2:37" ht="15" x14ac:dyDescent="0.25">
      <c r="B233" s="2" t="s">
        <v>7</v>
      </c>
      <c r="C233" s="3">
        <v>5.3699999999999998E-2</v>
      </c>
      <c r="D233" s="4">
        <v>8</v>
      </c>
      <c r="E233" s="3">
        <v>0.255</v>
      </c>
      <c r="F233" s="4">
        <v>38</v>
      </c>
      <c r="G233" s="3">
        <v>0.37580000000000002</v>
      </c>
      <c r="H233" s="4">
        <v>56</v>
      </c>
      <c r="I233" s="3">
        <v>0.24829999999999999</v>
      </c>
      <c r="J233" s="4">
        <v>37</v>
      </c>
      <c r="K233" s="3">
        <v>6.7099999999999993E-2</v>
      </c>
      <c r="L233" s="4">
        <v>10</v>
      </c>
      <c r="M233" s="3">
        <v>0.54579999999999995</v>
      </c>
      <c r="N233" s="4">
        <v>149</v>
      </c>
      <c r="P233" s="9" t="s">
        <v>85</v>
      </c>
      <c r="Q233" s="11">
        <f>_xlfn.CHISQ.TEST(T233:X234,AG233:AK234)</f>
        <v>0.48331557937493852</v>
      </c>
      <c r="S233" s="15" t="s">
        <v>86</v>
      </c>
      <c r="T233" s="15">
        <f>D233</f>
        <v>8</v>
      </c>
      <c r="U233" s="15">
        <f>F233</f>
        <v>38</v>
      </c>
      <c r="V233" s="15">
        <f>H233</f>
        <v>56</v>
      </c>
      <c r="W233" s="15">
        <f>J233</f>
        <v>37</v>
      </c>
      <c r="X233" s="15">
        <f>L233</f>
        <v>10</v>
      </c>
      <c r="Y233" s="17">
        <f>SUM(T233:X233)</f>
        <v>149</v>
      </c>
      <c r="AF233" s="15" t="s">
        <v>87</v>
      </c>
      <c r="AG233" s="18">
        <f>$Y233*T235/$Y235</f>
        <v>7.174074074074074</v>
      </c>
      <c r="AH233" s="18">
        <f t="shared" ref="AH233" si="236">$Y233*U235/$Y235</f>
        <v>40.837037037037035</v>
      </c>
      <c r="AI233" s="18">
        <f t="shared" ref="AI233" si="237">$Y233*V235/$Y235</f>
        <v>57.944444444444443</v>
      </c>
      <c r="AJ233" s="18">
        <f t="shared" ref="AJ233" si="238">$Y233*W235/$Y235</f>
        <v>31.455555555555556</v>
      </c>
      <c r="AK233" s="18">
        <f t="shared" ref="AK233" si="239">$Y233*X235/$Y235</f>
        <v>11.588888888888889</v>
      </c>
    </row>
    <row r="234" spans="2:37" ht="15" x14ac:dyDescent="0.25">
      <c r="B234" s="2" t="s">
        <v>8</v>
      </c>
      <c r="C234" s="3">
        <v>4.1300000000000003E-2</v>
      </c>
      <c r="D234" s="4">
        <v>5</v>
      </c>
      <c r="E234" s="3">
        <v>0.29749999999999999</v>
      </c>
      <c r="F234" s="4">
        <v>36</v>
      </c>
      <c r="G234" s="3">
        <v>0.40500000000000003</v>
      </c>
      <c r="H234" s="4">
        <v>49</v>
      </c>
      <c r="I234" s="3">
        <v>0.1653</v>
      </c>
      <c r="J234" s="4">
        <v>20</v>
      </c>
      <c r="K234" s="3">
        <v>9.0899999999999995E-2</v>
      </c>
      <c r="L234" s="4">
        <v>11</v>
      </c>
      <c r="M234" s="3">
        <v>0.44319999999999998</v>
      </c>
      <c r="N234" s="4">
        <v>121</v>
      </c>
      <c r="P234" s="9" t="s">
        <v>88</v>
      </c>
      <c r="Q234" s="7">
        <f>_xlfn.CHISQ.INV.RT(Q233,4)</f>
        <v>3.4643766897066399</v>
      </c>
      <c r="T234" s="15">
        <f>D234</f>
        <v>5</v>
      </c>
      <c r="U234" s="15">
        <f>F234</f>
        <v>36</v>
      </c>
      <c r="V234" s="15">
        <f>H234</f>
        <v>49</v>
      </c>
      <c r="W234" s="15">
        <f>J234</f>
        <v>20</v>
      </c>
      <c r="X234" s="15">
        <f>L234</f>
        <v>11</v>
      </c>
      <c r="Y234" s="17">
        <f>SUM(T234:X234)</f>
        <v>121</v>
      </c>
      <c r="AG234" s="18">
        <f>$Y234*T235/$Y235</f>
        <v>5.825925925925926</v>
      </c>
      <c r="AH234" s="18">
        <f t="shared" ref="AH234" si="240">$Y234*U235/$Y235</f>
        <v>33.162962962962965</v>
      </c>
      <c r="AI234" s="18">
        <f t="shared" ref="AI234" si="241">$Y234*V235/$Y235</f>
        <v>47.055555555555557</v>
      </c>
      <c r="AJ234" s="18">
        <f t="shared" ref="AJ234" si="242">$Y234*W235/$Y235</f>
        <v>25.544444444444444</v>
      </c>
      <c r="AK234" s="18">
        <f t="shared" ref="AK234" si="243">$Y234*X235/$Y235</f>
        <v>9.4111111111111114</v>
      </c>
    </row>
    <row r="235" spans="2:37" ht="15" x14ac:dyDescent="0.25">
      <c r="B235" s="2" t="s">
        <v>6</v>
      </c>
      <c r="C235" s="5">
        <v>4.7600000000000003E-2</v>
      </c>
      <c r="D235" s="2">
        <v>13</v>
      </c>
      <c r="E235" s="5">
        <v>0.27110000000000001</v>
      </c>
      <c r="F235" s="2">
        <v>74</v>
      </c>
      <c r="G235" s="5">
        <v>0.3846</v>
      </c>
      <c r="H235" s="2">
        <v>105</v>
      </c>
      <c r="I235" s="5">
        <v>0.20880000000000001</v>
      </c>
      <c r="J235" s="2">
        <v>57</v>
      </c>
      <c r="K235" s="5">
        <v>7.690000000000001E-2</v>
      </c>
      <c r="L235" s="2">
        <v>21</v>
      </c>
      <c r="M235" s="5">
        <v>1</v>
      </c>
      <c r="N235" s="2">
        <v>273</v>
      </c>
      <c r="P235" s="9" t="s">
        <v>89</v>
      </c>
      <c r="Q235" s="14">
        <f>SQRT(Q234/(Y235*MIN(5-1,2-1)))</f>
        <v>0.11327411344473749</v>
      </c>
      <c r="T235" s="17">
        <f t="shared" ref="T235:X235" si="244">SUM(T233:T234)</f>
        <v>13</v>
      </c>
      <c r="U235" s="17">
        <f t="shared" si="244"/>
        <v>74</v>
      </c>
      <c r="V235" s="17">
        <f t="shared" si="244"/>
        <v>105</v>
      </c>
      <c r="W235" s="17">
        <f t="shared" si="244"/>
        <v>57</v>
      </c>
      <c r="X235" s="17">
        <f t="shared" si="244"/>
        <v>21</v>
      </c>
      <c r="Y235" s="15">
        <f>Y233+Y234</f>
        <v>270</v>
      </c>
    </row>
    <row r="236" spans="2:37" ht="15" x14ac:dyDescent="0.25">
      <c r="B236" s="7" t="s">
        <v>91</v>
      </c>
      <c r="C236" s="16"/>
      <c r="D236" s="12">
        <f>C235*4+E235*3+G235*2+I235*1+K235*0</f>
        <v>1.9817</v>
      </c>
      <c r="E236" s="11" t="s">
        <v>90</v>
      </c>
      <c r="F236" s="6"/>
      <c r="G236" s="6"/>
      <c r="H236" s="6"/>
      <c r="I236" s="6"/>
      <c r="J236" s="6"/>
      <c r="K236" s="6"/>
      <c r="L236" s="6"/>
      <c r="M236" s="6" t="s">
        <v>9</v>
      </c>
      <c r="N236" s="6">
        <v>273</v>
      </c>
      <c r="Q236" s="7" t="str">
        <f>IF(AND(Q235&gt;0,Q235&lt;=0.2),"Schwacher Zusammenhang",IF(AND(Q235&gt;0.2,Q235&lt;=0.6),"Mittlerer Zusammenhang",IF(Q235&gt;0.6,"Starker Zusammenhang","")))</f>
        <v>Schwacher Zusammenhang</v>
      </c>
    </row>
    <row r="237" spans="2:37" ht="15" x14ac:dyDescent="0.25"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 t="s">
        <v>10</v>
      </c>
      <c r="N237" s="6">
        <v>0</v>
      </c>
    </row>
    <row r="239" spans="2:37" ht="18" x14ac:dyDescent="0.25">
      <c r="B239" s="1" t="s">
        <v>70</v>
      </c>
    </row>
    <row r="240" spans="2:37" x14ac:dyDescent="0.2">
      <c r="B240" s="13"/>
      <c r="C240" s="19" t="s">
        <v>36</v>
      </c>
      <c r="D240" s="20"/>
      <c r="E240" s="19" t="s">
        <v>37</v>
      </c>
      <c r="F240" s="20"/>
      <c r="G240" s="19" t="s">
        <v>38</v>
      </c>
      <c r="H240" s="20"/>
      <c r="I240" s="19" t="s">
        <v>66</v>
      </c>
      <c r="J240" s="20"/>
      <c r="K240" s="19" t="s">
        <v>40</v>
      </c>
      <c r="L240" s="20"/>
      <c r="M240" s="19" t="s">
        <v>6</v>
      </c>
      <c r="N240" s="20"/>
    </row>
    <row r="241" spans="2:37" ht="15" x14ac:dyDescent="0.25">
      <c r="B241" s="2" t="s">
        <v>7</v>
      </c>
      <c r="C241" s="3">
        <v>6.5799999999999997E-2</v>
      </c>
      <c r="D241" s="4">
        <v>10</v>
      </c>
      <c r="E241" s="3">
        <v>0.34210000000000002</v>
      </c>
      <c r="F241" s="4">
        <v>52</v>
      </c>
      <c r="G241" s="3">
        <v>0.33550000000000002</v>
      </c>
      <c r="H241" s="4">
        <v>51</v>
      </c>
      <c r="I241" s="3">
        <v>0.1908</v>
      </c>
      <c r="J241" s="4">
        <v>29</v>
      </c>
      <c r="K241" s="3">
        <v>6.5799999999999997E-2</v>
      </c>
      <c r="L241" s="4">
        <v>10</v>
      </c>
      <c r="M241" s="3">
        <v>0.55679999999999996</v>
      </c>
      <c r="N241" s="4">
        <v>152</v>
      </c>
      <c r="P241" s="9" t="s">
        <v>85</v>
      </c>
      <c r="Q241" s="11">
        <f>_xlfn.CHISQ.TEST(T241:X242,AG241:AK242)</f>
        <v>7.0087433940936791E-2</v>
      </c>
      <c r="S241" s="15" t="s">
        <v>86</v>
      </c>
      <c r="T241" s="15">
        <f>D241</f>
        <v>10</v>
      </c>
      <c r="U241" s="15">
        <f>F241</f>
        <v>52</v>
      </c>
      <c r="V241" s="15">
        <f>H241</f>
        <v>51</v>
      </c>
      <c r="W241" s="15">
        <f>J241</f>
        <v>29</v>
      </c>
      <c r="X241" s="15">
        <f>L241</f>
        <v>10</v>
      </c>
      <c r="Y241" s="17">
        <f>SUM(T241:X241)</f>
        <v>152</v>
      </c>
      <c r="AF241" s="15" t="s">
        <v>87</v>
      </c>
      <c r="AG241" s="18">
        <f>$Y241*T243/$Y243</f>
        <v>16.146520146520146</v>
      </c>
      <c r="AH241" s="18">
        <f t="shared" ref="AH241" si="245">$Y241*U243/$Y243</f>
        <v>55.120879120879124</v>
      </c>
      <c r="AI241" s="18">
        <f t="shared" ref="AI241" si="246">$Y241*V243/$Y243</f>
        <v>46.212454212454212</v>
      </c>
      <c r="AJ241" s="18">
        <f t="shared" ref="AJ241" si="247">$Y241*W243/$Y243</f>
        <v>24.498168498168496</v>
      </c>
      <c r="AK241" s="18">
        <f t="shared" ref="AK241" si="248">$Y241*X243/$Y243</f>
        <v>10.021978021978022</v>
      </c>
    </row>
    <row r="242" spans="2:37" ht="15" x14ac:dyDescent="0.25">
      <c r="B242" s="2" t="s">
        <v>8</v>
      </c>
      <c r="C242" s="3">
        <v>0.157</v>
      </c>
      <c r="D242" s="4">
        <v>19</v>
      </c>
      <c r="E242" s="3">
        <v>0.38840000000000002</v>
      </c>
      <c r="F242" s="4">
        <v>47</v>
      </c>
      <c r="G242" s="3">
        <v>0.26450000000000001</v>
      </c>
      <c r="H242" s="4">
        <v>32</v>
      </c>
      <c r="I242" s="3">
        <v>0.124</v>
      </c>
      <c r="J242" s="4">
        <v>15</v>
      </c>
      <c r="K242" s="3">
        <v>6.6100000000000006E-2</v>
      </c>
      <c r="L242" s="4">
        <v>8</v>
      </c>
      <c r="M242" s="3">
        <v>0.44319999999999998</v>
      </c>
      <c r="N242" s="4">
        <v>121</v>
      </c>
      <c r="P242" s="9" t="s">
        <v>88</v>
      </c>
      <c r="Q242" s="7">
        <f>_xlfn.CHISQ.INV.RT(Q241,4)</f>
        <v>8.6633554349156263</v>
      </c>
      <c r="T242" s="15">
        <f>D242</f>
        <v>19</v>
      </c>
      <c r="U242" s="15">
        <f>F242</f>
        <v>47</v>
      </c>
      <c r="V242" s="15">
        <f>H242</f>
        <v>32</v>
      </c>
      <c r="W242" s="15">
        <f>J242</f>
        <v>15</v>
      </c>
      <c r="X242" s="15">
        <f>L242</f>
        <v>8</v>
      </c>
      <c r="Y242" s="17">
        <f>SUM(T242:X242)</f>
        <v>121</v>
      </c>
      <c r="AG242" s="18">
        <f>$Y242*T243/$Y243</f>
        <v>12.853479853479854</v>
      </c>
      <c r="AH242" s="18">
        <f t="shared" ref="AH242" si="249">$Y242*U243/$Y243</f>
        <v>43.879120879120876</v>
      </c>
      <c r="AI242" s="18">
        <f t="shared" ref="AI242" si="250">$Y242*V243/$Y243</f>
        <v>36.787545787545788</v>
      </c>
      <c r="AJ242" s="18">
        <f t="shared" ref="AJ242" si="251">$Y242*W243/$Y243</f>
        <v>19.501831501831504</v>
      </c>
      <c r="AK242" s="18">
        <f t="shared" ref="AK242" si="252">$Y242*X243/$Y243</f>
        <v>7.9780219780219781</v>
      </c>
    </row>
    <row r="243" spans="2:37" ht="15" x14ac:dyDescent="0.25">
      <c r="B243" s="2" t="s">
        <v>6</v>
      </c>
      <c r="C243" s="5">
        <v>0.1062</v>
      </c>
      <c r="D243" s="2">
        <v>29</v>
      </c>
      <c r="E243" s="5">
        <v>0.36259999999999998</v>
      </c>
      <c r="F243" s="2">
        <v>99</v>
      </c>
      <c r="G243" s="5">
        <v>0.30399999999999999</v>
      </c>
      <c r="H243" s="2">
        <v>83</v>
      </c>
      <c r="I243" s="5">
        <v>0.16120000000000001</v>
      </c>
      <c r="J243" s="2">
        <v>44</v>
      </c>
      <c r="K243" s="5">
        <v>6.59E-2</v>
      </c>
      <c r="L243" s="2">
        <v>18</v>
      </c>
      <c r="M243" s="5">
        <v>1</v>
      </c>
      <c r="N243" s="2">
        <v>273</v>
      </c>
      <c r="P243" s="9" t="s">
        <v>89</v>
      </c>
      <c r="Q243" s="14">
        <f>SQRT(Q242/(Y243*MIN(5-1,2-1)))</f>
        <v>0.17814012094976986</v>
      </c>
      <c r="T243" s="17">
        <f t="shared" ref="T243:X243" si="253">SUM(T241:T242)</f>
        <v>29</v>
      </c>
      <c r="U243" s="17">
        <f t="shared" si="253"/>
        <v>99</v>
      </c>
      <c r="V243" s="17">
        <f t="shared" si="253"/>
        <v>83</v>
      </c>
      <c r="W243" s="17">
        <f t="shared" si="253"/>
        <v>44</v>
      </c>
      <c r="X243" s="17">
        <f t="shared" si="253"/>
        <v>18</v>
      </c>
      <c r="Y243" s="15">
        <f>Y241+Y242</f>
        <v>273</v>
      </c>
    </row>
    <row r="244" spans="2:37" ht="15" x14ac:dyDescent="0.25">
      <c r="B244" s="7" t="s">
        <v>91</v>
      </c>
      <c r="C244" s="16"/>
      <c r="D244" s="12">
        <f>C243*4+E243*3+G243*2+I243*1+K243*0</f>
        <v>2.2818000000000001</v>
      </c>
      <c r="E244" s="11" t="s">
        <v>90</v>
      </c>
      <c r="F244" s="6"/>
      <c r="G244" s="6"/>
      <c r="H244" s="6"/>
      <c r="I244" s="6"/>
      <c r="J244" s="6"/>
      <c r="K244" s="6"/>
      <c r="L244" s="6"/>
      <c r="M244" s="6" t="s">
        <v>9</v>
      </c>
      <c r="N244" s="6">
        <v>273</v>
      </c>
      <c r="Q244" s="7" t="str">
        <f>IF(AND(Q243&gt;0,Q243&lt;=0.2),"Schwacher Zusammenhang",IF(AND(Q243&gt;0.2,Q243&lt;=0.6),"Mittlerer Zusammenhang",IF(Q243&gt;0.6,"Starker Zusammenhang","")))</f>
        <v>Schwacher Zusammenhang</v>
      </c>
    </row>
    <row r="245" spans="2:37" ht="15" x14ac:dyDescent="0.25"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 t="s">
        <v>10</v>
      </c>
      <c r="N245" s="6">
        <v>0</v>
      </c>
    </row>
    <row r="247" spans="2:37" ht="18" x14ac:dyDescent="0.25">
      <c r="B247" s="1" t="s">
        <v>71</v>
      </c>
    </row>
    <row r="248" spans="2:37" ht="18" x14ac:dyDescent="0.25">
      <c r="B248" s="1" t="s">
        <v>72</v>
      </c>
    </row>
    <row r="249" spans="2:37" x14ac:dyDescent="0.2">
      <c r="B249" s="13"/>
      <c r="C249" s="19" t="s">
        <v>36</v>
      </c>
      <c r="D249" s="20"/>
      <c r="E249" s="19" t="s">
        <v>37</v>
      </c>
      <c r="F249" s="20"/>
      <c r="G249" s="19" t="s">
        <v>38</v>
      </c>
      <c r="H249" s="20"/>
      <c r="I249" s="19" t="s">
        <v>66</v>
      </c>
      <c r="J249" s="20"/>
      <c r="K249" s="19" t="s">
        <v>40</v>
      </c>
      <c r="L249" s="20"/>
      <c r="M249" s="19" t="s">
        <v>6</v>
      </c>
      <c r="N249" s="20"/>
    </row>
    <row r="250" spans="2:37" ht="15" x14ac:dyDescent="0.25">
      <c r="B250" s="2" t="s">
        <v>7</v>
      </c>
      <c r="C250" s="3">
        <v>0.15129999999999999</v>
      </c>
      <c r="D250" s="4">
        <v>23</v>
      </c>
      <c r="E250" s="3">
        <v>0.375</v>
      </c>
      <c r="F250" s="4">
        <v>57</v>
      </c>
      <c r="G250" s="3">
        <v>0.28289999999999998</v>
      </c>
      <c r="H250" s="4">
        <v>43</v>
      </c>
      <c r="I250" s="3">
        <v>0.1447</v>
      </c>
      <c r="J250" s="4">
        <v>22</v>
      </c>
      <c r="K250" s="3">
        <v>4.6100000000000002E-2</v>
      </c>
      <c r="L250" s="4">
        <v>7</v>
      </c>
      <c r="M250" s="3">
        <v>0.55679999999999996</v>
      </c>
      <c r="N250" s="4">
        <v>152</v>
      </c>
      <c r="P250" s="9" t="s">
        <v>85</v>
      </c>
      <c r="Q250" s="11">
        <f>_xlfn.CHISQ.TEST(T250:X251,AG250:AK251)</f>
        <v>0.76211549475642371</v>
      </c>
      <c r="S250" s="15" t="s">
        <v>86</v>
      </c>
      <c r="T250" s="15">
        <f>D250</f>
        <v>23</v>
      </c>
      <c r="U250" s="15">
        <f>F250</f>
        <v>57</v>
      </c>
      <c r="V250" s="15">
        <f>H250</f>
        <v>43</v>
      </c>
      <c r="W250" s="15">
        <f>J250</f>
        <v>22</v>
      </c>
      <c r="X250" s="15">
        <f>L250</f>
        <v>7</v>
      </c>
      <c r="Y250" s="17">
        <f>SUM(T250:X250)</f>
        <v>152</v>
      </c>
      <c r="AF250" s="15" t="s">
        <v>87</v>
      </c>
      <c r="AG250" s="18">
        <f>$Y250*T252/$Y252</f>
        <v>22.27106227106227</v>
      </c>
      <c r="AH250" s="18">
        <f t="shared" ref="AH250" si="254">$Y250*U252/$Y252</f>
        <v>52.893772893772891</v>
      </c>
      <c r="AI250" s="18">
        <f t="shared" ref="AI250" si="255">$Y250*V252/$Y252</f>
        <v>47.326007326007328</v>
      </c>
      <c r="AJ250" s="18">
        <f t="shared" ref="AJ250" si="256">$Y250*W252/$Y252</f>
        <v>21.714285714285715</v>
      </c>
      <c r="AK250" s="18">
        <f t="shared" ref="AK250" si="257">$Y250*X252/$Y252</f>
        <v>7.7948717948717947</v>
      </c>
    </row>
    <row r="251" spans="2:37" ht="15" x14ac:dyDescent="0.25">
      <c r="B251" s="2" t="s">
        <v>8</v>
      </c>
      <c r="C251" s="3">
        <v>0.14050000000000001</v>
      </c>
      <c r="D251" s="4">
        <v>17</v>
      </c>
      <c r="E251" s="3">
        <v>0.314</v>
      </c>
      <c r="F251" s="4">
        <v>38</v>
      </c>
      <c r="G251" s="3">
        <v>0.34710000000000002</v>
      </c>
      <c r="H251" s="4">
        <v>42</v>
      </c>
      <c r="I251" s="3">
        <v>0.14050000000000001</v>
      </c>
      <c r="J251" s="4">
        <v>17</v>
      </c>
      <c r="K251" s="3">
        <v>5.79E-2</v>
      </c>
      <c r="L251" s="4">
        <v>7</v>
      </c>
      <c r="M251" s="3">
        <v>0.44319999999999998</v>
      </c>
      <c r="N251" s="4">
        <v>121</v>
      </c>
      <c r="P251" s="9" t="s">
        <v>88</v>
      </c>
      <c r="Q251" s="7">
        <f>_xlfn.CHISQ.INV.RT(Q250,4)</f>
        <v>1.8565831851444383</v>
      </c>
      <c r="T251" s="15">
        <f>D251</f>
        <v>17</v>
      </c>
      <c r="U251" s="15">
        <f>F251</f>
        <v>38</v>
      </c>
      <c r="V251" s="15">
        <f>H251</f>
        <v>42</v>
      </c>
      <c r="W251" s="15">
        <f>J251</f>
        <v>17</v>
      </c>
      <c r="X251" s="15">
        <f>L251</f>
        <v>7</v>
      </c>
      <c r="Y251" s="17">
        <f>SUM(T251:X251)</f>
        <v>121</v>
      </c>
      <c r="AG251" s="18">
        <f>$Y251*T252/$Y252</f>
        <v>17.72893772893773</v>
      </c>
      <c r="AH251" s="18">
        <f t="shared" ref="AH251" si="258">$Y251*U252/$Y252</f>
        <v>42.106227106227109</v>
      </c>
      <c r="AI251" s="18">
        <f t="shared" ref="AI251" si="259">$Y251*V252/$Y252</f>
        <v>37.673992673992672</v>
      </c>
      <c r="AJ251" s="18">
        <f t="shared" ref="AJ251" si="260">$Y251*W252/$Y252</f>
        <v>17.285714285714285</v>
      </c>
      <c r="AK251" s="18">
        <f t="shared" ref="AK251" si="261">$Y251*X252/$Y252</f>
        <v>6.2051282051282053</v>
      </c>
    </row>
    <row r="252" spans="2:37" ht="15" x14ac:dyDescent="0.25">
      <c r="B252" s="2" t="s">
        <v>6</v>
      </c>
      <c r="C252" s="5">
        <v>0.14649999999999999</v>
      </c>
      <c r="D252" s="2">
        <v>40</v>
      </c>
      <c r="E252" s="5">
        <v>0.34799999999999998</v>
      </c>
      <c r="F252" s="2">
        <v>95</v>
      </c>
      <c r="G252" s="5">
        <v>0.31140000000000001</v>
      </c>
      <c r="H252" s="2">
        <v>85</v>
      </c>
      <c r="I252" s="5">
        <v>0.1429</v>
      </c>
      <c r="J252" s="2">
        <v>39</v>
      </c>
      <c r="K252" s="5">
        <v>5.1299999999999998E-2</v>
      </c>
      <c r="L252" s="2">
        <v>14</v>
      </c>
      <c r="M252" s="5">
        <v>1</v>
      </c>
      <c r="N252" s="2">
        <v>273</v>
      </c>
      <c r="P252" s="9" t="s">
        <v>89</v>
      </c>
      <c r="Q252" s="14">
        <f>SQRT(Q251/(Y252*MIN(5-1,2-1)))</f>
        <v>8.2466180994727079E-2</v>
      </c>
      <c r="T252" s="17">
        <f t="shared" ref="T252:X252" si="262">SUM(T250:T251)</f>
        <v>40</v>
      </c>
      <c r="U252" s="17">
        <f t="shared" si="262"/>
        <v>95</v>
      </c>
      <c r="V252" s="17">
        <f t="shared" si="262"/>
        <v>85</v>
      </c>
      <c r="W252" s="17">
        <f t="shared" si="262"/>
        <v>39</v>
      </c>
      <c r="X252" s="17">
        <f t="shared" si="262"/>
        <v>14</v>
      </c>
      <c r="Y252" s="15">
        <f>Y250+Y251</f>
        <v>273</v>
      </c>
    </row>
    <row r="253" spans="2:37" ht="15" x14ac:dyDescent="0.25">
      <c r="B253" s="7" t="s">
        <v>91</v>
      </c>
      <c r="C253" s="16"/>
      <c r="D253" s="12">
        <f>C252*4+E252*3+G252*2+I252*1+K252*0</f>
        <v>2.3956999999999997</v>
      </c>
      <c r="E253" s="11" t="s">
        <v>90</v>
      </c>
      <c r="F253" s="6"/>
      <c r="G253" s="6"/>
      <c r="H253" s="6"/>
      <c r="I253" s="6"/>
      <c r="J253" s="6"/>
      <c r="K253" s="6"/>
      <c r="L253" s="6"/>
      <c r="M253" s="6" t="s">
        <v>9</v>
      </c>
      <c r="N253" s="6">
        <v>273</v>
      </c>
      <c r="Q253" s="7" t="str">
        <f>IF(AND(Q252&gt;0,Q252&lt;=0.2),"Schwacher Zusammenhang",IF(AND(Q252&gt;0.2,Q252&lt;=0.6),"Mittlerer Zusammenhang",IF(Q252&gt;0.6,"Starker Zusammenhang","")))</f>
        <v>Schwacher Zusammenhang</v>
      </c>
    </row>
    <row r="254" spans="2:37" ht="15" x14ac:dyDescent="0.25"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 t="s">
        <v>10</v>
      </c>
      <c r="N254" s="6">
        <v>0</v>
      </c>
    </row>
    <row r="256" spans="2:37" ht="18" x14ac:dyDescent="0.25">
      <c r="B256" s="1" t="s">
        <v>73</v>
      </c>
    </row>
    <row r="257" spans="2:37" x14ac:dyDescent="0.2">
      <c r="B257" s="13"/>
      <c r="C257" s="19" t="s">
        <v>36</v>
      </c>
      <c r="D257" s="20"/>
      <c r="E257" s="19" t="s">
        <v>37</v>
      </c>
      <c r="F257" s="20"/>
      <c r="G257" s="19" t="s">
        <v>38</v>
      </c>
      <c r="H257" s="20"/>
      <c r="I257" s="19" t="s">
        <v>66</v>
      </c>
      <c r="J257" s="20"/>
      <c r="K257" s="19" t="s">
        <v>40</v>
      </c>
      <c r="L257" s="20"/>
      <c r="M257" s="19" t="s">
        <v>6</v>
      </c>
      <c r="N257" s="20"/>
    </row>
    <row r="258" spans="2:37" ht="15" x14ac:dyDescent="0.25">
      <c r="B258" s="2" t="s">
        <v>7</v>
      </c>
      <c r="C258" s="3">
        <v>0.11840000000000001</v>
      </c>
      <c r="D258" s="4">
        <v>18</v>
      </c>
      <c r="E258" s="3">
        <v>0.3947</v>
      </c>
      <c r="F258" s="4">
        <v>60</v>
      </c>
      <c r="G258" s="3">
        <v>0.33550000000000002</v>
      </c>
      <c r="H258" s="4">
        <v>51</v>
      </c>
      <c r="I258" s="3">
        <v>9.8699999999999996E-2</v>
      </c>
      <c r="J258" s="4">
        <v>15</v>
      </c>
      <c r="K258" s="3">
        <v>5.2600000000000001E-2</v>
      </c>
      <c r="L258" s="4">
        <v>8</v>
      </c>
      <c r="M258" s="3">
        <v>0.55679999999999996</v>
      </c>
      <c r="N258" s="4">
        <v>152</v>
      </c>
      <c r="P258" s="9" t="s">
        <v>85</v>
      </c>
      <c r="Q258" s="11">
        <f>_xlfn.CHISQ.TEST(T258:X259,AG258:AK259)</f>
        <v>0.79561050966520974</v>
      </c>
      <c r="S258" s="15" t="s">
        <v>86</v>
      </c>
      <c r="T258" s="15">
        <f>D258</f>
        <v>18</v>
      </c>
      <c r="U258" s="15">
        <f>F258</f>
        <v>60</v>
      </c>
      <c r="V258" s="15">
        <f>H258</f>
        <v>51</v>
      </c>
      <c r="W258" s="15">
        <f>J258</f>
        <v>15</v>
      </c>
      <c r="X258" s="15">
        <f>L258</f>
        <v>8</v>
      </c>
      <c r="Y258" s="17">
        <f>SUM(T258:X258)</f>
        <v>152</v>
      </c>
      <c r="AF258" s="15" t="s">
        <v>87</v>
      </c>
      <c r="AG258" s="18">
        <f>$Y258*T260/$Y260</f>
        <v>17.260073260073259</v>
      </c>
      <c r="AH258" s="18">
        <f t="shared" ref="AH258" si="263">$Y258*U260/$Y260</f>
        <v>59.575091575091577</v>
      </c>
      <c r="AI258" s="18">
        <f t="shared" ref="AI258" si="264">$Y258*V260/$Y260</f>
        <v>48.996336996336993</v>
      </c>
      <c r="AJ258" s="18">
        <f t="shared" ref="AJ258" si="265">$Y258*W260/$Y260</f>
        <v>18.373626373626372</v>
      </c>
      <c r="AK258" s="18">
        <f t="shared" ref="AK258" si="266">$Y258*X260/$Y260</f>
        <v>7.7948717948717947</v>
      </c>
    </row>
    <row r="259" spans="2:37" ht="15" x14ac:dyDescent="0.25">
      <c r="B259" s="2" t="s">
        <v>8</v>
      </c>
      <c r="C259" s="3">
        <v>0.1074</v>
      </c>
      <c r="D259" s="4">
        <v>13</v>
      </c>
      <c r="E259" s="3">
        <v>0.38840000000000002</v>
      </c>
      <c r="F259" s="4">
        <v>47</v>
      </c>
      <c r="G259" s="3">
        <v>0.30580000000000002</v>
      </c>
      <c r="H259" s="4">
        <v>37</v>
      </c>
      <c r="I259" s="3">
        <v>0.14879999999999999</v>
      </c>
      <c r="J259" s="4">
        <v>18</v>
      </c>
      <c r="K259" s="3">
        <v>4.9599999999999998E-2</v>
      </c>
      <c r="L259" s="4">
        <v>6</v>
      </c>
      <c r="M259" s="3">
        <v>0.44319999999999998</v>
      </c>
      <c r="N259" s="4">
        <v>121</v>
      </c>
      <c r="P259" s="9" t="s">
        <v>88</v>
      </c>
      <c r="Q259" s="7">
        <f>_xlfn.CHISQ.INV.RT(Q258,4)</f>
        <v>1.6730312132373824</v>
      </c>
      <c r="T259" s="15">
        <f>D259</f>
        <v>13</v>
      </c>
      <c r="U259" s="15">
        <f>F259</f>
        <v>47</v>
      </c>
      <c r="V259" s="15">
        <f>H259</f>
        <v>37</v>
      </c>
      <c r="W259" s="15">
        <f>J259</f>
        <v>18</v>
      </c>
      <c r="X259" s="15">
        <f>L259</f>
        <v>6</v>
      </c>
      <c r="Y259" s="17">
        <f>SUM(T259:X259)</f>
        <v>121</v>
      </c>
      <c r="AG259" s="18">
        <f>$Y259*T260/$Y260</f>
        <v>13.739926739926739</v>
      </c>
      <c r="AH259" s="18">
        <f t="shared" ref="AH259" si="267">$Y259*U260/$Y260</f>
        <v>47.424908424908423</v>
      </c>
      <c r="AI259" s="18">
        <f t="shared" ref="AI259" si="268">$Y259*V260/$Y260</f>
        <v>39.003663003663007</v>
      </c>
      <c r="AJ259" s="18">
        <f t="shared" ref="AJ259" si="269">$Y259*W260/$Y260</f>
        <v>14.626373626373626</v>
      </c>
      <c r="AK259" s="18">
        <f t="shared" ref="AK259" si="270">$Y259*X260/$Y260</f>
        <v>6.2051282051282053</v>
      </c>
    </row>
    <row r="260" spans="2:37" ht="15" x14ac:dyDescent="0.25">
      <c r="B260" s="2" t="s">
        <v>6</v>
      </c>
      <c r="C260" s="5">
        <v>0.11360000000000001</v>
      </c>
      <c r="D260" s="2">
        <v>31</v>
      </c>
      <c r="E260" s="5">
        <v>0.39190000000000003</v>
      </c>
      <c r="F260" s="2">
        <v>107</v>
      </c>
      <c r="G260" s="5">
        <v>0.32229999999999998</v>
      </c>
      <c r="H260" s="2">
        <v>88</v>
      </c>
      <c r="I260" s="5">
        <v>0.12089999999999999</v>
      </c>
      <c r="J260" s="2">
        <v>33</v>
      </c>
      <c r="K260" s="5">
        <v>5.1299999999999998E-2</v>
      </c>
      <c r="L260" s="2">
        <v>14</v>
      </c>
      <c r="M260" s="5">
        <v>1</v>
      </c>
      <c r="N260" s="2">
        <v>273</v>
      </c>
      <c r="P260" s="9" t="s">
        <v>89</v>
      </c>
      <c r="Q260" s="14">
        <f>SQRT(Q259/(Y260*MIN(5-1,2-1)))</f>
        <v>7.8283583607343846E-2</v>
      </c>
      <c r="T260" s="17">
        <f t="shared" ref="T260:X260" si="271">SUM(T258:T259)</f>
        <v>31</v>
      </c>
      <c r="U260" s="17">
        <f t="shared" si="271"/>
        <v>107</v>
      </c>
      <c r="V260" s="17">
        <f t="shared" si="271"/>
        <v>88</v>
      </c>
      <c r="W260" s="17">
        <f t="shared" si="271"/>
        <v>33</v>
      </c>
      <c r="X260" s="17">
        <f t="shared" si="271"/>
        <v>14</v>
      </c>
      <c r="Y260" s="15">
        <f>Y258+Y259</f>
        <v>273</v>
      </c>
    </row>
    <row r="261" spans="2:37" ht="15" x14ac:dyDescent="0.25">
      <c r="B261" s="7" t="s">
        <v>91</v>
      </c>
      <c r="C261" s="16"/>
      <c r="D261" s="12">
        <f>C260*4+E260*3+G260*2+I260*1+K260*0</f>
        <v>2.3956</v>
      </c>
      <c r="E261" s="11" t="s">
        <v>90</v>
      </c>
      <c r="F261" s="6"/>
      <c r="G261" s="6"/>
      <c r="H261" s="6"/>
      <c r="I261" s="6"/>
      <c r="J261" s="6"/>
      <c r="K261" s="6"/>
      <c r="L261" s="6"/>
      <c r="M261" s="6" t="s">
        <v>9</v>
      </c>
      <c r="N261" s="6">
        <v>273</v>
      </c>
      <c r="Q261" s="7" t="str">
        <f>IF(AND(Q260&gt;0,Q260&lt;=0.2),"Schwacher Zusammenhang",IF(AND(Q260&gt;0.2,Q260&lt;=0.6),"Mittlerer Zusammenhang",IF(Q260&gt;0.6,"Starker Zusammenhang","")))</f>
        <v>Schwacher Zusammenhang</v>
      </c>
    </row>
    <row r="262" spans="2:37" ht="15" x14ac:dyDescent="0.25"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 t="s">
        <v>10</v>
      </c>
      <c r="N262" s="6">
        <v>0</v>
      </c>
    </row>
    <row r="264" spans="2:37" ht="18" x14ac:dyDescent="0.25">
      <c r="B264" s="1" t="s">
        <v>74</v>
      </c>
    </row>
    <row r="265" spans="2:37" x14ac:dyDescent="0.2">
      <c r="B265" s="13"/>
      <c r="C265" s="19" t="s">
        <v>36</v>
      </c>
      <c r="D265" s="20"/>
      <c r="E265" s="19" t="s">
        <v>37</v>
      </c>
      <c r="F265" s="20"/>
      <c r="G265" s="19" t="s">
        <v>38</v>
      </c>
      <c r="H265" s="20"/>
      <c r="I265" s="19" t="s">
        <v>66</v>
      </c>
      <c r="J265" s="20"/>
      <c r="K265" s="19" t="s">
        <v>40</v>
      </c>
      <c r="L265" s="20"/>
      <c r="M265" s="19" t="s">
        <v>6</v>
      </c>
      <c r="N265" s="20"/>
    </row>
    <row r="266" spans="2:37" ht="15" x14ac:dyDescent="0.25">
      <c r="B266" s="2" t="s">
        <v>7</v>
      </c>
      <c r="C266" s="3">
        <v>4.6100000000000002E-2</v>
      </c>
      <c r="D266" s="4">
        <v>7</v>
      </c>
      <c r="E266" s="3">
        <v>0.33550000000000002</v>
      </c>
      <c r="F266" s="4">
        <v>51</v>
      </c>
      <c r="G266" s="3">
        <v>0.36180000000000001</v>
      </c>
      <c r="H266" s="4">
        <v>55</v>
      </c>
      <c r="I266" s="3">
        <v>0.13819999999999999</v>
      </c>
      <c r="J266" s="4">
        <v>21</v>
      </c>
      <c r="K266" s="3">
        <v>0.11840000000000001</v>
      </c>
      <c r="L266" s="4">
        <v>18</v>
      </c>
      <c r="M266" s="3">
        <v>0.55679999999999996</v>
      </c>
      <c r="N266" s="4">
        <v>152</v>
      </c>
      <c r="P266" s="9" t="s">
        <v>85</v>
      </c>
      <c r="Q266" s="11">
        <f>_xlfn.CHISQ.TEST(T266:X267,AG266:AK267)</f>
        <v>0.33379010144552806</v>
      </c>
      <c r="S266" s="15" t="s">
        <v>86</v>
      </c>
      <c r="T266" s="15">
        <f>D266</f>
        <v>7</v>
      </c>
      <c r="U266" s="15">
        <f>F266</f>
        <v>51</v>
      </c>
      <c r="V266" s="15">
        <f>H266</f>
        <v>55</v>
      </c>
      <c r="W266" s="15">
        <f>J266</f>
        <v>21</v>
      </c>
      <c r="X266" s="15">
        <f>L266</f>
        <v>18</v>
      </c>
      <c r="Y266" s="17">
        <f>SUM(T266:X266)</f>
        <v>152</v>
      </c>
      <c r="AF266" s="15" t="s">
        <v>87</v>
      </c>
      <c r="AG266" s="18">
        <f>$Y266*T268/$Y268</f>
        <v>11.135531135531135</v>
      </c>
      <c r="AH266" s="18">
        <f t="shared" ref="AH266" si="272">$Y266*U268/$Y268</f>
        <v>47.882783882783883</v>
      </c>
      <c r="AI266" s="18">
        <f t="shared" ref="AI266" si="273">$Y266*V268/$Y268</f>
        <v>54.564102564102562</v>
      </c>
      <c r="AJ266" s="18">
        <f t="shared" ref="AJ266" si="274">$Y266*W268/$Y268</f>
        <v>22.27106227106227</v>
      </c>
      <c r="AK266" s="18">
        <f t="shared" ref="AK266" si="275">$Y266*X268/$Y268</f>
        <v>16.146520146520146</v>
      </c>
    </row>
    <row r="267" spans="2:37" ht="15" x14ac:dyDescent="0.25">
      <c r="B267" s="2" t="s">
        <v>8</v>
      </c>
      <c r="C267" s="3">
        <v>0.1074</v>
      </c>
      <c r="D267" s="4">
        <v>13</v>
      </c>
      <c r="E267" s="3">
        <v>0.2893</v>
      </c>
      <c r="F267" s="4">
        <v>35</v>
      </c>
      <c r="G267" s="3">
        <v>0.35539999999999999</v>
      </c>
      <c r="H267" s="4">
        <v>43</v>
      </c>
      <c r="I267" s="3">
        <v>0.157</v>
      </c>
      <c r="J267" s="4">
        <v>19</v>
      </c>
      <c r="K267" s="3">
        <v>9.0899999999999995E-2</v>
      </c>
      <c r="L267" s="4">
        <v>11</v>
      </c>
      <c r="M267" s="3">
        <v>0.44319999999999998</v>
      </c>
      <c r="N267" s="4">
        <v>121</v>
      </c>
      <c r="P267" s="9" t="s">
        <v>88</v>
      </c>
      <c r="Q267" s="7">
        <f>_xlfn.CHISQ.INV.RT(Q266,4)</f>
        <v>4.5746272535163115</v>
      </c>
      <c r="T267" s="15">
        <f>D267</f>
        <v>13</v>
      </c>
      <c r="U267" s="15">
        <f>F267</f>
        <v>35</v>
      </c>
      <c r="V267" s="15">
        <f>H267</f>
        <v>43</v>
      </c>
      <c r="W267" s="15">
        <f>J267</f>
        <v>19</v>
      </c>
      <c r="X267" s="15">
        <f>L267</f>
        <v>11</v>
      </c>
      <c r="Y267" s="17">
        <f>SUM(T267:X267)</f>
        <v>121</v>
      </c>
      <c r="AG267" s="18">
        <f>$Y267*T268/$Y268</f>
        <v>8.864468864468865</v>
      </c>
      <c r="AH267" s="18">
        <f t="shared" ref="AH267" si="276">$Y267*U268/$Y268</f>
        <v>38.117216117216117</v>
      </c>
      <c r="AI267" s="18">
        <f t="shared" ref="AI267" si="277">$Y267*V268/$Y268</f>
        <v>43.435897435897438</v>
      </c>
      <c r="AJ267" s="18">
        <f t="shared" ref="AJ267" si="278">$Y267*W268/$Y268</f>
        <v>17.72893772893773</v>
      </c>
      <c r="AK267" s="18">
        <f t="shared" ref="AK267" si="279">$Y267*X268/$Y268</f>
        <v>12.853479853479854</v>
      </c>
    </row>
    <row r="268" spans="2:37" ht="15" x14ac:dyDescent="0.25">
      <c r="B268" s="2" t="s">
        <v>6</v>
      </c>
      <c r="C268" s="5">
        <v>7.3300000000000004E-2</v>
      </c>
      <c r="D268" s="2">
        <v>20</v>
      </c>
      <c r="E268" s="5">
        <v>0.315</v>
      </c>
      <c r="F268" s="2">
        <v>86</v>
      </c>
      <c r="G268" s="5">
        <v>0.35899999999999999</v>
      </c>
      <c r="H268" s="2">
        <v>98</v>
      </c>
      <c r="I268" s="5">
        <v>0.14649999999999999</v>
      </c>
      <c r="J268" s="2">
        <v>40</v>
      </c>
      <c r="K268" s="5">
        <v>0.1062</v>
      </c>
      <c r="L268" s="2">
        <v>29</v>
      </c>
      <c r="M268" s="5">
        <v>1</v>
      </c>
      <c r="N268" s="2">
        <v>273</v>
      </c>
      <c r="P268" s="9" t="s">
        <v>89</v>
      </c>
      <c r="Q268" s="14">
        <f>SQRT(Q267/(Y268*MIN(5-1,2-1)))</f>
        <v>0.12944835412822611</v>
      </c>
      <c r="T268" s="17">
        <f t="shared" ref="T268:X268" si="280">SUM(T266:T267)</f>
        <v>20</v>
      </c>
      <c r="U268" s="17">
        <f t="shared" si="280"/>
        <v>86</v>
      </c>
      <c r="V268" s="17">
        <f t="shared" si="280"/>
        <v>98</v>
      </c>
      <c r="W268" s="17">
        <f t="shared" si="280"/>
        <v>40</v>
      </c>
      <c r="X268" s="17">
        <f t="shared" si="280"/>
        <v>29</v>
      </c>
      <c r="Y268" s="15">
        <f>Y266+Y267</f>
        <v>273</v>
      </c>
    </row>
    <row r="269" spans="2:37" ht="15" x14ac:dyDescent="0.25">
      <c r="B269" s="7" t="s">
        <v>91</v>
      </c>
      <c r="C269" s="16"/>
      <c r="D269" s="12">
        <f>C268*4+E268*3+G268*2+I268*1+K268*0</f>
        <v>2.1027</v>
      </c>
      <c r="E269" s="11" t="s">
        <v>90</v>
      </c>
      <c r="F269" s="6"/>
      <c r="G269" s="6"/>
      <c r="H269" s="6"/>
      <c r="I269" s="6"/>
      <c r="J269" s="6"/>
      <c r="K269" s="6"/>
      <c r="L269" s="6"/>
      <c r="M269" s="6" t="s">
        <v>9</v>
      </c>
      <c r="N269" s="6">
        <v>273</v>
      </c>
      <c r="Q269" s="7" t="str">
        <f>IF(AND(Q268&gt;0,Q268&lt;=0.2),"Schwacher Zusammenhang",IF(AND(Q268&gt;0.2,Q268&lt;=0.6),"Mittlerer Zusammenhang",IF(Q268&gt;0.6,"Starker Zusammenhang","")))</f>
        <v>Schwacher Zusammenhang</v>
      </c>
    </row>
    <row r="270" spans="2:37" ht="15" x14ac:dyDescent="0.25"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 t="s">
        <v>10</v>
      </c>
      <c r="N270" s="6">
        <v>0</v>
      </c>
    </row>
    <row r="272" spans="2:37" ht="18" x14ac:dyDescent="0.25">
      <c r="B272" s="1" t="s">
        <v>75</v>
      </c>
    </row>
    <row r="273" spans="2:37" x14ac:dyDescent="0.2">
      <c r="B273" s="13"/>
      <c r="C273" s="19" t="s">
        <v>36</v>
      </c>
      <c r="D273" s="20"/>
      <c r="E273" s="19" t="s">
        <v>37</v>
      </c>
      <c r="F273" s="20"/>
      <c r="G273" s="19" t="s">
        <v>38</v>
      </c>
      <c r="H273" s="20"/>
      <c r="I273" s="19" t="s">
        <v>66</v>
      </c>
      <c r="J273" s="20"/>
      <c r="K273" s="19" t="s">
        <v>40</v>
      </c>
      <c r="L273" s="20"/>
      <c r="M273" s="19" t="s">
        <v>6</v>
      </c>
      <c r="N273" s="20"/>
    </row>
    <row r="274" spans="2:37" ht="15" x14ac:dyDescent="0.25">
      <c r="B274" s="2" t="s">
        <v>7</v>
      </c>
      <c r="C274" s="3">
        <v>0</v>
      </c>
      <c r="D274" s="4">
        <v>0</v>
      </c>
      <c r="E274" s="3">
        <v>0</v>
      </c>
      <c r="F274" s="4">
        <v>0</v>
      </c>
      <c r="G274" s="3">
        <v>0</v>
      </c>
      <c r="H274" s="4">
        <v>0</v>
      </c>
      <c r="I274" s="3">
        <v>0</v>
      </c>
      <c r="J274" s="4">
        <v>0</v>
      </c>
      <c r="K274" s="3">
        <v>0</v>
      </c>
      <c r="L274" s="4">
        <v>0</v>
      </c>
      <c r="M274" s="3">
        <v>0</v>
      </c>
      <c r="N274" s="4">
        <v>0</v>
      </c>
      <c r="Y274" s="17"/>
      <c r="AG274" s="18"/>
      <c r="AH274" s="18"/>
      <c r="AI274" s="18"/>
      <c r="AJ274" s="18"/>
      <c r="AK274" s="18"/>
    </row>
    <row r="275" spans="2:37" ht="15" x14ac:dyDescent="0.25">
      <c r="B275" s="2" t="s">
        <v>8</v>
      </c>
      <c r="C275" s="3">
        <v>0</v>
      </c>
      <c r="D275" s="4">
        <v>0</v>
      </c>
      <c r="E275" s="3">
        <v>0</v>
      </c>
      <c r="F275" s="4">
        <v>0</v>
      </c>
      <c r="G275" s="3">
        <v>0</v>
      </c>
      <c r="H275" s="4">
        <v>0</v>
      </c>
      <c r="I275" s="3">
        <v>0</v>
      </c>
      <c r="J275" s="4">
        <v>0</v>
      </c>
      <c r="K275" s="3">
        <v>0</v>
      </c>
      <c r="L275" s="4">
        <v>0</v>
      </c>
      <c r="M275" s="3">
        <v>0</v>
      </c>
      <c r="N275" s="4">
        <v>0</v>
      </c>
      <c r="Y275" s="17"/>
      <c r="AG275" s="18"/>
      <c r="AH275" s="18"/>
      <c r="AI275" s="18"/>
      <c r="AJ275" s="18"/>
      <c r="AK275" s="18"/>
    </row>
    <row r="276" spans="2:37" ht="15" x14ac:dyDescent="0.25">
      <c r="B276" s="2" t="s">
        <v>6</v>
      </c>
      <c r="C276" s="5">
        <v>0</v>
      </c>
      <c r="D276" s="2">
        <v>0</v>
      </c>
      <c r="E276" s="5">
        <v>0</v>
      </c>
      <c r="F276" s="2">
        <v>0</v>
      </c>
      <c r="G276" s="5">
        <v>0</v>
      </c>
      <c r="H276" s="2">
        <v>0</v>
      </c>
      <c r="I276" s="5">
        <v>0</v>
      </c>
      <c r="J276" s="2">
        <v>0</v>
      </c>
      <c r="K276" s="5">
        <v>0</v>
      </c>
      <c r="L276" s="2">
        <v>0</v>
      </c>
      <c r="M276" s="5">
        <v>1</v>
      </c>
      <c r="N276" s="2">
        <v>273</v>
      </c>
      <c r="T276" s="17"/>
      <c r="U276" s="17"/>
      <c r="V276" s="17"/>
      <c r="W276" s="17"/>
      <c r="X276" s="17"/>
    </row>
    <row r="277" spans="2:37" ht="15" x14ac:dyDescent="0.25">
      <c r="B277" s="7" t="s">
        <v>91</v>
      </c>
      <c r="C277" s="16"/>
      <c r="D277" s="12">
        <f>C276*4+E276*3+G276*2+I276*1+K276*0</f>
        <v>0</v>
      </c>
      <c r="E277" s="11" t="s">
        <v>90</v>
      </c>
      <c r="F277" s="6"/>
      <c r="G277" s="6"/>
      <c r="H277" s="6"/>
      <c r="I277" s="6"/>
      <c r="J277" s="6"/>
      <c r="K277" s="6"/>
      <c r="L277" s="6"/>
      <c r="M277" s="6" t="s">
        <v>9</v>
      </c>
      <c r="N277" s="6">
        <v>273</v>
      </c>
    </row>
    <row r="278" spans="2:37" ht="15" x14ac:dyDescent="0.25"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 t="s">
        <v>10</v>
      </c>
      <c r="N278" s="6">
        <v>0</v>
      </c>
    </row>
    <row r="280" spans="2:37" ht="18" x14ac:dyDescent="0.25">
      <c r="B280" s="1" t="s">
        <v>76</v>
      </c>
    </row>
    <row r="281" spans="2:37" ht="18" x14ac:dyDescent="0.25">
      <c r="B281" s="1" t="s">
        <v>77</v>
      </c>
    </row>
    <row r="282" spans="2:37" x14ac:dyDescent="0.2">
      <c r="B282" s="13"/>
      <c r="C282" s="19" t="s">
        <v>36</v>
      </c>
      <c r="D282" s="20"/>
      <c r="E282" s="19" t="s">
        <v>37</v>
      </c>
      <c r="F282" s="20"/>
      <c r="G282" s="19" t="s">
        <v>38</v>
      </c>
      <c r="H282" s="20"/>
      <c r="I282" s="19" t="s">
        <v>66</v>
      </c>
      <c r="J282" s="20"/>
      <c r="K282" s="19" t="s">
        <v>40</v>
      </c>
      <c r="L282" s="20"/>
      <c r="M282" s="19" t="s">
        <v>6</v>
      </c>
      <c r="N282" s="20"/>
    </row>
    <row r="283" spans="2:37" ht="15" x14ac:dyDescent="0.25">
      <c r="B283" s="2" t="s">
        <v>7</v>
      </c>
      <c r="C283" s="3">
        <v>0.1391</v>
      </c>
      <c r="D283" s="4">
        <v>21</v>
      </c>
      <c r="E283" s="3">
        <v>0.41720000000000002</v>
      </c>
      <c r="F283" s="4">
        <v>63</v>
      </c>
      <c r="G283" s="3">
        <v>0.31130000000000002</v>
      </c>
      <c r="H283" s="4">
        <v>47</v>
      </c>
      <c r="I283" s="3">
        <v>9.2699999999999991E-2</v>
      </c>
      <c r="J283" s="4">
        <v>14</v>
      </c>
      <c r="K283" s="3">
        <v>3.9699999999999999E-2</v>
      </c>
      <c r="L283" s="4">
        <v>6</v>
      </c>
      <c r="M283" s="3">
        <v>0.55310000000000004</v>
      </c>
      <c r="N283" s="4">
        <v>151</v>
      </c>
      <c r="P283" s="9" t="s">
        <v>85</v>
      </c>
      <c r="Q283" s="11">
        <f>_xlfn.CHISQ.TEST(T283:X284,AG283:AK284)</f>
        <v>0.71750281604173693</v>
      </c>
      <c r="S283" s="15" t="s">
        <v>86</v>
      </c>
      <c r="T283" s="15">
        <f>D283</f>
        <v>21</v>
      </c>
      <c r="U283" s="15">
        <f>F283</f>
        <v>63</v>
      </c>
      <c r="V283" s="15">
        <f>H283</f>
        <v>47</v>
      </c>
      <c r="W283" s="15">
        <f>J283</f>
        <v>14</v>
      </c>
      <c r="X283" s="15">
        <f>L283</f>
        <v>6</v>
      </c>
      <c r="Y283" s="17">
        <f>SUM(T283:X283)</f>
        <v>151</v>
      </c>
      <c r="AF283" s="15" t="s">
        <v>87</v>
      </c>
      <c r="AG283" s="18">
        <f>$Y283*T285/$Y285</f>
        <v>23.316176470588236</v>
      </c>
      <c r="AH283" s="18">
        <f t="shared" ref="AH283" si="281">$Y283*U285/$Y285</f>
        <v>65.507352941176464</v>
      </c>
      <c r="AI283" s="18">
        <f t="shared" ref="AI283" si="282">$Y283*V285/$Y285</f>
        <v>42.746323529411768</v>
      </c>
      <c r="AJ283" s="18">
        <f t="shared" ref="AJ283" si="283">$Y283*W285/$Y285</f>
        <v>12.768382352941176</v>
      </c>
      <c r="AK283" s="18">
        <f t="shared" ref="AK283" si="284">$Y283*X285/$Y285</f>
        <v>6.6617647058823533</v>
      </c>
    </row>
    <row r="284" spans="2:37" ht="15" x14ac:dyDescent="0.25">
      <c r="B284" s="2" t="s">
        <v>8</v>
      </c>
      <c r="C284" s="3">
        <v>0.1736</v>
      </c>
      <c r="D284" s="4">
        <v>21</v>
      </c>
      <c r="E284" s="3">
        <v>0.45450000000000002</v>
      </c>
      <c r="F284" s="4">
        <v>55</v>
      </c>
      <c r="G284" s="3">
        <v>0.24790000000000001</v>
      </c>
      <c r="H284" s="4">
        <v>30</v>
      </c>
      <c r="I284" s="3">
        <v>7.4400000000000008E-2</v>
      </c>
      <c r="J284" s="4">
        <v>9</v>
      </c>
      <c r="K284" s="3">
        <v>4.9599999999999998E-2</v>
      </c>
      <c r="L284" s="4">
        <v>6</v>
      </c>
      <c r="M284" s="3">
        <v>0.44319999999999998</v>
      </c>
      <c r="N284" s="4">
        <v>121</v>
      </c>
      <c r="P284" s="9" t="s">
        <v>88</v>
      </c>
      <c r="Q284" s="7">
        <f>_xlfn.CHISQ.INV.RT(Q283,4)</f>
        <v>2.09929005460556</v>
      </c>
      <c r="T284" s="15">
        <f>D284</f>
        <v>21</v>
      </c>
      <c r="U284" s="15">
        <f>F284</f>
        <v>55</v>
      </c>
      <c r="V284" s="15">
        <f>H284</f>
        <v>30</v>
      </c>
      <c r="W284" s="15">
        <f>J284</f>
        <v>9</v>
      </c>
      <c r="X284" s="15">
        <f>L284</f>
        <v>6</v>
      </c>
      <c r="Y284" s="17">
        <f>SUM(T284:X284)</f>
        <v>121</v>
      </c>
      <c r="AG284" s="18">
        <f>$Y284*T285/$Y285</f>
        <v>18.683823529411764</v>
      </c>
      <c r="AH284" s="18">
        <f t="shared" ref="AH284" si="285">$Y284*U285/$Y285</f>
        <v>52.492647058823529</v>
      </c>
      <c r="AI284" s="18">
        <f t="shared" ref="AI284" si="286">$Y284*V285/$Y285</f>
        <v>34.253676470588232</v>
      </c>
      <c r="AJ284" s="18">
        <f t="shared" ref="AJ284" si="287">$Y284*W285/$Y285</f>
        <v>10.231617647058824</v>
      </c>
      <c r="AK284" s="18">
        <f t="shared" ref="AK284" si="288">$Y284*X285/$Y285</f>
        <v>5.3382352941176467</v>
      </c>
    </row>
    <row r="285" spans="2:37" ht="15" x14ac:dyDescent="0.25">
      <c r="B285" s="2" t="s">
        <v>6</v>
      </c>
      <c r="C285" s="5">
        <v>0.15379999999999999</v>
      </c>
      <c r="D285" s="2">
        <v>42</v>
      </c>
      <c r="E285" s="5">
        <v>0.43219999999999997</v>
      </c>
      <c r="F285" s="2">
        <v>118</v>
      </c>
      <c r="G285" s="5">
        <v>0.28210000000000002</v>
      </c>
      <c r="H285" s="2">
        <v>77</v>
      </c>
      <c r="I285" s="5">
        <v>8.4199999999999997E-2</v>
      </c>
      <c r="J285" s="2">
        <v>23</v>
      </c>
      <c r="K285" s="5">
        <v>4.3999999999999997E-2</v>
      </c>
      <c r="L285" s="2">
        <v>12</v>
      </c>
      <c r="M285" s="5">
        <v>1</v>
      </c>
      <c r="N285" s="2">
        <v>273</v>
      </c>
      <c r="P285" s="9" t="s">
        <v>89</v>
      </c>
      <c r="Q285" s="14">
        <f>SQRT(Q284/(Y285*MIN(5-1,2-1)))</f>
        <v>8.7852024119721941E-2</v>
      </c>
      <c r="T285" s="17">
        <f t="shared" ref="T285:X285" si="289">SUM(T283:T284)</f>
        <v>42</v>
      </c>
      <c r="U285" s="17">
        <f t="shared" si="289"/>
        <v>118</v>
      </c>
      <c r="V285" s="17">
        <f t="shared" si="289"/>
        <v>77</v>
      </c>
      <c r="W285" s="17">
        <f t="shared" si="289"/>
        <v>23</v>
      </c>
      <c r="X285" s="17">
        <f t="shared" si="289"/>
        <v>12</v>
      </c>
      <c r="Y285" s="15">
        <f>Y283+Y284</f>
        <v>272</v>
      </c>
    </row>
    <row r="286" spans="2:37" ht="15" x14ac:dyDescent="0.25">
      <c r="B286" s="7" t="s">
        <v>91</v>
      </c>
      <c r="C286" s="16"/>
      <c r="D286" s="12">
        <f>C285*4+E285*3+G285*2+I285*1+K285*0</f>
        <v>2.5602</v>
      </c>
      <c r="E286" s="11" t="s">
        <v>90</v>
      </c>
      <c r="F286" s="6"/>
      <c r="G286" s="6"/>
      <c r="H286" s="6"/>
      <c r="I286" s="6"/>
      <c r="J286" s="6"/>
      <c r="K286" s="6"/>
      <c r="L286" s="6"/>
      <c r="M286" s="6" t="s">
        <v>9</v>
      </c>
      <c r="N286" s="6">
        <v>273</v>
      </c>
      <c r="Q286" s="7" t="str">
        <f>IF(AND(Q285&gt;0,Q285&lt;=0.2),"Schwacher Zusammenhang",IF(AND(Q285&gt;0.2,Q285&lt;=0.6),"Mittlerer Zusammenhang",IF(Q285&gt;0.6,"Starker Zusammenhang","")))</f>
        <v>Schwacher Zusammenhang</v>
      </c>
    </row>
    <row r="287" spans="2:37" ht="15" x14ac:dyDescent="0.25"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 t="s">
        <v>10</v>
      </c>
      <c r="N287" s="6">
        <v>0</v>
      </c>
    </row>
    <row r="289" spans="2:37" ht="18" x14ac:dyDescent="0.25">
      <c r="B289" s="1" t="s">
        <v>78</v>
      </c>
    </row>
    <row r="290" spans="2:37" x14ac:dyDescent="0.2">
      <c r="B290" s="13"/>
      <c r="C290" s="19" t="s">
        <v>36</v>
      </c>
      <c r="D290" s="20"/>
      <c r="E290" s="19" t="s">
        <v>37</v>
      </c>
      <c r="F290" s="20"/>
      <c r="G290" s="19" t="s">
        <v>38</v>
      </c>
      <c r="H290" s="20"/>
      <c r="I290" s="19" t="s">
        <v>66</v>
      </c>
      <c r="J290" s="20"/>
      <c r="K290" s="19" t="s">
        <v>40</v>
      </c>
      <c r="L290" s="20"/>
      <c r="M290" s="19" t="s">
        <v>6</v>
      </c>
      <c r="N290" s="20"/>
    </row>
    <row r="291" spans="2:37" ht="15" x14ac:dyDescent="0.25">
      <c r="B291" s="2" t="s">
        <v>7</v>
      </c>
      <c r="C291" s="3">
        <v>3.95E-2</v>
      </c>
      <c r="D291" s="4">
        <v>6</v>
      </c>
      <c r="E291" s="3">
        <v>0.17760000000000001</v>
      </c>
      <c r="F291" s="4">
        <v>27</v>
      </c>
      <c r="G291" s="3">
        <v>0.41449999999999998</v>
      </c>
      <c r="H291" s="4">
        <v>63</v>
      </c>
      <c r="I291" s="3">
        <v>0.21049999999999999</v>
      </c>
      <c r="J291" s="4">
        <v>32</v>
      </c>
      <c r="K291" s="3">
        <v>0.15790000000000001</v>
      </c>
      <c r="L291" s="4">
        <v>24</v>
      </c>
      <c r="M291" s="3">
        <v>0.55679999999999996</v>
      </c>
      <c r="N291" s="4">
        <v>152</v>
      </c>
      <c r="P291" s="9" t="s">
        <v>85</v>
      </c>
      <c r="Q291" s="11">
        <f>_xlfn.CHISQ.TEST(T291:X292,AG291:AK292)</f>
        <v>0.55655862491439412</v>
      </c>
      <c r="S291" s="15" t="s">
        <v>86</v>
      </c>
      <c r="T291" s="15">
        <f>D291</f>
        <v>6</v>
      </c>
      <c r="U291" s="15">
        <f>F291</f>
        <v>27</v>
      </c>
      <c r="V291" s="15">
        <f>H291</f>
        <v>63</v>
      </c>
      <c r="W291" s="15">
        <f>J291</f>
        <v>32</v>
      </c>
      <c r="X291" s="15">
        <f>L291</f>
        <v>24</v>
      </c>
      <c r="Y291" s="17">
        <f>SUM(T291:X291)</f>
        <v>152</v>
      </c>
      <c r="AF291" s="15" t="s">
        <v>87</v>
      </c>
      <c r="AG291" s="18">
        <f>$Y291*T293/$Y293</f>
        <v>7.2380952380952381</v>
      </c>
      <c r="AH291" s="18">
        <f t="shared" ref="AH291" si="290">$Y291*U293/$Y293</f>
        <v>31.736263736263737</v>
      </c>
      <c r="AI291" s="18">
        <f t="shared" ref="AI291" si="291">$Y291*V293/$Y293</f>
        <v>58.46153846153846</v>
      </c>
      <c r="AJ291" s="18">
        <f t="shared" ref="AJ291" si="292">$Y291*W293/$Y293</f>
        <v>30.622710622710624</v>
      </c>
      <c r="AK291" s="18">
        <f t="shared" ref="AK291" si="293">$Y291*X293/$Y293</f>
        <v>23.941391941391942</v>
      </c>
    </row>
    <row r="292" spans="2:37" ht="15" x14ac:dyDescent="0.25">
      <c r="B292" s="2" t="s">
        <v>8</v>
      </c>
      <c r="C292" s="3">
        <v>5.79E-2</v>
      </c>
      <c r="D292" s="4">
        <v>7</v>
      </c>
      <c r="E292" s="3">
        <v>0.24790000000000001</v>
      </c>
      <c r="F292" s="4">
        <v>30</v>
      </c>
      <c r="G292" s="3">
        <v>0.34710000000000002</v>
      </c>
      <c r="H292" s="4">
        <v>42</v>
      </c>
      <c r="I292" s="3">
        <v>0.19009999999999999</v>
      </c>
      <c r="J292" s="4">
        <v>23</v>
      </c>
      <c r="K292" s="3">
        <v>0.157</v>
      </c>
      <c r="L292" s="4">
        <v>19</v>
      </c>
      <c r="M292" s="3">
        <v>0.44319999999999998</v>
      </c>
      <c r="N292" s="4">
        <v>121</v>
      </c>
      <c r="P292" s="9" t="s">
        <v>88</v>
      </c>
      <c r="Q292" s="7">
        <f>_xlfn.CHISQ.INV.RT(Q291,4)</f>
        <v>3.0075745120797701</v>
      </c>
      <c r="T292" s="15">
        <f>D292</f>
        <v>7</v>
      </c>
      <c r="U292" s="15">
        <f>F292</f>
        <v>30</v>
      </c>
      <c r="V292" s="15">
        <f>H292</f>
        <v>42</v>
      </c>
      <c r="W292" s="15">
        <f>J292</f>
        <v>23</v>
      </c>
      <c r="X292" s="15">
        <f>L292</f>
        <v>19</v>
      </c>
      <c r="Y292" s="17">
        <f>SUM(T292:X292)</f>
        <v>121</v>
      </c>
      <c r="AG292" s="18">
        <f>$Y292*T293/$Y293</f>
        <v>5.7619047619047619</v>
      </c>
      <c r="AH292" s="18">
        <f t="shared" ref="AH292" si="294">$Y292*U293/$Y293</f>
        <v>25.263736263736263</v>
      </c>
      <c r="AI292" s="18">
        <f t="shared" ref="AI292" si="295">$Y292*V293/$Y293</f>
        <v>46.53846153846154</v>
      </c>
      <c r="AJ292" s="18">
        <f t="shared" ref="AJ292" si="296">$Y292*W293/$Y293</f>
        <v>24.377289377289376</v>
      </c>
      <c r="AK292" s="18">
        <f t="shared" ref="AK292" si="297">$Y292*X293/$Y293</f>
        <v>19.058608058608058</v>
      </c>
    </row>
    <row r="293" spans="2:37" ht="15" x14ac:dyDescent="0.25">
      <c r="B293" s="2" t="s">
        <v>6</v>
      </c>
      <c r="C293" s="5">
        <v>4.7600000000000003E-2</v>
      </c>
      <c r="D293" s="2">
        <v>13</v>
      </c>
      <c r="E293" s="5">
        <v>0.20880000000000001</v>
      </c>
      <c r="F293" s="2">
        <v>57</v>
      </c>
      <c r="G293" s="5">
        <v>0.3846</v>
      </c>
      <c r="H293" s="2">
        <v>105</v>
      </c>
      <c r="I293" s="5">
        <v>0.20150000000000001</v>
      </c>
      <c r="J293" s="2">
        <v>55</v>
      </c>
      <c r="K293" s="5">
        <v>0.1575</v>
      </c>
      <c r="L293" s="2">
        <v>43</v>
      </c>
      <c r="M293" s="5">
        <v>1</v>
      </c>
      <c r="N293" s="2">
        <v>273</v>
      </c>
      <c r="P293" s="9" t="s">
        <v>89</v>
      </c>
      <c r="Q293" s="14">
        <f>SQRT(Q292/(Y293*MIN(5-1,2-1)))</f>
        <v>0.10496073768083307</v>
      </c>
      <c r="T293" s="17">
        <f t="shared" ref="T293:X293" si="298">SUM(T291:T292)</f>
        <v>13</v>
      </c>
      <c r="U293" s="17">
        <f t="shared" si="298"/>
        <v>57</v>
      </c>
      <c r="V293" s="17">
        <f t="shared" si="298"/>
        <v>105</v>
      </c>
      <c r="W293" s="17">
        <f t="shared" si="298"/>
        <v>55</v>
      </c>
      <c r="X293" s="17">
        <f t="shared" si="298"/>
        <v>43</v>
      </c>
      <c r="Y293" s="15">
        <f>Y291+Y292</f>
        <v>273</v>
      </c>
    </row>
    <row r="294" spans="2:37" ht="15" x14ac:dyDescent="0.25">
      <c r="B294" s="7" t="s">
        <v>91</v>
      </c>
      <c r="C294" s="16"/>
      <c r="D294" s="12">
        <f>C293*4+E293*3+G293*2+I293*1+K293*0</f>
        <v>1.7875000000000001</v>
      </c>
      <c r="E294" s="11" t="s">
        <v>90</v>
      </c>
      <c r="F294" s="6"/>
      <c r="G294" s="6"/>
      <c r="H294" s="6"/>
      <c r="I294" s="6"/>
      <c r="J294" s="6"/>
      <c r="K294" s="6"/>
      <c r="L294" s="6"/>
      <c r="M294" s="6" t="s">
        <v>9</v>
      </c>
      <c r="N294" s="6">
        <v>273</v>
      </c>
      <c r="Q294" s="7" t="str">
        <f>IF(AND(Q293&gt;0,Q293&lt;=0.2),"Schwacher Zusammenhang",IF(AND(Q293&gt;0.2,Q293&lt;=0.6),"Mittlerer Zusammenhang",IF(Q293&gt;0.6,"Starker Zusammenhang","")))</f>
        <v>Schwacher Zusammenhang</v>
      </c>
    </row>
    <row r="295" spans="2:37" ht="15" x14ac:dyDescent="0.25"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 t="s">
        <v>10</v>
      </c>
      <c r="N295" s="6">
        <v>0</v>
      </c>
    </row>
    <row r="297" spans="2:37" ht="18" x14ac:dyDescent="0.25">
      <c r="B297" s="1" t="s">
        <v>79</v>
      </c>
    </row>
    <row r="298" spans="2:37" x14ac:dyDescent="0.2">
      <c r="B298" s="13"/>
      <c r="C298" s="19" t="s">
        <v>36</v>
      </c>
      <c r="D298" s="20"/>
      <c r="E298" s="19" t="s">
        <v>37</v>
      </c>
      <c r="F298" s="20"/>
      <c r="G298" s="19" t="s">
        <v>38</v>
      </c>
      <c r="H298" s="20"/>
      <c r="I298" s="19" t="s">
        <v>66</v>
      </c>
      <c r="J298" s="20"/>
      <c r="K298" s="19" t="s">
        <v>40</v>
      </c>
      <c r="L298" s="20"/>
      <c r="M298" s="19" t="s">
        <v>6</v>
      </c>
      <c r="N298" s="20"/>
    </row>
    <row r="299" spans="2:37" ht="15" x14ac:dyDescent="0.25">
      <c r="B299" s="2" t="s">
        <v>7</v>
      </c>
      <c r="C299" s="3">
        <v>5.2600000000000001E-2</v>
      </c>
      <c r="D299" s="4">
        <v>8</v>
      </c>
      <c r="E299" s="3">
        <v>0.26319999999999999</v>
      </c>
      <c r="F299" s="4">
        <v>40</v>
      </c>
      <c r="G299" s="3">
        <v>0.26319999999999999</v>
      </c>
      <c r="H299" s="4">
        <v>40</v>
      </c>
      <c r="I299" s="3">
        <v>0.24340000000000001</v>
      </c>
      <c r="J299" s="4">
        <v>37</v>
      </c>
      <c r="K299" s="3">
        <v>0.17760000000000001</v>
      </c>
      <c r="L299" s="4">
        <v>27</v>
      </c>
      <c r="M299" s="3">
        <v>0.55679999999999996</v>
      </c>
      <c r="N299" s="4">
        <v>152</v>
      </c>
      <c r="P299" s="9" t="s">
        <v>85</v>
      </c>
      <c r="Q299" s="11">
        <f>_xlfn.CHISQ.TEST(T299:X300,AG299:AK300)</f>
        <v>0.2911265313024522</v>
      </c>
      <c r="S299" s="15" t="s">
        <v>86</v>
      </c>
      <c r="T299" s="15">
        <f>D299</f>
        <v>8</v>
      </c>
      <c r="U299" s="15">
        <f>F299</f>
        <v>40</v>
      </c>
      <c r="V299" s="15">
        <f>H299</f>
        <v>40</v>
      </c>
      <c r="W299" s="15">
        <f>J299</f>
        <v>37</v>
      </c>
      <c r="X299" s="15">
        <f>L299</f>
        <v>27</v>
      </c>
      <c r="Y299" s="17">
        <f>SUM(T299:X299)</f>
        <v>152</v>
      </c>
      <c r="AF299" s="15" t="s">
        <v>87</v>
      </c>
      <c r="AG299" s="18">
        <f>$Y299*T301/$Y301</f>
        <v>8.9084249084249088</v>
      </c>
      <c r="AH299" s="18">
        <f t="shared" ref="AH299" si="299">$Y299*U301/$Y301</f>
        <v>35.07692307692308</v>
      </c>
      <c r="AI299" s="18">
        <f t="shared" ref="AI299" si="300">$Y299*V301/$Y301</f>
        <v>44.54212454212454</v>
      </c>
      <c r="AJ299" s="18">
        <f t="shared" ref="AJ299" si="301">$Y299*W301/$Y301</f>
        <v>32.849816849816847</v>
      </c>
      <c r="AK299" s="18">
        <f t="shared" ref="AK299" si="302">$Y299*X301/$Y301</f>
        <v>30.622710622710624</v>
      </c>
    </row>
    <row r="300" spans="2:37" ht="15" x14ac:dyDescent="0.25">
      <c r="B300" s="2" t="s">
        <v>8</v>
      </c>
      <c r="C300" s="3">
        <v>6.6100000000000006E-2</v>
      </c>
      <c r="D300" s="4">
        <v>8</v>
      </c>
      <c r="E300" s="3">
        <v>0.19009999999999999</v>
      </c>
      <c r="F300" s="4">
        <v>23</v>
      </c>
      <c r="G300" s="3">
        <v>0.3306</v>
      </c>
      <c r="H300" s="4">
        <v>40</v>
      </c>
      <c r="I300" s="3">
        <v>0.18179999999999999</v>
      </c>
      <c r="J300" s="4">
        <v>22</v>
      </c>
      <c r="K300" s="3">
        <v>0.23139999999999999</v>
      </c>
      <c r="L300" s="4">
        <v>28</v>
      </c>
      <c r="M300" s="3">
        <v>0.44319999999999998</v>
      </c>
      <c r="N300" s="4">
        <v>121</v>
      </c>
      <c r="P300" s="9" t="s">
        <v>88</v>
      </c>
      <c r="Q300" s="7">
        <f>_xlfn.CHISQ.INV.RT(Q299,4)</f>
        <v>4.9628892377003186</v>
      </c>
      <c r="T300" s="15">
        <f>D300</f>
        <v>8</v>
      </c>
      <c r="U300" s="15">
        <f>F300</f>
        <v>23</v>
      </c>
      <c r="V300" s="15">
        <f>H300</f>
        <v>40</v>
      </c>
      <c r="W300" s="15">
        <f>J300</f>
        <v>22</v>
      </c>
      <c r="X300" s="15">
        <f>L300</f>
        <v>28</v>
      </c>
      <c r="Y300" s="17">
        <f>SUM(T300:X300)</f>
        <v>121</v>
      </c>
      <c r="AG300" s="18">
        <f>$Y300*T301/$Y301</f>
        <v>7.0915750915750912</v>
      </c>
      <c r="AH300" s="18">
        <f t="shared" ref="AH300" si="303">$Y300*U301/$Y301</f>
        <v>27.923076923076923</v>
      </c>
      <c r="AI300" s="18">
        <f t="shared" ref="AI300" si="304">$Y300*V301/$Y301</f>
        <v>35.45787545787546</v>
      </c>
      <c r="AJ300" s="18">
        <f t="shared" ref="AJ300" si="305">$Y300*W301/$Y301</f>
        <v>26.15018315018315</v>
      </c>
      <c r="AK300" s="18">
        <f t="shared" ref="AK300" si="306">$Y300*X301/$Y301</f>
        <v>24.377289377289376</v>
      </c>
    </row>
    <row r="301" spans="2:37" ht="15" x14ac:dyDescent="0.25">
      <c r="B301" s="2" t="s">
        <v>6</v>
      </c>
      <c r="C301" s="5">
        <v>5.8600000000000013E-2</v>
      </c>
      <c r="D301" s="2">
        <v>16</v>
      </c>
      <c r="E301" s="5">
        <v>0.23080000000000001</v>
      </c>
      <c r="F301" s="2">
        <v>63</v>
      </c>
      <c r="G301" s="5">
        <v>0.29299999999999998</v>
      </c>
      <c r="H301" s="2">
        <v>80</v>
      </c>
      <c r="I301" s="5">
        <v>0.21609999999999999</v>
      </c>
      <c r="J301" s="2">
        <v>59</v>
      </c>
      <c r="K301" s="5">
        <v>0.20150000000000001</v>
      </c>
      <c r="L301" s="2">
        <v>55</v>
      </c>
      <c r="M301" s="5">
        <v>1</v>
      </c>
      <c r="N301" s="2">
        <v>273</v>
      </c>
      <c r="P301" s="9" t="s">
        <v>89</v>
      </c>
      <c r="Q301" s="14">
        <f>SQRT(Q300/(Y301*MIN(5-1,2-1)))</f>
        <v>0.13482982406269661</v>
      </c>
      <c r="T301" s="17">
        <f t="shared" ref="T301:X301" si="307">SUM(T299:T300)</f>
        <v>16</v>
      </c>
      <c r="U301" s="17">
        <f t="shared" si="307"/>
        <v>63</v>
      </c>
      <c r="V301" s="17">
        <f t="shared" si="307"/>
        <v>80</v>
      </c>
      <c r="W301" s="17">
        <f t="shared" si="307"/>
        <v>59</v>
      </c>
      <c r="X301" s="17">
        <f t="shared" si="307"/>
        <v>55</v>
      </c>
      <c r="Y301" s="15">
        <f>Y299+Y300</f>
        <v>273</v>
      </c>
    </row>
    <row r="302" spans="2:37" ht="15" x14ac:dyDescent="0.25">
      <c r="B302" s="7" t="s">
        <v>91</v>
      </c>
      <c r="C302" s="16"/>
      <c r="D302" s="12">
        <f>C301*4+E301*3+G301*2+I301*1+K301*0</f>
        <v>1.7288999999999999</v>
      </c>
      <c r="E302" s="11" t="s">
        <v>90</v>
      </c>
      <c r="F302" s="6"/>
      <c r="G302" s="6"/>
      <c r="H302" s="6"/>
      <c r="I302" s="6"/>
      <c r="J302" s="6"/>
      <c r="K302" s="6"/>
      <c r="L302" s="6"/>
      <c r="M302" s="6" t="s">
        <v>9</v>
      </c>
      <c r="N302" s="6">
        <v>273</v>
      </c>
      <c r="Q302" s="7" t="str">
        <f>IF(AND(Q301&gt;0,Q301&lt;=0.2),"Schwacher Zusammenhang",IF(AND(Q301&gt;0.2,Q301&lt;=0.6),"Mittlerer Zusammenhang",IF(Q301&gt;0.6,"Starker Zusammenhang","")))</f>
        <v>Schwacher Zusammenhang</v>
      </c>
    </row>
    <row r="303" spans="2:37" ht="15" x14ac:dyDescent="0.25"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 t="s">
        <v>10</v>
      </c>
      <c r="N303" s="6">
        <v>0</v>
      </c>
    </row>
    <row r="305" spans="2:37" ht="18" x14ac:dyDescent="0.25">
      <c r="B305" s="1" t="s">
        <v>80</v>
      </c>
    </row>
    <row r="306" spans="2:37" x14ac:dyDescent="0.2">
      <c r="B306" s="13"/>
      <c r="C306" s="19" t="s">
        <v>36</v>
      </c>
      <c r="D306" s="20"/>
      <c r="E306" s="19" t="s">
        <v>37</v>
      </c>
      <c r="F306" s="20"/>
      <c r="G306" s="19" t="s">
        <v>38</v>
      </c>
      <c r="H306" s="20"/>
      <c r="I306" s="19" t="s">
        <v>66</v>
      </c>
      <c r="J306" s="20"/>
      <c r="K306" s="19" t="s">
        <v>40</v>
      </c>
      <c r="L306" s="20"/>
      <c r="M306" s="19" t="s">
        <v>6</v>
      </c>
      <c r="N306" s="20"/>
    </row>
    <row r="307" spans="2:37" ht="15" x14ac:dyDescent="0.25">
      <c r="B307" s="2" t="s">
        <v>7</v>
      </c>
      <c r="C307" s="3">
        <v>5.96E-2</v>
      </c>
      <c r="D307" s="4">
        <v>9</v>
      </c>
      <c r="E307" s="3">
        <v>0.33770000000000011</v>
      </c>
      <c r="F307" s="4">
        <v>51</v>
      </c>
      <c r="G307" s="3">
        <v>0.31130000000000002</v>
      </c>
      <c r="H307" s="4">
        <v>47</v>
      </c>
      <c r="I307" s="3">
        <v>0.19209999999999999</v>
      </c>
      <c r="J307" s="4">
        <v>29</v>
      </c>
      <c r="K307" s="3">
        <v>9.9299999999999999E-2</v>
      </c>
      <c r="L307" s="4">
        <v>15</v>
      </c>
      <c r="M307" s="3">
        <v>0.55310000000000004</v>
      </c>
      <c r="N307" s="4">
        <v>151</v>
      </c>
      <c r="P307" s="9" t="s">
        <v>85</v>
      </c>
      <c r="Q307" s="11">
        <f>_xlfn.CHISQ.TEST(T307:X308,AG307:AK308)</f>
        <v>0.29458754221588435</v>
      </c>
      <c r="S307" s="15" t="s">
        <v>86</v>
      </c>
      <c r="T307" s="15">
        <f>D307</f>
        <v>9</v>
      </c>
      <c r="U307" s="15">
        <f>F307</f>
        <v>51</v>
      </c>
      <c r="V307" s="15">
        <f>H307</f>
        <v>47</v>
      </c>
      <c r="W307" s="15">
        <f>J307</f>
        <v>29</v>
      </c>
      <c r="X307" s="15">
        <f>L307</f>
        <v>15</v>
      </c>
      <c r="Y307" s="17">
        <f>SUM(T307:X307)</f>
        <v>151</v>
      </c>
      <c r="AF307" s="15" t="s">
        <v>87</v>
      </c>
      <c r="AG307" s="18">
        <f>$Y307*T309/$Y309</f>
        <v>12.768382352941176</v>
      </c>
      <c r="AH307" s="18">
        <f t="shared" ref="AH307" si="308">$Y307*U309/$Y309</f>
        <v>46.077205882352942</v>
      </c>
      <c r="AI307" s="18">
        <f t="shared" ref="AI307" si="309">$Y307*V309/$Y309</f>
        <v>51.073529411764703</v>
      </c>
      <c r="AJ307" s="18">
        <f t="shared" ref="AJ307" si="310">$Y307*W309/$Y309</f>
        <v>26.647058823529413</v>
      </c>
      <c r="AK307" s="18">
        <f t="shared" ref="AK307" si="311">$Y307*X309/$Y309</f>
        <v>14.433823529411764</v>
      </c>
    </row>
    <row r="308" spans="2:37" ht="15" x14ac:dyDescent="0.25">
      <c r="B308" s="2" t="s">
        <v>8</v>
      </c>
      <c r="C308" s="3">
        <v>0.1157</v>
      </c>
      <c r="D308" s="4">
        <v>14</v>
      </c>
      <c r="E308" s="3">
        <v>0.26450000000000001</v>
      </c>
      <c r="F308" s="4">
        <v>32</v>
      </c>
      <c r="G308" s="3">
        <v>0.37190000000000001</v>
      </c>
      <c r="H308" s="4">
        <v>45</v>
      </c>
      <c r="I308" s="3">
        <v>0.157</v>
      </c>
      <c r="J308" s="4">
        <v>19</v>
      </c>
      <c r="K308" s="3">
        <v>9.0899999999999995E-2</v>
      </c>
      <c r="L308" s="4">
        <v>11</v>
      </c>
      <c r="M308" s="3">
        <v>0.44319999999999998</v>
      </c>
      <c r="N308" s="4">
        <v>121</v>
      </c>
      <c r="P308" s="9" t="s">
        <v>88</v>
      </c>
      <c r="Q308" s="7">
        <f>_xlfn.CHISQ.INV.RT(Q307,4)</f>
        <v>4.9296955147470234</v>
      </c>
      <c r="T308" s="15">
        <f>D308</f>
        <v>14</v>
      </c>
      <c r="U308" s="15">
        <f>F308</f>
        <v>32</v>
      </c>
      <c r="V308" s="15">
        <f>H308</f>
        <v>45</v>
      </c>
      <c r="W308" s="15">
        <f>J308</f>
        <v>19</v>
      </c>
      <c r="X308" s="15">
        <f>L308</f>
        <v>11</v>
      </c>
      <c r="Y308" s="17">
        <f>SUM(T308:X308)</f>
        <v>121</v>
      </c>
      <c r="AG308" s="18">
        <f>$Y308*T309/$Y309</f>
        <v>10.231617647058824</v>
      </c>
      <c r="AH308" s="18">
        <f t="shared" ref="AH308" si="312">$Y308*U309/$Y309</f>
        <v>36.922794117647058</v>
      </c>
      <c r="AI308" s="18">
        <f t="shared" ref="AI308" si="313">$Y308*V309/$Y309</f>
        <v>40.926470588235297</v>
      </c>
      <c r="AJ308" s="18">
        <f t="shared" ref="AJ308" si="314">$Y308*W309/$Y309</f>
        <v>21.352941176470587</v>
      </c>
      <c r="AK308" s="18">
        <f t="shared" ref="AK308" si="315">$Y308*X309/$Y309</f>
        <v>11.566176470588236</v>
      </c>
    </row>
    <row r="309" spans="2:37" ht="15" x14ac:dyDescent="0.25">
      <c r="B309" s="2" t="s">
        <v>6</v>
      </c>
      <c r="C309" s="5">
        <v>8.4199999999999997E-2</v>
      </c>
      <c r="D309" s="2">
        <v>23</v>
      </c>
      <c r="E309" s="5">
        <v>0.30399999999999999</v>
      </c>
      <c r="F309" s="2">
        <v>83</v>
      </c>
      <c r="G309" s="5">
        <v>0.33700000000000002</v>
      </c>
      <c r="H309" s="2">
        <v>92</v>
      </c>
      <c r="I309" s="5">
        <v>0.17580000000000001</v>
      </c>
      <c r="J309" s="2">
        <v>48</v>
      </c>
      <c r="K309" s="5">
        <v>9.5199999999999993E-2</v>
      </c>
      <c r="L309" s="2">
        <v>26</v>
      </c>
      <c r="M309" s="5">
        <v>1</v>
      </c>
      <c r="N309" s="2">
        <v>273</v>
      </c>
      <c r="P309" s="9" t="s">
        <v>89</v>
      </c>
      <c r="Q309" s="14">
        <f>SQRT(Q308/(Y309*MIN(5-1,2-1)))</f>
        <v>0.13462496265151896</v>
      </c>
      <c r="T309" s="17">
        <f t="shared" ref="T309:X309" si="316">SUM(T307:T308)</f>
        <v>23</v>
      </c>
      <c r="U309" s="17">
        <f t="shared" si="316"/>
        <v>83</v>
      </c>
      <c r="V309" s="17">
        <f t="shared" si="316"/>
        <v>92</v>
      </c>
      <c r="W309" s="17">
        <f t="shared" si="316"/>
        <v>48</v>
      </c>
      <c r="X309" s="17">
        <f t="shared" si="316"/>
        <v>26</v>
      </c>
      <c r="Y309" s="15">
        <f>Y307+Y308</f>
        <v>272</v>
      </c>
    </row>
    <row r="310" spans="2:37" ht="15" x14ac:dyDescent="0.25">
      <c r="B310" s="7" t="s">
        <v>91</v>
      </c>
      <c r="C310" s="16"/>
      <c r="D310" s="12">
        <f>C309*4+E309*3+G309*2+I309*1+K309*0</f>
        <v>2.0986000000000002</v>
      </c>
      <c r="E310" s="11" t="s">
        <v>90</v>
      </c>
      <c r="F310" s="6"/>
      <c r="G310" s="6"/>
      <c r="H310" s="6"/>
      <c r="I310" s="6"/>
      <c r="J310" s="6"/>
      <c r="K310" s="6"/>
      <c r="L310" s="6"/>
      <c r="M310" s="6" t="s">
        <v>9</v>
      </c>
      <c r="N310" s="6">
        <v>273</v>
      </c>
      <c r="Q310" s="7" t="str">
        <f>IF(AND(Q309&gt;0,Q309&lt;=0.2),"Schwacher Zusammenhang",IF(AND(Q309&gt;0.2,Q309&lt;=0.6),"Mittlerer Zusammenhang",IF(Q309&gt;0.6,"Starker Zusammenhang","")))</f>
        <v>Schwacher Zusammenhang</v>
      </c>
    </row>
    <row r="311" spans="2:37" ht="15" x14ac:dyDescent="0.25"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 t="s">
        <v>10</v>
      </c>
      <c r="N311" s="6">
        <v>0</v>
      </c>
    </row>
    <row r="313" spans="2:37" ht="18" x14ac:dyDescent="0.25">
      <c r="B313" s="1" t="s">
        <v>81</v>
      </c>
    </row>
    <row r="314" spans="2:37" ht="18" x14ac:dyDescent="0.25">
      <c r="B314" s="1" t="s">
        <v>82</v>
      </c>
    </row>
    <row r="315" spans="2:37" x14ac:dyDescent="0.2">
      <c r="B315" s="13"/>
      <c r="C315" s="19" t="s">
        <v>36</v>
      </c>
      <c r="D315" s="20"/>
      <c r="E315" s="19" t="s">
        <v>37</v>
      </c>
      <c r="F315" s="20"/>
      <c r="G315" s="19" t="s">
        <v>38</v>
      </c>
      <c r="H315" s="20"/>
      <c r="I315" s="19" t="s">
        <v>66</v>
      </c>
      <c r="J315" s="20"/>
      <c r="K315" s="19" t="s">
        <v>40</v>
      </c>
      <c r="L315" s="20"/>
      <c r="M315" s="19" t="s">
        <v>6</v>
      </c>
      <c r="N315" s="20"/>
    </row>
    <row r="316" spans="2:37" ht="15" x14ac:dyDescent="0.25">
      <c r="B316" s="2" t="s">
        <v>7</v>
      </c>
      <c r="C316" s="3">
        <v>0.40789999999999998</v>
      </c>
      <c r="D316" s="4">
        <v>62</v>
      </c>
      <c r="E316" s="3">
        <v>0.40789999999999998</v>
      </c>
      <c r="F316" s="4">
        <v>62</v>
      </c>
      <c r="G316" s="3">
        <v>0.1118</v>
      </c>
      <c r="H316" s="4">
        <v>17</v>
      </c>
      <c r="I316" s="3">
        <v>5.2600000000000001E-2</v>
      </c>
      <c r="J316" s="4">
        <v>8</v>
      </c>
      <c r="K316" s="3">
        <v>1.9699999999999999E-2</v>
      </c>
      <c r="L316" s="4">
        <v>3</v>
      </c>
      <c r="M316" s="3">
        <v>0.55679999999999996</v>
      </c>
      <c r="N316" s="4">
        <v>152</v>
      </c>
      <c r="P316" s="9" t="s">
        <v>85</v>
      </c>
      <c r="Q316" s="11">
        <f>_xlfn.CHISQ.TEST(T316:X317,AG316:AK317)</f>
        <v>6.3810742678691468E-2</v>
      </c>
      <c r="S316" s="15" t="s">
        <v>86</v>
      </c>
      <c r="T316" s="15">
        <f>D316</f>
        <v>62</v>
      </c>
      <c r="U316" s="15">
        <f>F316</f>
        <v>62</v>
      </c>
      <c r="V316" s="15">
        <f>H316</f>
        <v>17</v>
      </c>
      <c r="W316" s="15">
        <f>J316</f>
        <v>8</v>
      </c>
      <c r="X316" s="15">
        <f>L316</f>
        <v>3</v>
      </c>
      <c r="Y316" s="17">
        <f>SUM(T316:X316)</f>
        <v>152</v>
      </c>
      <c r="AF316" s="15" t="s">
        <v>87</v>
      </c>
      <c r="AG316" s="18">
        <f>$Y316*T318/$Y318</f>
        <v>64.029304029304029</v>
      </c>
      <c r="AH316" s="18">
        <f t="shared" ref="AH316" si="317">$Y316*U318/$Y318</f>
        <v>66.813186813186817</v>
      </c>
      <c r="AI316" s="18">
        <f t="shared" ref="AI316" si="318">$Y316*V318/$Y318</f>
        <v>14.476190476190476</v>
      </c>
      <c r="AJ316" s="18">
        <f t="shared" ref="AJ316" si="319">$Y316*W318/$Y318</f>
        <v>4.4542124542124544</v>
      </c>
      <c r="AK316" s="18">
        <f t="shared" ref="AK316" si="320">$Y316*X318/$Y318</f>
        <v>2.2271062271062272</v>
      </c>
    </row>
    <row r="317" spans="2:37" ht="15" x14ac:dyDescent="0.25">
      <c r="B317" s="2" t="s">
        <v>8</v>
      </c>
      <c r="C317" s="3">
        <v>0.43799999999999989</v>
      </c>
      <c r="D317" s="4">
        <v>53</v>
      </c>
      <c r="E317" s="3">
        <v>0.4793</v>
      </c>
      <c r="F317" s="4">
        <v>58</v>
      </c>
      <c r="G317" s="3">
        <v>7.4400000000000008E-2</v>
      </c>
      <c r="H317" s="4">
        <v>9</v>
      </c>
      <c r="I317" s="3">
        <v>0</v>
      </c>
      <c r="J317" s="4">
        <v>0</v>
      </c>
      <c r="K317" s="3">
        <v>8.3000000000000001E-3</v>
      </c>
      <c r="L317" s="4">
        <v>1</v>
      </c>
      <c r="M317" s="3">
        <v>0.44319999999999998</v>
      </c>
      <c r="N317" s="4">
        <v>121</v>
      </c>
      <c r="P317" s="9" t="s">
        <v>88</v>
      </c>
      <c r="Q317" s="7">
        <f>_xlfn.CHISQ.INV.RT(Q316,4)</f>
        <v>8.893751891181422</v>
      </c>
      <c r="T317" s="15">
        <f>D317</f>
        <v>53</v>
      </c>
      <c r="U317" s="15">
        <f>F317</f>
        <v>58</v>
      </c>
      <c r="V317" s="15">
        <f>H317</f>
        <v>9</v>
      </c>
      <c r="W317" s="15">
        <f>J317</f>
        <v>0</v>
      </c>
      <c r="X317" s="15">
        <f>L317</f>
        <v>1</v>
      </c>
      <c r="Y317" s="17">
        <f>SUM(T317:X317)</f>
        <v>121</v>
      </c>
      <c r="AG317" s="18">
        <f>$Y317*T318/$Y318</f>
        <v>50.970695970695971</v>
      </c>
      <c r="AH317" s="18">
        <f t="shared" ref="AH317" si="321">$Y317*U318/$Y318</f>
        <v>53.18681318681319</v>
      </c>
      <c r="AI317" s="18">
        <f t="shared" ref="AI317" si="322">$Y317*V318/$Y318</f>
        <v>11.523809523809524</v>
      </c>
      <c r="AJ317" s="18">
        <f t="shared" ref="AJ317" si="323">$Y317*W318/$Y318</f>
        <v>3.5457875457875456</v>
      </c>
      <c r="AK317" s="18">
        <f t="shared" ref="AK317" si="324">$Y317*X318/$Y318</f>
        <v>1.7728937728937728</v>
      </c>
    </row>
    <row r="318" spans="2:37" ht="15" x14ac:dyDescent="0.25">
      <c r="B318" s="2" t="s">
        <v>6</v>
      </c>
      <c r="C318" s="5">
        <v>0.42120000000000002</v>
      </c>
      <c r="D318" s="2">
        <v>115</v>
      </c>
      <c r="E318" s="5">
        <v>0.43959999999999999</v>
      </c>
      <c r="F318" s="2">
        <v>120</v>
      </c>
      <c r="G318" s="5">
        <v>9.5199999999999993E-2</v>
      </c>
      <c r="H318" s="2">
        <v>26</v>
      </c>
      <c r="I318" s="5">
        <v>2.93E-2</v>
      </c>
      <c r="J318" s="2">
        <v>8</v>
      </c>
      <c r="K318" s="5">
        <v>1.47E-2</v>
      </c>
      <c r="L318" s="2">
        <v>4</v>
      </c>
      <c r="M318" s="5">
        <v>1</v>
      </c>
      <c r="N318" s="2">
        <v>273</v>
      </c>
      <c r="P318" s="9" t="s">
        <v>89</v>
      </c>
      <c r="Q318" s="14">
        <f>SQRT(Q317/(Y318*MIN(5-1,2-1)))</f>
        <v>0.18049333991935354</v>
      </c>
      <c r="T318" s="17">
        <f t="shared" ref="T318:X318" si="325">SUM(T316:T317)</f>
        <v>115</v>
      </c>
      <c r="U318" s="17">
        <f t="shared" si="325"/>
        <v>120</v>
      </c>
      <c r="V318" s="17">
        <f t="shared" si="325"/>
        <v>26</v>
      </c>
      <c r="W318" s="17">
        <f t="shared" si="325"/>
        <v>8</v>
      </c>
      <c r="X318" s="17">
        <f t="shared" si="325"/>
        <v>4</v>
      </c>
      <c r="Y318" s="15">
        <f>Y316+Y317</f>
        <v>273</v>
      </c>
    </row>
    <row r="319" spans="2:37" ht="15" x14ac:dyDescent="0.25">
      <c r="B319" s="7" t="s">
        <v>91</v>
      </c>
      <c r="C319" s="16"/>
      <c r="D319" s="12">
        <f>C318*4+E318*3+G318*2+I318*1+K318*0</f>
        <v>3.2233000000000001</v>
      </c>
      <c r="E319" s="11" t="s">
        <v>90</v>
      </c>
      <c r="F319" s="6"/>
      <c r="G319" s="6"/>
      <c r="H319" s="6"/>
      <c r="I319" s="6"/>
      <c r="J319" s="6"/>
      <c r="K319" s="6"/>
      <c r="L319" s="6"/>
      <c r="M319" s="6" t="s">
        <v>9</v>
      </c>
      <c r="N319" s="6">
        <v>273</v>
      </c>
      <c r="Q319" s="7" t="str">
        <f>IF(AND(Q318&gt;0,Q318&lt;=0.2),"Schwacher Zusammenhang",IF(AND(Q318&gt;0.2,Q318&lt;=0.6),"Mittlerer Zusammenhang",IF(Q318&gt;0.6,"Starker Zusammenhang","")))</f>
        <v>Schwacher Zusammenhang</v>
      </c>
    </row>
    <row r="320" spans="2:37" ht="15" x14ac:dyDescent="0.25"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 t="s">
        <v>10</v>
      </c>
      <c r="N320" s="6">
        <v>0</v>
      </c>
    </row>
    <row r="322" spans="2:37" ht="18" x14ac:dyDescent="0.25">
      <c r="B322" s="1" t="s">
        <v>83</v>
      </c>
    </row>
    <row r="323" spans="2:37" x14ac:dyDescent="0.2">
      <c r="B323" s="13"/>
      <c r="C323" s="19" t="s">
        <v>36</v>
      </c>
      <c r="D323" s="20"/>
      <c r="E323" s="19" t="s">
        <v>37</v>
      </c>
      <c r="F323" s="20"/>
      <c r="G323" s="19" t="s">
        <v>38</v>
      </c>
      <c r="H323" s="20"/>
      <c r="I323" s="19" t="s">
        <v>66</v>
      </c>
      <c r="J323" s="20"/>
      <c r="K323" s="19" t="s">
        <v>40</v>
      </c>
      <c r="L323" s="20"/>
      <c r="M323" s="19" t="s">
        <v>6</v>
      </c>
      <c r="N323" s="20"/>
    </row>
    <row r="324" spans="2:37" ht="15" x14ac:dyDescent="0.25">
      <c r="B324" s="2" t="s">
        <v>7</v>
      </c>
      <c r="C324" s="3">
        <v>0.25659999999999999</v>
      </c>
      <c r="D324" s="4">
        <v>39</v>
      </c>
      <c r="E324" s="3">
        <v>0.4803</v>
      </c>
      <c r="F324" s="4">
        <v>73</v>
      </c>
      <c r="G324" s="3">
        <v>0.21049999999999999</v>
      </c>
      <c r="H324" s="4">
        <v>32</v>
      </c>
      <c r="I324" s="3">
        <v>4.6100000000000002E-2</v>
      </c>
      <c r="J324" s="4">
        <v>7</v>
      </c>
      <c r="K324" s="3">
        <v>6.6E-3</v>
      </c>
      <c r="L324" s="4">
        <v>1</v>
      </c>
      <c r="M324" s="3">
        <v>0.55679999999999996</v>
      </c>
      <c r="N324" s="4">
        <v>152</v>
      </c>
      <c r="P324" s="9" t="s">
        <v>85</v>
      </c>
      <c r="Q324" s="11">
        <f>_xlfn.CHISQ.TEST(T324:X325,AG324:AK325)</f>
        <v>0.66476856468221512</v>
      </c>
      <c r="S324" s="15" t="s">
        <v>86</v>
      </c>
      <c r="T324" s="15">
        <f>D324</f>
        <v>39</v>
      </c>
      <c r="U324" s="15">
        <f>F324</f>
        <v>73</v>
      </c>
      <c r="V324" s="15">
        <f>H324</f>
        <v>32</v>
      </c>
      <c r="W324" s="15">
        <f>J324</f>
        <v>7</v>
      </c>
      <c r="X324" s="15">
        <f>L324</f>
        <v>1</v>
      </c>
      <c r="Y324" s="17">
        <f>SUM(T324:X324)</f>
        <v>152</v>
      </c>
      <c r="AF324" s="15" t="s">
        <v>87</v>
      </c>
      <c r="AG324" s="18">
        <f>$Y324*T326/$Y326</f>
        <v>41.201465201465204</v>
      </c>
      <c r="AH324" s="18">
        <f t="shared" ref="AH324" si="326">$Y324*U326/$Y326</f>
        <v>74.608058608058613</v>
      </c>
      <c r="AI324" s="18">
        <f t="shared" ref="AI324" si="327">$Y324*V326/$Y326</f>
        <v>27.838827838827839</v>
      </c>
      <c r="AJ324" s="18">
        <f t="shared" ref="AJ324" si="328">$Y324*W326/$Y326</f>
        <v>6.6813186813186816</v>
      </c>
      <c r="AK324" s="18">
        <f t="shared" ref="AK324" si="329">$Y324*X326/$Y326</f>
        <v>1.6703296703296704</v>
      </c>
    </row>
    <row r="325" spans="2:37" ht="15" x14ac:dyDescent="0.25">
      <c r="B325" s="2" t="s">
        <v>8</v>
      </c>
      <c r="C325" s="3">
        <v>0.2893</v>
      </c>
      <c r="D325" s="4">
        <v>35</v>
      </c>
      <c r="E325" s="3">
        <v>0.50409999999999999</v>
      </c>
      <c r="F325" s="4">
        <v>61</v>
      </c>
      <c r="G325" s="3">
        <v>0.14879999999999999</v>
      </c>
      <c r="H325" s="4">
        <v>18</v>
      </c>
      <c r="I325" s="3">
        <v>4.1300000000000003E-2</v>
      </c>
      <c r="J325" s="4">
        <v>5</v>
      </c>
      <c r="K325" s="3">
        <v>1.6500000000000001E-2</v>
      </c>
      <c r="L325" s="4">
        <v>2</v>
      </c>
      <c r="M325" s="3">
        <v>0.44319999999999998</v>
      </c>
      <c r="N325" s="4">
        <v>121</v>
      </c>
      <c r="P325" s="9" t="s">
        <v>88</v>
      </c>
      <c r="Q325" s="7">
        <f>_xlfn.CHISQ.INV.RT(Q324,4)</f>
        <v>2.3881568623589082</v>
      </c>
      <c r="T325" s="15">
        <f>D325</f>
        <v>35</v>
      </c>
      <c r="U325" s="15">
        <f>F325</f>
        <v>61</v>
      </c>
      <c r="V325" s="15">
        <f>H325</f>
        <v>18</v>
      </c>
      <c r="W325" s="15">
        <f>J325</f>
        <v>5</v>
      </c>
      <c r="X325" s="15">
        <f>L325</f>
        <v>2</v>
      </c>
      <c r="Y325" s="17">
        <f>SUM(T325:X325)</f>
        <v>121</v>
      </c>
      <c r="AG325" s="18">
        <f>$Y325*T326/$Y326</f>
        <v>32.798534798534796</v>
      </c>
      <c r="AH325" s="18">
        <f t="shared" ref="AH325" si="330">$Y325*U326/$Y326</f>
        <v>59.391941391941394</v>
      </c>
      <c r="AI325" s="18">
        <f t="shared" ref="AI325" si="331">$Y325*V326/$Y326</f>
        <v>22.161172161172161</v>
      </c>
      <c r="AJ325" s="18">
        <f t="shared" ref="AJ325" si="332">$Y325*W326/$Y326</f>
        <v>5.3186813186813184</v>
      </c>
      <c r="AK325" s="18">
        <f t="shared" ref="AK325" si="333">$Y325*X326/$Y326</f>
        <v>1.3296703296703296</v>
      </c>
    </row>
    <row r="326" spans="2:37" ht="15" x14ac:dyDescent="0.25">
      <c r="B326" s="2" t="s">
        <v>6</v>
      </c>
      <c r="C326" s="5">
        <v>0.27110000000000001</v>
      </c>
      <c r="D326" s="2">
        <v>74</v>
      </c>
      <c r="E326" s="5">
        <v>0.49080000000000001</v>
      </c>
      <c r="F326" s="2">
        <v>134</v>
      </c>
      <c r="G326" s="5">
        <v>0.1832</v>
      </c>
      <c r="H326" s="2">
        <v>50</v>
      </c>
      <c r="I326" s="5">
        <v>4.3999999999999997E-2</v>
      </c>
      <c r="J326" s="2">
        <v>12</v>
      </c>
      <c r="K326" s="5">
        <v>1.0999999999999999E-2</v>
      </c>
      <c r="L326" s="2">
        <v>3</v>
      </c>
      <c r="M326" s="5">
        <v>1</v>
      </c>
      <c r="N326" s="2">
        <v>273</v>
      </c>
      <c r="P326" s="9" t="s">
        <v>89</v>
      </c>
      <c r="Q326" s="14">
        <f>SQRT(Q325/(Y326*MIN(5-1,2-1)))</f>
        <v>9.3529820563540131E-2</v>
      </c>
      <c r="T326" s="17">
        <f t="shared" ref="T326:X326" si="334">SUM(T324:T325)</f>
        <v>74</v>
      </c>
      <c r="U326" s="17">
        <f t="shared" si="334"/>
        <v>134</v>
      </c>
      <c r="V326" s="17">
        <f t="shared" si="334"/>
        <v>50</v>
      </c>
      <c r="W326" s="17">
        <f t="shared" si="334"/>
        <v>12</v>
      </c>
      <c r="X326" s="17">
        <f t="shared" si="334"/>
        <v>3</v>
      </c>
      <c r="Y326" s="15">
        <f>Y324+Y325</f>
        <v>273</v>
      </c>
    </row>
    <row r="327" spans="2:37" ht="15" x14ac:dyDescent="0.25">
      <c r="B327" s="7" t="s">
        <v>91</v>
      </c>
      <c r="C327" s="16"/>
      <c r="D327" s="12">
        <f>C326*4+E326*3+G326*2+I326*1+K326*0</f>
        <v>2.9672000000000001</v>
      </c>
      <c r="E327" s="11" t="s">
        <v>90</v>
      </c>
      <c r="F327" s="6"/>
      <c r="G327" s="6"/>
      <c r="H327" s="6"/>
      <c r="I327" s="6"/>
      <c r="J327" s="6"/>
      <c r="K327" s="6"/>
      <c r="L327" s="6"/>
      <c r="M327" s="6" t="s">
        <v>9</v>
      </c>
      <c r="N327" s="6">
        <v>273</v>
      </c>
      <c r="Q327" s="7" t="str">
        <f>IF(AND(Q326&gt;0,Q326&lt;=0.2),"Schwacher Zusammenhang",IF(AND(Q326&gt;0.2,Q326&lt;=0.6),"Mittlerer Zusammenhang",IF(Q326&gt;0.6,"Starker Zusammenhang","")))</f>
        <v>Schwacher Zusammenhang</v>
      </c>
    </row>
    <row r="328" spans="2:37" ht="15" x14ac:dyDescent="0.25"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 t="s">
        <v>10</v>
      </c>
      <c r="N328" s="6">
        <v>0</v>
      </c>
    </row>
    <row r="330" spans="2:37" ht="18" x14ac:dyDescent="0.25">
      <c r="B330" s="1" t="s">
        <v>84</v>
      </c>
    </row>
    <row r="331" spans="2:37" x14ac:dyDescent="0.2">
      <c r="B331" s="13"/>
      <c r="C331" s="19" t="s">
        <v>36</v>
      </c>
      <c r="D331" s="20"/>
      <c r="E331" s="19" t="s">
        <v>37</v>
      </c>
      <c r="F331" s="20"/>
      <c r="G331" s="19" t="s">
        <v>38</v>
      </c>
      <c r="H331" s="20"/>
      <c r="I331" s="19" t="s">
        <v>66</v>
      </c>
      <c r="J331" s="20"/>
      <c r="K331" s="19" t="s">
        <v>40</v>
      </c>
      <c r="L331" s="20"/>
      <c r="M331" s="19" t="s">
        <v>6</v>
      </c>
      <c r="N331" s="20"/>
    </row>
    <row r="332" spans="2:37" ht="15" x14ac:dyDescent="0.25">
      <c r="B332" s="2" t="s">
        <v>7</v>
      </c>
      <c r="C332" s="3">
        <v>0.21709999999999999</v>
      </c>
      <c r="D332" s="4">
        <v>33</v>
      </c>
      <c r="E332" s="3">
        <v>0.46050000000000002</v>
      </c>
      <c r="F332" s="4">
        <v>70</v>
      </c>
      <c r="G332" s="3">
        <v>0.22370000000000001</v>
      </c>
      <c r="H332" s="4">
        <v>34</v>
      </c>
      <c r="I332" s="3">
        <v>7.2400000000000006E-2</v>
      </c>
      <c r="J332" s="4">
        <v>11</v>
      </c>
      <c r="K332" s="3">
        <v>2.63E-2</v>
      </c>
      <c r="L332" s="4">
        <v>4</v>
      </c>
      <c r="M332" s="3">
        <v>0.55679999999999996</v>
      </c>
      <c r="N332" s="4">
        <v>152</v>
      </c>
      <c r="P332" s="9" t="s">
        <v>85</v>
      </c>
      <c r="Q332" s="11">
        <f>_xlfn.CHISQ.TEST(T332:X333,AG332:AK333)</f>
        <v>0.73865563654415012</v>
      </c>
      <c r="S332" s="15" t="s">
        <v>86</v>
      </c>
      <c r="T332" s="15">
        <f>D332</f>
        <v>33</v>
      </c>
      <c r="U332" s="15">
        <f>F332</f>
        <v>70</v>
      </c>
      <c r="V332" s="15">
        <f>H332</f>
        <v>34</v>
      </c>
      <c r="W332" s="15">
        <f>J332</f>
        <v>11</v>
      </c>
      <c r="X332" s="15">
        <f>L332</f>
        <v>4</v>
      </c>
      <c r="Y332" s="17">
        <f>SUM(T332:X332)</f>
        <v>152</v>
      </c>
      <c r="AF332" s="15" t="s">
        <v>87</v>
      </c>
      <c r="AG332" s="18">
        <f>$Y332*T334/$Y334</f>
        <v>30.065934065934066</v>
      </c>
      <c r="AH332" s="18">
        <f t="shared" ref="AH332" si="335">$Y332*U334/$Y334</f>
        <v>69.597069597069591</v>
      </c>
      <c r="AI332" s="18">
        <f t="shared" ref="AI332" si="336">$Y332*V334/$Y334</f>
        <v>36.19047619047619</v>
      </c>
      <c r="AJ332" s="18">
        <f t="shared" ref="AJ332" si="337">$Y332*W334/$Y334</f>
        <v>10.578754578754578</v>
      </c>
      <c r="AK332" s="18">
        <f t="shared" ref="AK332" si="338">$Y332*X334/$Y334</f>
        <v>5.5677655677655675</v>
      </c>
    </row>
    <row r="333" spans="2:37" ht="15" x14ac:dyDescent="0.25">
      <c r="B333" s="2" t="s">
        <v>8</v>
      </c>
      <c r="C333" s="3">
        <v>0.1736</v>
      </c>
      <c r="D333" s="4">
        <v>21</v>
      </c>
      <c r="E333" s="3">
        <v>0.45450000000000002</v>
      </c>
      <c r="F333" s="4">
        <v>55</v>
      </c>
      <c r="G333" s="3">
        <v>0.25619999999999998</v>
      </c>
      <c r="H333" s="4">
        <v>31</v>
      </c>
      <c r="I333" s="3">
        <v>6.6100000000000006E-2</v>
      </c>
      <c r="J333" s="4">
        <v>8</v>
      </c>
      <c r="K333" s="3">
        <v>4.9599999999999998E-2</v>
      </c>
      <c r="L333" s="4">
        <v>6</v>
      </c>
      <c r="M333" s="3">
        <v>0.44319999999999998</v>
      </c>
      <c r="N333" s="4">
        <v>121</v>
      </c>
      <c r="P333" s="9" t="s">
        <v>88</v>
      </c>
      <c r="Q333" s="7">
        <f>_xlfn.CHISQ.INV.RT(Q332,4)</f>
        <v>1.9842514479979851</v>
      </c>
      <c r="T333" s="15">
        <f>D333</f>
        <v>21</v>
      </c>
      <c r="U333" s="15">
        <f>F333</f>
        <v>55</v>
      </c>
      <c r="V333" s="15">
        <f>H333</f>
        <v>31</v>
      </c>
      <c r="W333" s="15">
        <f>J333</f>
        <v>8</v>
      </c>
      <c r="X333" s="15">
        <f>L333</f>
        <v>6</v>
      </c>
      <c r="Y333" s="17">
        <f>SUM(T333:X333)</f>
        <v>121</v>
      </c>
      <c r="AG333" s="18">
        <f>$Y333*T334/$Y334</f>
        <v>23.934065934065934</v>
      </c>
      <c r="AH333" s="18">
        <f t="shared" ref="AH333" si="339">$Y333*U334/$Y334</f>
        <v>55.402930402930401</v>
      </c>
      <c r="AI333" s="18">
        <f t="shared" ref="AI333" si="340">$Y333*V334/$Y334</f>
        <v>28.80952380952381</v>
      </c>
      <c r="AJ333" s="18">
        <f t="shared" ref="AJ333" si="341">$Y333*W334/$Y334</f>
        <v>8.4212454212454215</v>
      </c>
      <c r="AK333" s="18">
        <f t="shared" ref="AK333" si="342">$Y333*X334/$Y334</f>
        <v>4.4322344322344325</v>
      </c>
    </row>
    <row r="334" spans="2:37" ht="15" x14ac:dyDescent="0.25">
      <c r="B334" s="2" t="s">
        <v>6</v>
      </c>
      <c r="C334" s="5">
        <v>0.1978</v>
      </c>
      <c r="D334" s="2">
        <v>54</v>
      </c>
      <c r="E334" s="5">
        <v>0.45789999999999997</v>
      </c>
      <c r="F334" s="2">
        <v>125</v>
      </c>
      <c r="G334" s="5">
        <v>0.23810000000000001</v>
      </c>
      <c r="H334" s="2">
        <v>65</v>
      </c>
      <c r="I334" s="5">
        <v>6.9599999999999995E-2</v>
      </c>
      <c r="J334" s="2">
        <v>19</v>
      </c>
      <c r="K334" s="5">
        <v>3.6600000000000001E-2</v>
      </c>
      <c r="L334" s="2">
        <v>10</v>
      </c>
      <c r="M334" s="5">
        <v>1</v>
      </c>
      <c r="N334" s="2">
        <v>273</v>
      </c>
      <c r="P334" s="9" t="s">
        <v>89</v>
      </c>
      <c r="Q334" s="14">
        <f>SQRT(Q333/(Y334*MIN(5-1,2-1)))</f>
        <v>8.525444458992705E-2</v>
      </c>
      <c r="T334" s="17">
        <f t="shared" ref="T334:X334" si="343">SUM(T332:T333)</f>
        <v>54</v>
      </c>
      <c r="U334" s="17">
        <f t="shared" si="343"/>
        <v>125</v>
      </c>
      <c r="V334" s="17">
        <f t="shared" si="343"/>
        <v>65</v>
      </c>
      <c r="W334" s="17">
        <f t="shared" si="343"/>
        <v>19</v>
      </c>
      <c r="X334" s="17">
        <f t="shared" si="343"/>
        <v>10</v>
      </c>
      <c r="Y334" s="15">
        <f>Y332+Y333</f>
        <v>273</v>
      </c>
    </row>
    <row r="335" spans="2:37" ht="15" x14ac:dyDescent="0.25">
      <c r="B335" s="7" t="s">
        <v>91</v>
      </c>
      <c r="C335" s="16"/>
      <c r="D335" s="12">
        <f>C334*4+E334*3+G334*2+I334*1+K334*0</f>
        <v>2.7106999999999997</v>
      </c>
      <c r="E335" s="11" t="s">
        <v>90</v>
      </c>
      <c r="F335" s="6"/>
      <c r="G335" s="6"/>
      <c r="H335" s="6"/>
      <c r="I335" s="6"/>
      <c r="J335" s="6"/>
      <c r="K335" s="6"/>
      <c r="L335" s="6"/>
      <c r="M335" s="6" t="s">
        <v>9</v>
      </c>
      <c r="N335" s="6">
        <v>273</v>
      </c>
      <c r="Q335" s="7" t="str">
        <f>IF(AND(Q334&gt;0,Q334&lt;=0.2),"Schwacher Zusammenhang",IF(AND(Q334&gt;0.2,Q334&lt;=0.6),"Mittlerer Zusammenhang",IF(Q334&gt;0.6,"Starker Zusammenhang","")))</f>
        <v>Schwacher Zusammenhang</v>
      </c>
    </row>
    <row r="336" spans="2:37" ht="15" x14ac:dyDescent="0.25"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 t="s">
        <v>10</v>
      </c>
      <c r="N336" s="6">
        <v>0</v>
      </c>
    </row>
  </sheetData>
  <mergeCells count="253">
    <mergeCell ref="C3:D3"/>
    <mergeCell ref="E3:F3"/>
    <mergeCell ref="G3:H3"/>
    <mergeCell ref="I3:J3"/>
    <mergeCell ref="K3:L3"/>
    <mergeCell ref="C11:D11"/>
    <mergeCell ref="E11:F11"/>
    <mergeCell ref="G11:H11"/>
    <mergeCell ref="I11:J11"/>
    <mergeCell ref="K11:L11"/>
    <mergeCell ref="M11:N11"/>
    <mergeCell ref="O11:P11"/>
    <mergeCell ref="Q11:R11"/>
    <mergeCell ref="S11:T11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C27:D27"/>
    <mergeCell ref="E27:F27"/>
    <mergeCell ref="G27:H27"/>
    <mergeCell ref="I27:J27"/>
    <mergeCell ref="K27:L27"/>
    <mergeCell ref="M27:N27"/>
    <mergeCell ref="O27:P27"/>
    <mergeCell ref="Q27:R27"/>
    <mergeCell ref="C36:D36"/>
    <mergeCell ref="E36:F36"/>
    <mergeCell ref="G36:H36"/>
    <mergeCell ref="I36:J36"/>
    <mergeCell ref="K36:L36"/>
    <mergeCell ref="M36:N36"/>
    <mergeCell ref="C44:D44"/>
    <mergeCell ref="E44:F44"/>
    <mergeCell ref="G44:H44"/>
    <mergeCell ref="I44:J44"/>
    <mergeCell ref="K44:L44"/>
    <mergeCell ref="M44:N44"/>
    <mergeCell ref="C52:D52"/>
    <mergeCell ref="E52:F52"/>
    <mergeCell ref="G52:H52"/>
    <mergeCell ref="I52:J52"/>
    <mergeCell ref="K52:L52"/>
    <mergeCell ref="M52:N52"/>
    <mergeCell ref="C60:D60"/>
    <mergeCell ref="E60:F60"/>
    <mergeCell ref="G60:H60"/>
    <mergeCell ref="I60:J60"/>
    <mergeCell ref="K60:L60"/>
    <mergeCell ref="M60:N60"/>
    <mergeCell ref="C68:D68"/>
    <mergeCell ref="E68:F68"/>
    <mergeCell ref="G68:H68"/>
    <mergeCell ref="I68:J68"/>
    <mergeCell ref="K68:L68"/>
    <mergeCell ref="M68:N68"/>
    <mergeCell ref="C76:D76"/>
    <mergeCell ref="E76:F76"/>
    <mergeCell ref="G76:H76"/>
    <mergeCell ref="I76:J76"/>
    <mergeCell ref="K76:L76"/>
    <mergeCell ref="M76:N76"/>
    <mergeCell ref="C84:D84"/>
    <mergeCell ref="E84:F84"/>
    <mergeCell ref="G84:H84"/>
    <mergeCell ref="I84:J84"/>
    <mergeCell ref="K84:L84"/>
    <mergeCell ref="M84:N84"/>
    <mergeCell ref="C92:D92"/>
    <mergeCell ref="E92:F92"/>
    <mergeCell ref="G92:H92"/>
    <mergeCell ref="I92:J92"/>
    <mergeCell ref="K92:L92"/>
    <mergeCell ref="M92:N92"/>
    <mergeCell ref="C101:D101"/>
    <mergeCell ref="E101:F101"/>
    <mergeCell ref="G101:H101"/>
    <mergeCell ref="I101:J101"/>
    <mergeCell ref="K101:L101"/>
    <mergeCell ref="M101:N101"/>
    <mergeCell ref="C109:D109"/>
    <mergeCell ref="E109:F109"/>
    <mergeCell ref="G109:H109"/>
    <mergeCell ref="I109:J109"/>
    <mergeCell ref="K109:L109"/>
    <mergeCell ref="M109:N109"/>
    <mergeCell ref="C117:D117"/>
    <mergeCell ref="E117:F117"/>
    <mergeCell ref="G117:H117"/>
    <mergeCell ref="I117:J117"/>
    <mergeCell ref="K117:L117"/>
    <mergeCell ref="M117:N117"/>
    <mergeCell ref="C125:D125"/>
    <mergeCell ref="E125:F125"/>
    <mergeCell ref="G125:H125"/>
    <mergeCell ref="I125:J125"/>
    <mergeCell ref="K125:L125"/>
    <mergeCell ref="M125:N125"/>
    <mergeCell ref="C134:D134"/>
    <mergeCell ref="E134:F134"/>
    <mergeCell ref="G134:H134"/>
    <mergeCell ref="I134:J134"/>
    <mergeCell ref="K134:L134"/>
    <mergeCell ref="M134:N134"/>
    <mergeCell ref="C142:D142"/>
    <mergeCell ref="E142:F142"/>
    <mergeCell ref="G142:H142"/>
    <mergeCell ref="I142:J142"/>
    <mergeCell ref="K142:L142"/>
    <mergeCell ref="M142:N142"/>
    <mergeCell ref="C150:D150"/>
    <mergeCell ref="E150:F150"/>
    <mergeCell ref="G150:H150"/>
    <mergeCell ref="I150:J150"/>
    <mergeCell ref="K150:L150"/>
    <mergeCell ref="M150:N150"/>
    <mergeCell ref="C159:D159"/>
    <mergeCell ref="E159:F159"/>
    <mergeCell ref="G159:H159"/>
    <mergeCell ref="I159:J159"/>
    <mergeCell ref="K159:L159"/>
    <mergeCell ref="M159:N159"/>
    <mergeCell ref="C167:D167"/>
    <mergeCell ref="E167:F167"/>
    <mergeCell ref="G167:H167"/>
    <mergeCell ref="I167:J167"/>
    <mergeCell ref="K167:L167"/>
    <mergeCell ref="M167:N167"/>
    <mergeCell ref="C175:D175"/>
    <mergeCell ref="E175:F175"/>
    <mergeCell ref="G175:H175"/>
    <mergeCell ref="I175:J175"/>
    <mergeCell ref="K175:L175"/>
    <mergeCell ref="M175:N175"/>
    <mergeCell ref="C183:D183"/>
    <mergeCell ref="E183:F183"/>
    <mergeCell ref="G183:H183"/>
    <mergeCell ref="I183:J183"/>
    <mergeCell ref="K183:L183"/>
    <mergeCell ref="M183:N183"/>
    <mergeCell ref="C191:D191"/>
    <mergeCell ref="E191:F191"/>
    <mergeCell ref="G191:H191"/>
    <mergeCell ref="I191:J191"/>
    <mergeCell ref="K191:L191"/>
    <mergeCell ref="M191:N191"/>
    <mergeCell ref="C199:D199"/>
    <mergeCell ref="E199:F199"/>
    <mergeCell ref="G199:H199"/>
    <mergeCell ref="I199:J199"/>
    <mergeCell ref="K199:L199"/>
    <mergeCell ref="M199:N199"/>
    <mergeCell ref="C208:D208"/>
    <mergeCell ref="E208:F208"/>
    <mergeCell ref="G208:H208"/>
    <mergeCell ref="I208:J208"/>
    <mergeCell ref="K208:L208"/>
    <mergeCell ref="M208:N208"/>
    <mergeCell ref="C216:D216"/>
    <mergeCell ref="E216:F216"/>
    <mergeCell ref="G216:H216"/>
    <mergeCell ref="I216:J216"/>
    <mergeCell ref="K216:L216"/>
    <mergeCell ref="M216:N216"/>
    <mergeCell ref="C224:D224"/>
    <mergeCell ref="E224:F224"/>
    <mergeCell ref="G224:H224"/>
    <mergeCell ref="I224:J224"/>
    <mergeCell ref="K224:L224"/>
    <mergeCell ref="M224:N224"/>
    <mergeCell ref="C232:D232"/>
    <mergeCell ref="E232:F232"/>
    <mergeCell ref="G232:H232"/>
    <mergeCell ref="I232:J232"/>
    <mergeCell ref="K232:L232"/>
    <mergeCell ref="M232:N232"/>
    <mergeCell ref="C240:D240"/>
    <mergeCell ref="E240:F240"/>
    <mergeCell ref="G240:H240"/>
    <mergeCell ref="I240:J240"/>
    <mergeCell ref="K240:L240"/>
    <mergeCell ref="M240:N240"/>
    <mergeCell ref="C249:D249"/>
    <mergeCell ref="E249:F249"/>
    <mergeCell ref="G249:H249"/>
    <mergeCell ref="I249:J249"/>
    <mergeCell ref="K249:L249"/>
    <mergeCell ref="M249:N249"/>
    <mergeCell ref="C257:D257"/>
    <mergeCell ref="E257:F257"/>
    <mergeCell ref="G257:H257"/>
    <mergeCell ref="I257:J257"/>
    <mergeCell ref="K257:L257"/>
    <mergeCell ref="M257:N257"/>
    <mergeCell ref="C265:D265"/>
    <mergeCell ref="E265:F265"/>
    <mergeCell ref="G265:H265"/>
    <mergeCell ref="I265:J265"/>
    <mergeCell ref="K265:L265"/>
    <mergeCell ref="M265:N265"/>
    <mergeCell ref="C273:D273"/>
    <mergeCell ref="E273:F273"/>
    <mergeCell ref="G273:H273"/>
    <mergeCell ref="I273:J273"/>
    <mergeCell ref="K273:L273"/>
    <mergeCell ref="M273:N273"/>
    <mergeCell ref="C282:D282"/>
    <mergeCell ref="E282:F282"/>
    <mergeCell ref="G282:H282"/>
    <mergeCell ref="I282:J282"/>
    <mergeCell ref="K282:L282"/>
    <mergeCell ref="M282:N282"/>
    <mergeCell ref="C290:D290"/>
    <mergeCell ref="E290:F290"/>
    <mergeCell ref="G290:H290"/>
    <mergeCell ref="I290:J290"/>
    <mergeCell ref="K290:L290"/>
    <mergeCell ref="M290:N290"/>
    <mergeCell ref="C298:D298"/>
    <mergeCell ref="E298:F298"/>
    <mergeCell ref="G298:H298"/>
    <mergeCell ref="I298:J298"/>
    <mergeCell ref="K298:L298"/>
    <mergeCell ref="M298:N298"/>
    <mergeCell ref="C306:D306"/>
    <mergeCell ref="E306:F306"/>
    <mergeCell ref="G306:H306"/>
    <mergeCell ref="I306:J306"/>
    <mergeCell ref="K306:L306"/>
    <mergeCell ref="M306:N306"/>
    <mergeCell ref="C315:D315"/>
    <mergeCell ref="E315:F315"/>
    <mergeCell ref="G315:H315"/>
    <mergeCell ref="I315:J315"/>
    <mergeCell ref="K315:L315"/>
    <mergeCell ref="M315:N315"/>
    <mergeCell ref="C323:D323"/>
    <mergeCell ref="E323:F323"/>
    <mergeCell ref="G323:H323"/>
    <mergeCell ref="I323:J323"/>
    <mergeCell ref="K323:L323"/>
    <mergeCell ref="M323:N323"/>
    <mergeCell ref="C331:D331"/>
    <mergeCell ref="E331:F331"/>
    <mergeCell ref="G331:H331"/>
    <mergeCell ref="I331:J331"/>
    <mergeCell ref="K331:L331"/>
    <mergeCell ref="M331:N331"/>
  </mergeCells>
  <conditionalFormatting sqref="Q53">
    <cfRule type="cellIs" dxfId="77" priority="83" operator="lessThan">
      <formula>0.001</formula>
    </cfRule>
  </conditionalFormatting>
  <conditionalFormatting sqref="Q45">
    <cfRule type="cellIs" dxfId="76" priority="82" operator="lessThan">
      <formula>0.001</formula>
    </cfRule>
  </conditionalFormatting>
  <conditionalFormatting sqref="Q37">
    <cfRule type="cellIs" dxfId="75" priority="81" operator="lessThan">
      <formula>0.001</formula>
    </cfRule>
  </conditionalFormatting>
  <conditionalFormatting sqref="Q56">
    <cfRule type="containsText" dxfId="74" priority="79" operator="containsText" text="Starker Zusammenhang">
      <formula>NOT(ISERROR(SEARCH("Starker Zusammenhang",Q56)))</formula>
    </cfRule>
  </conditionalFormatting>
  <conditionalFormatting sqref="Q61">
    <cfRule type="cellIs" dxfId="73" priority="78" operator="lessThan">
      <formula>0.001</formula>
    </cfRule>
  </conditionalFormatting>
  <conditionalFormatting sqref="Q64">
    <cfRule type="containsText" dxfId="72" priority="77" operator="containsText" text="Starker Zusammenhang">
      <formula>NOT(ISERROR(SEARCH("Starker Zusammenhang",Q64)))</formula>
    </cfRule>
  </conditionalFormatting>
  <conditionalFormatting sqref="Q69">
    <cfRule type="cellIs" dxfId="71" priority="76" operator="lessThan">
      <formula>0.001</formula>
    </cfRule>
  </conditionalFormatting>
  <conditionalFormatting sqref="Q72">
    <cfRule type="containsText" dxfId="70" priority="75" operator="containsText" text="Starker Zusammenhang">
      <formula>NOT(ISERROR(SEARCH("Starker Zusammenhang",Q72)))</formula>
    </cfRule>
  </conditionalFormatting>
  <conditionalFormatting sqref="Q77">
    <cfRule type="cellIs" dxfId="69" priority="74" operator="lessThan">
      <formula>0.001</formula>
    </cfRule>
  </conditionalFormatting>
  <conditionalFormatting sqref="Q80">
    <cfRule type="containsText" dxfId="68" priority="73" operator="containsText" text="Starker Zusammenhang">
      <formula>NOT(ISERROR(SEARCH("Starker Zusammenhang",Q80)))</formula>
    </cfRule>
  </conditionalFormatting>
  <conditionalFormatting sqref="Q85">
    <cfRule type="cellIs" dxfId="67" priority="72" operator="lessThan">
      <formula>0.001</formula>
    </cfRule>
  </conditionalFormatting>
  <conditionalFormatting sqref="Q88">
    <cfRule type="containsText" dxfId="66" priority="71" operator="containsText" text="Starker Zusammenhang">
      <formula>NOT(ISERROR(SEARCH("Starker Zusammenhang",Q88)))</formula>
    </cfRule>
  </conditionalFormatting>
  <conditionalFormatting sqref="Q93">
    <cfRule type="cellIs" dxfId="65" priority="70" operator="lessThan">
      <formula>0.001</formula>
    </cfRule>
  </conditionalFormatting>
  <conditionalFormatting sqref="Q96">
    <cfRule type="containsText" dxfId="64" priority="69" operator="containsText" text="Starker Zusammenhang">
      <formula>NOT(ISERROR(SEARCH("Starker Zusammenhang",Q96)))</formula>
    </cfRule>
  </conditionalFormatting>
  <conditionalFormatting sqref="Q102">
    <cfRule type="cellIs" dxfId="63" priority="68" operator="lessThan">
      <formula>0.001</formula>
    </cfRule>
  </conditionalFormatting>
  <conditionalFormatting sqref="Q105">
    <cfRule type="containsText" dxfId="62" priority="67" operator="containsText" text="Starker Zusammenhang">
      <formula>NOT(ISERROR(SEARCH("Starker Zusammenhang",Q105)))</formula>
    </cfRule>
  </conditionalFormatting>
  <conditionalFormatting sqref="Q110">
    <cfRule type="cellIs" dxfId="61" priority="66" operator="lessThan">
      <formula>0.001</formula>
    </cfRule>
  </conditionalFormatting>
  <conditionalFormatting sqref="Q113">
    <cfRule type="containsText" dxfId="60" priority="65" operator="containsText" text="Starker Zusammenhang">
      <formula>NOT(ISERROR(SEARCH("Starker Zusammenhang",Q113)))</formula>
    </cfRule>
  </conditionalFormatting>
  <conditionalFormatting sqref="Q118">
    <cfRule type="cellIs" dxfId="59" priority="64" operator="lessThan">
      <formula>0.001</formula>
    </cfRule>
  </conditionalFormatting>
  <conditionalFormatting sqref="Q121">
    <cfRule type="containsText" dxfId="58" priority="63" operator="containsText" text="Starker Zusammenhang">
      <formula>NOT(ISERROR(SEARCH("Starker Zusammenhang",Q121)))</formula>
    </cfRule>
  </conditionalFormatting>
  <conditionalFormatting sqref="Q126">
    <cfRule type="cellIs" dxfId="57" priority="62" operator="lessThan">
      <formula>0.001</formula>
    </cfRule>
  </conditionalFormatting>
  <conditionalFormatting sqref="Q129">
    <cfRule type="containsText" dxfId="56" priority="61" operator="containsText" text="Starker Zusammenhang">
      <formula>NOT(ISERROR(SEARCH("Starker Zusammenhang",Q129)))</formula>
    </cfRule>
  </conditionalFormatting>
  <conditionalFormatting sqref="Q135">
    <cfRule type="cellIs" dxfId="55" priority="60" operator="lessThan">
      <formula>0.001</formula>
    </cfRule>
  </conditionalFormatting>
  <conditionalFormatting sqref="Q138">
    <cfRule type="containsText" dxfId="54" priority="59" operator="containsText" text="Starker Zusammenhang">
      <formula>NOT(ISERROR(SEARCH("Starker Zusammenhang",Q138)))</formula>
    </cfRule>
  </conditionalFormatting>
  <conditionalFormatting sqref="Q143">
    <cfRule type="cellIs" dxfId="53" priority="58" operator="lessThan">
      <formula>0.001</formula>
    </cfRule>
  </conditionalFormatting>
  <conditionalFormatting sqref="Q146">
    <cfRule type="containsText" dxfId="52" priority="57" operator="containsText" text="Starker Zusammenhang">
      <formula>NOT(ISERROR(SEARCH("Starker Zusammenhang",Q146)))</formula>
    </cfRule>
  </conditionalFormatting>
  <conditionalFormatting sqref="Q151">
    <cfRule type="cellIs" dxfId="51" priority="56" operator="lessThan">
      <formula>0.001</formula>
    </cfRule>
  </conditionalFormatting>
  <conditionalFormatting sqref="Q154">
    <cfRule type="containsText" dxfId="50" priority="55" operator="containsText" text="Starker Zusammenhang">
      <formula>NOT(ISERROR(SEARCH("Starker Zusammenhang",Q154)))</formula>
    </cfRule>
  </conditionalFormatting>
  <conditionalFormatting sqref="Q160">
    <cfRule type="cellIs" dxfId="49" priority="54" operator="lessThan">
      <formula>0.001</formula>
    </cfRule>
  </conditionalFormatting>
  <conditionalFormatting sqref="Q163">
    <cfRule type="containsText" dxfId="48" priority="53" operator="containsText" text="Starker Zusammenhang">
      <formula>NOT(ISERROR(SEARCH("Starker Zusammenhang",Q163)))</formula>
    </cfRule>
  </conditionalFormatting>
  <conditionalFormatting sqref="Q168">
    <cfRule type="cellIs" dxfId="47" priority="52" operator="lessThan">
      <formula>0.001</formula>
    </cfRule>
  </conditionalFormatting>
  <conditionalFormatting sqref="Q171">
    <cfRule type="containsText" dxfId="46" priority="51" operator="containsText" text="Starker Zusammenhang">
      <formula>NOT(ISERROR(SEARCH("Starker Zusammenhang",Q171)))</formula>
    </cfRule>
  </conditionalFormatting>
  <conditionalFormatting sqref="Q176">
    <cfRule type="cellIs" dxfId="45" priority="50" operator="lessThan">
      <formula>0.001</formula>
    </cfRule>
  </conditionalFormatting>
  <conditionalFormatting sqref="Q179">
    <cfRule type="containsText" dxfId="44" priority="49" operator="containsText" text="Starker Zusammenhang">
      <formula>NOT(ISERROR(SEARCH("Starker Zusammenhang",Q179)))</formula>
    </cfRule>
  </conditionalFormatting>
  <conditionalFormatting sqref="Q184">
    <cfRule type="cellIs" dxfId="43" priority="48" operator="lessThan">
      <formula>0.001</formula>
    </cfRule>
  </conditionalFormatting>
  <conditionalFormatting sqref="Q187">
    <cfRule type="containsText" dxfId="42" priority="47" operator="containsText" text="Starker Zusammenhang">
      <formula>NOT(ISERROR(SEARCH("Starker Zusammenhang",Q187)))</formula>
    </cfRule>
  </conditionalFormatting>
  <conditionalFormatting sqref="Q192">
    <cfRule type="cellIs" dxfId="41" priority="46" operator="lessThan">
      <formula>0.001</formula>
    </cfRule>
  </conditionalFormatting>
  <conditionalFormatting sqref="Q195">
    <cfRule type="containsText" dxfId="40" priority="45" operator="containsText" text="Starker Zusammenhang">
      <formula>NOT(ISERROR(SEARCH("Starker Zusammenhang",Q195)))</formula>
    </cfRule>
  </conditionalFormatting>
  <conditionalFormatting sqref="Q200">
    <cfRule type="cellIs" dxfId="39" priority="44" operator="lessThan">
      <formula>0.001</formula>
    </cfRule>
  </conditionalFormatting>
  <conditionalFormatting sqref="Q203">
    <cfRule type="containsText" dxfId="38" priority="43" operator="containsText" text="Starker Zusammenhang">
      <formula>NOT(ISERROR(SEARCH("Starker Zusammenhang",Q203)))</formula>
    </cfRule>
  </conditionalFormatting>
  <conditionalFormatting sqref="Q209">
    <cfRule type="cellIs" dxfId="37" priority="42" operator="lessThan">
      <formula>0.001</formula>
    </cfRule>
  </conditionalFormatting>
  <conditionalFormatting sqref="Q212">
    <cfRule type="containsText" dxfId="36" priority="41" operator="containsText" text="Starker Zusammenhang">
      <formula>NOT(ISERROR(SEARCH("Starker Zusammenhang",Q212)))</formula>
    </cfRule>
  </conditionalFormatting>
  <conditionalFormatting sqref="Q217">
    <cfRule type="cellIs" dxfId="35" priority="40" operator="lessThan">
      <formula>0.001</formula>
    </cfRule>
  </conditionalFormatting>
  <conditionalFormatting sqref="Q220">
    <cfRule type="containsText" dxfId="34" priority="39" operator="containsText" text="Starker Zusammenhang">
      <formula>NOT(ISERROR(SEARCH("Starker Zusammenhang",Q220)))</formula>
    </cfRule>
  </conditionalFormatting>
  <conditionalFormatting sqref="Q225">
    <cfRule type="cellIs" dxfId="33" priority="38" operator="lessThan">
      <formula>0.001</formula>
    </cfRule>
  </conditionalFormatting>
  <conditionalFormatting sqref="Q228">
    <cfRule type="containsText" dxfId="32" priority="37" operator="containsText" text="Starker Zusammenhang">
      <formula>NOT(ISERROR(SEARCH("Starker Zusammenhang",Q228)))</formula>
    </cfRule>
  </conditionalFormatting>
  <conditionalFormatting sqref="Q233">
    <cfRule type="cellIs" dxfId="31" priority="36" operator="lessThan">
      <formula>0.001</formula>
    </cfRule>
  </conditionalFormatting>
  <conditionalFormatting sqref="Q236">
    <cfRule type="containsText" dxfId="30" priority="35" operator="containsText" text="Starker Zusammenhang">
      <formula>NOT(ISERROR(SEARCH("Starker Zusammenhang",Q236)))</formula>
    </cfRule>
  </conditionalFormatting>
  <conditionalFormatting sqref="Q241">
    <cfRule type="cellIs" dxfId="29" priority="34" operator="lessThan">
      <formula>0.001</formula>
    </cfRule>
  </conditionalFormatting>
  <conditionalFormatting sqref="Q244">
    <cfRule type="containsText" dxfId="28" priority="33" operator="containsText" text="Starker Zusammenhang">
      <formula>NOT(ISERROR(SEARCH("Starker Zusammenhang",Q244)))</formula>
    </cfRule>
  </conditionalFormatting>
  <conditionalFormatting sqref="Q250">
    <cfRule type="cellIs" dxfId="27" priority="32" operator="lessThan">
      <formula>0.001</formula>
    </cfRule>
  </conditionalFormatting>
  <conditionalFormatting sqref="Q253">
    <cfRule type="containsText" dxfId="26" priority="31" operator="containsText" text="Starker Zusammenhang">
      <formula>NOT(ISERROR(SEARCH("Starker Zusammenhang",Q253)))</formula>
    </cfRule>
  </conditionalFormatting>
  <conditionalFormatting sqref="Q258">
    <cfRule type="cellIs" dxfId="25" priority="30" operator="lessThan">
      <formula>0.001</formula>
    </cfRule>
  </conditionalFormatting>
  <conditionalFormatting sqref="Q261">
    <cfRule type="containsText" dxfId="24" priority="29" operator="containsText" text="Starker Zusammenhang">
      <formula>NOT(ISERROR(SEARCH("Starker Zusammenhang",Q261)))</formula>
    </cfRule>
  </conditionalFormatting>
  <conditionalFormatting sqref="Q266">
    <cfRule type="cellIs" dxfId="23" priority="28" operator="lessThan">
      <formula>0.001</formula>
    </cfRule>
  </conditionalFormatting>
  <conditionalFormatting sqref="Q269">
    <cfRule type="containsText" dxfId="22" priority="27" operator="containsText" text="Starker Zusammenhang">
      <formula>NOT(ISERROR(SEARCH("Starker Zusammenhang",Q269)))</formula>
    </cfRule>
  </conditionalFormatting>
  <conditionalFormatting sqref="Q283">
    <cfRule type="cellIs" dxfId="21" priority="26" operator="lessThan">
      <formula>0.001</formula>
    </cfRule>
  </conditionalFormatting>
  <conditionalFormatting sqref="Q286">
    <cfRule type="containsText" dxfId="20" priority="25" operator="containsText" text="Starker Zusammenhang">
      <formula>NOT(ISERROR(SEARCH("Starker Zusammenhang",Q286)))</formula>
    </cfRule>
  </conditionalFormatting>
  <conditionalFormatting sqref="Q291">
    <cfRule type="cellIs" dxfId="19" priority="24" operator="lessThan">
      <formula>0.001</formula>
    </cfRule>
  </conditionalFormatting>
  <conditionalFormatting sqref="Q294">
    <cfRule type="containsText" dxfId="18" priority="23" operator="containsText" text="Starker Zusammenhang">
      <formula>NOT(ISERROR(SEARCH("Starker Zusammenhang",Q294)))</formula>
    </cfRule>
  </conditionalFormatting>
  <conditionalFormatting sqref="Q299">
    <cfRule type="cellIs" dxfId="17" priority="22" operator="lessThan">
      <formula>0.001</formula>
    </cfRule>
  </conditionalFormatting>
  <conditionalFormatting sqref="Q302">
    <cfRule type="containsText" dxfId="16" priority="21" operator="containsText" text="Starker Zusammenhang">
      <formula>NOT(ISERROR(SEARCH("Starker Zusammenhang",Q302)))</formula>
    </cfRule>
  </conditionalFormatting>
  <conditionalFormatting sqref="Q307">
    <cfRule type="cellIs" dxfId="15" priority="20" operator="lessThan">
      <formula>0.001</formula>
    </cfRule>
  </conditionalFormatting>
  <conditionalFormatting sqref="Q310">
    <cfRule type="containsText" dxfId="14" priority="19" operator="containsText" text="Starker Zusammenhang">
      <formula>NOT(ISERROR(SEARCH("Starker Zusammenhang",Q310)))</formula>
    </cfRule>
  </conditionalFormatting>
  <conditionalFormatting sqref="Q316">
    <cfRule type="cellIs" dxfId="13" priority="18" operator="lessThan">
      <formula>0.001</formula>
    </cfRule>
  </conditionalFormatting>
  <conditionalFormatting sqref="Q319">
    <cfRule type="containsText" dxfId="12" priority="17" operator="containsText" text="Starker Zusammenhang">
      <formula>NOT(ISERROR(SEARCH("Starker Zusammenhang",Q319)))</formula>
    </cfRule>
  </conditionalFormatting>
  <conditionalFormatting sqref="Q324">
    <cfRule type="cellIs" dxfId="11" priority="16" operator="lessThan">
      <formula>0.001</formula>
    </cfRule>
  </conditionalFormatting>
  <conditionalFormatting sqref="Q327">
    <cfRule type="containsText" dxfId="10" priority="15" operator="containsText" text="Starker Zusammenhang">
      <formula>NOT(ISERROR(SEARCH("Starker Zusammenhang",Q327)))</formula>
    </cfRule>
  </conditionalFormatting>
  <conditionalFormatting sqref="Q332">
    <cfRule type="cellIs" dxfId="9" priority="14" operator="lessThan">
      <formula>0.001</formula>
    </cfRule>
  </conditionalFormatting>
  <conditionalFormatting sqref="Q335">
    <cfRule type="containsText" dxfId="8" priority="13" operator="containsText" text="Starker Zusammenhang">
      <formula>NOT(ISERROR(SEARCH("Starker Zusammenhang",Q335)))</formula>
    </cfRule>
  </conditionalFormatting>
  <conditionalFormatting sqref="Q40">
    <cfRule type="containsText" dxfId="7" priority="12" operator="containsText" text="Starker Zusammenhang">
      <formula>NOT(ISERROR(SEARCH("Starker Zusammenhang",Q40)))</formula>
    </cfRule>
  </conditionalFormatting>
  <conditionalFormatting sqref="Q48">
    <cfRule type="containsText" dxfId="6" priority="11" operator="containsText" text="Starker Zusammenhang">
      <formula>NOT(ISERROR(SEARCH("Starker Zusammenhang",Q48)))</formula>
    </cfRule>
  </conditionalFormatting>
  <conditionalFormatting sqref="U28">
    <cfRule type="cellIs" dxfId="5" priority="10" operator="lessThan">
      <formula>0.001</formula>
    </cfRule>
  </conditionalFormatting>
  <conditionalFormatting sqref="U31">
    <cfRule type="containsText" dxfId="4" priority="9" operator="containsText" text="Starker Zusammenhang">
      <formula>NOT(ISERROR(SEARCH("Starker Zusammenhang",U31)))</formula>
    </cfRule>
  </conditionalFormatting>
  <conditionalFormatting sqref="W12">
    <cfRule type="cellIs" dxfId="3" priority="4" operator="lessThan">
      <formula>0.001</formula>
    </cfRule>
  </conditionalFormatting>
  <conditionalFormatting sqref="W15">
    <cfRule type="containsText" dxfId="2" priority="3" operator="containsText" text="Starker Zusammenhang">
      <formula>NOT(ISERROR(SEARCH("Starker Zusammenhang",W15)))</formula>
    </cfRule>
  </conditionalFormatting>
  <conditionalFormatting sqref="W20">
    <cfRule type="cellIs" dxfId="1" priority="2" operator="lessThan">
      <formula>0.001</formula>
    </cfRule>
  </conditionalFormatting>
  <conditionalFormatting sqref="W23">
    <cfRule type="containsText" dxfId="0" priority="1" operator="containsText" text="Starker Zusammenhang">
      <formula>NOT(ISERROR(SEARCH("Starker Zusammenhang",W23)))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Arne Günther</cp:lastModifiedBy>
  <dcterms:created xsi:type="dcterms:W3CDTF">2024-08-02T22:09:49Z</dcterms:created>
  <dcterms:modified xsi:type="dcterms:W3CDTF">2024-08-12T20:35:48Z</dcterms:modified>
</cp:coreProperties>
</file>