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 Dh\Downloads\"/>
    </mc:Choice>
  </mc:AlternateContent>
  <xr:revisionPtr revIDLastSave="0" documentId="13_ncr:1_{3A421EE7-E1C9-4F69-98E4-284CDE148A84}" xr6:coauthVersionLast="47" xr6:coauthVersionMax="47" xr10:uidLastSave="{00000000-0000-0000-0000-000000000000}"/>
  <bookViews>
    <workbookView xWindow="348" yWindow="108" windowWidth="9396" windowHeight="12132" activeTab="4" xr2:uid="{A88E6993-5A98-4279-85A7-F2E76E29D50F}"/>
  </bookViews>
  <sheets>
    <sheet name="Tổng quan" sheetId="3" r:id="rId1"/>
    <sheet name="đầu vào" sheetId="4" r:id="rId2"/>
    <sheet name="sản xuất" sheetId="6" r:id="rId3"/>
    <sheet name="đầu ra" sheetId="5" r:id="rId4"/>
    <sheet name="luận diểm" sheetId="7" r:id="rId5"/>
    <sheet name="bmp q" sheetId="1" r:id="rId6"/>
    <sheet name="bm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7" l="1"/>
  <c r="E21" i="7"/>
  <c r="F21" i="7"/>
  <c r="C21" i="7"/>
  <c r="D70" i="5"/>
  <c r="F70" i="5"/>
  <c r="G70" i="5"/>
  <c r="E70" i="5"/>
  <c r="G16" i="7"/>
  <c r="M30" i="7"/>
  <c r="D28" i="7"/>
  <c r="E28" i="7"/>
  <c r="F28" i="7"/>
  <c r="C28" i="7"/>
  <c r="D40" i="7"/>
  <c r="E40" i="7"/>
  <c r="F40" i="7"/>
  <c r="C40" i="7"/>
  <c r="D44" i="7"/>
  <c r="E44" i="7"/>
  <c r="F44" i="7"/>
  <c r="C44" i="7"/>
  <c r="D36" i="7"/>
  <c r="E36" i="7"/>
  <c r="F36" i="7"/>
  <c r="C36" i="7"/>
  <c r="D32" i="7"/>
  <c r="G32" i="7" s="1"/>
  <c r="E32" i="7"/>
  <c r="F32" i="7"/>
  <c r="C32" i="7"/>
  <c r="C24" i="7"/>
  <c r="D24" i="7"/>
  <c r="E24" i="7"/>
  <c r="F24" i="7"/>
  <c r="K12" i="7"/>
  <c r="K14" i="7" s="1"/>
  <c r="L12" i="7"/>
  <c r="L14" i="7" s="1"/>
  <c r="P12" i="7"/>
  <c r="P14" i="7" s="1"/>
  <c r="D18" i="7"/>
  <c r="D19" i="7" s="1"/>
  <c r="E18" i="7"/>
  <c r="E19" i="7" s="1"/>
  <c r="F18" i="7"/>
  <c r="F19" i="7" s="1"/>
  <c r="C18" i="7"/>
  <c r="C19" i="7" s="1"/>
  <c r="M12" i="7"/>
  <c r="M14" i="7" s="1"/>
  <c r="N12" i="7"/>
  <c r="N14" i="7" s="1"/>
  <c r="O12" i="7"/>
  <c r="O14" i="7" s="1"/>
  <c r="D12" i="7"/>
  <c r="D14" i="7" s="1"/>
  <c r="E12" i="7"/>
  <c r="E14" i="7" s="1"/>
  <c r="F12" i="7"/>
  <c r="F14" i="7" s="1"/>
  <c r="G12" i="7"/>
  <c r="G14" i="7" s="1"/>
  <c r="C12" i="7"/>
  <c r="C14" i="7" s="1"/>
  <c r="C6" i="7"/>
  <c r="D6" i="7"/>
  <c r="E6" i="7"/>
  <c r="F6" i="7"/>
  <c r="G6" i="7"/>
  <c r="H6" i="7"/>
  <c r="I6" i="7"/>
  <c r="J6" i="7"/>
  <c r="K6" i="7"/>
  <c r="D5" i="7"/>
  <c r="E5" i="7"/>
  <c r="F5" i="7"/>
  <c r="G5" i="7"/>
  <c r="H5" i="7"/>
  <c r="I5" i="7"/>
  <c r="J5" i="7"/>
  <c r="K5" i="7"/>
  <c r="C5" i="7"/>
  <c r="D4" i="7"/>
  <c r="D7" i="7" s="1"/>
  <c r="E4" i="7"/>
  <c r="E7" i="7" s="1"/>
  <c r="F4" i="7"/>
  <c r="F7" i="7" s="1"/>
  <c r="G4" i="7"/>
  <c r="G7" i="7" s="1"/>
  <c r="H4" i="7"/>
  <c r="H7" i="7" s="1"/>
  <c r="I4" i="7"/>
  <c r="I7" i="7" s="1"/>
  <c r="J4" i="7"/>
  <c r="J7" i="7" s="1"/>
  <c r="K4" i="7"/>
  <c r="K7" i="7" s="1"/>
  <c r="C4" i="7"/>
  <c r="C7" i="7" s="1"/>
  <c r="D7" i="5"/>
  <c r="E7" i="5"/>
  <c r="F7" i="5"/>
  <c r="G7" i="5"/>
  <c r="H7" i="5"/>
  <c r="D8" i="5"/>
  <c r="E8" i="5"/>
  <c r="F8" i="5"/>
  <c r="G8" i="5"/>
  <c r="H8" i="5"/>
  <c r="E5" i="5"/>
  <c r="F5" i="5"/>
  <c r="G5" i="5"/>
  <c r="D5" i="5"/>
  <c r="D14" i="5"/>
  <c r="D15" i="5" s="1"/>
  <c r="E14" i="5"/>
  <c r="E15" i="5" s="1"/>
  <c r="F14" i="5"/>
  <c r="F15" i="5" s="1"/>
  <c r="C14" i="5"/>
  <c r="C15" i="5" s="1"/>
  <c r="G36" i="4"/>
  <c r="G37" i="4" s="1"/>
  <c r="I5" i="3"/>
  <c r="D13" i="1"/>
  <c r="G8" i="1"/>
  <c r="F8" i="1"/>
  <c r="E8" i="1"/>
  <c r="D8" i="1"/>
  <c r="H14" i="7" l="1"/>
  <c r="G28" i="7"/>
  <c r="G18" i="7"/>
  <c r="G44" i="7"/>
  <c r="G24" i="7"/>
  <c r="G36" i="7"/>
  <c r="G40" i="7"/>
</calcChain>
</file>

<file path=xl/sharedStrings.xml><?xml version="1.0" encoding="utf-8"?>
<sst xmlns="http://schemas.openxmlformats.org/spreadsheetml/2006/main" count="306" uniqueCount="191">
  <si>
    <t>Q3/2021</t>
  </si>
  <si>
    <t>Q4/2021</t>
  </si>
  <si>
    <t>Q1/2022</t>
  </si>
  <si>
    <t>Q2/2022</t>
  </si>
  <si>
    <t>Q3/2022</t>
  </si>
  <si>
    <t>Doanh thu thuần</t>
  </si>
  <si>
    <t>Tăng trưởng DTT</t>
  </si>
  <si>
    <t>Tăng trưởng LNST</t>
  </si>
  <si>
    <t>#8cb3d2</t>
  </si>
  <si>
    <t>#bfbfbf</t>
  </si>
  <si>
    <t>xám</t>
  </si>
  <si>
    <t>xanh nhạt</t>
  </si>
  <si>
    <t>xanh navy</t>
  </si>
  <si>
    <t>green</t>
  </si>
  <si>
    <t>Lợi nhuận sau thuế</t>
  </si>
  <si>
    <t>Cổ tức tiền mặt</t>
  </si>
  <si>
    <t>#14325a</t>
  </si>
  <si>
    <t>#8cc850</t>
  </si>
  <si>
    <t>BMP</t>
  </si>
  <si>
    <t>NTP</t>
  </si>
  <si>
    <t>AAA</t>
  </si>
  <si>
    <t>DNP</t>
  </si>
  <si>
    <t>SVI</t>
  </si>
  <si>
    <t>INN</t>
  </si>
  <si>
    <t>PE</t>
  </si>
  <si>
    <t>PB</t>
  </si>
  <si>
    <t>ROA (%)</t>
  </si>
  <si>
    <t>ROE (%)</t>
  </si>
  <si>
    <t>EPS (đồng)</t>
  </si>
  <si>
    <t>HSG</t>
  </si>
  <si>
    <t>Khác</t>
  </si>
  <si>
    <t>Thị phần ống nhựa VN (2021)</t>
  </si>
  <si>
    <t>* Cơ cấu cổ đông:</t>
  </si>
  <si>
    <t>Tổng công ty Phát điện 2 - CTCP : 166.391.896 cổ phần - 51%</t>
  </si>
  <si>
    <t>Công ty TNHH Năng lượng REE : 77.396.260 cổ phần - 23,72%</t>
  </si>
  <si>
    <t>Samarang UCITS - Samarang Asian Prosperity: 28.724.630 cổ phần - 8,8%</t>
  </si>
  <si>
    <t>CTCP Nhiệt Điện Phả Lại: 5.621.946 cổ phần - 1,72%</t>
  </si>
  <si>
    <t>Khác: 14,76%</t>
  </si>
  <si>
    <t>*Cơ cấu công ty:</t>
  </si>
  <si>
    <t>Nhà máy Phả Lại 1: Hoạt động sản xuất, kinh doanh điện.</t>
  </si>
  <si>
    <t>Nhà máy Phả Lại 2: Hoạt động sản xuất, kinh doanh điện.</t>
  </si>
  <si>
    <t>Genco2</t>
  </si>
  <si>
    <t>REE</t>
  </si>
  <si>
    <t>Samarang UCITS</t>
  </si>
  <si>
    <t>Cơ cấu cổ đông tại ngày 09/12/2022</t>
  </si>
  <si>
    <t>dạng biểu đồ</t>
  </si>
  <si>
    <t>tròn</t>
  </si>
  <si>
    <t>Điện</t>
  </si>
  <si>
    <t>Xỉ và phế liệu</t>
  </si>
  <si>
    <t>Tổng Doanh thu bán hàng</t>
  </si>
  <si>
    <t>cột</t>
  </si>
  <si>
    <t>Chi phí sản xuất kinh doanh theo yếu tố PPC</t>
  </si>
  <si>
    <t>tổng</t>
  </si>
  <si>
    <t>Nguồn than trộn của PPC</t>
  </si>
  <si>
    <t>10T2021</t>
  </si>
  <si>
    <t>10T2022</t>
  </si>
  <si>
    <t>Sản lượng điện than (tỷ kWh)</t>
  </si>
  <si>
    <t>9T2022</t>
  </si>
  <si>
    <t>line</t>
  </si>
  <si>
    <t>giá than TKV bán cho các nhà máy nhiệt điện</t>
  </si>
  <si>
    <t>Q1/2020</t>
  </si>
  <si>
    <t>Q2/2020</t>
  </si>
  <si>
    <t>Q3/2020</t>
  </si>
  <si>
    <t>Q4/2020</t>
  </si>
  <si>
    <t>Q1/2021</t>
  </si>
  <si>
    <t>Q2/2021</t>
  </si>
  <si>
    <t>Giá than (USD/tấn)</t>
  </si>
  <si>
    <t>Tháng 1</t>
  </si>
  <si>
    <t>Nguyên vật liệu, phụ liệu</t>
  </si>
  <si>
    <t>Sửa chữa lớn TSCD</t>
  </si>
  <si>
    <t>Nhân công</t>
  </si>
  <si>
    <t>Bảo trì</t>
  </si>
  <si>
    <t>#507796</t>
  </si>
  <si>
    <t>Than</t>
  </si>
  <si>
    <t>Dầu FO</t>
  </si>
  <si>
    <t>Cơ cấu chi phí nguyên nhiên liệu năm 2021</t>
  </si>
  <si>
    <t>Than antraxit khai thác trong nước</t>
  </si>
  <si>
    <t>Than á bitum nhập khẩu</t>
  </si>
  <si>
    <t>Tỷ trọng  toàn hệ thống</t>
  </si>
  <si>
    <t xml:space="preserve">Sản lượng điện than </t>
  </si>
  <si>
    <t>Tỷ kWh</t>
  </si>
  <si>
    <t>Tỷ trọng  toàn hệ thống 2</t>
  </si>
  <si>
    <t>Sản lượng điện sản xuất PPC</t>
  </si>
  <si>
    <t>Triệu kWh</t>
  </si>
  <si>
    <t>Qm</t>
  </si>
  <si>
    <t>Qc</t>
  </si>
  <si>
    <t>01/2020</t>
  </si>
  <si>
    <t>01/2021</t>
  </si>
  <si>
    <t>01/2022</t>
  </si>
  <si>
    <t>01/2023</t>
  </si>
  <si>
    <t>Cơ cấu doanh thu</t>
  </si>
  <si>
    <t>Doanh thu bán điện</t>
  </si>
  <si>
    <t>Doanh thu Qm</t>
  </si>
  <si>
    <t>Doanh thu bán xỉ và phế liệu</t>
  </si>
  <si>
    <t>nghìn</t>
  </si>
  <si>
    <t>Các nhà máy tham gia thị trường cạnh tranh.</t>
  </si>
  <si>
    <t>STT</t>
  </si>
  <si>
    <t>Tên nhà máy</t>
  </si>
  <si>
    <t>Công suất lắp đặt</t>
  </si>
  <si>
    <t>Loại hình tham gia</t>
  </si>
  <si>
    <t>An Khánh</t>
  </si>
  <si>
    <t>100,00 MW</t>
  </si>
  <si>
    <t>Tham gia trực tiếp</t>
  </si>
  <si>
    <t>Cẩm Phả</t>
  </si>
  <si>
    <t>660,00 MW</t>
  </si>
  <si>
    <t>Cao Ngạn</t>
  </si>
  <si>
    <t>110,00 MW</t>
  </si>
  <si>
    <t>Duyên Hải 1</t>
  </si>
  <si>
    <t>1200,00 MW</t>
  </si>
  <si>
    <t>Duyên Hải 3</t>
  </si>
  <si>
    <t>Hải Phòng</t>
  </si>
  <si>
    <t>Mạo Khê</t>
  </si>
  <si>
    <t>440,00 MW</t>
  </si>
  <si>
    <t>Mông Dương 1</t>
  </si>
  <si>
    <t>1080,00 MW</t>
  </si>
  <si>
    <t>Mông Dương 2</t>
  </si>
  <si>
    <t>Tham gia gián tiếp</t>
  </si>
  <si>
    <t>Na Dương</t>
  </si>
  <si>
    <t>Phả Lại 1</t>
  </si>
  <si>
    <t>Phả Lại 2</t>
  </si>
  <si>
    <t>600,00 MW</t>
  </si>
  <si>
    <t>Quảng Ninh</t>
  </si>
  <si>
    <t>Sơn Động</t>
  </si>
  <si>
    <t>220,00 MW</t>
  </si>
  <si>
    <t>Uông Bí MR</t>
  </si>
  <si>
    <t>630,00 MW</t>
  </si>
  <si>
    <t>Vĩnh Tân 1</t>
  </si>
  <si>
    <t>Vĩnh Tân 2</t>
  </si>
  <si>
    <t>622,00 MW</t>
  </si>
  <si>
    <t>Vũng Áng 1</t>
  </si>
  <si>
    <t>Giá điện trên thị trường cạnh tranh</t>
  </si>
  <si>
    <t>Giá điện Qm (đồng/kWh)</t>
  </si>
  <si>
    <t>Sản lượng điện than so với tổng sản lượng huy động.</t>
  </si>
  <si>
    <t>Sản lượng điện than</t>
  </si>
  <si>
    <t>90,8</t>
  </si>
  <si>
    <t>118,3</t>
  </si>
  <si>
    <t>86,65</t>
  </si>
  <si>
    <t>Sản lượng huy động</t>
  </si>
  <si>
    <t>231,1</t>
  </si>
  <si>
    <t>225,98</t>
  </si>
  <si>
    <t>Cơ cấu điện huy động quy hoạch điện 8</t>
  </si>
  <si>
    <t>Tổng công suất lắp đặt nguồn điện toàn hệ thống</t>
  </si>
  <si>
    <t>Nhiệt than/sinh khối/amoniac</t>
  </si>
  <si>
    <t>Thủy điện</t>
  </si>
  <si>
    <t>Nhiệt điện khí</t>
  </si>
  <si>
    <t>Nhập khẩu + khác</t>
  </si>
  <si>
    <t>Tổng</t>
  </si>
  <si>
    <t>Tỷ trọng điện than/ sinh khối</t>
  </si>
  <si>
    <t>Tỷ đồng</t>
  </si>
  <si>
    <t xml:space="preserve">Doanh thu </t>
  </si>
  <si>
    <t>gvhb</t>
  </si>
  <si>
    <t>chi phí Qc</t>
  </si>
  <si>
    <t>Lợi nhuận gộp</t>
  </si>
  <si>
    <t>Biên lợi nhuận gộp</t>
  </si>
  <si>
    <t>Năng lượng tái tạo</t>
  </si>
  <si>
    <t>tổng dthu</t>
  </si>
  <si>
    <t>Sản lượng điện sản xuất</t>
  </si>
  <si>
    <t>Doanh thu</t>
  </si>
  <si>
    <t>triệu kWh</t>
  </si>
  <si>
    <t>La Nina</t>
  </si>
  <si>
    <t>Trung lập</t>
  </si>
  <si>
    <t>El Nino</t>
  </si>
  <si>
    <t>10/2022</t>
  </si>
  <si>
    <t>11/2022</t>
  </si>
  <si>
    <t>12/2022</t>
  </si>
  <si>
    <t>02/2023</t>
  </si>
  <si>
    <t>03/2023</t>
  </si>
  <si>
    <t>04/2023</t>
  </si>
  <si>
    <t>05/2023</t>
  </si>
  <si>
    <t>06/2023</t>
  </si>
  <si>
    <t>Nợ vay</t>
  </si>
  <si>
    <t>Tổng tài sản</t>
  </si>
  <si>
    <t xml:space="preserve">Nợ vay ngắn hạn </t>
  </si>
  <si>
    <t xml:space="preserve">Nợ vay dài hạn </t>
  </si>
  <si>
    <t>Nợ vay/Tổng tài sản</t>
  </si>
  <si>
    <t>QTP</t>
  </si>
  <si>
    <t>PPC</t>
  </si>
  <si>
    <t>HND</t>
  </si>
  <si>
    <t>NT2</t>
  </si>
  <si>
    <t>Cổ tức/Lợi nhuận sau thuế</t>
  </si>
  <si>
    <t>Tiền trả cổ tức</t>
  </si>
  <si>
    <t>POW</t>
  </si>
  <si>
    <t>BTP</t>
  </si>
  <si>
    <t>ppc</t>
  </si>
  <si>
    <t>giá cuối năm</t>
  </si>
  <si>
    <t>Tỷ suất cổ tức</t>
  </si>
  <si>
    <t>Cổ tức</t>
  </si>
  <si>
    <t>Trung bình 2018-2021</t>
  </si>
  <si>
    <t>Tốc độ tăng trưởng</t>
  </si>
  <si>
    <t>Tổng sản lượng điện tiêu thụ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</si>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</sst>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15096"/>
      <name val="Helvetica"/>
    </font>
    <font>
      <sz val="14"/>
      <color rgb="FF00000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b/>
      <sz val="11"/>
      <color rgb="FF000000"/>
      <name val="Arial"/>
      <family val="2"/>
      <charset val="163"/>
    </font>
    <font>
      <sz val="9"/>
      <color rgb="FF000000"/>
      <name val="Arial"/>
      <family val="2"/>
      <charset val="163"/>
    </font>
    <font>
      <sz val="8"/>
      <name val="Calibri"/>
      <family val="2"/>
      <scheme val="minor"/>
    </font>
    <font>
      <sz val="10"/>
      <color theme="1"/>
      <name val="Arial"/>
      <family val="2"/>
      <charset val="163"/>
    </font>
    <font>
      <sz val="11"/>
      <color theme="1"/>
      <name val="Calibri"/>
      <family val="2"/>
      <charset val="163"/>
    </font>
    <font>
      <b/>
      <sz val="11"/>
      <color theme="1"/>
      <name val="Calibri"/>
      <family val="2"/>
      <charset val="163"/>
    </font>
    <font>
      <sz val="11"/>
      <color theme="1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E1F5FE"/>
        <bgColor indexed="64"/>
      </patternFill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4" fillId="0" borderId="0" xfId="0" applyFont="1"/>
    <xf numFmtId="164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5" fontId="0" fillId="0" borderId="0" xfId="1" applyNumberFormat="1" applyFont="1"/>
    <xf numFmtId="165" fontId="4" fillId="0" borderId="0" xfId="1" applyNumberFormat="1" applyFont="1"/>
    <xf numFmtId="0" fontId="6" fillId="0" borderId="0" xfId="0" applyFont="1"/>
    <xf numFmtId="9" fontId="0" fillId="0" borderId="0" xfId="0" applyNumberFormat="1"/>
    <xf numFmtId="0" fontId="5" fillId="0" borderId="0" xfId="0" applyFont="1"/>
    <xf numFmtId="0" fontId="0" fillId="4" borderId="0" xfId="0" applyFill="1"/>
    <xf numFmtId="10" fontId="0" fillId="0" borderId="0" xfId="0" applyNumberFormat="1"/>
    <xf numFmtId="0" fontId="7" fillId="0" borderId="0" xfId="0" applyFont="1"/>
    <xf numFmtId="1" fontId="0" fillId="0" borderId="0" xfId="0" applyNumberFormat="1"/>
    <xf numFmtId="0" fontId="2" fillId="0" borderId="0" xfId="0" applyFont="1"/>
    <xf numFmtId="3" fontId="0" fillId="0" borderId="0" xfId="0" applyNumberFormat="1"/>
    <xf numFmtId="1" fontId="2" fillId="0" borderId="1" xfId="0" applyNumberFormat="1" applyFont="1" applyBorder="1" applyAlignment="1">
      <alignment horizontal="right" wrapText="1"/>
    </xf>
    <xf numFmtId="49" fontId="0" fillId="0" borderId="0" xfId="0" applyNumberForma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center" wrapText="1"/>
    </xf>
    <xf numFmtId="9" fontId="10" fillId="0" borderId="1" xfId="0" applyNumberFormat="1" applyFont="1" applyBorder="1" applyAlignment="1">
      <alignment horizontal="right" wrapText="1"/>
    </xf>
    <xf numFmtId="164" fontId="9" fillId="0" borderId="1" xfId="0" applyNumberFormat="1" applyFont="1" applyBorder="1" applyAlignment="1">
      <alignment horizontal="right" wrapText="1"/>
    </xf>
    <xf numFmtId="9" fontId="9" fillId="0" borderId="1" xfId="1" applyFont="1" applyBorder="1" applyAlignment="1">
      <alignment horizontal="right" wrapText="1"/>
    </xf>
    <xf numFmtId="9" fontId="0" fillId="0" borderId="0" xfId="1" applyFont="1"/>
    <xf numFmtId="0" fontId="0" fillId="0" borderId="0" xfId="0" applyAlignment="1">
      <alignment horizontal="center"/>
    </xf>
    <xf numFmtId="4" fontId="2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0" fontId="10" fillId="0" borderId="3" xfId="0" applyFont="1" applyBorder="1" applyAlignment="1">
      <alignment horizontal="right" wrapText="1"/>
    </xf>
    <xf numFmtId="165" fontId="0" fillId="0" borderId="0" xfId="0" applyNumberFormat="1"/>
    <xf numFmtId="0" fontId="12" fillId="0" borderId="1" xfId="0" applyFont="1" applyBorder="1" applyAlignment="1">
      <alignment horizontal="right" vertical="top" wrapText="1"/>
    </xf>
    <xf numFmtId="0" fontId="12" fillId="0" borderId="0" xfId="0" applyFont="1"/>
    <xf numFmtId="1" fontId="12" fillId="0" borderId="1" xfId="0" applyNumberFormat="1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right" vertical="top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1" applyNumberFormat="1" applyFont="1"/>
    <xf numFmtId="2" fontId="5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4325A"/>
      <color rgb="FF8CC850"/>
      <color rgb="FFBFBFBF"/>
      <color rgb="FF507796"/>
      <color rgb="FF8CB3D2"/>
      <color rgb="FF8CC74F"/>
      <color rgb="FF000000"/>
      <color rgb="FF0011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14325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'Tổng quan'!$I$1</c:f>
              <c:strCache>
                <c:ptCount val="1"/>
                <c:pt idx="0">
                  <c:v>Cơ cấu cổ đông tại ngày 09/12/2022</c:v>
                </c:pt>
              </c:strCache>
            </c:strRef>
          </c:tx>
          <c:dPt>
            <c:idx val="0"/>
            <c:bubble3D val="0"/>
            <c:spPr>
              <a:solidFill>
                <a:srgbClr val="8CC7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AC-4A51-9A2E-8323518AADF6}"/>
              </c:ext>
            </c:extLst>
          </c:dPt>
          <c:dPt>
            <c:idx val="1"/>
            <c:bubble3D val="0"/>
            <c:spPr>
              <a:solidFill>
                <a:srgbClr val="14325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CAC-4A51-9A2E-8323518AADF6}"/>
              </c:ext>
            </c:extLst>
          </c:dPt>
          <c:dPt>
            <c:idx val="2"/>
            <c:bubble3D val="0"/>
            <c:spPr>
              <a:solidFill>
                <a:srgbClr val="8CB3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AC-4A51-9A2E-8323518AADF6}"/>
              </c:ext>
            </c:extLst>
          </c:dPt>
          <c:dPt>
            <c:idx val="3"/>
            <c:bubble3D val="0"/>
            <c:spPr>
              <a:solidFill>
                <a:srgbClr val="BFBFB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CAC-4A51-9A2E-8323518AADF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CAC-4A51-9A2E-8323518AAD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'Tổng quan'!$H$2:$H$5</c:f>
              <c:strCache>
                <c:ptCount val="4"/>
                <c:pt idx="0">
                  <c:v>Genco2</c:v>
                </c:pt>
                <c:pt idx="1">
                  <c:v>REE</c:v>
                </c:pt>
                <c:pt idx="2">
                  <c:v>Samarang UCITS</c:v>
                </c:pt>
                <c:pt idx="3">
                  <c:v>Khác</c:v>
                </c:pt>
              </c:strCache>
            </c:strRef>
          </c:cat>
          <c:val>
            <c:numRef>
              <c:f>'Tổng quan'!$I$2:$I$5</c:f>
              <c:numCache>
                <c:formatCode>0%</c:formatCode>
                <c:ptCount val="4"/>
                <c:pt idx="0">
                  <c:v>0.52</c:v>
                </c:pt>
                <c:pt idx="1">
                  <c:v>0.24</c:v>
                </c:pt>
                <c:pt idx="2">
                  <c:v>0.09</c:v>
                </c:pt>
                <c:pt idx="3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C-4A51-9A2E-8323518AAD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42578011081946"/>
          <c:y val="0.2963700875774366"/>
          <c:w val="0.22772265966754154"/>
          <c:h val="0.530234983253355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6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</a:rPr>
              <a:t>Sản</a:t>
            </a:r>
            <a:r>
              <a:rPr lang="en-US" sz="1300" b="1" baseline="0">
                <a:solidFill>
                  <a:sysClr val="windowText" lastClr="000000"/>
                </a:solidFill>
              </a:rPr>
              <a:t> lượng điện và Doanh thu bán điện PPC</a:t>
            </a:r>
            <a:endParaRPr lang="en-US" sz="13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'sản xuất'!$B$4</c:f>
              <c:strCache>
                <c:ptCount val="1"/>
                <c:pt idx="0">
                  <c:v>Sản lượng điện sản xuất</c:v>
                </c:pt>
              </c:strCache>
            </c:strRef>
          </c:tx>
          <c:spPr>
            <a:solidFill>
              <a:srgbClr val="14325A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4880752405949256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54-487F-ADEE-81BFE0440AD1}"/>
                </c:ext>
              </c:extLst>
            </c:dLbl>
            <c:spPr>
              <a:solidFill>
                <a:srgbClr val="14325A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'sản xuất'!$C$3:$G$3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9T2022</c:v>
                </c:pt>
              </c:strCache>
            </c:strRef>
          </c:cat>
          <c:val>
            <c:numRef>
              <c:f>'sản xuất'!$C$4:$G$4</c:f>
              <c:numCache>
                <c:formatCode>#,##0</c:formatCode>
                <c:ptCount val="5"/>
                <c:pt idx="0">
                  <c:v>5607.46</c:v>
                </c:pt>
                <c:pt idx="1">
                  <c:v>6056.26</c:v>
                </c:pt>
                <c:pt idx="2">
                  <c:v>5776.73</c:v>
                </c:pt>
                <c:pt idx="3">
                  <c:v>2965.62</c:v>
                </c:pt>
                <c:pt idx="4">
                  <c:v>2546.3000000000002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4-487F-ADEE-81BFE0440A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9449024"/>
        <c:axId val="109451520"/>
      </c:barChart>
      <c:lineChart>
        <c:grouping val="standard"/>
        <c:varyColors val="0"/>
        <c:ser>
          <c:idx val="1"/>
          <c:order val="1"/>
          <c:tx>
            <c:strRef>
              <c:f>'sản xuất'!$B$5</c:f>
              <c:strCache>
                <c:ptCount val="1"/>
                <c:pt idx="0">
                  <c:v>Doanh thu</c:v>
                </c:pt>
              </c:strCache>
            </c:strRef>
          </c:tx>
          <c:spPr>
            <a:ln w="28575" cap="rnd">
              <a:solidFill>
                <a:srgbClr val="8CC8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8CC8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'sản xuất'!$C$3:$G$3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9T2022</c:v>
                </c:pt>
              </c:strCache>
            </c:strRef>
          </c:cat>
          <c:val>
            <c:numRef>
              <c:f>'sản xuất'!$C$5:$G$5</c:f>
              <c:numCache>
                <c:formatCode>General</c:formatCode>
                <c:ptCount val="5"/>
                <c:pt idx="0">
                  <c:v>7116.9</c:v>
                </c:pt>
                <c:pt idx="1">
                  <c:v>8183.3</c:v>
                </c:pt>
                <c:pt idx="2">
                  <c:v>7929</c:v>
                </c:pt>
                <c:pt idx="3">
                  <c:v>3868</c:v>
                </c:pt>
                <c:pt idx="4">
                  <c:v>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4-487F-ADEE-81BFE0440A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434816"/>
        <c:axId val="842430656"/>
      </c:lineChart>
      <c:catAx>
        <c:axId val="1094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1520"/>
        <c:crosses val="autoZero"/>
        <c:auto val="1"/>
        <c:lblAlgn val="ctr"/>
        <c:lblOffset val="100"/>
        <c:noMultiLvlLbl val="0"/>
      </c:catAx>
      <c:valAx>
        <c:axId val="10945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Triệu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9024"/>
        <c:crosses val="autoZero"/>
        <c:crossBetween val="between"/>
      </c:valAx>
      <c:valAx>
        <c:axId val="842430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Tỷ đồng</a:t>
                </a:r>
              </a:p>
            </c:rich>
          </c:tx>
          <c:layout>
            <c:manualLayout>
              <c:xMode val="edge"/>
              <c:yMode val="edge"/>
              <c:x val="0.93554155730533683"/>
              <c:y val="0.40417031204432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34816"/>
        <c:crosses val="max"/>
        <c:crossBetween val="between"/>
      </c:valAx>
      <c:catAx>
        <c:axId val="8424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243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>
                <a:solidFill>
                  <a:srgbClr val="14325A"/>
                </a:solidFill>
              </a:rPr>
              <a:t>Doanh</a:t>
            </a:r>
            <a:r>
              <a:rPr lang="vi-VN" b="1" baseline="0">
                <a:solidFill>
                  <a:srgbClr val="14325A"/>
                </a:solidFill>
              </a:rPr>
              <a:t> thu bán điện</a:t>
            </a:r>
            <a:endParaRPr lang="en-US" b="1">
              <a:solidFill>
                <a:srgbClr val="14325A"/>
              </a:solidFill>
            </a:endParaRPr>
          </a:p>
        </c:rich>
      </c:tx>
      <c:layout>
        <c:manualLayout>
          <c:xMode val="edge"/>
          <c:yMode val="edge"/>
          <c:x val="0.3191666666666666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'đầu ra'!$J$4</c:f>
              <c:strCache>
                <c:ptCount val="1"/>
                <c:pt idx="0">
                  <c:v>Qc</c:v>
                </c:pt>
              </c:strCache>
            </c:strRef>
          </c:tx>
          <c:spPr>
            <a:solidFill>
              <a:srgbClr val="8CC8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8CC8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'đầu ra'!$K$3:$N$3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'đầu ra'!$K$4:$N$4</c:f>
              <c:numCache>
                <c:formatCode>0</c:formatCode>
                <c:ptCount val="4"/>
                <c:pt idx="0">
                  <c:v>6299</c:v>
                </c:pt>
                <c:pt idx="1">
                  <c:v>6501.9</c:v>
                </c:pt>
                <c:pt idx="2">
                  <c:v>7207</c:v>
                </c:pt>
                <c:pt idx="3">
                  <c:v>3320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1-4A25-AE53-C59B9EF620BD}"/>
            </c:ext>
          </c:extLst>
        </c:ser>
        <c:ser>
          <c:idx val="1"/>
          <c:order val="1"/>
          <c:tx>
            <c:strRef>
              <c:f>'đầu ra'!$J$5</c:f>
              <c:strCache>
                <c:ptCount val="1"/>
                <c:pt idx="0">
                  <c:v>Qm</c:v>
                </c:pt>
              </c:strCache>
            </c:strRef>
          </c:tx>
          <c:spPr>
            <a:solidFill>
              <a:srgbClr val="14325A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14325A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'đầu ra'!$K$3:$N$3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'đầu ra'!$K$5:$N$5</c:f>
              <c:numCache>
                <c:formatCode>General</c:formatCode>
                <c:ptCount val="4"/>
                <c:pt idx="0">
                  <c:v>803</c:v>
                </c:pt>
                <c:pt idx="1">
                  <c:v>1663</c:v>
                </c:pt>
                <c:pt idx="2">
                  <c:v>701</c:v>
                </c:pt>
                <c:pt idx="3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1-4A25-AE53-C59B9EF620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60878704"/>
        <c:axId val="760884528"/>
      </c:barChart>
      <c:catAx>
        <c:axId val="7608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84528"/>
        <c:crosses val="autoZero"/>
        <c:auto val="1"/>
        <c:lblAlgn val="ctr"/>
        <c:lblOffset val="100"/>
        <c:noMultiLvlLbl val="0"/>
      </c:catAx>
      <c:valAx>
        <c:axId val="76088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Tỷ đồng 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902814231554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53630796150479"/>
          <c:y val="0.90638532706517039"/>
          <c:w val="0.15882983377077864"/>
          <c:h val="4.7536575672520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>
                <a:solidFill>
                  <a:srgbClr val="14325A"/>
                </a:solidFill>
              </a:rPr>
              <a:t>Doanh</a:t>
            </a:r>
            <a:r>
              <a:rPr lang="vi-VN" b="1" baseline="0">
                <a:solidFill>
                  <a:srgbClr val="14325A"/>
                </a:solidFill>
              </a:rPr>
              <a:t> thu, lợi nhuận gộp và biên lợi nhuận bán điện theo hợp đồng </a:t>
            </a:r>
            <a:endParaRPr lang="en-US" b="1">
              <a:solidFill>
                <a:srgbClr val="14325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'đầu ra'!$B$10</c:f>
              <c:strCache>
                <c:ptCount val="1"/>
                <c:pt idx="0">
                  <c:v>Doanh thu </c:v>
                </c:pt>
              </c:strCache>
            </c:strRef>
          </c:tx>
          <c:spPr>
            <a:solidFill>
              <a:srgbClr val="14325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'đầu ra'!$D$2:$G$2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'đầu ra'!$C$10:$F$10</c:f>
              <c:numCache>
                <c:formatCode>General</c:formatCode>
                <c:ptCount val="4"/>
                <c:pt idx="0">
                  <c:v>6299</c:v>
                </c:pt>
                <c:pt idx="1">
                  <c:v>6501</c:v>
                </c:pt>
                <c:pt idx="2">
                  <c:v>7207</c:v>
                </c:pt>
                <c:pt idx="3">
                  <c:v>3320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A-4459-806A-86F51B88CC2B}"/>
            </c:ext>
          </c:extLst>
        </c:ser>
        <c:ser>
          <c:idx val="1"/>
          <c:order val="1"/>
          <c:tx>
            <c:strRef>
              <c:f>'đầu ra'!$B$14</c:f>
              <c:strCache>
                <c:ptCount val="1"/>
                <c:pt idx="0">
                  <c:v>Lợi nhuận gộp</c:v>
                </c:pt>
              </c:strCache>
            </c:strRef>
          </c:tx>
          <c:spPr>
            <a:solidFill>
              <a:srgbClr val="8CB3D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'đầu ra'!$D$2:$G$2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'đầu ra'!$C$14:$F$14</c:f>
              <c:numCache>
                <c:formatCode>General</c:formatCode>
                <c:ptCount val="4"/>
                <c:pt idx="0">
                  <c:v>1225.3500000000004</c:v>
                </c:pt>
                <c:pt idx="1">
                  <c:v>1323</c:v>
                </c:pt>
                <c:pt idx="2">
                  <c:v>1325</c:v>
                </c:pt>
                <c:pt idx="3">
                  <c:v>39.199999999999818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A-4459-806A-86F51B88CC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9420288"/>
        <c:axId val="49417376"/>
      </c:barChart>
      <c:lineChart>
        <c:grouping val="standard"/>
        <c:varyColors val="0"/>
        <c:ser>
          <c:idx val="2"/>
          <c:order val="2"/>
          <c:tx>
            <c:strRef>
              <c:f>'đầu ra'!$B$15</c:f>
              <c:strCache>
                <c:ptCount val="1"/>
                <c:pt idx="0">
                  <c:v>Biên lợi nhuận gộp</c:v>
                </c:pt>
              </c:strCache>
            </c:strRef>
          </c:tx>
          <c:spPr>
            <a:ln w="28575" cap="rnd">
              <a:solidFill>
                <a:srgbClr val="8CC850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5487751531058619E-3"/>
                  <c:y val="-5.01418834425801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8A-4459-806A-86F51B88CC2B}"/>
                </c:ext>
              </c:extLst>
            </c:dLbl>
            <c:spPr>
              <a:solidFill>
                <a:srgbClr val="8CC8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'đầu ra'!$D$2:$G$2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'đầu ra'!$C$15:$F$15</c:f>
              <c:numCache>
                <c:formatCode>0%</c:formatCode>
                <c:ptCount val="4"/>
                <c:pt idx="0">
                  <c:v>0.19453087791712975</c:v>
                </c:pt>
                <c:pt idx="1">
                  <c:v>0.20350715274573142</c:v>
                </c:pt>
                <c:pt idx="2">
                  <c:v>0.18384903565977523</c:v>
                </c:pt>
                <c:pt idx="3">
                  <c:v>1.1807228915662596E-2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A-4459-806A-86F51B88CC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4673184"/>
        <c:axId val="754672768"/>
      </c:lineChart>
      <c:catAx>
        <c:axId val="494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7376"/>
        <c:crosses val="autoZero"/>
        <c:auto val="1"/>
        <c:lblAlgn val="ctr"/>
        <c:lblOffset val="100"/>
        <c:noMultiLvlLbl val="0"/>
      </c:catAx>
      <c:valAx>
        <c:axId val="49417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ysClr val="windowText" lastClr="000000"/>
                    </a:solidFill>
                  </a:rPr>
                  <a:t>Tỷ</a:t>
                </a:r>
                <a:r>
                  <a:rPr lang="vi-VN" baseline="0">
                    <a:solidFill>
                      <a:sysClr val="windowText" lastClr="000000"/>
                    </a:solidFill>
                  </a:rPr>
                  <a:t> đồng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0288"/>
        <c:crosses val="autoZero"/>
        <c:crossBetween val="between"/>
      </c:valAx>
      <c:valAx>
        <c:axId val="7546727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73184"/>
        <c:crosses val="max"/>
        <c:crossBetween val="between"/>
      </c:valAx>
      <c:catAx>
        <c:axId val="75467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467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rgbClr val="14325A"/>
                </a:solidFill>
                <a:latin typeface="+mn-lt"/>
                <a:ea typeface="+mn-ea"/>
                <a:cs typeface="+mn-cs"/>
              </a:defRPr>
            </a:pPr>
            <a:r>
              <a:rPr lang="vi-VN" sz="1300" b="1">
                <a:solidFill>
                  <a:srgbClr val="14325A"/>
                </a:solidFill>
              </a:rPr>
              <a:t>Giá</a:t>
            </a:r>
            <a:r>
              <a:rPr lang="vi-VN" sz="1300" b="1" baseline="0">
                <a:solidFill>
                  <a:srgbClr val="14325A"/>
                </a:solidFill>
              </a:rPr>
              <a:t> điện trên thị trường cạnh tranh  </a:t>
            </a:r>
            <a:endParaRPr lang="en-US" sz="1300" b="1">
              <a:solidFill>
                <a:srgbClr val="14325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rgbClr val="14325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16535433070867"/>
          <c:y val="0.150385628654502"/>
          <c:w val="0.78930402449693793"/>
          <c:h val="0.729753009611085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4"/>
            <c:marker>
              <c:symbol val="none"/>
            </c:marker>
            <c:bubble3D val="0"/>
            <c:spPr>
              <a:ln w="28575" cap="rnd">
                <a:solidFill>
                  <a:srgbClr val="8CC8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0A-4C83-A10E-563078241E7C}"/>
              </c:ext>
            </c:extLst>
          </c:dPt>
          <c:dPt>
            <c:idx val="35"/>
            <c:marker>
              <c:symbol val="none"/>
            </c:marker>
            <c:bubble3D val="0"/>
            <c:spPr>
              <a:ln w="28575" cap="rnd">
                <a:solidFill>
                  <a:srgbClr val="8CC8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0A-4C83-A10E-563078241E7C}"/>
              </c:ext>
            </c:extLst>
          </c:dPt>
          <c:cat>
            <c:strRef>
              <c:f>'đầu ra'!$C$49:$AL$49</c:f>
              <c:strCache>
                <c:ptCount val="25"/>
                <c:pt idx="0">
                  <c:v>01/2020</c:v>
                </c:pt>
                <c:pt idx="12">
                  <c:v>01/2021</c:v>
                </c:pt>
                <c:pt idx="24">
                  <c:v>01/2022</c:v>
                </c:pt>
              </c:strCache>
            </c:strRef>
          </c:cat>
          <c:val>
            <c:numRef>
              <c:f>'đầu ra'!$C$46:$AL$46</c:f>
              <c:numCache>
                <c:formatCode>General</c:formatCode>
                <c:ptCount val="36"/>
                <c:pt idx="0">
                  <c:v>1125</c:v>
                </c:pt>
                <c:pt idx="1">
                  <c:v>1186</c:v>
                </c:pt>
                <c:pt idx="2">
                  <c:v>1157</c:v>
                </c:pt>
                <c:pt idx="3">
                  <c:v>882</c:v>
                </c:pt>
                <c:pt idx="4">
                  <c:v>1075</c:v>
                </c:pt>
                <c:pt idx="5">
                  <c:v>970</c:v>
                </c:pt>
                <c:pt idx="6">
                  <c:v>903</c:v>
                </c:pt>
                <c:pt idx="7">
                  <c:v>689</c:v>
                </c:pt>
                <c:pt idx="8">
                  <c:v>851</c:v>
                </c:pt>
                <c:pt idx="9">
                  <c:v>335</c:v>
                </c:pt>
                <c:pt idx="10">
                  <c:v>704</c:v>
                </c:pt>
                <c:pt idx="11">
                  <c:v>769</c:v>
                </c:pt>
                <c:pt idx="12">
                  <c:v>967</c:v>
                </c:pt>
                <c:pt idx="13">
                  <c:v>1048</c:v>
                </c:pt>
                <c:pt idx="14">
                  <c:v>1286</c:v>
                </c:pt>
                <c:pt idx="15">
                  <c:v>1095</c:v>
                </c:pt>
                <c:pt idx="16">
                  <c:v>1024</c:v>
                </c:pt>
                <c:pt idx="17">
                  <c:v>1076</c:v>
                </c:pt>
                <c:pt idx="18">
                  <c:v>912</c:v>
                </c:pt>
                <c:pt idx="19">
                  <c:v>1000</c:v>
                </c:pt>
                <c:pt idx="20">
                  <c:v>941</c:v>
                </c:pt>
                <c:pt idx="21">
                  <c:v>926</c:v>
                </c:pt>
                <c:pt idx="22">
                  <c:v>739</c:v>
                </c:pt>
                <c:pt idx="23">
                  <c:v>996</c:v>
                </c:pt>
                <c:pt idx="24">
                  <c:v>1242</c:v>
                </c:pt>
                <c:pt idx="25">
                  <c:v>1561</c:v>
                </c:pt>
                <c:pt idx="26">
                  <c:v>1756</c:v>
                </c:pt>
                <c:pt idx="27">
                  <c:v>1792</c:v>
                </c:pt>
                <c:pt idx="28">
                  <c:v>1126</c:v>
                </c:pt>
                <c:pt idx="29">
                  <c:v>1186</c:v>
                </c:pt>
                <c:pt idx="30">
                  <c:v>1355</c:v>
                </c:pt>
                <c:pt idx="31">
                  <c:v>1525</c:v>
                </c:pt>
                <c:pt idx="32">
                  <c:v>1759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A-4C83-A10E-56307824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1664"/>
        <c:axId val="45941248"/>
      </c:lineChart>
      <c:catAx>
        <c:axId val="459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1248"/>
        <c:crosses val="autoZero"/>
        <c:auto val="1"/>
        <c:lblAlgn val="ctr"/>
        <c:lblOffset val="100"/>
        <c:noMultiLvlLbl val="0"/>
      </c:catAx>
      <c:valAx>
        <c:axId val="45941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 </a:t>
                </a:r>
                <a:r>
                  <a:rPr lang="vi-VN">
                    <a:solidFill>
                      <a:sysClr val="windowText" lastClr="000000"/>
                    </a:solidFill>
                  </a:rPr>
                  <a:t>Đồng/kWh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300" b="1">
                <a:solidFill>
                  <a:srgbClr val="14325A"/>
                </a:solidFill>
              </a:rPr>
              <a:t>Cơ cấu điện huy động quy hoạch điện 8</a:t>
            </a:r>
            <a:endParaRPr lang="en-US" sz="1300" b="1">
              <a:solidFill>
                <a:srgbClr val="14325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92904721286745E-2"/>
          <c:y val="0.10328072401237265"/>
          <c:w val="0.84596793673067738"/>
          <c:h val="0.7345887101553970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'đầu ra'!$B$58:$D$58</c:f>
              <c:strCache>
                <c:ptCount val="3"/>
                <c:pt idx="0">
                  <c:v>Nhiệt than/sinh khối/amoniac</c:v>
                </c:pt>
              </c:strCache>
            </c:strRef>
          </c:tx>
          <c:spPr>
            <a:solidFill>
              <a:srgbClr val="8CC850"/>
            </a:solidFill>
            <a:ln>
              <a:noFill/>
            </a:ln>
            <a:effectLst/>
          </c:spPr>
          <c:invertIfNegative val="0"/>
          <c:cat>
            <c:numRef>
              <c:f>'đầu ra'!$E$56:$H$56</c:f>
              <c:numCache>
                <c:formatCode>General</c:formatCode>
                <c:ptCount val="4"/>
                <c:pt idx="0">
                  <c:v>2015</c:v>
                </c:pt>
                <c:pt idx="1">
                  <c:v>2021</c:v>
                </c:pt>
                <c:pt idx="2">
                  <c:v>2030</c:v>
                </c:pt>
                <c:pt idx="3">
                  <c:v>2050</c:v>
                </c:pt>
              </c:numCache>
            </c:numRef>
          </c:cat>
          <c:val>
            <c:numRef>
              <c:f>'đầu ra'!$E$58:$H$58</c:f>
              <c:numCache>
                <c:formatCode>General</c:formatCode>
                <c:ptCount val="4"/>
                <c:pt idx="0">
                  <c:v>12.9</c:v>
                </c:pt>
                <c:pt idx="1">
                  <c:v>24.7</c:v>
                </c:pt>
                <c:pt idx="2">
                  <c:v>30</c:v>
                </c:pt>
                <c:pt idx="3">
                  <c:v>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E-4F26-8028-760A14E7A600}"/>
            </c:ext>
          </c:extLst>
        </c:ser>
        <c:ser>
          <c:idx val="2"/>
          <c:order val="2"/>
          <c:tx>
            <c:strRef>
              <c:f>'đầu ra'!$B$59:$D$59</c:f>
              <c:strCache>
                <c:ptCount val="3"/>
                <c:pt idx="0">
                  <c:v>Thủy điện</c:v>
                </c:pt>
              </c:strCache>
            </c:strRef>
          </c:tx>
          <c:spPr>
            <a:solidFill>
              <a:srgbClr val="14325A"/>
            </a:solidFill>
            <a:ln>
              <a:noFill/>
            </a:ln>
            <a:effectLst/>
          </c:spPr>
          <c:invertIfNegative val="0"/>
          <c:cat>
            <c:numRef>
              <c:f>'đầu ra'!$E$56:$H$56</c:f>
              <c:numCache>
                <c:formatCode>General</c:formatCode>
                <c:ptCount val="4"/>
                <c:pt idx="0">
                  <c:v>2015</c:v>
                </c:pt>
                <c:pt idx="1">
                  <c:v>2021</c:v>
                </c:pt>
                <c:pt idx="2">
                  <c:v>2030</c:v>
                </c:pt>
                <c:pt idx="3">
                  <c:v>2050</c:v>
                </c:pt>
              </c:numCache>
            </c:numRef>
          </c:cat>
          <c:val>
            <c:numRef>
              <c:f>'đầu ra'!$E$59:$H$59</c:f>
              <c:numCache>
                <c:formatCode>General</c:formatCode>
                <c:ptCount val="4"/>
                <c:pt idx="0">
                  <c:v>16.5</c:v>
                </c:pt>
                <c:pt idx="1">
                  <c:v>21.8</c:v>
                </c:pt>
                <c:pt idx="2">
                  <c:v>28.946000000000002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E-4F26-8028-760A14E7A600}"/>
            </c:ext>
          </c:extLst>
        </c:ser>
        <c:ser>
          <c:idx val="3"/>
          <c:order val="3"/>
          <c:tx>
            <c:strRef>
              <c:f>'đầu ra'!$B$60:$D$60</c:f>
              <c:strCache>
                <c:ptCount val="3"/>
                <c:pt idx="0">
                  <c:v>Nhiệt điện khí</c:v>
                </c:pt>
              </c:strCache>
            </c:strRef>
          </c:tx>
          <c:spPr>
            <a:solidFill>
              <a:srgbClr val="507796"/>
            </a:solidFill>
            <a:ln>
              <a:noFill/>
            </a:ln>
            <a:effectLst/>
          </c:spPr>
          <c:invertIfNegative val="0"/>
          <c:cat>
            <c:numRef>
              <c:f>'đầu ra'!$E$56:$H$56</c:f>
              <c:numCache>
                <c:formatCode>General</c:formatCode>
                <c:ptCount val="4"/>
                <c:pt idx="0">
                  <c:v>2015</c:v>
                </c:pt>
                <c:pt idx="1">
                  <c:v>2021</c:v>
                </c:pt>
                <c:pt idx="2">
                  <c:v>2030</c:v>
                </c:pt>
                <c:pt idx="3">
                  <c:v>2050</c:v>
                </c:pt>
              </c:numCache>
            </c:numRef>
          </c:cat>
          <c:val>
            <c:numRef>
              <c:f>'đầu ra'!$E$60:$H$60</c:f>
              <c:numCache>
                <c:formatCode>General</c:formatCode>
                <c:ptCount val="4"/>
                <c:pt idx="0">
                  <c:v>8.8000000000000007</c:v>
                </c:pt>
                <c:pt idx="1">
                  <c:v>8.6999999999999993</c:v>
                </c:pt>
                <c:pt idx="2">
                  <c:v>39.43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5E-4F26-8028-760A14E7A600}"/>
            </c:ext>
          </c:extLst>
        </c:ser>
        <c:ser>
          <c:idx val="4"/>
          <c:order val="4"/>
          <c:tx>
            <c:strRef>
              <c:f>'đầu ra'!$B$61:$D$61</c:f>
              <c:strCache>
                <c:ptCount val="3"/>
                <c:pt idx="0">
                  <c:v>Năng lượng tái tạo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'đầu ra'!$E$56:$H$56</c:f>
              <c:numCache>
                <c:formatCode>General</c:formatCode>
                <c:ptCount val="4"/>
                <c:pt idx="0">
                  <c:v>2015</c:v>
                </c:pt>
                <c:pt idx="1">
                  <c:v>2021</c:v>
                </c:pt>
                <c:pt idx="2">
                  <c:v>2030</c:v>
                </c:pt>
                <c:pt idx="3">
                  <c:v>2050</c:v>
                </c:pt>
              </c:numCache>
            </c:numRef>
          </c:cat>
          <c:val>
            <c:numRef>
              <c:f>'đầu ra'!$E$61:$H$61</c:f>
              <c:numCache>
                <c:formatCode>General</c:formatCode>
                <c:ptCount val="4"/>
                <c:pt idx="0">
                  <c:v>0.2</c:v>
                </c:pt>
                <c:pt idx="1">
                  <c:v>20.9</c:v>
                </c:pt>
                <c:pt idx="2">
                  <c:v>39.485999999999997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5E-4F26-8028-760A14E7A600}"/>
            </c:ext>
          </c:extLst>
        </c:ser>
        <c:ser>
          <c:idx val="5"/>
          <c:order val="5"/>
          <c:tx>
            <c:strRef>
              <c:f>'đầu ra'!$B$62:$D$62</c:f>
              <c:strCache>
                <c:ptCount val="3"/>
                <c:pt idx="0">
                  <c:v>Nhập khẩu + khác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cat>
            <c:numRef>
              <c:f>'đầu ra'!$E$56:$H$56</c:f>
              <c:numCache>
                <c:formatCode>General</c:formatCode>
                <c:ptCount val="4"/>
                <c:pt idx="0">
                  <c:v>2015</c:v>
                </c:pt>
                <c:pt idx="1">
                  <c:v>2021</c:v>
                </c:pt>
                <c:pt idx="2">
                  <c:v>2030</c:v>
                </c:pt>
                <c:pt idx="3">
                  <c:v>2050</c:v>
                </c:pt>
              </c:numCache>
            </c:numRef>
          </c:cat>
          <c:val>
            <c:numRef>
              <c:f>'đầu ra'!$E$62:$H$62</c:f>
              <c:numCache>
                <c:formatCode>General</c:formatCode>
                <c:ptCount val="4"/>
                <c:pt idx="0">
                  <c:v>0.15</c:v>
                </c:pt>
                <c:pt idx="1">
                  <c:v>0.52</c:v>
                </c:pt>
                <c:pt idx="2">
                  <c:v>4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5E-4F26-8028-760A14E7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9137504"/>
        <c:axId val="839151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'đầu ra'!$B$57:$D$57</c15:sqref>
                        </c15:formulaRef>
                      </c:ext>
                    </c:extLst>
                    <c:strCache>
                      <c:ptCount val="3"/>
                      <c:pt idx="0">
                        <c:v>Tổng công suất lắp đặt nguồn điện toàn hệ thống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'đầu ra'!$E$56:$H$56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2021</c:v>
                      </c:pt>
                      <c:pt idx="2">
                        <c:v>2030</c:v>
                      </c:pt>
                      <c:pt idx="3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'đầu ra'!$E$57:$H$57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5E-4F26-8028-760A14E7A60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'đầu ra'!$B$65</c:f>
              <c:strCache>
                <c:ptCount val="1"/>
                <c:pt idx="0">
                  <c:v>Tỷ trọng điện than/ sinh khối</c:v>
                </c:pt>
              </c:strCache>
            </c:strRef>
          </c:tx>
          <c:spPr>
            <a:ln w="28575" cap="rnd">
              <a:solidFill>
                <a:srgbClr val="8CC85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2.6904384696272644E-2"/>
                  <c:y val="-8.0433292474782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C5E-4F26-8028-760A14E7A600}"/>
                </c:ext>
              </c:extLst>
            </c:dLbl>
            <c:spPr>
              <a:solidFill>
                <a:srgbClr val="8CC8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'đầu ra'!$E$65:$H$65</c:f>
              <c:numCache>
                <c:formatCode>0%</c:formatCode>
                <c:ptCount val="4"/>
                <c:pt idx="0">
                  <c:v>0.33463035019455256</c:v>
                </c:pt>
                <c:pt idx="1">
                  <c:v>0.3223701383450796</c:v>
                </c:pt>
                <c:pt idx="2">
                  <c:v>0.20549493454986334</c:v>
                </c:pt>
                <c:pt idx="3">
                  <c:v>5.1036682615629984E-2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5E-4F26-8028-760A14E7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158304"/>
        <c:axId val="839140000"/>
      </c:lineChart>
      <c:catAx>
        <c:axId val="8391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51648"/>
        <c:crosses val="autoZero"/>
        <c:auto val="1"/>
        <c:lblAlgn val="ctr"/>
        <c:lblOffset val="100"/>
        <c:noMultiLvlLbl val="0"/>
      </c:catAx>
      <c:valAx>
        <c:axId val="839151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37504"/>
        <c:crosses val="autoZero"/>
        <c:crossBetween val="between"/>
      </c:valAx>
      <c:valAx>
        <c:axId val="8391400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58304"/>
        <c:crosses val="max"/>
        <c:crossBetween val="between"/>
      </c:valAx>
      <c:catAx>
        <c:axId val="839158304"/>
        <c:scaling>
          <c:orientation val="minMax"/>
        </c:scaling>
        <c:delete val="1"/>
        <c:axPos val="b"/>
        <c:majorTickMark val="out"/>
        <c:minorTickMark val="none"/>
        <c:tickLblPos val="nextTo"/>
        <c:crossAx val="83914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>
                <a:solidFill>
                  <a:srgbClr val="14325A"/>
                </a:solidFill>
              </a:rPr>
              <a:t>Doanh</a:t>
            </a:r>
            <a:r>
              <a:rPr lang="vi-VN" b="1" baseline="0">
                <a:solidFill>
                  <a:srgbClr val="14325A"/>
                </a:solidFill>
              </a:rPr>
              <a:t> thu, lợi nhuận gộp và biên lợi nhuận bán điện </a:t>
            </a:r>
            <a:r>
              <a:rPr lang="en-US" b="1" baseline="0">
                <a:solidFill>
                  <a:srgbClr val="14325A"/>
                </a:solidFill>
              </a:rPr>
              <a:t>PPC</a:t>
            </a:r>
            <a:endParaRPr lang="en-US" b="1">
              <a:solidFill>
                <a:srgbClr val="14325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'đầu ra'!$B$10</c:f>
              <c:strCache>
                <c:ptCount val="1"/>
                <c:pt idx="0">
                  <c:v>Doanh thu </c:v>
                </c:pt>
              </c:strCache>
            </c:strRef>
          </c:tx>
          <c:spPr>
            <a:solidFill>
              <a:srgbClr val="14325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'đầu ra'!$D$2:$H$2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9T2022</c:v>
                </c:pt>
              </c:strCache>
            </c:strRef>
          </c:cat>
          <c:val>
            <c:numRef>
              <c:f>'đầu ra'!$D$5:$H$5</c:f>
              <c:numCache>
                <c:formatCode>General</c:formatCode>
                <c:ptCount val="5"/>
                <c:pt idx="0">
                  <c:v>7116.9</c:v>
                </c:pt>
                <c:pt idx="1">
                  <c:v>8183.3</c:v>
                </c:pt>
                <c:pt idx="2">
                  <c:v>7929</c:v>
                </c:pt>
                <c:pt idx="3">
                  <c:v>3868</c:v>
                </c:pt>
                <c:pt idx="4">
                  <c:v>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6-430E-92DC-EC6578F54752}"/>
            </c:ext>
          </c:extLst>
        </c:ser>
        <c:ser>
          <c:idx val="1"/>
          <c:order val="1"/>
          <c:tx>
            <c:strRef>
              <c:f>'đầu ra'!$B$14</c:f>
              <c:strCache>
                <c:ptCount val="1"/>
                <c:pt idx="0">
                  <c:v>Lợi nhuận gộp</c:v>
                </c:pt>
              </c:strCache>
            </c:strRef>
          </c:tx>
          <c:spPr>
            <a:solidFill>
              <a:srgbClr val="8CC8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'đầu ra'!$D$2:$H$2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9T2022</c:v>
                </c:pt>
              </c:strCache>
            </c:strRef>
          </c:cat>
          <c:val>
            <c:numRef>
              <c:f>'đầu ra'!$D$7:$H$7</c:f>
              <c:numCache>
                <c:formatCode>General</c:formatCode>
                <c:ptCount val="5"/>
                <c:pt idx="0">
                  <c:v>1147.8999999999996</c:v>
                </c:pt>
                <c:pt idx="1">
                  <c:v>1279.3000000000002</c:v>
                </c:pt>
                <c:pt idx="2">
                  <c:v>1009</c:v>
                </c:pt>
                <c:pt idx="3">
                  <c:v>-233</c:v>
                </c:pt>
                <c:pt idx="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6-430E-92DC-EC6578F547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9420288"/>
        <c:axId val="49417376"/>
      </c:barChart>
      <c:lineChart>
        <c:grouping val="standard"/>
        <c:varyColors val="0"/>
        <c:ser>
          <c:idx val="2"/>
          <c:order val="2"/>
          <c:tx>
            <c:strRef>
              <c:f>'đầu ra'!$B$15</c:f>
              <c:strCache>
                <c:ptCount val="1"/>
                <c:pt idx="0">
                  <c:v>Biên lợi nhuận gộp</c:v>
                </c:pt>
              </c:strCache>
            </c:strRef>
          </c:tx>
          <c:spPr>
            <a:ln w="28575" cap="rnd">
              <a:solidFill>
                <a:srgbClr val="8CC8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8CC8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'đầu ra'!$D$2:$H$2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9T2022</c:v>
                </c:pt>
              </c:strCache>
            </c:strRef>
          </c:cat>
          <c:val>
            <c:numRef>
              <c:f>'đầu ra'!$D$8:$H$8</c:f>
              <c:numCache>
                <c:formatCode>0%</c:formatCode>
                <c:ptCount val="5"/>
                <c:pt idx="0">
                  <c:v>0.1612921356208461</c:v>
                </c:pt>
                <c:pt idx="1">
                  <c:v>0.15633057568462602</c:v>
                </c:pt>
                <c:pt idx="2">
                  <c:v>0.1272543826459831</c:v>
                </c:pt>
                <c:pt idx="3">
                  <c:v>-6.0237849017580142E-2</c:v>
                </c:pt>
                <c:pt idx="4">
                  <c:v>4.3785310734463276E-2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26-430E-92DC-EC6578F547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4673184"/>
        <c:axId val="754672768"/>
      </c:lineChart>
      <c:catAx>
        <c:axId val="494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7376"/>
        <c:crosses val="autoZero"/>
        <c:auto val="1"/>
        <c:lblAlgn val="ctr"/>
        <c:lblOffset val="100"/>
        <c:noMultiLvlLbl val="0"/>
      </c:catAx>
      <c:valAx>
        <c:axId val="49417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ysClr val="windowText" lastClr="000000"/>
                    </a:solidFill>
                  </a:rPr>
                  <a:t>Tỷ</a:t>
                </a:r>
                <a:r>
                  <a:rPr lang="vi-VN" baseline="0">
                    <a:solidFill>
                      <a:sysClr val="windowText" lastClr="000000"/>
                    </a:solidFill>
                  </a:rPr>
                  <a:t> đồng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0288"/>
        <c:crosses val="autoZero"/>
        <c:crossBetween val="between"/>
      </c:valAx>
      <c:valAx>
        <c:axId val="754672768"/>
        <c:scaling>
          <c:orientation val="minMax"/>
          <c:min val="-0.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73184"/>
        <c:crosses val="max"/>
        <c:crossBetween val="between"/>
      </c:valAx>
      <c:catAx>
        <c:axId val="75467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4672768"/>
        <c:crossesAt val="0.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4325A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14325A"/>
                </a:solidFill>
              </a:rPr>
              <a:t>Nhu</a:t>
            </a:r>
            <a:r>
              <a:rPr lang="en-US" b="1" baseline="0">
                <a:solidFill>
                  <a:srgbClr val="14325A"/>
                </a:solidFill>
              </a:rPr>
              <a:t> cầu tiêu thụ điện trong nước</a:t>
            </a:r>
            <a:endParaRPr lang="en-US" b="1">
              <a:solidFill>
                <a:srgbClr val="14325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4325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'đầu ra'!$B$69</c:f>
              <c:strCache>
                <c:ptCount val="1"/>
                <c:pt idx="0">
                  <c:v>Tổng sản lượng điện tiêu thụ</c:v>
                </c:pt>
              </c:strCache>
            </c:strRef>
          </c:tx>
          <c:spPr>
            <a:solidFill>
              <a:srgbClr val="14325A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2.0370135052831988E-16"/>
                  <c:y val="0.378844415281423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73-4B42-A46E-CF250E42D47B}"/>
                </c:ext>
              </c:extLst>
            </c:dLbl>
            <c:spPr>
              <a:solidFill>
                <a:srgbClr val="14325A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'đầu ra'!$D$68:$G$68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'đầu ra'!$D$69:$G$69</c:f>
              <c:numCache>
                <c:formatCode>0</c:formatCode>
                <c:ptCount val="4"/>
                <c:pt idx="0">
                  <c:v>212.89500000000001</c:v>
                </c:pt>
                <c:pt idx="1">
                  <c:v>231.1</c:v>
                </c:pt>
                <c:pt idx="2">
                  <c:v>247.07499999999999</c:v>
                </c:pt>
                <c:pt idx="3">
                  <c:v>256.72699999999998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3-4B42-A46E-CF250E42D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1004672"/>
        <c:axId val="1010995936"/>
      </c:barChart>
      <c:lineChart>
        <c:grouping val="standard"/>
        <c:varyColors val="0"/>
        <c:ser>
          <c:idx val="1"/>
          <c:order val="1"/>
          <c:tx>
            <c:strRef>
              <c:f>'đầu ra'!$B$70</c:f>
              <c:strCache>
                <c:ptCount val="1"/>
                <c:pt idx="0">
                  <c:v>Tốc độ tăng trưởng</c:v>
                </c:pt>
              </c:strCache>
            </c:strRef>
          </c:tx>
          <c:spPr>
            <a:ln w="28575" cap="rnd">
              <a:solidFill>
                <a:srgbClr val="8CC8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8CC8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'đầu ra'!$D$68:$G$68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'đầu ra'!$D$70:$G$70</c:f>
              <c:numCache>
                <c:formatCode>0%</c:formatCode>
                <c:ptCount val="4"/>
                <c:pt idx="0">
                  <c:v>7.0707070707070718E-2</c:v>
                </c:pt>
                <c:pt idx="1">
                  <c:v>8.5511637192043022E-2</c:v>
                </c:pt>
                <c:pt idx="2">
                  <c:v>6.9125919515361289E-2</c:v>
                </c:pt>
                <c:pt idx="3">
                  <c:v>3.9065061216229768E-2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3-4B42-A46E-CF250E42D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45168"/>
        <c:axId val="837943088"/>
      </c:lineChart>
      <c:catAx>
        <c:axId val="10110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95936"/>
        <c:crosses val="autoZero"/>
        <c:auto val="1"/>
        <c:lblAlgn val="ctr"/>
        <c:lblOffset val="100"/>
        <c:noMultiLvlLbl val="0"/>
      </c:catAx>
      <c:valAx>
        <c:axId val="1010995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Tỷ</a:t>
                </a:r>
                <a:r>
                  <a:rPr lang="en-US" baseline="0"/>
                  <a:t>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04672"/>
        <c:crosses val="autoZero"/>
        <c:crossBetween val="between"/>
      </c:valAx>
      <c:valAx>
        <c:axId val="8379430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45168"/>
        <c:crosses val="max"/>
        <c:crossBetween val="between"/>
      </c:valAx>
      <c:catAx>
        <c:axId val="83794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943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</a:rPr>
              <a:t>Dự</a:t>
            </a:r>
            <a:r>
              <a:rPr lang="en-US" sz="1300" b="1" baseline="0">
                <a:solidFill>
                  <a:sysClr val="windowText" lastClr="000000"/>
                </a:solidFill>
              </a:rPr>
              <a:t> báo ENSO của NOAA 11/2022  </a:t>
            </a:r>
            <a:endParaRPr lang="en-US" sz="13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'luận diểm'!$B$5</c:f>
              <c:strCache>
                <c:ptCount val="1"/>
                <c:pt idx="0">
                  <c:v>La Nina</c:v>
                </c:pt>
              </c:strCache>
            </c:strRef>
          </c:tx>
          <c:spPr>
            <a:solidFill>
              <a:srgbClr val="14325A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14325A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'luận diểm'!$C$1:$K$1</c:f>
              <c:strCache>
                <c:ptCount val="9"/>
                <c:pt idx="0">
                  <c:v>10/2022</c:v>
                </c:pt>
                <c:pt idx="1">
                  <c:v>11/2022</c:v>
                </c:pt>
                <c:pt idx="2">
                  <c:v>12/2022</c:v>
                </c:pt>
                <c:pt idx="3">
                  <c:v>01/2023</c:v>
                </c:pt>
                <c:pt idx="4">
                  <c:v>02/2023</c:v>
                </c:pt>
                <c:pt idx="5">
                  <c:v>03/2023</c:v>
                </c:pt>
                <c:pt idx="6">
                  <c:v>04/2023</c:v>
                </c:pt>
                <c:pt idx="7">
                  <c:v>05/2023</c:v>
                </c:pt>
                <c:pt idx="8">
                  <c:v>06/2023</c:v>
                </c:pt>
              </c:strCache>
            </c:strRef>
          </c:cat>
          <c:val>
            <c:numRef>
              <c:f>'luận diểm'!$C$5:$K$5</c:f>
              <c:numCache>
                <c:formatCode>0%</c:formatCode>
                <c:ptCount val="9"/>
                <c:pt idx="0">
                  <c:v>1</c:v>
                </c:pt>
                <c:pt idx="1">
                  <c:v>0.92</c:v>
                </c:pt>
                <c:pt idx="2">
                  <c:v>0.76</c:v>
                </c:pt>
                <c:pt idx="3">
                  <c:v>0.59</c:v>
                </c:pt>
                <c:pt idx="4">
                  <c:v>0.39</c:v>
                </c:pt>
                <c:pt idx="5">
                  <c:v>0.23</c:v>
                </c:pt>
                <c:pt idx="6">
                  <c:v>0.12</c:v>
                </c:pt>
                <c:pt idx="7">
                  <c:v>0.1</c:v>
                </c:pt>
                <c:pt idx="8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D-4938-9FC1-F0C0EAA76599}"/>
            </c:ext>
          </c:extLst>
        </c:ser>
        <c:ser>
          <c:idx val="1"/>
          <c:order val="1"/>
          <c:tx>
            <c:strRef>
              <c:f>'luận diểm'!$B$6</c:f>
              <c:strCache>
                <c:ptCount val="1"/>
                <c:pt idx="0">
                  <c:v>Trung lập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5462668816039986E-17"/>
                  <c:y val="3.676470588235290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4D-4938-9FC1-F0C0EAA76599}"/>
                </c:ext>
              </c:extLst>
            </c:dLbl>
            <c:spPr>
              <a:solidFill>
                <a:srgbClr val="BFBFB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'luận diểm'!$C$1:$K$1</c:f>
              <c:strCache>
                <c:ptCount val="9"/>
                <c:pt idx="0">
                  <c:v>10/2022</c:v>
                </c:pt>
                <c:pt idx="1">
                  <c:v>11/2022</c:v>
                </c:pt>
                <c:pt idx="2">
                  <c:v>12/2022</c:v>
                </c:pt>
                <c:pt idx="3">
                  <c:v>01/2023</c:v>
                </c:pt>
                <c:pt idx="4">
                  <c:v>02/2023</c:v>
                </c:pt>
                <c:pt idx="5">
                  <c:v>03/2023</c:v>
                </c:pt>
                <c:pt idx="6">
                  <c:v>04/2023</c:v>
                </c:pt>
                <c:pt idx="7">
                  <c:v>05/2023</c:v>
                </c:pt>
                <c:pt idx="8">
                  <c:v>06/2023</c:v>
                </c:pt>
              </c:strCache>
            </c:strRef>
          </c:cat>
          <c:val>
            <c:numRef>
              <c:f>'luận diểm'!$C$6:$K$6</c:f>
              <c:numCache>
                <c:formatCode>0%</c:formatCode>
                <c:ptCount val="9"/>
                <c:pt idx="0">
                  <c:v>0</c:v>
                </c:pt>
                <c:pt idx="1">
                  <c:v>0.08</c:v>
                </c:pt>
                <c:pt idx="2">
                  <c:v>0.23</c:v>
                </c:pt>
                <c:pt idx="3">
                  <c:v>0.39</c:v>
                </c:pt>
                <c:pt idx="4">
                  <c:v>0.56999999999999995</c:v>
                </c:pt>
                <c:pt idx="5">
                  <c:v>0.7</c:v>
                </c:pt>
                <c:pt idx="6">
                  <c:v>0.72</c:v>
                </c:pt>
                <c:pt idx="7">
                  <c:v>0.63</c:v>
                </c:pt>
                <c:pt idx="8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D-4938-9FC1-F0C0EAA76599}"/>
            </c:ext>
          </c:extLst>
        </c:ser>
        <c:ser>
          <c:idx val="2"/>
          <c:order val="2"/>
          <c:tx>
            <c:strRef>
              <c:f>'luận diểm'!$B$7</c:f>
              <c:strCache>
                <c:ptCount val="1"/>
                <c:pt idx="0">
                  <c:v>El Nino</c:v>
                </c:pt>
              </c:strCache>
            </c:strRef>
          </c:tx>
          <c:spPr>
            <a:solidFill>
              <a:srgbClr val="8CC8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8CC8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'luận diểm'!$C$1:$K$1</c:f>
              <c:strCache>
                <c:ptCount val="9"/>
                <c:pt idx="0">
                  <c:v>10/2022</c:v>
                </c:pt>
                <c:pt idx="1">
                  <c:v>11/2022</c:v>
                </c:pt>
                <c:pt idx="2">
                  <c:v>12/2022</c:v>
                </c:pt>
                <c:pt idx="3">
                  <c:v>01/2023</c:v>
                </c:pt>
                <c:pt idx="4">
                  <c:v>02/2023</c:v>
                </c:pt>
                <c:pt idx="5">
                  <c:v>03/2023</c:v>
                </c:pt>
                <c:pt idx="6">
                  <c:v>04/2023</c:v>
                </c:pt>
                <c:pt idx="7">
                  <c:v>05/2023</c:v>
                </c:pt>
                <c:pt idx="8">
                  <c:v>06/2023</c:v>
                </c:pt>
              </c:strCache>
            </c:strRef>
          </c:cat>
          <c:val>
            <c:numRef>
              <c:f>'luận diểm'!$C$7:$K$7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0.16</c:v>
                </c:pt>
                <c:pt idx="7">
                  <c:v>0.27</c:v>
                </c:pt>
                <c:pt idx="8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D-4938-9FC1-F0C0EAA765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843706848"/>
        <c:axId val="843710176"/>
      </c:barChart>
      <c:catAx>
        <c:axId val="8437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10176"/>
        <c:crosses val="autoZero"/>
        <c:auto val="1"/>
        <c:lblAlgn val="ctr"/>
        <c:lblOffset val="100"/>
        <c:noMultiLvlLbl val="0"/>
      </c:catAx>
      <c:valAx>
        <c:axId val="8437101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4325A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14325A"/>
                </a:solidFill>
              </a:rPr>
              <a:t>Cơ</a:t>
            </a:r>
            <a:r>
              <a:rPr lang="en-US" b="1" baseline="0">
                <a:solidFill>
                  <a:srgbClr val="14325A"/>
                </a:solidFill>
              </a:rPr>
              <a:t> cấu vốn PPC</a:t>
            </a:r>
            <a:endParaRPr lang="en-US" b="1">
              <a:solidFill>
                <a:srgbClr val="14325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4325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'luận diểm'!$B$10</c:f>
              <c:strCache>
                <c:ptCount val="1"/>
                <c:pt idx="0">
                  <c:v>Nợ vay ngắn hạn </c:v>
                </c:pt>
              </c:strCache>
            </c:strRef>
          </c:tx>
          <c:spPr>
            <a:solidFill>
              <a:srgbClr val="14325A"/>
            </a:solidFill>
            <a:ln>
              <a:noFill/>
            </a:ln>
            <a:effectLst/>
          </c:spPr>
          <c:invertIfNegative val="0"/>
          <c:cat>
            <c:strRef>
              <c:f>'luận diểm'!$C$9:$G$9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9T2022</c:v>
                </c:pt>
              </c:strCache>
            </c:strRef>
          </c:cat>
          <c:val>
            <c:numRef>
              <c:f>'luận diểm'!$C$10:$G$10</c:f>
              <c:numCache>
                <c:formatCode>General</c:formatCode>
                <c:ptCount val="5"/>
                <c:pt idx="0">
                  <c:v>444</c:v>
                </c:pt>
                <c:pt idx="1">
                  <c:v>530</c:v>
                </c:pt>
                <c:pt idx="2">
                  <c:v>127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4-4DBB-81B4-550F60A7E799}"/>
            </c:ext>
          </c:extLst>
        </c:ser>
        <c:ser>
          <c:idx val="1"/>
          <c:order val="1"/>
          <c:tx>
            <c:strRef>
              <c:f>'luận diểm'!$B$11</c:f>
              <c:strCache>
                <c:ptCount val="1"/>
                <c:pt idx="0">
                  <c:v>Nợ vay dài hạn </c:v>
                </c:pt>
              </c:strCache>
            </c:strRef>
          </c:tx>
          <c:spPr>
            <a:solidFill>
              <a:srgbClr val="8CB3D2"/>
            </a:solidFill>
            <a:ln>
              <a:noFill/>
            </a:ln>
            <a:effectLst/>
          </c:spPr>
          <c:invertIfNegative val="0"/>
          <c:cat>
            <c:strRef>
              <c:f>'luận diểm'!$C$9:$G$9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9T2022</c:v>
                </c:pt>
              </c:strCache>
            </c:strRef>
          </c:cat>
          <c:val>
            <c:numRef>
              <c:f>'luận diểm'!$C$11:$G$11</c:f>
              <c:numCache>
                <c:formatCode>General</c:formatCode>
                <c:ptCount val="5"/>
                <c:pt idx="0">
                  <c:v>507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4-4DBB-81B4-550F60A7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293008"/>
        <c:axId val="1269287184"/>
      </c:barChart>
      <c:lineChart>
        <c:grouping val="standard"/>
        <c:varyColors val="0"/>
        <c:ser>
          <c:idx val="2"/>
          <c:order val="2"/>
          <c:tx>
            <c:strRef>
              <c:f>'luận diểm'!$B$14</c:f>
              <c:strCache>
                <c:ptCount val="1"/>
                <c:pt idx="0">
                  <c:v>Nợ vay/Tổng tài sản</c:v>
                </c:pt>
              </c:strCache>
            </c:strRef>
          </c:tx>
          <c:spPr>
            <a:ln w="28575" cap="rnd">
              <a:solidFill>
                <a:srgbClr val="8CC8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8CC8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'luận diểm'!$C$9:$G$9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9T2022</c:v>
                </c:pt>
              </c:strCache>
            </c:strRef>
          </c:cat>
          <c:val>
            <c:numRef>
              <c:f>'luận diểm'!$C$14:$G$14</c:f>
              <c:numCache>
                <c:formatCode>0.0%</c:formatCode>
                <c:ptCount val="5"/>
                <c:pt idx="0">
                  <c:v>0.12599364069952304</c:v>
                </c:pt>
                <c:pt idx="1">
                  <c:v>7.5985663082437274E-2</c:v>
                </c:pt>
                <c:pt idx="2">
                  <c:v>1.7502756339581035E-2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4-4DBB-81B4-550F60A7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443968"/>
        <c:axId val="842428576"/>
      </c:lineChart>
      <c:catAx>
        <c:axId val="12692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87184"/>
        <c:crosses val="autoZero"/>
        <c:auto val="1"/>
        <c:lblAlgn val="ctr"/>
        <c:lblOffset val="100"/>
        <c:noMultiLvlLbl val="0"/>
      </c:catAx>
      <c:valAx>
        <c:axId val="126928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Tỷ đồng</a:t>
                </a: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93008"/>
        <c:crosses val="autoZero"/>
        <c:crossBetween val="between"/>
      </c:valAx>
      <c:valAx>
        <c:axId val="84242857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43968"/>
        <c:crosses val="max"/>
        <c:crossBetween val="between"/>
      </c:valAx>
      <c:catAx>
        <c:axId val="84244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242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4325A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rgbClr val="14325A"/>
                </a:solidFill>
              </a:rPr>
              <a:t>Tỷ lệ Nợ vay/Tổng tài sản các doanh nghiệp </a:t>
            </a:r>
          </a:p>
          <a:p>
            <a:pPr>
              <a:defRPr b="1">
                <a:solidFill>
                  <a:srgbClr val="14325A"/>
                </a:solidFill>
              </a:defRPr>
            </a:pPr>
            <a:r>
              <a:rPr lang="en-US" sz="1400" b="1" i="0" u="none" strike="noStrike" baseline="0">
                <a:solidFill>
                  <a:srgbClr val="14325A"/>
                </a:solidFill>
              </a:rPr>
              <a:t>nhiệt điện niêm yết (2021)</a:t>
            </a:r>
            <a:endParaRPr lang="en-US" b="1">
              <a:solidFill>
                <a:srgbClr val="14325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4325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'luận diểm'!$J$14</c:f>
              <c:strCache>
                <c:ptCount val="1"/>
                <c:pt idx="0">
                  <c:v>Nợ vay/Tổng tài sản</c:v>
                </c:pt>
              </c:strCache>
            </c:strRef>
          </c:tx>
          <c:spPr>
            <a:solidFill>
              <a:srgbClr val="14325A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8CC8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'luận diểm'!$K$9:$P$9</c:f>
              <c:strCache>
                <c:ptCount val="6"/>
                <c:pt idx="0">
                  <c:v>PPC</c:v>
                </c:pt>
                <c:pt idx="1">
                  <c:v>POW</c:v>
                </c:pt>
                <c:pt idx="2">
                  <c:v>QTP</c:v>
                </c:pt>
                <c:pt idx="3">
                  <c:v>HND</c:v>
                </c:pt>
                <c:pt idx="4">
                  <c:v>BTP</c:v>
                </c:pt>
                <c:pt idx="5">
                  <c:v>NT2</c:v>
                </c:pt>
              </c:strCache>
            </c:strRef>
          </c:cat>
          <c:val>
            <c:numRef>
              <c:f>'luận diểm'!$K$14:$P$14</c:f>
              <c:numCache>
                <c:formatCode>0%</c:formatCode>
                <c:ptCount val="6"/>
                <c:pt idx="0">
                  <c:v>0</c:v>
                </c:pt>
                <c:pt idx="1">
                  <c:v>0.15965418955395738</c:v>
                </c:pt>
                <c:pt idx="2">
                  <c:v>0.24186307519640854</c:v>
                </c:pt>
                <c:pt idx="3">
                  <c:v>0.22489082969432314</c:v>
                </c:pt>
                <c:pt idx="4">
                  <c:v>0.15819800942902043</c:v>
                </c:pt>
                <c:pt idx="5">
                  <c:v>3.170289855072464E-2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2-4FB1-B4E7-3C854C7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717664"/>
        <c:axId val="8437184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'luận diểm'!$K$9:$P$9</c15:sqref>
                        </c15:formulaRef>
                      </c:ext>
                    </c:extLst>
                    <c:strCache>
                      <c:ptCount val="6"/>
                      <c:pt idx="0">
                        <c:v>PPC</c:v>
                      </c:pt>
                      <c:pt idx="1">
                        <c:v>POW</c:v>
                      </c:pt>
                      <c:pt idx="2">
                        <c:v>QTP</c:v>
                      </c:pt>
                      <c:pt idx="3">
                        <c:v>HND</c:v>
                      </c:pt>
                      <c:pt idx="4">
                        <c:v>BTP</c:v>
                      </c:pt>
                      <c:pt idx="5">
                        <c:v>NT2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'luận diểm'!$L$14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0.15965418955395738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132-4FB1-B4E7-3C854C7AF13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'luận diểm'!$K$9:$P$9</c15:sqref>
                        </c15:formulaRef>
                      </c:ext>
                    </c:extLst>
                    <c:strCache>
                      <c:ptCount val="6"/>
                      <c:pt idx="0">
                        <c:v>PPC</c:v>
                      </c:pt>
                      <c:pt idx="1">
                        <c:v>POW</c:v>
                      </c:pt>
                      <c:pt idx="2">
                        <c:v>QTP</c:v>
                      </c:pt>
                      <c:pt idx="3">
                        <c:v>HND</c:v>
                      </c:pt>
                      <c:pt idx="4">
                        <c:v>BTP</c:v>
                      </c:pt>
                      <c:pt idx="5">
                        <c:v>NT2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'luận diểm'!$M$14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0.24186307519640854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32-4FB1-B4E7-3C854C7AF13A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'luận diểm'!$K$9:$P$9</c15:sqref>
                        </c15:formulaRef>
                      </c:ext>
                    </c:extLst>
                    <c:strCache>
                      <c:ptCount val="6"/>
                      <c:pt idx="0">
                        <c:v>PPC</c:v>
                      </c:pt>
                      <c:pt idx="1">
                        <c:v>POW</c:v>
                      </c:pt>
                      <c:pt idx="2">
                        <c:v>QTP</c:v>
                      </c:pt>
                      <c:pt idx="3">
                        <c:v>HND</c:v>
                      </c:pt>
                      <c:pt idx="4">
                        <c:v>BTP</c:v>
                      </c:pt>
                      <c:pt idx="5">
                        <c:v>NT2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'luận diểm'!$N$14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0.22489082969432314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32-4FB1-B4E7-3C854C7AF13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'luận diểm'!$K$9:$P$9</c15:sqref>
                        </c15:formulaRef>
                      </c:ext>
                    </c:extLst>
                    <c:strCache>
                      <c:ptCount val="6"/>
                      <c:pt idx="0">
                        <c:v>PPC</c:v>
                      </c:pt>
                      <c:pt idx="1">
                        <c:v>POW</c:v>
                      </c:pt>
                      <c:pt idx="2">
                        <c:v>QTP</c:v>
                      </c:pt>
                      <c:pt idx="3">
                        <c:v>HND</c:v>
                      </c:pt>
                      <c:pt idx="4">
                        <c:v>BTP</c:v>
                      </c:pt>
                      <c:pt idx="5">
                        <c:v>NT2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'luận diểm'!$O$14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0.15819800942902043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32-4FB1-B4E7-3C854C7AF13A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'luận diểm'!$K$9:$P$9</c15:sqref>
                        </c15:formulaRef>
                      </c:ext>
                    </c:extLst>
                    <c:strCache>
                      <c:ptCount val="6"/>
                      <c:pt idx="0">
                        <c:v>PPC</c:v>
                      </c:pt>
                      <c:pt idx="1">
                        <c:v>POW</c:v>
                      </c:pt>
                      <c:pt idx="2">
                        <c:v>QTP</c:v>
                      </c:pt>
                      <c:pt idx="3">
                        <c:v>HND</c:v>
                      </c:pt>
                      <c:pt idx="4">
                        <c:v>BTP</c:v>
                      </c:pt>
                      <c:pt idx="5">
                        <c:v>NT2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'luận diểm'!$P$14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3.170289855072464E-2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32-4FB1-B4E7-3C854C7AF13A}"/>
                  </c:ext>
                </c:extLst>
              </c15:ser>
            </c15:filteredBarSeries>
          </c:ext>
        </c:extLst>
      </c:barChart>
      <c:catAx>
        <c:axId val="8437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18496"/>
        <c:crosses val="autoZero"/>
        <c:auto val="1"/>
        <c:lblAlgn val="ctr"/>
        <c:lblOffset val="100"/>
        <c:noMultiLvlLbl val="0"/>
      </c:catAx>
      <c:valAx>
        <c:axId val="8437184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>
                <a:solidFill>
                  <a:srgbClr val="14325A"/>
                </a:solidFill>
              </a:rPr>
              <a:t>Cơ</a:t>
            </a:r>
            <a:r>
              <a:rPr lang="vi-VN" b="1" baseline="0">
                <a:solidFill>
                  <a:srgbClr val="14325A"/>
                </a:solidFill>
              </a:rPr>
              <a:t> cấu doanh thu năm 2021</a:t>
            </a:r>
            <a:endParaRPr lang="en-US" b="1">
              <a:solidFill>
                <a:srgbClr val="14325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rgbClr val="8CC8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01-4DA5-AEC3-89C4A2251503}"/>
              </c:ext>
            </c:extLst>
          </c:dPt>
          <c:dPt>
            <c:idx val="1"/>
            <c:bubble3D val="0"/>
            <c:spPr>
              <a:solidFill>
                <a:srgbClr val="14325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01-4DA5-AEC3-89C4A22515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'đầu vào'!$B$2:$B$4</c15:sqref>
                  </c15:fullRef>
                </c:ext>
              </c:extLst>
              <c:f>'đầu vào'!$B$3:$B$4</c:f>
              <c:strCache>
                <c:ptCount val="2"/>
                <c:pt idx="0">
                  <c:v>Điện</c:v>
                </c:pt>
                <c:pt idx="1">
                  <c:v>Xỉ và phế liệu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'đầu vào'!$C$2:$C$4</c15:sqref>
                  </c15:fullRef>
                </c:ext>
              </c:extLst>
              <c:f>'đầu vào'!$C$3:$C$4</c:f>
              <c:numCache>
                <c:formatCode>0.00%</c:formatCode>
                <c:ptCount val="2"/>
                <c:pt idx="0">
                  <c:v>0.99719999999999998</c:v>
                </c:pt>
                <c:pt idx="1">
                  <c:v>2.8E-3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1201-4DA5-AEC3-89C4A22515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45901315627078"/>
          <c:y val="0.44864076551559573"/>
          <c:w val="0.25793900161518274"/>
          <c:h val="0.2929708005249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4325A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Chi trả cổ tức PPC</a:t>
            </a:r>
            <a:r>
              <a:rPr lang="en-US" b="1" baseline="0">
                <a:solidFill>
                  <a:srgbClr val="14325A"/>
                </a:solidFill>
              </a:rPr>
              <a:t> </a:t>
            </a:r>
            <a:endParaRPr lang="en-US" b="1">
              <a:solidFill>
                <a:srgbClr val="14325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4325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'luận diểm'!$B$16</c:f>
              <c:strCache>
                <c:ptCount val="1"/>
                <c:pt idx="0">
                  <c:v>Lợi nhuận sau thuế</c:v>
                </c:pt>
              </c:strCache>
            </c:strRef>
          </c:tx>
          <c:spPr>
            <a:solidFill>
              <a:srgbClr val="14325A"/>
            </a:solidFill>
            <a:ln>
              <a:noFill/>
            </a:ln>
            <a:effectLst/>
          </c:spPr>
          <c:invertIfNegative val="0"/>
          <c:cat>
            <c:strRef>
              <c:f>'luận diểm'!$C$9:$G$9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9T2022</c:v>
                </c:pt>
              </c:strCache>
            </c:strRef>
          </c:cat>
          <c:val>
            <c:numRef>
              <c:f>'luận diểm'!$C$16:$F$16</c:f>
              <c:numCache>
                <c:formatCode>#,##0</c:formatCode>
                <c:ptCount val="4"/>
                <c:pt idx="0">
                  <c:v>1122</c:v>
                </c:pt>
                <c:pt idx="1">
                  <c:v>1261</c:v>
                </c:pt>
                <c:pt idx="2">
                  <c:v>1011</c:v>
                </c:pt>
                <c:pt idx="3" formatCode="General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D-48B4-93CF-350FFC397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293008"/>
        <c:axId val="1269287184"/>
      </c:barChart>
      <c:lineChart>
        <c:grouping val="standard"/>
        <c:varyColors val="0"/>
        <c:ser>
          <c:idx val="2"/>
          <c:order val="1"/>
          <c:tx>
            <c:strRef>
              <c:f>'luận diểm'!$B$19</c:f>
              <c:strCache>
                <c:ptCount val="1"/>
                <c:pt idx="0">
                  <c:v>Cổ tức/Lợi nhuận sau thuế</c:v>
                </c:pt>
              </c:strCache>
            </c:strRef>
          </c:tx>
          <c:spPr>
            <a:ln w="28575" cap="rnd">
              <a:solidFill>
                <a:srgbClr val="8CC85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0770997375328086E-2"/>
                  <c:y val="-9.95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0D-48B4-93CF-350FFC397FDA}"/>
                </c:ext>
              </c:extLst>
            </c:dLbl>
            <c:spPr>
              <a:solidFill>
                <a:srgbClr val="8CC8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'luận diểm'!$C$9:$G$9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9T2022</c:v>
                </c:pt>
              </c:strCache>
            </c:strRef>
          </c:cat>
          <c:val>
            <c:numRef>
              <c:f>'luận diểm'!$C$19:$F$19</c:f>
              <c:numCache>
                <c:formatCode>0%</c:formatCode>
                <c:ptCount val="4"/>
                <c:pt idx="0">
                  <c:v>0.80010374331550793</c:v>
                </c:pt>
                <c:pt idx="1">
                  <c:v>0.68648302934179217</c:v>
                </c:pt>
                <c:pt idx="2">
                  <c:v>0.42811824925816022</c:v>
                </c:pt>
                <c:pt idx="3">
                  <c:v>8.2290669999999988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D-48B4-93CF-350FFC397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443968"/>
        <c:axId val="842428576"/>
      </c:lineChart>
      <c:catAx>
        <c:axId val="12692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87184"/>
        <c:crosses val="autoZero"/>
        <c:auto val="1"/>
        <c:lblAlgn val="ctr"/>
        <c:lblOffset val="100"/>
        <c:noMultiLvlLbl val="0"/>
      </c:catAx>
      <c:valAx>
        <c:axId val="126928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Tỷ đồng</a:t>
                </a: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93008"/>
        <c:crosses val="autoZero"/>
        <c:crossBetween val="between"/>
      </c:valAx>
      <c:valAx>
        <c:axId val="8424285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43968"/>
        <c:crosses val="max"/>
        <c:crossBetween val="between"/>
      </c:valAx>
      <c:catAx>
        <c:axId val="84244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242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rgbClr val="14325A"/>
                </a:solidFill>
              </a:rPr>
              <a:t>Tỷ suất cổ tức các doanh nghiệp </a:t>
            </a:r>
            <a:r>
              <a:rPr lang="en-US" sz="1400" b="1" i="0" u="none" strike="noStrike" baseline="0">
                <a:solidFill>
                  <a:srgbClr val="14325A"/>
                </a:solidFill>
                <a:effectLst/>
              </a:rPr>
              <a:t>nhiệt điện niêm yết</a:t>
            </a:r>
            <a:r>
              <a:rPr lang="en-US" sz="1400" b="1" i="0" u="none" strike="noStrike" baseline="0">
                <a:solidFill>
                  <a:srgbClr val="14325A"/>
                </a:solidFill>
              </a:rPr>
              <a:t> </a:t>
            </a:r>
            <a:endParaRPr lang="en-US" b="1">
              <a:solidFill>
                <a:srgbClr val="14325A"/>
              </a:solidFill>
            </a:endParaRPr>
          </a:p>
        </c:rich>
      </c:tx>
      <c:layout>
        <c:manualLayout>
          <c:xMode val="edge"/>
          <c:yMode val="edge"/>
          <c:x val="0.146735831473834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'luận diểm'!$I$23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8CB3D2"/>
            </a:solidFill>
            <a:ln>
              <a:noFill/>
            </a:ln>
            <a:effectLst/>
          </c:spPr>
          <c:invertIfNegative val="0"/>
          <c:cat>
            <c:strRef>
              <c:f>'luận diểm'!$H$24:$H$29</c:f>
              <c:strCache>
                <c:ptCount val="6"/>
                <c:pt idx="0">
                  <c:v>PPC</c:v>
                </c:pt>
                <c:pt idx="1">
                  <c:v>POW</c:v>
                </c:pt>
                <c:pt idx="2">
                  <c:v>QTP</c:v>
                </c:pt>
                <c:pt idx="3">
                  <c:v>HND</c:v>
                </c:pt>
                <c:pt idx="4">
                  <c:v>BTP</c:v>
                </c:pt>
                <c:pt idx="5">
                  <c:v>NT2</c:v>
                </c:pt>
              </c:strCache>
            </c:strRef>
          </c:cat>
          <c:val>
            <c:numRef>
              <c:f>'luận diểm'!$I$24:$I$29</c:f>
              <c:numCache>
                <c:formatCode>0.0%</c:formatCode>
                <c:ptCount val="6"/>
                <c:pt idx="0">
                  <c:v>0.15555555555555553</c:v>
                </c:pt>
                <c:pt idx="1">
                  <c:v>0</c:v>
                </c:pt>
                <c:pt idx="2">
                  <c:v>0</c:v>
                </c:pt>
                <c:pt idx="3">
                  <c:v>3.5000000000000003E-2</c:v>
                </c:pt>
                <c:pt idx="4">
                  <c:v>0.2072</c:v>
                </c:pt>
                <c:pt idx="5">
                  <c:v>9.6774193548387094E-2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1-4519-8558-1DF4B294FEC8}"/>
            </c:ext>
          </c:extLst>
        </c:ser>
        <c:ser>
          <c:idx val="1"/>
          <c:order val="1"/>
          <c:tx>
            <c:strRef>
              <c:f>'luận diểm'!$J$23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507796"/>
            </a:solidFill>
            <a:ln>
              <a:noFill/>
            </a:ln>
            <a:effectLst/>
          </c:spPr>
          <c:invertIfNegative val="0"/>
          <c:cat>
            <c:strRef>
              <c:f>'luận diểm'!$H$24:$H$29</c:f>
              <c:strCache>
                <c:ptCount val="6"/>
                <c:pt idx="0">
                  <c:v>PPC</c:v>
                </c:pt>
                <c:pt idx="1">
                  <c:v>POW</c:v>
                </c:pt>
                <c:pt idx="2">
                  <c:v>QTP</c:v>
                </c:pt>
                <c:pt idx="3">
                  <c:v>HND</c:v>
                </c:pt>
                <c:pt idx="4">
                  <c:v>BTP</c:v>
                </c:pt>
                <c:pt idx="5">
                  <c:v>NT2</c:v>
                </c:pt>
              </c:strCache>
            </c:strRef>
          </c:cat>
          <c:val>
            <c:numRef>
              <c:f>'luận diểm'!$J$24:$J$29</c:f>
              <c:numCache>
                <c:formatCode>0.0%</c:formatCode>
                <c:ptCount val="6"/>
                <c:pt idx="0">
                  <c:v>0.1007462686567164</c:v>
                </c:pt>
                <c:pt idx="1">
                  <c:v>0</c:v>
                </c:pt>
                <c:pt idx="2">
                  <c:v>0</c:v>
                </c:pt>
                <c:pt idx="3">
                  <c:v>9.3984962406015032E-2</c:v>
                </c:pt>
                <c:pt idx="4">
                  <c:v>4.1322314049586778E-2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1-4519-8558-1DF4B294FEC8}"/>
            </c:ext>
          </c:extLst>
        </c:ser>
        <c:ser>
          <c:idx val="2"/>
          <c:order val="2"/>
          <c:tx>
            <c:strRef>
              <c:f>'luận diểm'!$K$23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14325A"/>
            </a:solidFill>
            <a:ln>
              <a:noFill/>
            </a:ln>
            <a:effectLst/>
          </c:spPr>
          <c:invertIfNegative val="0"/>
          <c:cat>
            <c:strRef>
              <c:f>'luận diểm'!$H$24:$H$29</c:f>
              <c:strCache>
                <c:ptCount val="6"/>
                <c:pt idx="0">
                  <c:v>PPC</c:v>
                </c:pt>
                <c:pt idx="1">
                  <c:v>POW</c:v>
                </c:pt>
                <c:pt idx="2">
                  <c:v>QTP</c:v>
                </c:pt>
                <c:pt idx="3">
                  <c:v>HND</c:v>
                </c:pt>
                <c:pt idx="4">
                  <c:v>BTP</c:v>
                </c:pt>
                <c:pt idx="5">
                  <c:v>NT2</c:v>
                </c:pt>
              </c:strCache>
            </c:strRef>
          </c:cat>
          <c:val>
            <c:numRef>
              <c:f>'luận diểm'!$K$24:$K$29</c:f>
              <c:numCache>
                <c:formatCode>0.0%</c:formatCode>
                <c:ptCount val="6"/>
                <c:pt idx="0">
                  <c:v>5.5327868852459022E-2</c:v>
                </c:pt>
                <c:pt idx="1">
                  <c:v>2.2058823529411766E-2</c:v>
                </c:pt>
                <c:pt idx="2">
                  <c:v>1.5037593984962407E-2</c:v>
                </c:pt>
                <c:pt idx="3">
                  <c:v>7.03125E-2</c:v>
                </c:pt>
                <c:pt idx="4">
                  <c:v>7.586206896551724E-2</c:v>
                </c:pt>
                <c:pt idx="5">
                  <c:v>9.9403578528827044E-2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1-4519-8558-1DF4B294FEC8}"/>
            </c:ext>
          </c:extLst>
        </c:ser>
        <c:ser>
          <c:idx val="3"/>
          <c:order val="3"/>
          <c:tx>
            <c:strRef>
              <c:f>'luận diểm'!$L$23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cat>
            <c:strRef>
              <c:f>'luận diểm'!$H$24:$H$29</c:f>
              <c:strCache>
                <c:ptCount val="6"/>
                <c:pt idx="0">
                  <c:v>PPC</c:v>
                </c:pt>
                <c:pt idx="1">
                  <c:v>POW</c:v>
                </c:pt>
                <c:pt idx="2">
                  <c:v>QTP</c:v>
                </c:pt>
                <c:pt idx="3">
                  <c:v>HND</c:v>
                </c:pt>
                <c:pt idx="4">
                  <c:v>BTP</c:v>
                </c:pt>
                <c:pt idx="5">
                  <c:v>NT2</c:v>
                </c:pt>
              </c:strCache>
            </c:strRef>
          </c:cat>
          <c:val>
            <c:numRef>
              <c:f>'luận diểm'!$L$24:$L$29</c:f>
              <c:numCache>
                <c:formatCode>0.0%</c:formatCode>
                <c:ptCount val="6"/>
                <c:pt idx="0">
                  <c:v>0.23294117647058823</c:v>
                </c:pt>
                <c:pt idx="1">
                  <c:v>1.1428571428571429E-2</c:v>
                </c:pt>
                <c:pt idx="2">
                  <c:v>5.0505050505050504E-2</c:v>
                </c:pt>
                <c:pt idx="3">
                  <c:v>0.11096938775510204</c:v>
                </c:pt>
                <c:pt idx="4">
                  <c:v>5.6994818652849735E-2</c:v>
                </c:pt>
                <c:pt idx="5">
                  <c:v>7.4487895716946001E-2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1-4519-8558-1DF4B294F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211568"/>
        <c:axId val="1006221968"/>
      </c:barChart>
      <c:lineChart>
        <c:grouping val="stacked"/>
        <c:varyColors val="0"/>
        <c:ser>
          <c:idx val="4"/>
          <c:order val="4"/>
          <c:tx>
            <c:strRef>
              <c:f>'luận diểm'!$M$23</c:f>
              <c:strCache>
                <c:ptCount val="1"/>
                <c:pt idx="0">
                  <c:v>Trung bình 2018-2021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8CC85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0000000000000024E-2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61-4519-8558-1DF4B294FEC8}"/>
                </c:ext>
              </c:extLst>
            </c:dLbl>
            <c:dLbl>
              <c:idx val="1"/>
              <c:layout>
                <c:manualLayout>
                  <c:x val="-3.3333333333333333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61-4519-8558-1DF4B294FEC8}"/>
                </c:ext>
              </c:extLst>
            </c:dLbl>
            <c:dLbl>
              <c:idx val="2"/>
              <c:layout>
                <c:manualLayout>
                  <c:x val="-3.3333333333333381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61-4519-8558-1DF4B294FEC8}"/>
                </c:ext>
              </c:extLst>
            </c:dLbl>
            <c:dLbl>
              <c:idx val="3"/>
              <c:layout>
                <c:manualLayout>
                  <c:x val="-3.888888888888889E-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61-4519-8558-1DF4B294FEC8}"/>
                </c:ext>
              </c:extLst>
            </c:dLbl>
            <c:dLbl>
              <c:idx val="4"/>
              <c:layout>
                <c:manualLayout>
                  <c:x val="-4.4444444444444446E-2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61-4519-8558-1DF4B294FEC8}"/>
                </c:ext>
              </c:extLst>
            </c:dLbl>
            <c:dLbl>
              <c:idx val="5"/>
              <c:layout>
                <c:manualLayout>
                  <c:x val="-5.2777777777777882E-2"/>
                  <c:y val="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61-4519-8558-1DF4B294FEC8}"/>
                </c:ext>
              </c:extLst>
            </c:dLbl>
            <c:spPr>
              <a:solidFill>
                <a:srgbClr val="8CC8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'luận diểm'!$H$24:$H$29</c:f>
              <c:strCache>
                <c:ptCount val="6"/>
                <c:pt idx="0">
                  <c:v>PPC</c:v>
                </c:pt>
                <c:pt idx="1">
                  <c:v>POW</c:v>
                </c:pt>
                <c:pt idx="2">
                  <c:v>QTP</c:v>
                </c:pt>
                <c:pt idx="3">
                  <c:v>HND</c:v>
                </c:pt>
                <c:pt idx="4">
                  <c:v>BTP</c:v>
                </c:pt>
                <c:pt idx="5">
                  <c:v>NT2</c:v>
                </c:pt>
              </c:strCache>
            </c:strRef>
          </c:cat>
          <c:val>
            <c:numRef>
              <c:f>'luận diểm'!$M$24:$M$29</c:f>
              <c:numCache>
                <c:formatCode>0.0%</c:formatCode>
                <c:ptCount val="6"/>
                <c:pt idx="0">
                  <c:v>0.1361427173838298</c:v>
                </c:pt>
                <c:pt idx="1">
                  <c:v>8.3718487394957991E-3</c:v>
                </c:pt>
                <c:pt idx="2">
                  <c:v>1.6385661122503229E-2</c:v>
                </c:pt>
                <c:pt idx="3">
                  <c:v>7.7566712540279276E-2</c:v>
                </c:pt>
                <c:pt idx="4">
                  <c:v>9.5344800416988437E-2</c:v>
                </c:pt>
                <c:pt idx="5">
                  <c:v>6.7666416948540031E-2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61-4519-8558-1DF4B294F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211568"/>
        <c:axId val="1006221968"/>
      </c:lineChart>
      <c:catAx>
        <c:axId val="10062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21968"/>
        <c:crosses val="autoZero"/>
        <c:auto val="1"/>
        <c:lblAlgn val="ctr"/>
        <c:lblOffset val="100"/>
        <c:noMultiLvlLbl val="0"/>
      </c:catAx>
      <c:valAx>
        <c:axId val="100622196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'bmp q'!$C$7</c:f>
              <c:strCache>
                <c:ptCount val="1"/>
                <c:pt idx="0">
                  <c:v>Cổ tức tiền mặt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'bmp q'!$D$2:$H$2</c:f>
              <c:strCache>
                <c:ptCount val="5"/>
                <c:pt idx="0">
                  <c:v>Q3/2021</c:v>
                </c:pt>
                <c:pt idx="1">
                  <c:v>Q4/2021</c:v>
                </c:pt>
                <c:pt idx="2">
                  <c:v>Q1/2022</c:v>
                </c:pt>
                <c:pt idx="3">
                  <c:v>Q2/2022</c:v>
                </c:pt>
                <c:pt idx="4">
                  <c:v>Q3/2022</c:v>
                </c:pt>
              </c:strCache>
            </c:strRef>
          </c:cat>
          <c:val>
            <c:numRef>
              <c:f>'bmp q'!$D$8:$G$8</c:f>
              <c:numCache>
                <c:formatCode>General</c:formatCode>
                <c:ptCount val="4"/>
                <c:pt idx="0">
                  <c:v>4500</c:v>
                </c:pt>
                <c:pt idx="1">
                  <c:v>5840</c:v>
                </c:pt>
                <c:pt idx="2">
                  <c:v>3480</c:v>
                </c:pt>
                <c:pt idx="3">
                  <c:v>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3-400F-AFB8-8DE071EC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604527"/>
        <c:axId val="1820604111"/>
      </c:barChart>
      <c:catAx>
        <c:axId val="182060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04111"/>
        <c:crosses val="autoZero"/>
        <c:auto val="1"/>
        <c:lblAlgn val="ctr"/>
        <c:lblOffset val="100"/>
        <c:noMultiLvlLbl val="0"/>
      </c:catAx>
      <c:valAx>
        <c:axId val="18206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0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'bmp q'!$C$3</c:f>
              <c:strCache>
                <c:ptCount val="1"/>
                <c:pt idx="0">
                  <c:v>Doanh thu thuần</c:v>
                </c:pt>
              </c:strCache>
            </c:strRef>
          </c:tx>
          <c:spPr>
            <a:solidFill>
              <a:srgbClr val="8CC850"/>
            </a:solidFill>
            <a:ln>
              <a:noFill/>
            </a:ln>
            <a:effectLst/>
          </c:spPr>
          <c:invertIfNegative val="0"/>
          <c:cat>
            <c:strRef>
              <c:f>'bmp q'!$D$2:$H$2</c:f>
              <c:strCache>
                <c:ptCount val="5"/>
                <c:pt idx="0">
                  <c:v>Q3/2021</c:v>
                </c:pt>
                <c:pt idx="1">
                  <c:v>Q4/2021</c:v>
                </c:pt>
                <c:pt idx="2">
                  <c:v>Q1/2022</c:v>
                </c:pt>
                <c:pt idx="3">
                  <c:v>Q2/2022</c:v>
                </c:pt>
                <c:pt idx="4">
                  <c:v>Q3/2022</c:v>
                </c:pt>
              </c:strCache>
            </c:strRef>
          </c:cat>
          <c:val>
            <c:numRef>
              <c:f>'bmp q'!$D$3:$H$3</c:f>
              <c:numCache>
                <c:formatCode>General</c:formatCode>
                <c:ptCount val="5"/>
                <c:pt idx="0">
                  <c:v>527</c:v>
                </c:pt>
                <c:pt idx="1">
                  <c:v>1420</c:v>
                </c:pt>
                <c:pt idx="2">
                  <c:v>1350</c:v>
                </c:pt>
                <c:pt idx="3">
                  <c:v>1555</c:v>
                </c:pt>
                <c:pt idx="4">
                  <c:v>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E-47A1-B991-CC9E495F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604527"/>
        <c:axId val="1820604111"/>
      </c:barChart>
      <c:catAx>
        <c:axId val="182060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04111"/>
        <c:crosses val="autoZero"/>
        <c:auto val="1"/>
        <c:lblAlgn val="ctr"/>
        <c:lblOffset val="100"/>
        <c:noMultiLvlLbl val="0"/>
      </c:catAx>
      <c:valAx>
        <c:axId val="18206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0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'bmp q'!$C$5</c:f>
              <c:strCache>
                <c:ptCount val="1"/>
                <c:pt idx="0">
                  <c:v>Lợi nhuận sau thuế</c:v>
                </c:pt>
              </c:strCache>
            </c:strRef>
          </c:tx>
          <c:spPr>
            <a:solidFill>
              <a:srgbClr val="14325A"/>
            </a:solidFill>
            <a:ln>
              <a:noFill/>
            </a:ln>
            <a:effectLst/>
          </c:spPr>
          <c:invertIfNegative val="0"/>
          <c:cat>
            <c:strRef>
              <c:f>'bmp q'!$D$2:$H$2</c:f>
              <c:strCache>
                <c:ptCount val="5"/>
                <c:pt idx="0">
                  <c:v>Q3/2021</c:v>
                </c:pt>
                <c:pt idx="1">
                  <c:v>Q4/2021</c:v>
                </c:pt>
                <c:pt idx="2">
                  <c:v>Q1/2022</c:v>
                </c:pt>
                <c:pt idx="3">
                  <c:v>Q2/2022</c:v>
                </c:pt>
                <c:pt idx="4">
                  <c:v>Q3/2022</c:v>
                </c:pt>
              </c:strCache>
            </c:strRef>
          </c:cat>
          <c:val>
            <c:numRef>
              <c:f>'bmp q'!$D$5:$H$5</c:f>
              <c:numCache>
                <c:formatCode>General</c:formatCode>
                <c:ptCount val="5"/>
                <c:pt idx="0">
                  <c:v>-26</c:v>
                </c:pt>
                <c:pt idx="1">
                  <c:v>114</c:v>
                </c:pt>
                <c:pt idx="2">
                  <c:v>127</c:v>
                </c:pt>
                <c:pt idx="3">
                  <c:v>145</c:v>
                </c:pt>
                <c:pt idx="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D-4D3D-AD79-E0C85FDFB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604527"/>
        <c:axId val="1820604111"/>
      </c:barChart>
      <c:catAx>
        <c:axId val="182060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04111"/>
        <c:crosses val="autoZero"/>
        <c:auto val="1"/>
        <c:lblAlgn val="ctr"/>
        <c:lblOffset val="100"/>
        <c:noMultiLvlLbl val="0"/>
      </c:catAx>
      <c:valAx>
        <c:axId val="18206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0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14325A"/>
                </a:solidFill>
              </a:rPr>
              <a:t>Thị phần ống nhựa VN (2021)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'bmp q'!$D$9</c:f>
              <c:strCache>
                <c:ptCount val="1"/>
                <c:pt idx="0">
                  <c:v>Thị phần ống nhựa VN (2021)</c:v>
                </c:pt>
              </c:strCache>
            </c:strRef>
          </c:tx>
          <c:dPt>
            <c:idx val="0"/>
            <c:bubble3D val="0"/>
            <c:spPr>
              <a:solidFill>
                <a:srgbClr val="14325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0AA-4F90-9951-CAA7F632CB65}"/>
              </c:ext>
            </c:extLst>
          </c:dPt>
          <c:dPt>
            <c:idx val="1"/>
            <c:bubble3D val="0"/>
            <c:spPr>
              <a:solidFill>
                <a:srgbClr val="8CC7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A-4F90-9951-CAA7F632CB65}"/>
              </c:ext>
            </c:extLst>
          </c:dPt>
          <c:dPt>
            <c:idx val="2"/>
            <c:bubble3D val="0"/>
            <c:spPr>
              <a:solidFill>
                <a:srgbClr val="8CB3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0AA-4F90-9951-CAA7F632CB65}"/>
              </c:ext>
            </c:extLst>
          </c:dPt>
          <c:dPt>
            <c:idx val="3"/>
            <c:bubble3D val="0"/>
            <c:spPr>
              <a:solidFill>
                <a:srgbClr val="BFBFB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A-4F90-9951-CAA7F632CB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'bmp q'!$C$10:$C$13</c:f>
              <c:strCache>
                <c:ptCount val="4"/>
                <c:pt idx="0">
                  <c:v>BMP</c:v>
                </c:pt>
                <c:pt idx="1">
                  <c:v>NTP</c:v>
                </c:pt>
                <c:pt idx="2">
                  <c:v>HSG</c:v>
                </c:pt>
                <c:pt idx="3">
                  <c:v>Khác</c:v>
                </c:pt>
              </c:strCache>
            </c:strRef>
          </c:cat>
          <c:val>
            <c:numRef>
              <c:f>'bmp q'!$D$10:$D$13</c:f>
              <c:numCache>
                <c:formatCode>0.0%</c:formatCode>
                <c:ptCount val="4"/>
                <c:pt idx="0">
                  <c:v>0.27900000000000003</c:v>
                </c:pt>
                <c:pt idx="1">
                  <c:v>0.28499999999999998</c:v>
                </c:pt>
                <c:pt idx="2">
                  <c:v>0.11</c:v>
                </c:pt>
                <c:pt idx="3">
                  <c:v>0.32599999999999996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A-4F90-9951-CAA7F632CB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15879265091864"/>
          <c:y val="0.83854111986001745"/>
          <c:w val="0.48190463692038493"/>
          <c:h val="0.156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rgbClr val="14325A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rgbClr val="14325A"/>
                </a:solidFill>
                <a:effectLst/>
              </a:rPr>
              <a:t>Chi phí sản xuất kinh doanh theo yếu tố </a:t>
            </a:r>
            <a:r>
              <a:rPr lang="en-US" sz="1200" b="1" i="0" u="none" strike="noStrike" baseline="0">
                <a:solidFill>
                  <a:srgbClr val="14325A"/>
                </a:solidFill>
              </a:rPr>
              <a:t> </a:t>
            </a:r>
            <a:r>
              <a:rPr lang="en-US" sz="1200" b="1">
                <a:solidFill>
                  <a:srgbClr val="14325A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30624890638670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rgbClr val="14325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'đầu vào'!$B$9</c:f>
              <c:strCache>
                <c:ptCount val="1"/>
                <c:pt idx="0">
                  <c:v>Nguyên vật liệu, phụ liệu</c:v>
                </c:pt>
              </c:strCache>
            </c:strRef>
          </c:tx>
          <c:spPr>
            <a:solidFill>
              <a:srgbClr val="8CC8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'đầu vào'!$C$8:$G$8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'đầu vào'!$C$9:$G$9</c:f>
              <c:numCache>
                <c:formatCode>0%</c:formatCode>
                <c:ptCount val="5"/>
                <c:pt idx="0">
                  <c:v>0.84</c:v>
                </c:pt>
                <c:pt idx="1">
                  <c:v>0.85</c:v>
                </c:pt>
                <c:pt idx="2">
                  <c:v>0.89</c:v>
                </c:pt>
                <c:pt idx="3">
                  <c:v>0.86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E-4E90-AFD8-77F6E451C3D6}"/>
            </c:ext>
          </c:extLst>
        </c:ser>
        <c:ser>
          <c:idx val="1"/>
          <c:order val="1"/>
          <c:tx>
            <c:strRef>
              <c:f>'đầu vào'!$B$10</c:f>
              <c:strCache>
                <c:ptCount val="1"/>
                <c:pt idx="0">
                  <c:v>Sửa chữa lớn TSCD</c:v>
                </c:pt>
              </c:strCache>
            </c:strRef>
          </c:tx>
          <c:spPr>
            <a:solidFill>
              <a:srgbClr val="14325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'đầu vào'!$C$8:$G$8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'đầu vào'!$C$10:$G$10</c:f>
              <c:numCache>
                <c:formatCode>0%</c:formatCode>
                <c:ptCount val="5"/>
                <c:pt idx="0">
                  <c:v>0.06</c:v>
                </c:pt>
                <c:pt idx="1">
                  <c:v>0.04</c:v>
                </c:pt>
                <c:pt idx="2">
                  <c:v>0.02</c:v>
                </c:pt>
                <c:pt idx="3">
                  <c:v>0.05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E-4E90-AFD8-77F6E451C3D6}"/>
            </c:ext>
          </c:extLst>
        </c:ser>
        <c:ser>
          <c:idx val="2"/>
          <c:order val="2"/>
          <c:tx>
            <c:strRef>
              <c:f>'đầu vào'!$B$11</c:f>
              <c:strCache>
                <c:ptCount val="1"/>
                <c:pt idx="0">
                  <c:v>Nhân công</c:v>
                </c:pt>
              </c:strCache>
            </c:strRef>
          </c:tx>
          <c:spPr>
            <a:solidFill>
              <a:srgbClr val="50779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'đầu vào'!$C$8:$G$8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'đầu vào'!$C$11:$G$11</c:f>
              <c:numCache>
                <c:formatCode>0%</c:formatCode>
                <c:ptCount val="5"/>
                <c:pt idx="0">
                  <c:v>0.04</c:v>
                </c:pt>
                <c:pt idx="1">
                  <c:v>0.04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E-4E90-AFD8-77F6E451C3D6}"/>
            </c:ext>
          </c:extLst>
        </c:ser>
        <c:ser>
          <c:idx val="3"/>
          <c:order val="3"/>
          <c:tx>
            <c:strRef>
              <c:f>'đầu vào'!$B$12</c:f>
              <c:strCache>
                <c:ptCount val="1"/>
                <c:pt idx="0">
                  <c:v>Bảo trì</c:v>
                </c:pt>
              </c:strCache>
            </c:strRef>
          </c:tx>
          <c:spPr>
            <a:solidFill>
              <a:srgbClr val="8CB3D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'đầu vào'!$C$8:$G$8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'đầu vào'!$C$12:$G$12</c:f>
              <c:numCache>
                <c:formatCode>0%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0.03</c:v>
                </c:pt>
                <c:pt idx="3">
                  <c:v>0.02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E-4E90-AFD8-77F6E451C3D6}"/>
            </c:ext>
          </c:extLst>
        </c:ser>
        <c:ser>
          <c:idx val="4"/>
          <c:order val="4"/>
          <c:tx>
            <c:strRef>
              <c:f>'đầu vào'!$B$13</c:f>
              <c:strCache>
                <c:ptCount val="1"/>
                <c:pt idx="0">
                  <c:v>Khác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'đầu vào'!$C$8:$G$8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'đầu vào'!$C$13:$G$13</c:f>
              <c:numCache>
                <c:formatCode>0%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DE-4E90-AFD8-77F6E451C3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36998752"/>
        <c:axId val="1036999168"/>
      </c:barChart>
      <c:catAx>
        <c:axId val="10369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99168"/>
        <c:crosses val="autoZero"/>
        <c:auto val="1"/>
        <c:lblAlgn val="ctr"/>
        <c:lblOffset val="100"/>
        <c:noMultiLvlLbl val="0"/>
      </c:catAx>
      <c:valAx>
        <c:axId val="10369991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300" b="1" baseline="0">
                <a:solidFill>
                  <a:srgbClr val="14325A"/>
                </a:solidFill>
              </a:rPr>
              <a:t>Cơ cấu chi phí nguyên nhiên liệu năm 2021 </a:t>
            </a:r>
            <a:endParaRPr lang="en-US" sz="1300" b="1">
              <a:solidFill>
                <a:srgbClr val="14325A"/>
              </a:solidFill>
            </a:endParaRPr>
          </a:p>
        </c:rich>
      </c:tx>
      <c:layout>
        <c:manualLayout>
          <c:xMode val="edge"/>
          <c:yMode val="edge"/>
          <c:x val="0.13984608720026501"/>
          <c:y val="2.7322404371584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rgbClr val="8CC8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6-490B-AB37-D7817624F7EB}"/>
              </c:ext>
            </c:extLst>
          </c:dPt>
          <c:dPt>
            <c:idx val="1"/>
            <c:bubble3D val="0"/>
            <c:spPr>
              <a:solidFill>
                <a:srgbClr val="14325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6-490B-AB37-D7817624F7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6-490B-AB37-D7817624F7EB}"/>
              </c:ext>
            </c:extLst>
          </c:dPt>
          <c:dLbls>
            <c:dLbl>
              <c:idx val="1"/>
              <c:layout>
                <c:manualLayout>
                  <c:x val="-2.9208094221273188E-2"/>
                  <c:y val="5.22807654362353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46-490B-AB37-D7817624F7EB}"/>
                </c:ext>
              </c:extLst>
            </c:dLbl>
            <c:dLbl>
              <c:idx val="2"/>
              <c:layout>
                <c:manualLayout>
                  <c:x val="1.9086147070599226E-2"/>
                  <c:y val="6.055360101263937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46-490B-AB37-D7817624F7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'đầu vào'!$B$18:$B$20</c:f>
              <c:strCache>
                <c:ptCount val="3"/>
                <c:pt idx="0">
                  <c:v>Than</c:v>
                </c:pt>
                <c:pt idx="1">
                  <c:v>Dầu FO</c:v>
                </c:pt>
                <c:pt idx="2">
                  <c:v>Khác</c:v>
                </c:pt>
              </c:strCache>
            </c:strRef>
          </c:cat>
          <c:val>
            <c:numRef>
              <c:f>'đầu vào'!$C$18:$C$20</c:f>
              <c:numCache>
                <c:formatCode>0.0%</c:formatCode>
                <c:ptCount val="3"/>
                <c:pt idx="0">
                  <c:v>0.96240000000000003</c:v>
                </c:pt>
                <c:pt idx="1">
                  <c:v>1.77E-2</c:v>
                </c:pt>
                <c:pt idx="2">
                  <c:v>1.9900000000000001E-2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46-490B-AB37-D7817624F7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0110913555160448"/>
          <c:y val="0.38182651348909258"/>
          <c:w val="0.21424351450450715"/>
          <c:h val="0.3543206447353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baseline="0">
                <a:solidFill>
                  <a:srgbClr val="14325A"/>
                </a:solidFill>
              </a:rPr>
              <a:t>Nguồn than trộn của PPC</a:t>
            </a:r>
            <a:endParaRPr lang="en-US" sz="1200" b="1">
              <a:solidFill>
                <a:srgbClr val="14325A"/>
              </a:solidFill>
            </a:endParaRPr>
          </a:p>
        </c:rich>
      </c:tx>
      <c:layout>
        <c:manualLayout>
          <c:xMode val="edge"/>
          <c:yMode val="edge"/>
          <c:x val="0.29904043427320121"/>
          <c:y val="5.0929416400853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rgbClr val="8CC8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69-4223-A869-AD2E11FA6D29}"/>
              </c:ext>
            </c:extLst>
          </c:dPt>
          <c:dPt>
            <c:idx val="1"/>
            <c:bubble3D val="0"/>
            <c:spPr>
              <a:solidFill>
                <a:srgbClr val="14325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69-4223-A869-AD2E11FA6D29}"/>
              </c:ext>
            </c:extLst>
          </c:dPt>
          <c:dLbls>
            <c:dLbl>
              <c:idx val="0"/>
              <c:layout>
                <c:manualLayout>
                  <c:x val="-8.4055885558164872E-2"/>
                  <c:y val="-0.132236250213765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69-4223-A869-AD2E11FA6D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'đầu vào'!$B$25:$B$26</c:f>
              <c:strCache>
                <c:ptCount val="2"/>
                <c:pt idx="0">
                  <c:v>Than antraxit khai thác trong nước</c:v>
                </c:pt>
                <c:pt idx="1">
                  <c:v>Than á bitum nhập khẩu</c:v>
                </c:pt>
              </c:strCache>
            </c:strRef>
          </c:cat>
          <c:val>
            <c:numRef>
              <c:f>'đầu vào'!$C$25:$C$26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69-4223-A869-AD2E11FA6D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1125121783712131"/>
          <c:y val="0.32247949718451363"/>
          <c:w val="0.24128880441668929"/>
          <c:h val="0.6775205599300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300" b="1">
                <a:solidFill>
                  <a:srgbClr val="14325A"/>
                </a:solidFill>
              </a:rPr>
              <a:t>Sản</a:t>
            </a:r>
            <a:r>
              <a:rPr lang="vi-VN" sz="1300" b="1" baseline="0">
                <a:solidFill>
                  <a:srgbClr val="14325A"/>
                </a:solidFill>
              </a:rPr>
              <a:t> lượng điện than</a:t>
            </a:r>
            <a:endParaRPr lang="en-US" sz="1300" b="1">
              <a:solidFill>
                <a:srgbClr val="14325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1162843774964"/>
          <c:y val="0.16403962101636524"/>
          <c:w val="0.8428204626595589"/>
          <c:h val="0.550523577963607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'đầu vào'!$B$30</c:f>
              <c:strCache>
                <c:ptCount val="1"/>
                <c:pt idx="0">
                  <c:v>Sản lượng điện than </c:v>
                </c:pt>
              </c:strCache>
            </c:strRef>
          </c:tx>
          <c:spPr>
            <a:solidFill>
              <a:srgbClr val="14325A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14325A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'đầu vào'!$C$29:$H$29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10T2021</c:v>
                </c:pt>
                <c:pt idx="5">
                  <c:v>10T2022</c:v>
                </c:pt>
              </c:strCache>
            </c:strRef>
          </c:cat>
          <c:val>
            <c:numRef>
              <c:f>'đầu vào'!$C$30:$H$30</c:f>
              <c:numCache>
                <c:formatCode>0</c:formatCode>
                <c:ptCount val="6"/>
                <c:pt idx="0">
                  <c:v>90.8</c:v>
                </c:pt>
                <c:pt idx="1">
                  <c:v>118.3</c:v>
                </c:pt>
                <c:pt idx="2">
                  <c:v>122.533</c:v>
                </c:pt>
                <c:pt idx="3">
                  <c:v>118.074</c:v>
                </c:pt>
                <c:pt idx="4">
                  <c:v>100.69</c:v>
                </c:pt>
                <c:pt idx="5">
                  <c:v>86.65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C-43CC-A098-2CB15D78EB8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84678720"/>
        <c:axId val="984677472"/>
      </c:barChart>
      <c:lineChart>
        <c:grouping val="standard"/>
        <c:varyColors val="0"/>
        <c:ser>
          <c:idx val="1"/>
          <c:order val="1"/>
          <c:tx>
            <c:strRef>
              <c:f>'đầu vào'!$B$31</c:f>
              <c:strCache>
                <c:ptCount val="1"/>
                <c:pt idx="0">
                  <c:v>Tỷ trọng  toàn hệ thống</c:v>
                </c:pt>
              </c:strCache>
            </c:strRef>
          </c:tx>
          <c:spPr>
            <a:ln w="28575" cap="rnd">
              <a:solidFill>
                <a:srgbClr val="8CC8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8CC74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'đầu vào'!$C$29:$F$29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'đầu vào'!$C$31:$F$31</c:f>
              <c:numCache>
                <c:formatCode>0%</c:formatCode>
                <c:ptCount val="4"/>
                <c:pt idx="0">
                  <c:v>0.42699999999999999</c:v>
                </c:pt>
                <c:pt idx="1">
                  <c:v>0.51200000000000001</c:v>
                </c:pt>
                <c:pt idx="2">
                  <c:v>0.496</c:v>
                </c:pt>
                <c:pt idx="3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C-43CC-A098-2CB15D78EB83}"/>
            </c:ext>
          </c:extLst>
        </c:ser>
        <c:ser>
          <c:idx val="2"/>
          <c:order val="2"/>
          <c:tx>
            <c:strRef>
              <c:f>'đầu vào'!$B$28</c:f>
              <c:strCache>
                <c:ptCount val="1"/>
                <c:pt idx="0">
                  <c:v>Tỷ trọng  toàn hệ thống 2</c:v>
                </c:pt>
              </c:strCache>
            </c:strRef>
          </c:tx>
          <c:spPr>
            <a:ln w="28575" cap="rnd">
              <a:solidFill>
                <a:srgbClr val="8CC8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8CC74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'đầu vào'!$C$29:$F$29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'đầu vào'!$C$28:$H$28</c:f>
              <c:numCache>
                <c:formatCode>General</c:formatCode>
                <c:ptCount val="6"/>
                <c:pt idx="4" formatCode="0%">
                  <c:v>0.46800000000000003</c:v>
                </c:pt>
                <c:pt idx="5" formatCode="0%">
                  <c:v>0.38300000000000001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C-43CC-A098-2CB15D78EB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1617888"/>
        <c:axId val="2021621216"/>
      </c:lineChart>
      <c:catAx>
        <c:axId val="9846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77472"/>
        <c:crosses val="autoZero"/>
        <c:auto val="0"/>
        <c:lblAlgn val="ctr"/>
        <c:lblOffset val="100"/>
        <c:noMultiLvlLbl val="0"/>
      </c:catAx>
      <c:valAx>
        <c:axId val="98467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Tỷ kWh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78720"/>
        <c:crosses val="autoZero"/>
        <c:crossBetween val="between"/>
      </c:valAx>
      <c:valAx>
        <c:axId val="20216212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17888"/>
        <c:crosses val="max"/>
        <c:crossBetween val="between"/>
      </c:valAx>
      <c:catAx>
        <c:axId val="202161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162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29972752043597"/>
          <c:y val="0.83257916403860366"/>
          <c:w val="0.58664850136239777"/>
          <c:h val="7.2674927261999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rgbClr val="14325A"/>
                </a:solidFill>
                <a:latin typeface="+mn-lt"/>
                <a:ea typeface="+mn-ea"/>
                <a:cs typeface="+mn-cs"/>
              </a:defRPr>
            </a:pPr>
            <a:r>
              <a:rPr lang="vi-VN" sz="1300" b="1">
                <a:solidFill>
                  <a:srgbClr val="14325A"/>
                </a:solidFill>
              </a:rPr>
              <a:t>Sản lượng điện sản xuất PPC</a:t>
            </a:r>
            <a:endParaRPr lang="en-US" sz="1300" b="1">
              <a:solidFill>
                <a:srgbClr val="14325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rgbClr val="14325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'đầu vào'!$B$36</c:f>
              <c:strCache>
                <c:ptCount val="1"/>
                <c:pt idx="0">
                  <c:v>Qm</c:v>
                </c:pt>
              </c:strCache>
            </c:strRef>
          </c:tx>
          <c:spPr>
            <a:solidFill>
              <a:srgbClr val="14325A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14325A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'đầu vào'!$C$34:$G$34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9T2022</c:v>
                </c:pt>
              </c:strCache>
            </c:strRef>
          </c:cat>
          <c:val>
            <c:numRef>
              <c:f>'đầu vào'!$C$36:$G$36</c:f>
              <c:numCache>
                <c:formatCode>0</c:formatCode>
                <c:ptCount val="5"/>
                <c:pt idx="0">
                  <c:v>768.1</c:v>
                </c:pt>
                <c:pt idx="1">
                  <c:v>1377</c:v>
                </c:pt>
                <c:pt idx="2">
                  <c:v>789.8</c:v>
                </c:pt>
                <c:pt idx="3">
                  <c:v>536.6</c:v>
                </c:pt>
                <c:pt idx="4">
                  <c:v>509.26000000000005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8-44C1-8CE4-BB5F5AE797E2}"/>
            </c:ext>
          </c:extLst>
        </c:ser>
        <c:ser>
          <c:idx val="1"/>
          <c:order val="1"/>
          <c:tx>
            <c:strRef>
              <c:f>'đầu vào'!$B$37</c:f>
              <c:strCache>
                <c:ptCount val="1"/>
                <c:pt idx="0">
                  <c:v>Qc</c:v>
                </c:pt>
              </c:strCache>
            </c:strRef>
          </c:tx>
          <c:spPr>
            <a:solidFill>
              <a:srgbClr val="8CC8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8CC8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'đầu vào'!$C$37:$G$37</c:f>
              <c:numCache>
                <c:formatCode>0</c:formatCode>
                <c:ptCount val="5"/>
                <c:pt idx="0">
                  <c:v>4352.3</c:v>
                </c:pt>
                <c:pt idx="1">
                  <c:v>4131</c:v>
                </c:pt>
                <c:pt idx="2">
                  <c:v>4475.6000000000004</c:v>
                </c:pt>
                <c:pt idx="3">
                  <c:v>2146.1999999999998</c:v>
                </c:pt>
                <c:pt idx="4">
                  <c:v>2037.0400000000002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8-44C1-8CE4-BB5F5AE797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60862896"/>
        <c:axId val="760874128"/>
      </c:barChart>
      <c:catAx>
        <c:axId val="7608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74128"/>
        <c:crosses val="autoZero"/>
        <c:auto val="1"/>
        <c:lblAlgn val="ctr"/>
        <c:lblOffset val="100"/>
        <c:noMultiLvlLbl val="0"/>
      </c:catAx>
      <c:valAx>
        <c:axId val="76087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Triệu kWh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4689049285505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53630796150483"/>
          <c:y val="0.89497190950304761"/>
          <c:w val="0.18181605424321956"/>
          <c:h val="7.74798811305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solidFill>
                  <a:srgbClr val="14325A"/>
                </a:solidFill>
              </a:rPr>
              <a:t>Giá than TKV bán cho các nhà máy nhiệt điện</a:t>
            </a:r>
            <a:r>
              <a:rPr lang="vi-VN" sz="1200" b="1" baseline="0">
                <a:solidFill>
                  <a:srgbClr val="14325A"/>
                </a:solidFill>
              </a:rPr>
              <a:t> </a:t>
            </a:r>
            <a:endParaRPr lang="en-US" sz="1200" b="1">
              <a:solidFill>
                <a:srgbClr val="14325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4325A"/>
            </a:solidFill>
            <a:ln>
              <a:noFill/>
            </a:ln>
            <a:effectLst/>
          </c:spPr>
          <c:invertIfNegative val="0"/>
          <c:cat>
            <c:strRef>
              <c:f>'đầu vào'!$C$40:$M$40</c:f>
              <c:strCache>
                <c:ptCount val="11"/>
                <c:pt idx="0">
                  <c:v>Q1/2020</c:v>
                </c:pt>
                <c:pt idx="1">
                  <c:v>Q2/2020</c:v>
                </c:pt>
                <c:pt idx="2">
                  <c:v>Q3/2020</c:v>
                </c:pt>
                <c:pt idx="3">
                  <c:v>Q4/2020</c:v>
                </c:pt>
                <c:pt idx="4">
                  <c:v>Q1/2021</c:v>
                </c:pt>
                <c:pt idx="5">
                  <c:v>Q2/2021</c:v>
                </c:pt>
                <c:pt idx="6">
                  <c:v>Q3/2021</c:v>
                </c:pt>
                <c:pt idx="7">
                  <c:v>Q4/2021</c:v>
                </c:pt>
                <c:pt idx="8">
                  <c:v>Q1/2022</c:v>
                </c:pt>
                <c:pt idx="9">
                  <c:v>Q2/2022</c:v>
                </c:pt>
                <c:pt idx="10">
                  <c:v>Q3/2022</c:v>
                </c:pt>
              </c:strCache>
            </c:strRef>
          </c:cat>
          <c:val>
            <c:numRef>
              <c:f>'đầu vào'!$C$41:$M$41</c:f>
              <c:numCache>
                <c:formatCode>General</c:formatCode>
                <c:ptCount val="11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2025</c:v>
                </c:pt>
                <c:pt idx="10">
                  <c:v>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8-4A16-B9DC-DDBFB8172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217744"/>
        <c:axId val="623219408"/>
      </c:barChart>
      <c:catAx>
        <c:axId val="6232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19408"/>
        <c:crosses val="autoZero"/>
        <c:auto val="1"/>
        <c:lblAlgn val="ctr"/>
        <c:lblOffset val="100"/>
        <c:noMultiLvlLbl val="0"/>
      </c:catAx>
      <c:valAx>
        <c:axId val="623219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ysClr val="windowText" lastClr="000000"/>
                    </a:solidFill>
                  </a:rPr>
                  <a:t>đồng/kWh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rgbClr val="14325A"/>
                </a:solidFill>
                <a:latin typeface="+mn-lt"/>
                <a:ea typeface="+mn-ea"/>
                <a:cs typeface="+mn-cs"/>
              </a:defRPr>
            </a:pPr>
            <a:r>
              <a:rPr lang="vi-VN" sz="1300" b="1" i="0" u="none" strike="noStrike" baseline="0">
                <a:solidFill>
                  <a:srgbClr val="14325A"/>
                </a:solidFill>
                <a:effectLst/>
              </a:rPr>
              <a:t>G</a:t>
            </a:r>
            <a:r>
              <a:rPr lang="en-US" sz="1300" b="1" i="0" u="none" strike="noStrike" baseline="0">
                <a:solidFill>
                  <a:srgbClr val="14325A"/>
                </a:solidFill>
                <a:effectLst/>
              </a:rPr>
              <a:t>iá than Newcastle Úc</a:t>
            </a:r>
            <a:endParaRPr lang="en-US" sz="1300" b="1">
              <a:solidFill>
                <a:srgbClr val="14325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rgbClr val="14325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'đầu vào'!$C$48:$AL$48</c:f>
              <c:strCache>
                <c:ptCount val="25"/>
                <c:pt idx="0">
                  <c:v>01/2020</c:v>
                </c:pt>
                <c:pt idx="12">
                  <c:v>01/2021</c:v>
                </c:pt>
                <c:pt idx="24">
                  <c:v>01/2022</c:v>
                </c:pt>
              </c:strCache>
            </c:strRef>
          </c:cat>
          <c:val>
            <c:numRef>
              <c:f>'đầu vào'!$C$45:$AL$45</c:f>
              <c:numCache>
                <c:formatCode>General</c:formatCode>
                <c:ptCount val="36"/>
                <c:pt idx="0">
                  <c:v>66.3</c:v>
                </c:pt>
                <c:pt idx="1">
                  <c:v>66.400000000000006</c:v>
                </c:pt>
                <c:pt idx="2">
                  <c:v>67.8</c:v>
                </c:pt>
                <c:pt idx="3">
                  <c:v>52.4</c:v>
                </c:pt>
                <c:pt idx="4">
                  <c:v>53.9</c:v>
                </c:pt>
                <c:pt idx="5">
                  <c:v>52.2</c:v>
                </c:pt>
                <c:pt idx="6">
                  <c:v>52.7</c:v>
                </c:pt>
                <c:pt idx="7">
                  <c:v>52</c:v>
                </c:pt>
                <c:pt idx="8">
                  <c:v>58.6</c:v>
                </c:pt>
                <c:pt idx="9">
                  <c:v>59.3</c:v>
                </c:pt>
                <c:pt idx="10">
                  <c:v>70.3</c:v>
                </c:pt>
                <c:pt idx="11">
                  <c:v>80.5</c:v>
                </c:pt>
                <c:pt idx="12">
                  <c:v>90</c:v>
                </c:pt>
                <c:pt idx="13">
                  <c:v>82.3</c:v>
                </c:pt>
                <c:pt idx="14">
                  <c:v>96.3</c:v>
                </c:pt>
                <c:pt idx="15">
                  <c:v>91.6</c:v>
                </c:pt>
                <c:pt idx="16">
                  <c:v>118.9</c:v>
                </c:pt>
                <c:pt idx="17">
                  <c:v>134.69999999999999</c:v>
                </c:pt>
                <c:pt idx="18">
                  <c:v>152.80000000000001</c:v>
                </c:pt>
                <c:pt idx="19">
                  <c:v>174.3</c:v>
                </c:pt>
                <c:pt idx="20">
                  <c:v>218</c:v>
                </c:pt>
                <c:pt idx="21">
                  <c:v>154.9</c:v>
                </c:pt>
                <c:pt idx="22">
                  <c:v>152</c:v>
                </c:pt>
                <c:pt idx="23">
                  <c:v>151.80000000000001</c:v>
                </c:pt>
                <c:pt idx="24">
                  <c:v>222.8</c:v>
                </c:pt>
                <c:pt idx="25">
                  <c:v>274.5</c:v>
                </c:pt>
                <c:pt idx="26">
                  <c:v>259</c:v>
                </c:pt>
                <c:pt idx="27">
                  <c:v>299.3</c:v>
                </c:pt>
                <c:pt idx="28">
                  <c:v>427</c:v>
                </c:pt>
                <c:pt idx="29">
                  <c:v>386</c:v>
                </c:pt>
                <c:pt idx="30">
                  <c:v>405.5</c:v>
                </c:pt>
                <c:pt idx="31">
                  <c:v>425</c:v>
                </c:pt>
                <c:pt idx="32">
                  <c:v>407.7</c:v>
                </c:pt>
                <c:pt idx="33">
                  <c:v>356.3</c:v>
                </c:pt>
                <c:pt idx="34">
                  <c:v>398.5</c:v>
                </c:pt>
                <c:pt idx="35">
                  <c:v>402.5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0-45F1-AFAC-0B06B03A0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48192"/>
        <c:axId val="109447360"/>
      </c:lineChart>
      <c:catAx>
        <c:axId val="1094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7360"/>
        <c:crosses val="autoZero"/>
        <c:auto val="1"/>
        <c:lblAlgn val="ctr"/>
        <c:lblOffset val="100"/>
        <c:noMultiLvlLbl val="0"/>
      </c:catAx>
      <c:valAx>
        <c:axId val="10944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USD/tấn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openxmlformats.org/officeDocument/2006/relationships/image" Target="../media/image6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image" Target="../media/image8.png"/><Relationship Id="rId10" Type="http://schemas.openxmlformats.org/officeDocument/2006/relationships/chart" Target="../charts/chart6.xml"/><Relationship Id="rId4" Type="http://schemas.openxmlformats.org/officeDocument/2006/relationships/image" Target="../media/image7.png"/><Relationship Id="rId9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1</xdr:row>
      <xdr:rowOff>91440</xdr:rowOff>
    </xdr:from>
    <xdr:to>
      <xdr:col>16</xdr:col>
      <xdr:colOff>510540</xdr:colOff>
      <xdr:row>13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C7AF7-7466-764E-2FDF-D4F008621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388620</xdr:colOff>
      <xdr:row>18</xdr:row>
      <xdr:rowOff>68580</xdr:rowOff>
    </xdr:from>
    <xdr:to>
      <xdr:col>15</xdr:col>
      <xdr:colOff>24130</xdr:colOff>
      <xdr:row>36</xdr:row>
      <xdr:rowOff>92710</xdr:rowOff>
    </xdr:to>
    <xdr:pic>
      <xdr:nvPicPr>
        <xdr:cNvPr id="3" name="Picture 2" descr="Diagram&#10;&#10;Description automatically generated">
          <a:extLst>
            <a:ext uri="{FF2B5EF4-FFF2-40B4-BE49-F238E27FC236}">
              <a16:creationId xmlns:a16="http://schemas.microsoft.com/office/drawing/2014/main" id="{A35893EC-E3E3-858B-03CE-419079C35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6620" y="3360420"/>
          <a:ext cx="5731510" cy="3315970"/>
        </a:xfrm>
        <a:prstGeom prst="rect">
          <a:avLst/>
        </a:prstGeom>
      </xdr:spPr>
    </xdr:pic>
    <xdr:clientData/>
  </xdr:twoCellAnchor>
  <xdr:twoCellAnchor editAs="oneCell">
    <xdr:from>
      <xdr:col>12</xdr:col>
      <xdr:colOff>556261</xdr:colOff>
      <xdr:row>26</xdr:row>
      <xdr:rowOff>5566</xdr:rowOff>
    </xdr:from>
    <xdr:to>
      <xdr:col>14</xdr:col>
      <xdr:colOff>487680</xdr:colOff>
      <xdr:row>27</xdr:row>
      <xdr:rowOff>83820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F6008C-64E7-8F4B-EFBE-EA6D87D7A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1461" y="4760446"/>
          <a:ext cx="1150619" cy="261134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33</xdr:row>
      <xdr:rowOff>65859</xdr:rowOff>
    </xdr:from>
    <xdr:to>
      <xdr:col>14</xdr:col>
      <xdr:colOff>457200</xdr:colOff>
      <xdr:row>34</xdr:row>
      <xdr:rowOff>127635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A99B93-A7BC-B389-462A-4AF15BC3F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6100899"/>
          <a:ext cx="1104900" cy="244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480060</xdr:colOff>
      <xdr:row>0</xdr:row>
      <xdr:rowOff>167640</xdr:rowOff>
    </xdr:from>
    <xdr:to>
      <xdr:col>11</xdr:col>
      <xdr:colOff>358140</xdr:colOff>
      <xdr:row>9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7180F7-9054-34D8-A676-6A2FC84B5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7660" y="167640"/>
          <a:ext cx="292608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236220</xdr:colOff>
      <xdr:row>9</xdr:row>
      <xdr:rowOff>0</xdr:rowOff>
    </xdr:from>
    <xdr:to>
      <xdr:col>12</xdr:col>
      <xdr:colOff>449580</xdr:colOff>
      <xdr:row>19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A40AE3-4315-4F99-8689-3C283E339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3020" y="1645920"/>
          <a:ext cx="2651760" cy="191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419100</xdr:colOff>
      <xdr:row>16</xdr:row>
      <xdr:rowOff>114300</xdr:rowOff>
    </xdr:from>
    <xdr:to>
      <xdr:col>8</xdr:col>
      <xdr:colOff>236220</xdr:colOff>
      <xdr:row>24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255DDC-E7B1-AB4E-0B7E-30291C064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040380"/>
          <a:ext cx="2255520" cy="139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129540</xdr:colOff>
      <xdr:row>26</xdr:row>
      <xdr:rowOff>160020</xdr:rowOff>
    </xdr:from>
    <xdr:to>
      <xdr:col>11</xdr:col>
      <xdr:colOff>281940</xdr:colOff>
      <xdr:row>36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41B9E5-B52E-559B-406D-830F43322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6340" y="4914900"/>
          <a:ext cx="198120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518160</xdr:colOff>
      <xdr:row>48</xdr:row>
      <xdr:rowOff>144780</xdr:rowOff>
    </xdr:from>
    <xdr:to>
      <xdr:col>24</xdr:col>
      <xdr:colOff>403860</xdr:colOff>
      <xdr:row>62</xdr:row>
      <xdr:rowOff>22860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2C07A0-EA1C-34DF-C40D-BDF81CB89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1760" y="9128760"/>
          <a:ext cx="47625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83820</xdr:colOff>
      <xdr:row>0</xdr:row>
      <xdr:rowOff>160020</xdr:rowOff>
    </xdr:from>
    <xdr:to>
      <xdr:col>17</xdr:col>
      <xdr:colOff>205740</xdr:colOff>
      <xdr:row>8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274C69-2106-A566-54F3-9C3DDFE97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198120</xdr:colOff>
      <xdr:row>8</xdr:row>
      <xdr:rowOff>60960</xdr:rowOff>
    </xdr:from>
    <xdr:to>
      <xdr:col>19</xdr:col>
      <xdr:colOff>182880</xdr:colOff>
      <xdr:row>21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B960A2-0FDC-E601-02F1-26D9EAA18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76200</xdr:colOff>
      <xdr:row>0</xdr:row>
      <xdr:rowOff>53339</xdr:rowOff>
    </xdr:from>
    <xdr:to>
      <xdr:col>10</xdr:col>
      <xdr:colOff>281940</xdr:colOff>
      <xdr:row>15</xdr:row>
      <xdr:rowOff>27520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EFF696-C072-4670-B864-5DF88F7AA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419100</xdr:colOff>
      <xdr:row>9</xdr:row>
      <xdr:rowOff>91440</xdr:rowOff>
    </xdr:from>
    <xdr:to>
      <xdr:col>22</xdr:col>
      <xdr:colOff>563880</xdr:colOff>
      <xdr:row>18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2110F7-B2CB-4F57-9233-20EF53F26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342900</xdr:colOff>
      <xdr:row>21</xdr:row>
      <xdr:rowOff>160020</xdr:rowOff>
    </xdr:from>
    <xdr:to>
      <xdr:col>20</xdr:col>
      <xdr:colOff>586740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603B72-A499-5CB0-D90C-35C08528F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327660</xdr:colOff>
      <xdr:row>22</xdr:row>
      <xdr:rowOff>152400</xdr:rowOff>
    </xdr:from>
    <xdr:to>
      <xdr:col>15</xdr:col>
      <xdr:colOff>22860</xdr:colOff>
      <xdr:row>37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CEAB45-E460-1693-64E7-2A8AEAE19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579120</xdr:colOff>
      <xdr:row>36</xdr:row>
      <xdr:rowOff>182880</xdr:rowOff>
    </xdr:from>
    <xdr:to>
      <xdr:col>19</xdr:col>
      <xdr:colOff>274320</xdr:colOff>
      <xdr:row>51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944BC1B-18C4-0F08-776C-2FF8EB318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91440</xdr:colOff>
      <xdr:row>50</xdr:row>
      <xdr:rowOff>30480</xdr:rowOff>
    </xdr:from>
    <xdr:to>
      <xdr:col>9</xdr:col>
      <xdr:colOff>396240</xdr:colOff>
      <xdr:row>65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E232E3B-77F6-D7DA-23EF-227A43A85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175260</xdr:rowOff>
    </xdr:from>
    <xdr:to>
      <xdr:col>15</xdr:col>
      <xdr:colOff>297180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1AC22-2EFE-4639-D8A4-BB18EEAAA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556260</xdr:colOff>
      <xdr:row>1</xdr:row>
      <xdr:rowOff>68580</xdr:rowOff>
    </xdr:from>
    <xdr:to>
      <xdr:col>24</xdr:col>
      <xdr:colOff>251460</xdr:colOff>
      <xdr:row>19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15005-9970-1355-E864-C3138F87A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501127</xdr:colOff>
      <xdr:row>9</xdr:row>
      <xdr:rowOff>25997</xdr:rowOff>
    </xdr:from>
    <xdr:to>
      <xdr:col>14</xdr:col>
      <xdr:colOff>196327</xdr:colOff>
      <xdr:row>19</xdr:row>
      <xdr:rowOff>159572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95D46-88EC-D368-D63B-51DAFC4D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267789</xdr:colOff>
      <xdr:row>27</xdr:row>
      <xdr:rowOff>65314</xdr:rowOff>
    </xdr:from>
    <xdr:to>
      <xdr:col>21</xdr:col>
      <xdr:colOff>572589</xdr:colOff>
      <xdr:row>42</xdr:row>
      <xdr:rowOff>65314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A0E3AA-1344-DE0E-B94F-BE6A3D594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195778</xdr:colOff>
      <xdr:row>48</xdr:row>
      <xdr:rowOff>167640</xdr:rowOff>
    </xdr:from>
    <xdr:to>
      <xdr:col>21</xdr:col>
      <xdr:colOff>419099</xdr:colOff>
      <xdr:row>66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3A8145-1EA3-49F7-C0B3-F08447D7E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312420</xdr:colOff>
      <xdr:row>6</xdr:row>
      <xdr:rowOff>7620</xdr:rowOff>
    </xdr:from>
    <xdr:to>
      <xdr:col>15</xdr:col>
      <xdr:colOff>7620</xdr:colOff>
      <xdr:row>15</xdr:row>
      <xdr:rowOff>148815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1AA6D9-3ED7-4506-A36C-889916A88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411480</xdr:colOff>
      <xdr:row>55</xdr:row>
      <xdr:rowOff>22860</xdr:rowOff>
    </xdr:from>
    <xdr:to>
      <xdr:col>14</xdr:col>
      <xdr:colOff>106680</xdr:colOff>
      <xdr:row>70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F610B0-8FCF-996B-224A-71831B1AC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1</xdr:row>
      <xdr:rowOff>22860</xdr:rowOff>
    </xdr:from>
    <xdr:to>
      <xdr:col>23</xdr:col>
      <xdr:colOff>571500</xdr:colOff>
      <xdr:row>18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330AF-54AC-EA7E-A0F0-73BC711F8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586740</xdr:colOff>
      <xdr:row>18</xdr:row>
      <xdr:rowOff>60960</xdr:rowOff>
    </xdr:from>
    <xdr:to>
      <xdr:col>24</xdr:col>
      <xdr:colOff>281940</xdr:colOff>
      <xdr:row>35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2EFC45-F850-791F-DBBD-0B21CE7F7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27</xdr:row>
      <xdr:rowOff>106680</xdr:rowOff>
    </xdr:from>
    <xdr:to>
      <xdr:col>15</xdr:col>
      <xdr:colOff>381000</xdr:colOff>
      <xdr:row>41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611E83-35A9-4B19-5E9F-3F3A6A128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36</xdr:row>
      <xdr:rowOff>53340</xdr:rowOff>
    </xdr:from>
    <xdr:to>
      <xdr:col>19</xdr:col>
      <xdr:colOff>381000</xdr:colOff>
      <xdr:row>53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BF45ED-D6EF-430E-94F9-EFFCA6D17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</xdr:colOff>
      <xdr:row>0</xdr:row>
      <xdr:rowOff>175260</xdr:rowOff>
    </xdr:from>
    <xdr:to>
      <xdr:col>14</xdr:col>
      <xdr:colOff>342900</xdr:colOff>
      <xdr:row>15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F61972-B7EA-787B-30CF-DDB8BA9E5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</xdr:row>
      <xdr:rowOff>137160</xdr:rowOff>
    </xdr:from>
    <xdr:to>
      <xdr:col>17</xdr:col>
      <xdr:colOff>175260</xdr:colOff>
      <xdr:row>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478DE-7505-523A-F534-80F90D21C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11</xdr:row>
      <xdr:rowOff>91440</xdr:rowOff>
    </xdr:from>
    <xdr:to>
      <xdr:col>12</xdr:col>
      <xdr:colOff>91440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BCF06C-3FF8-4811-9036-B42C4857C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9</xdr:row>
      <xdr:rowOff>99060</xdr:rowOff>
    </xdr:from>
    <xdr:to>
      <xdr:col>19</xdr:col>
      <xdr:colOff>137160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18D8AE-B65C-4BC8-855F-642ABA837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129540</xdr:colOff>
      <xdr:row>2</xdr:row>
      <xdr:rowOff>22860</xdr:rowOff>
    </xdr:from>
    <xdr:to>
      <xdr:col>23</xdr:col>
      <xdr:colOff>434340</xdr:colOff>
      <xdr:row>9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6306D9-720B-76A3-D2F1-4AB3BA7CE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4847-BD53-454D-BE76-DBD45D50D75B}">
  <dimension ref="A1:I22"/>
  <sheetViews>
    <sheetView workbookViewId="0">
      <selection activeCell="B19" sqref="B19"/>
    </sheetView>
  </sheetViews>
  <sheetFormatPr defaultRowHeight="14.4" x14ac:dyDescent="0.3"/>
  <sheetData>
    <row r="1" spans="1:9" x14ac:dyDescent="0.3">
      <c r="A1" t="s">
        <v>32</v>
      </c>
      <c r="I1" s="16" t="s">
        <v>44</v>
      </c>
    </row>
    <row r="2" spans="1:9" x14ac:dyDescent="0.3">
      <c r="A2" t="s">
        <v>33</v>
      </c>
      <c r="H2" t="s">
        <v>41</v>
      </c>
      <c r="I2" s="15">
        <v>0.52</v>
      </c>
    </row>
    <row r="3" spans="1:9" x14ac:dyDescent="0.3">
      <c r="A3" t="s">
        <v>34</v>
      </c>
      <c r="H3" t="s">
        <v>42</v>
      </c>
      <c r="I3" s="15">
        <v>0.24</v>
      </c>
    </row>
    <row r="4" spans="1:9" x14ac:dyDescent="0.3">
      <c r="A4" t="s">
        <v>35</v>
      </c>
      <c r="H4" t="s">
        <v>43</v>
      </c>
      <c r="I4" s="15">
        <v>0.09</v>
      </c>
    </row>
    <row r="5" spans="1:9" x14ac:dyDescent="0.3">
      <c r="A5" t="s">
        <v>36</v>
      </c>
      <c r="H5" t="s">
        <v>30</v>
      </c>
      <c r="I5" s="15">
        <f>1-SUM(I2:I4)</f>
        <v>0.15000000000000002</v>
      </c>
    </row>
    <row r="6" spans="1:9" x14ac:dyDescent="0.3">
      <c r="A6" t="s">
        <v>37</v>
      </c>
    </row>
    <row r="9" spans="1:9" x14ac:dyDescent="0.3">
      <c r="A9" t="s">
        <v>38</v>
      </c>
    </row>
    <row r="10" spans="1:9" x14ac:dyDescent="0.3">
      <c r="A10" t="s">
        <v>39</v>
      </c>
    </row>
    <row r="11" spans="1:9" x14ac:dyDescent="0.3">
      <c r="A11" t="s">
        <v>40</v>
      </c>
    </row>
    <row r="18" spans="1:2" x14ac:dyDescent="0.3">
      <c r="A18" t="s">
        <v>13</v>
      </c>
      <c r="B18" t="s">
        <v>17</v>
      </c>
    </row>
    <row r="19" spans="1:2" x14ac:dyDescent="0.3">
      <c r="A19" t="s">
        <v>12</v>
      </c>
      <c r="B19" t="s">
        <v>16</v>
      </c>
    </row>
    <row r="20" spans="1:2" x14ac:dyDescent="0.3">
      <c r="A20" t="s">
        <v>11</v>
      </c>
      <c r="B20" t="s">
        <v>8</v>
      </c>
    </row>
    <row r="21" spans="1:2" x14ac:dyDescent="0.3">
      <c r="A21" t="s">
        <v>10</v>
      </c>
      <c r="B21" t="s">
        <v>9</v>
      </c>
    </row>
    <row r="22" spans="1:2" x14ac:dyDescent="0.3">
      <c r="B22" s="19" t="s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0A6F-2899-4A3C-AF9A-0C847ECA7745}">
  <dimension ref="A1:AL48"/>
  <sheetViews>
    <sheetView topLeftCell="A42" workbookViewId="0">
      <selection activeCell="Q39" sqref="Q39:Q40"/>
    </sheetView>
  </sheetViews>
  <sheetFormatPr defaultRowHeight="14.4" x14ac:dyDescent="0.3"/>
  <sheetData>
    <row r="1" spans="1:23" x14ac:dyDescent="0.3">
      <c r="A1" t="s">
        <v>45</v>
      </c>
    </row>
    <row r="2" spans="1:23" x14ac:dyDescent="0.3">
      <c r="A2" t="s">
        <v>46</v>
      </c>
      <c r="B2" s="16"/>
    </row>
    <row r="3" spans="1:23" x14ac:dyDescent="0.3">
      <c r="B3" t="s">
        <v>47</v>
      </c>
      <c r="C3" s="18">
        <v>0.99719999999999998</v>
      </c>
      <c r="D3">
        <v>3857</v>
      </c>
      <c r="E3" s="18">
        <v>0.99719999999999998</v>
      </c>
    </row>
    <row r="4" spans="1:23" x14ac:dyDescent="0.3">
      <c r="B4" t="s">
        <v>48</v>
      </c>
      <c r="C4" s="18">
        <v>2.8E-3</v>
      </c>
      <c r="D4">
        <v>11</v>
      </c>
      <c r="E4" s="18">
        <v>2.8E-3</v>
      </c>
      <c r="V4" t="s">
        <v>13</v>
      </c>
      <c r="W4" t="s">
        <v>17</v>
      </c>
    </row>
    <row r="5" spans="1:23" x14ac:dyDescent="0.3">
      <c r="B5" t="s">
        <v>49</v>
      </c>
      <c r="D5">
        <v>3868</v>
      </c>
      <c r="V5" t="s">
        <v>12</v>
      </c>
      <c r="W5" t="s">
        <v>16</v>
      </c>
    </row>
    <row r="6" spans="1:23" x14ac:dyDescent="0.3">
      <c r="V6" t="s">
        <v>11</v>
      </c>
      <c r="W6" t="s">
        <v>8</v>
      </c>
    </row>
    <row r="7" spans="1:23" x14ac:dyDescent="0.3">
      <c r="B7" s="16" t="s">
        <v>51</v>
      </c>
      <c r="V7" t="s">
        <v>10</v>
      </c>
      <c r="W7" t="s">
        <v>9</v>
      </c>
    </row>
    <row r="8" spans="1:23" x14ac:dyDescent="0.3">
      <c r="A8" t="s">
        <v>50</v>
      </c>
      <c r="B8" s="16"/>
      <c r="C8">
        <v>2017</v>
      </c>
      <c r="D8">
        <v>2018</v>
      </c>
      <c r="E8">
        <v>2019</v>
      </c>
      <c r="F8">
        <v>2020</v>
      </c>
      <c r="G8">
        <v>2021</v>
      </c>
      <c r="W8" s="19" t="s">
        <v>72</v>
      </c>
    </row>
    <row r="9" spans="1:23" x14ac:dyDescent="0.3">
      <c r="B9" t="s">
        <v>68</v>
      </c>
      <c r="C9" s="15">
        <v>0.84</v>
      </c>
      <c r="D9" s="15">
        <v>0.85</v>
      </c>
      <c r="E9" s="15">
        <v>0.89</v>
      </c>
      <c r="F9" s="15">
        <v>0.86</v>
      </c>
      <c r="G9" s="15">
        <v>0.77</v>
      </c>
    </row>
    <row r="10" spans="1:23" x14ac:dyDescent="0.3">
      <c r="B10" t="s">
        <v>69</v>
      </c>
      <c r="C10" s="15">
        <v>0.06</v>
      </c>
      <c r="D10" s="15">
        <v>0.04</v>
      </c>
      <c r="E10" s="15">
        <v>0.02</v>
      </c>
      <c r="F10" s="15">
        <v>0.05</v>
      </c>
      <c r="G10" s="15">
        <v>0.09</v>
      </c>
    </row>
    <row r="11" spans="1:23" x14ac:dyDescent="0.3">
      <c r="B11" t="s">
        <v>70</v>
      </c>
      <c r="C11" s="15">
        <v>0.04</v>
      </c>
      <c r="D11" s="15">
        <v>0.04</v>
      </c>
      <c r="E11" s="15">
        <v>0.03</v>
      </c>
      <c r="F11" s="15">
        <v>0.03</v>
      </c>
      <c r="G11" s="15">
        <v>0.04</v>
      </c>
    </row>
    <row r="12" spans="1:23" x14ac:dyDescent="0.3">
      <c r="B12" t="s">
        <v>71</v>
      </c>
      <c r="C12" s="15">
        <v>0.01</v>
      </c>
      <c r="D12" s="15">
        <v>0.01</v>
      </c>
      <c r="E12" s="15">
        <v>0.03</v>
      </c>
      <c r="F12" s="15">
        <v>0.02</v>
      </c>
      <c r="G12" s="15">
        <v>0.04</v>
      </c>
    </row>
    <row r="13" spans="1:23" x14ac:dyDescent="0.3">
      <c r="B13" t="s">
        <v>30</v>
      </c>
      <c r="C13" s="15">
        <v>0.05</v>
      </c>
      <c r="D13" s="15">
        <v>0.05</v>
      </c>
      <c r="E13" s="15">
        <v>0.03</v>
      </c>
      <c r="F13" s="15">
        <v>0.03</v>
      </c>
      <c r="G13" s="15">
        <v>0.05</v>
      </c>
    </row>
    <row r="14" spans="1:23" x14ac:dyDescent="0.3">
      <c r="B14" t="s">
        <v>52</v>
      </c>
      <c r="C14" s="15">
        <v>1</v>
      </c>
      <c r="D14" s="15">
        <v>1</v>
      </c>
      <c r="E14" s="15">
        <v>1</v>
      </c>
      <c r="F14" s="15">
        <v>1</v>
      </c>
      <c r="G14" s="15">
        <v>1</v>
      </c>
    </row>
    <row r="17" spans="1:8" x14ac:dyDescent="0.3">
      <c r="A17" t="s">
        <v>46</v>
      </c>
      <c r="B17" s="16" t="s">
        <v>75</v>
      </c>
    </row>
    <row r="18" spans="1:8" x14ac:dyDescent="0.3">
      <c r="B18" t="s">
        <v>73</v>
      </c>
      <c r="C18" s="37">
        <v>0.96240000000000003</v>
      </c>
      <c r="D18">
        <v>3053.7</v>
      </c>
    </row>
    <row r="19" spans="1:8" x14ac:dyDescent="0.3">
      <c r="B19" t="s">
        <v>74</v>
      </c>
      <c r="C19" s="37">
        <v>1.77E-2</v>
      </c>
      <c r="D19">
        <v>56.3</v>
      </c>
    </row>
    <row r="20" spans="1:8" x14ac:dyDescent="0.3">
      <c r="B20" t="s">
        <v>30</v>
      </c>
      <c r="C20" s="37">
        <v>1.9900000000000001E-2</v>
      </c>
      <c r="D20">
        <v>63</v>
      </c>
    </row>
    <row r="21" spans="1:8" x14ac:dyDescent="0.3">
      <c r="B21" t="s">
        <v>52</v>
      </c>
      <c r="D21">
        <v>3173</v>
      </c>
    </row>
    <row r="24" spans="1:8" x14ac:dyDescent="0.3">
      <c r="A24" t="s">
        <v>46</v>
      </c>
      <c r="B24" s="16" t="s">
        <v>53</v>
      </c>
    </row>
    <row r="25" spans="1:8" x14ac:dyDescent="0.3">
      <c r="B25" t="s">
        <v>76</v>
      </c>
      <c r="C25" s="15">
        <v>0.8</v>
      </c>
    </row>
    <row r="26" spans="1:8" x14ac:dyDescent="0.3">
      <c r="B26" t="s">
        <v>77</v>
      </c>
      <c r="C26" s="15">
        <v>0.2</v>
      </c>
    </row>
    <row r="28" spans="1:8" x14ac:dyDescent="0.3">
      <c r="B28" t="s">
        <v>81</v>
      </c>
      <c r="G28" s="15">
        <v>0.46800000000000003</v>
      </c>
      <c r="H28" s="15">
        <v>0.38300000000000001</v>
      </c>
    </row>
    <row r="29" spans="1:8" x14ac:dyDescent="0.3">
      <c r="A29" t="s">
        <v>50</v>
      </c>
      <c r="B29" s="21" t="s">
        <v>56</v>
      </c>
      <c r="C29">
        <v>2018</v>
      </c>
      <c r="D29">
        <v>2019</v>
      </c>
      <c r="E29">
        <v>2020</v>
      </c>
      <c r="F29">
        <v>2021</v>
      </c>
      <c r="G29" t="s">
        <v>54</v>
      </c>
      <c r="H29" t="s">
        <v>55</v>
      </c>
    </row>
    <row r="30" spans="1:8" x14ac:dyDescent="0.3">
      <c r="B30" s="21" t="s">
        <v>79</v>
      </c>
      <c r="C30" s="20">
        <v>90.8</v>
      </c>
      <c r="D30" s="20">
        <v>118.3</v>
      </c>
      <c r="E30" s="20">
        <v>122.533</v>
      </c>
      <c r="F30" s="20">
        <v>118.074</v>
      </c>
      <c r="G30" s="20">
        <v>100.69</v>
      </c>
      <c r="H30" s="20">
        <v>86.65</v>
      </c>
    </row>
    <row r="31" spans="1:8" x14ac:dyDescent="0.3">
      <c r="B31" t="s">
        <v>78</v>
      </c>
      <c r="C31" s="15">
        <v>0.42699999999999999</v>
      </c>
      <c r="D31" s="15">
        <v>0.51200000000000001</v>
      </c>
      <c r="E31" s="15">
        <v>0.496</v>
      </c>
      <c r="F31" s="15">
        <v>0.46</v>
      </c>
      <c r="G31" s="15">
        <v>0.46800000000000003</v>
      </c>
      <c r="H31" s="15">
        <v>0.38300000000000001</v>
      </c>
    </row>
    <row r="32" spans="1:8" x14ac:dyDescent="0.3">
      <c r="B32" t="s">
        <v>80</v>
      </c>
    </row>
    <row r="34" spans="1:38" x14ac:dyDescent="0.3">
      <c r="B34" s="16" t="s">
        <v>83</v>
      </c>
      <c r="C34">
        <v>2018</v>
      </c>
      <c r="D34">
        <v>2019</v>
      </c>
      <c r="E34">
        <v>2020</v>
      </c>
      <c r="F34">
        <v>2021</v>
      </c>
      <c r="G34" t="s">
        <v>57</v>
      </c>
    </row>
    <row r="35" spans="1:38" ht="15" thickBot="1" x14ac:dyDescent="0.35">
      <c r="B35" s="16" t="s">
        <v>82</v>
      </c>
      <c r="C35" s="22">
        <v>5607.46</v>
      </c>
      <c r="D35" s="22">
        <v>6056.26</v>
      </c>
      <c r="E35" s="22">
        <v>5776.73</v>
      </c>
      <c r="F35" s="22">
        <v>2965.62</v>
      </c>
      <c r="G35" s="22">
        <v>2546.3000000000002</v>
      </c>
    </row>
    <row r="36" spans="1:38" ht="15" thickBot="1" x14ac:dyDescent="0.35">
      <c r="B36" t="s">
        <v>84</v>
      </c>
      <c r="C36" s="23">
        <v>768.1</v>
      </c>
      <c r="D36" s="23">
        <v>1377</v>
      </c>
      <c r="E36" s="23">
        <v>789.8</v>
      </c>
      <c r="F36" s="23">
        <v>536.6</v>
      </c>
      <c r="G36" s="20">
        <f>G35*0.2</f>
        <v>509.26000000000005</v>
      </c>
    </row>
    <row r="37" spans="1:38" ht="15" thickBot="1" x14ac:dyDescent="0.35">
      <c r="B37" t="s">
        <v>85</v>
      </c>
      <c r="C37" s="23">
        <v>4352.3</v>
      </c>
      <c r="D37" s="23">
        <v>4131</v>
      </c>
      <c r="E37" s="23">
        <v>4475.6000000000004</v>
      </c>
      <c r="F37" s="23">
        <v>2146.1999999999998</v>
      </c>
      <c r="G37" s="20">
        <f>G35-G36</f>
        <v>2037.0400000000002</v>
      </c>
    </row>
    <row r="40" spans="1:38" x14ac:dyDescent="0.3">
      <c r="A40" t="s">
        <v>58</v>
      </c>
      <c r="B40" t="s">
        <v>59</v>
      </c>
      <c r="C40" t="s">
        <v>60</v>
      </c>
      <c r="D40" t="s">
        <v>61</v>
      </c>
      <c r="E40" t="s">
        <v>62</v>
      </c>
      <c r="F40" t="s">
        <v>63</v>
      </c>
      <c r="G40" t="s">
        <v>64</v>
      </c>
      <c r="H40" t="s">
        <v>65</v>
      </c>
      <c r="I40" t="s">
        <v>0</v>
      </c>
      <c r="J40" t="s">
        <v>1</v>
      </c>
      <c r="K40" t="s">
        <v>2</v>
      </c>
      <c r="L40" t="s">
        <v>3</v>
      </c>
      <c r="M40" t="s">
        <v>4</v>
      </c>
    </row>
    <row r="41" spans="1:38" x14ac:dyDescent="0.3">
      <c r="C41">
        <v>1500</v>
      </c>
      <c r="D41">
        <v>1500</v>
      </c>
      <c r="E41">
        <v>1500</v>
      </c>
      <c r="F41">
        <v>1500</v>
      </c>
      <c r="G41">
        <v>1500</v>
      </c>
      <c r="H41">
        <v>1500</v>
      </c>
      <c r="I41">
        <v>1500</v>
      </c>
      <c r="J41">
        <v>1500</v>
      </c>
      <c r="K41">
        <v>1500</v>
      </c>
      <c r="L41">
        <v>2025</v>
      </c>
      <c r="M41">
        <v>2025</v>
      </c>
    </row>
    <row r="44" spans="1:38" x14ac:dyDescent="0.3">
      <c r="A44" t="s">
        <v>58</v>
      </c>
      <c r="B44" t="s">
        <v>66</v>
      </c>
      <c r="C44" t="s">
        <v>67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M44">
        <v>11</v>
      </c>
      <c r="N44">
        <v>12</v>
      </c>
    </row>
    <row r="45" spans="1:38" x14ac:dyDescent="0.3">
      <c r="B45">
        <v>2020</v>
      </c>
      <c r="C45">
        <v>66.3</v>
      </c>
      <c r="D45">
        <v>66.400000000000006</v>
      </c>
      <c r="E45">
        <v>67.8</v>
      </c>
      <c r="F45">
        <v>52.4</v>
      </c>
      <c r="G45">
        <v>53.9</v>
      </c>
      <c r="H45">
        <v>52.2</v>
      </c>
      <c r="I45">
        <v>52.7</v>
      </c>
      <c r="J45">
        <v>52</v>
      </c>
      <c r="K45">
        <v>58.6</v>
      </c>
      <c r="L45">
        <v>59.3</v>
      </c>
      <c r="M45">
        <v>70.3</v>
      </c>
      <c r="N45">
        <v>80.5</v>
      </c>
      <c r="O45">
        <v>90</v>
      </c>
      <c r="P45">
        <v>82.3</v>
      </c>
      <c r="Q45">
        <v>96.3</v>
      </c>
      <c r="R45">
        <v>91.6</v>
      </c>
      <c r="S45">
        <v>118.9</v>
      </c>
      <c r="T45">
        <v>134.69999999999999</v>
      </c>
      <c r="U45">
        <v>152.80000000000001</v>
      </c>
      <c r="V45">
        <v>174.3</v>
      </c>
      <c r="W45">
        <v>218</v>
      </c>
      <c r="X45">
        <v>154.9</v>
      </c>
      <c r="Y45">
        <v>152</v>
      </c>
      <c r="Z45">
        <v>151.80000000000001</v>
      </c>
      <c r="AA45">
        <v>222.8</v>
      </c>
      <c r="AB45">
        <v>274.5</v>
      </c>
      <c r="AC45">
        <v>259</v>
      </c>
      <c r="AD45">
        <v>299.3</v>
      </c>
      <c r="AE45">
        <v>427</v>
      </c>
      <c r="AF45">
        <v>386</v>
      </c>
      <c r="AG45">
        <v>405.5</v>
      </c>
      <c r="AH45">
        <v>425</v>
      </c>
      <c r="AI45">
        <v>407.7</v>
      </c>
      <c r="AJ45">
        <v>356.3</v>
      </c>
      <c r="AK45">
        <v>398.5</v>
      </c>
      <c r="AL45">
        <v>402.5</v>
      </c>
    </row>
    <row r="46" spans="1:38" x14ac:dyDescent="0.3">
      <c r="B46">
        <v>2021</v>
      </c>
      <c r="C46">
        <v>90</v>
      </c>
      <c r="D46">
        <v>82.3</v>
      </c>
      <c r="E46">
        <v>96.3</v>
      </c>
      <c r="F46">
        <v>91.6</v>
      </c>
      <c r="G46">
        <v>118.9</v>
      </c>
      <c r="H46">
        <v>134.69999999999999</v>
      </c>
      <c r="I46">
        <v>152.80000000000001</v>
      </c>
      <c r="J46">
        <v>174.3</v>
      </c>
      <c r="K46">
        <v>218</v>
      </c>
      <c r="L46">
        <v>154.9</v>
      </c>
      <c r="M46">
        <v>152</v>
      </c>
      <c r="N46">
        <v>151.80000000000001</v>
      </c>
    </row>
    <row r="47" spans="1:38" x14ac:dyDescent="0.3">
      <c r="B47">
        <v>2022</v>
      </c>
      <c r="C47">
        <v>222.8</v>
      </c>
      <c r="D47">
        <v>274.5</v>
      </c>
      <c r="E47">
        <v>259</v>
      </c>
      <c r="F47">
        <v>299.3</v>
      </c>
      <c r="G47">
        <v>427</v>
      </c>
      <c r="H47">
        <v>386</v>
      </c>
      <c r="I47">
        <v>405.5</v>
      </c>
      <c r="J47">
        <v>425</v>
      </c>
      <c r="K47">
        <v>407.7</v>
      </c>
      <c r="L47">
        <v>356.3</v>
      </c>
      <c r="M47">
        <v>398.5</v>
      </c>
      <c r="N47">
        <v>402.5</v>
      </c>
    </row>
    <row r="48" spans="1:38" x14ac:dyDescent="0.3">
      <c r="C48" s="24" t="s">
        <v>86</v>
      </c>
      <c r="O48" s="24" t="s">
        <v>87</v>
      </c>
      <c r="AA48" s="24" t="s">
        <v>88</v>
      </c>
    </row>
  </sheetData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0986-F514-4887-BCEE-5431A7D39B08}">
  <dimension ref="B3:H7"/>
  <sheetViews>
    <sheetView topLeftCell="A4" workbookViewId="0">
      <selection activeCell="H5" sqref="H5"/>
    </sheetView>
  </sheetViews>
  <sheetFormatPr defaultRowHeight="14.4" x14ac:dyDescent="0.3"/>
  <sheetData>
    <row r="3" spans="2:8" x14ac:dyDescent="0.3">
      <c r="B3" s="16"/>
      <c r="C3">
        <v>2018</v>
      </c>
      <c r="D3">
        <v>2019</v>
      </c>
      <c r="E3">
        <v>2020</v>
      </c>
      <c r="F3">
        <v>2021</v>
      </c>
      <c r="G3" t="s">
        <v>57</v>
      </c>
    </row>
    <row r="4" spans="2:8" x14ac:dyDescent="0.3">
      <c r="B4" s="21" t="s">
        <v>156</v>
      </c>
      <c r="C4" s="22">
        <v>5607.46</v>
      </c>
      <c r="D4" s="22">
        <v>6056.26</v>
      </c>
      <c r="E4" s="22">
        <v>5776.73</v>
      </c>
      <c r="F4" s="22">
        <v>2965.62</v>
      </c>
      <c r="G4" s="22">
        <v>2546.3000000000002</v>
      </c>
      <c r="H4" t="s">
        <v>158</v>
      </c>
    </row>
    <row r="5" spans="2:8" x14ac:dyDescent="0.3">
      <c r="B5" t="s">
        <v>157</v>
      </c>
      <c r="C5">
        <v>7116.9</v>
      </c>
      <c r="D5">
        <v>8183.3</v>
      </c>
      <c r="E5">
        <v>7929</v>
      </c>
      <c r="F5">
        <v>3868</v>
      </c>
      <c r="G5" s="21">
        <v>3540</v>
      </c>
      <c r="H5" t="s">
        <v>148</v>
      </c>
    </row>
    <row r="6" spans="2:8" ht="15" thickBot="1" x14ac:dyDescent="0.35"/>
    <row r="7" spans="2:8" ht="15" thickBot="1" x14ac:dyDescent="0.35">
      <c r="C7" s="7"/>
      <c r="D7" s="34"/>
      <c r="E7" s="35"/>
      <c r="F7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6427-B4FE-440F-AD1E-BD27F48D95C1}">
  <dimension ref="A1:AL70"/>
  <sheetViews>
    <sheetView topLeftCell="A58" zoomScaleNormal="85" workbookViewId="0">
      <selection activeCell="E73" sqref="E73"/>
    </sheetView>
  </sheetViews>
  <sheetFormatPr defaultRowHeight="14.4" x14ac:dyDescent="0.3"/>
  <cols>
    <col min="3" max="6" width="11.5546875" bestFit="1" customWidth="1"/>
  </cols>
  <sheetData>
    <row r="1" spans="1:14" x14ac:dyDescent="0.3">
      <c r="A1" t="s">
        <v>90</v>
      </c>
    </row>
    <row r="2" spans="1:14" x14ac:dyDescent="0.3">
      <c r="D2" s="33">
        <v>2018</v>
      </c>
      <c r="E2" s="33">
        <v>2019</v>
      </c>
      <c r="F2" s="33">
        <v>2020</v>
      </c>
      <c r="G2" s="33">
        <v>2021</v>
      </c>
      <c r="H2" s="33" t="s">
        <v>57</v>
      </c>
    </row>
    <row r="3" spans="1:14" x14ac:dyDescent="0.3">
      <c r="B3" t="s">
        <v>91</v>
      </c>
      <c r="D3">
        <v>7101.9</v>
      </c>
      <c r="E3">
        <v>8165.3</v>
      </c>
      <c r="F3">
        <v>7908</v>
      </c>
      <c r="G3">
        <v>3857</v>
      </c>
      <c r="K3">
        <v>2018</v>
      </c>
      <c r="L3">
        <v>2019</v>
      </c>
      <c r="M3">
        <v>2020</v>
      </c>
      <c r="N3">
        <v>2021</v>
      </c>
    </row>
    <row r="4" spans="1:14" x14ac:dyDescent="0.3">
      <c r="B4" t="s">
        <v>93</v>
      </c>
      <c r="D4">
        <v>15</v>
      </c>
      <c r="E4">
        <v>18</v>
      </c>
      <c r="F4">
        <v>21</v>
      </c>
      <c r="G4">
        <v>11</v>
      </c>
      <c r="J4" t="s">
        <v>85</v>
      </c>
      <c r="K4" s="20">
        <v>6299</v>
      </c>
      <c r="L4" s="20">
        <v>6501.9</v>
      </c>
      <c r="M4" s="20">
        <v>7207</v>
      </c>
      <c r="N4" s="20">
        <v>3320</v>
      </c>
    </row>
    <row r="5" spans="1:14" ht="15" thickBot="1" x14ac:dyDescent="0.35">
      <c r="B5" t="s">
        <v>155</v>
      </c>
      <c r="D5">
        <f>SUM(D3:D4)</f>
        <v>7116.9</v>
      </c>
      <c r="E5">
        <f t="shared" ref="E5:G5" si="0">SUM(E3:E4)</f>
        <v>8183.3</v>
      </c>
      <c r="F5">
        <f t="shared" si="0"/>
        <v>7929</v>
      </c>
      <c r="G5">
        <f t="shared" si="0"/>
        <v>3868</v>
      </c>
      <c r="H5">
        <v>3540</v>
      </c>
      <c r="J5" t="s">
        <v>84</v>
      </c>
      <c r="K5">
        <v>803</v>
      </c>
      <c r="L5">
        <v>1663</v>
      </c>
      <c r="M5">
        <v>701</v>
      </c>
      <c r="N5">
        <v>537</v>
      </c>
    </row>
    <row r="6" spans="1:14" ht="15" thickBot="1" x14ac:dyDescent="0.35">
      <c r="D6" s="26">
        <v>5969</v>
      </c>
      <c r="E6" s="26">
        <v>6904</v>
      </c>
      <c r="F6" s="26">
        <v>6920</v>
      </c>
      <c r="G6" s="26">
        <v>4101</v>
      </c>
      <c r="H6" s="36">
        <v>3385</v>
      </c>
    </row>
    <row r="7" spans="1:14" ht="27.6" thickBot="1" x14ac:dyDescent="0.35">
      <c r="C7" s="25" t="s">
        <v>152</v>
      </c>
      <c r="D7">
        <f>D5-D6</f>
        <v>1147.8999999999996</v>
      </c>
      <c r="E7">
        <f t="shared" ref="E7:H7" si="1">E5-E6</f>
        <v>1279.3000000000002</v>
      </c>
      <c r="F7">
        <f t="shared" si="1"/>
        <v>1009</v>
      </c>
      <c r="G7">
        <f t="shared" si="1"/>
        <v>-233</v>
      </c>
      <c r="H7">
        <f t="shared" si="1"/>
        <v>155</v>
      </c>
    </row>
    <row r="8" spans="1:14" ht="27.6" thickBot="1" x14ac:dyDescent="0.35">
      <c r="C8" s="25" t="s">
        <v>153</v>
      </c>
      <c r="D8" s="32">
        <f>D7/D5</f>
        <v>0.1612921356208461</v>
      </c>
      <c r="E8" s="32">
        <f t="shared" ref="E8:H8" si="2">E7/E5</f>
        <v>0.15633057568462602</v>
      </c>
      <c r="F8" s="32">
        <f t="shared" si="2"/>
        <v>0.1272543826459831</v>
      </c>
      <c r="G8" s="32">
        <f t="shared" si="2"/>
        <v>-6.0237849017580142E-2</v>
      </c>
      <c r="H8" s="32">
        <f t="shared" si="2"/>
        <v>4.3785310734463276E-2</v>
      </c>
    </row>
    <row r="9" spans="1:14" ht="27.6" thickBot="1" x14ac:dyDescent="0.35">
      <c r="B9" s="25" t="s">
        <v>92</v>
      </c>
      <c r="C9" s="27">
        <v>803</v>
      </c>
      <c r="D9" s="27">
        <v>1663</v>
      </c>
      <c r="E9" s="27">
        <v>701</v>
      </c>
      <c r="F9" s="27">
        <v>537</v>
      </c>
      <c r="G9" s="28"/>
    </row>
    <row r="10" spans="1:14" ht="27.6" thickBot="1" x14ac:dyDescent="0.35">
      <c r="B10" s="25" t="s">
        <v>149</v>
      </c>
      <c r="C10" s="27">
        <v>6299</v>
      </c>
      <c r="D10" s="27">
        <v>6501</v>
      </c>
      <c r="E10" s="27">
        <v>7207</v>
      </c>
      <c r="F10" s="27">
        <v>3320</v>
      </c>
      <c r="G10" s="26"/>
    </row>
    <row r="11" spans="1:14" ht="15" thickBot="1" x14ac:dyDescent="0.35">
      <c r="B11" s="25" t="s">
        <v>150</v>
      </c>
      <c r="C11" s="26">
        <v>5969</v>
      </c>
      <c r="D11" s="26">
        <v>6904</v>
      </c>
      <c r="E11" s="26">
        <v>6920</v>
      </c>
      <c r="F11" s="26">
        <v>4101</v>
      </c>
      <c r="G11" s="27"/>
    </row>
    <row r="12" spans="1:14" ht="15" thickBot="1" x14ac:dyDescent="0.35">
      <c r="B12" s="25"/>
      <c r="C12" s="29">
        <v>0.85</v>
      </c>
      <c r="D12" s="29">
        <v>0.75</v>
      </c>
      <c r="E12" s="29">
        <v>0.85</v>
      </c>
      <c r="F12" s="29">
        <v>0.8</v>
      </c>
      <c r="G12" s="27"/>
    </row>
    <row r="13" spans="1:14" ht="27.6" thickBot="1" x14ac:dyDescent="0.35">
      <c r="B13" s="25" t="s">
        <v>151</v>
      </c>
      <c r="C13" s="27">
        <v>5073.6499999999996</v>
      </c>
      <c r="D13" s="30">
        <v>5178</v>
      </c>
      <c r="E13" s="27">
        <v>5882</v>
      </c>
      <c r="F13" s="27">
        <v>3280.8</v>
      </c>
    </row>
    <row r="14" spans="1:14" ht="40.799999999999997" thickBot="1" x14ac:dyDescent="0.35">
      <c r="B14" s="25" t="s">
        <v>152</v>
      </c>
      <c r="C14" s="27">
        <f>C10-C13</f>
        <v>1225.3500000000004</v>
      </c>
      <c r="D14" s="27">
        <f t="shared" ref="D14:F14" si="3">D10-D13</f>
        <v>1323</v>
      </c>
      <c r="E14" s="27">
        <f t="shared" si="3"/>
        <v>1325</v>
      </c>
      <c r="F14" s="27">
        <f t="shared" si="3"/>
        <v>39.199999999999818</v>
      </c>
    </row>
    <row r="15" spans="1:14" ht="40.799999999999997" thickBot="1" x14ac:dyDescent="0.35">
      <c r="B15" s="25" t="s">
        <v>153</v>
      </c>
      <c r="C15" s="31">
        <f>C14/C10</f>
        <v>0.19453087791712975</v>
      </c>
      <c r="D15" s="31">
        <f>D14/D10</f>
        <v>0.20350715274573142</v>
      </c>
      <c r="E15" s="31">
        <f>E14/E10</f>
        <v>0.18384903565977523</v>
      </c>
      <c r="F15" s="31">
        <f>F14/F10</f>
        <v>1.1807228915662596E-2</v>
      </c>
    </row>
    <row r="17" spans="1:8" x14ac:dyDescent="0.3">
      <c r="G17" s="22"/>
      <c r="H17" t="s">
        <v>94</v>
      </c>
    </row>
    <row r="22" spans="1:8" x14ac:dyDescent="0.3">
      <c r="A22" t="s">
        <v>95</v>
      </c>
    </row>
    <row r="24" spans="1:8" x14ac:dyDescent="0.3">
      <c r="B24" t="s">
        <v>96</v>
      </c>
      <c r="C24" t="s">
        <v>97</v>
      </c>
      <c r="D24" t="s">
        <v>98</v>
      </c>
      <c r="E24" t="s">
        <v>99</v>
      </c>
    </row>
    <row r="25" spans="1:8" x14ac:dyDescent="0.3">
      <c r="B25">
        <v>1</v>
      </c>
      <c r="C25" t="s">
        <v>100</v>
      </c>
      <c r="D25" t="s">
        <v>101</v>
      </c>
      <c r="E25" t="s">
        <v>102</v>
      </c>
    </row>
    <row r="26" spans="1:8" x14ac:dyDescent="0.3">
      <c r="B26">
        <v>2</v>
      </c>
      <c r="C26" t="s">
        <v>103</v>
      </c>
      <c r="D26" t="s">
        <v>104</v>
      </c>
      <c r="E26" t="s">
        <v>102</v>
      </c>
    </row>
    <row r="27" spans="1:8" x14ac:dyDescent="0.3">
      <c r="B27">
        <v>3</v>
      </c>
      <c r="C27" t="s">
        <v>105</v>
      </c>
      <c r="D27" t="s">
        <v>106</v>
      </c>
      <c r="E27" t="s">
        <v>102</v>
      </c>
    </row>
    <row r="28" spans="1:8" x14ac:dyDescent="0.3">
      <c r="B28">
        <v>4</v>
      </c>
      <c r="C28" t="s">
        <v>107</v>
      </c>
      <c r="D28" t="s">
        <v>108</v>
      </c>
      <c r="E28" t="s">
        <v>102</v>
      </c>
    </row>
    <row r="29" spans="1:8" x14ac:dyDescent="0.3">
      <c r="B29">
        <v>5</v>
      </c>
      <c r="C29" t="s">
        <v>109</v>
      </c>
      <c r="D29" t="s">
        <v>108</v>
      </c>
      <c r="E29" t="s">
        <v>102</v>
      </c>
    </row>
    <row r="30" spans="1:8" x14ac:dyDescent="0.3">
      <c r="B30">
        <v>6</v>
      </c>
      <c r="C30" t="s">
        <v>110</v>
      </c>
      <c r="D30" t="s">
        <v>108</v>
      </c>
      <c r="E30" t="s">
        <v>102</v>
      </c>
    </row>
    <row r="31" spans="1:8" x14ac:dyDescent="0.3">
      <c r="B31">
        <v>7</v>
      </c>
      <c r="C31" t="s">
        <v>111</v>
      </c>
      <c r="D31" t="s">
        <v>112</v>
      </c>
      <c r="E31" t="s">
        <v>102</v>
      </c>
    </row>
    <row r="32" spans="1:8" x14ac:dyDescent="0.3">
      <c r="B32">
        <v>8</v>
      </c>
      <c r="C32" t="s">
        <v>113</v>
      </c>
      <c r="D32" t="s">
        <v>114</v>
      </c>
      <c r="E32" t="s">
        <v>102</v>
      </c>
    </row>
    <row r="33" spans="1:38" x14ac:dyDescent="0.3">
      <c r="B33">
        <v>9</v>
      </c>
      <c r="C33" t="s">
        <v>115</v>
      </c>
      <c r="D33" t="s">
        <v>108</v>
      </c>
      <c r="E33" t="s">
        <v>116</v>
      </c>
    </row>
    <row r="34" spans="1:38" x14ac:dyDescent="0.3">
      <c r="B34">
        <v>10</v>
      </c>
      <c r="C34" t="s">
        <v>117</v>
      </c>
      <c r="D34" t="s">
        <v>101</v>
      </c>
      <c r="E34" t="s">
        <v>102</v>
      </c>
    </row>
    <row r="35" spans="1:38" x14ac:dyDescent="0.3">
      <c r="B35">
        <v>11</v>
      </c>
      <c r="C35" t="s">
        <v>118</v>
      </c>
      <c r="D35" t="s">
        <v>112</v>
      </c>
      <c r="E35" t="s">
        <v>102</v>
      </c>
    </row>
    <row r="36" spans="1:38" x14ac:dyDescent="0.3">
      <c r="B36">
        <v>12</v>
      </c>
      <c r="C36" t="s">
        <v>119</v>
      </c>
      <c r="D36" t="s">
        <v>120</v>
      </c>
      <c r="E36" t="s">
        <v>102</v>
      </c>
    </row>
    <row r="37" spans="1:38" x14ac:dyDescent="0.3">
      <c r="B37">
        <v>13</v>
      </c>
      <c r="C37" t="s">
        <v>121</v>
      </c>
      <c r="D37" t="s">
        <v>108</v>
      </c>
      <c r="E37" t="s">
        <v>102</v>
      </c>
    </row>
    <row r="38" spans="1:38" x14ac:dyDescent="0.3">
      <c r="B38">
        <v>14</v>
      </c>
      <c r="C38" t="s">
        <v>122</v>
      </c>
      <c r="D38" t="s">
        <v>123</v>
      </c>
      <c r="E38" t="s">
        <v>102</v>
      </c>
    </row>
    <row r="39" spans="1:38" x14ac:dyDescent="0.3">
      <c r="B39">
        <v>15</v>
      </c>
      <c r="C39" t="s">
        <v>124</v>
      </c>
      <c r="D39" t="s">
        <v>125</v>
      </c>
      <c r="E39" t="s">
        <v>102</v>
      </c>
    </row>
    <row r="40" spans="1:38" x14ac:dyDescent="0.3">
      <c r="B40">
        <v>16</v>
      </c>
      <c r="C40" t="s">
        <v>126</v>
      </c>
      <c r="D40" t="s">
        <v>108</v>
      </c>
      <c r="E40" t="s">
        <v>116</v>
      </c>
    </row>
    <row r="41" spans="1:38" x14ac:dyDescent="0.3">
      <c r="B41">
        <v>17</v>
      </c>
      <c r="C41" t="s">
        <v>127</v>
      </c>
      <c r="D41" t="s">
        <v>128</v>
      </c>
      <c r="E41" t="s">
        <v>102</v>
      </c>
    </row>
    <row r="42" spans="1:38" x14ac:dyDescent="0.3">
      <c r="B42">
        <v>18</v>
      </c>
      <c r="C42" t="s">
        <v>129</v>
      </c>
      <c r="D42" t="s">
        <v>108</v>
      </c>
      <c r="E42" t="s">
        <v>102</v>
      </c>
    </row>
    <row r="44" spans="1:38" x14ac:dyDescent="0.3">
      <c r="A44" t="s">
        <v>130</v>
      </c>
    </row>
    <row r="45" spans="1:38" x14ac:dyDescent="0.3">
      <c r="B45" t="s">
        <v>131</v>
      </c>
      <c r="C45">
        <v>1</v>
      </c>
      <c r="D45">
        <v>2</v>
      </c>
      <c r="E45">
        <v>3</v>
      </c>
      <c r="F45">
        <v>4</v>
      </c>
      <c r="G45">
        <v>5</v>
      </c>
      <c r="H45">
        <v>6</v>
      </c>
      <c r="I45">
        <v>7</v>
      </c>
      <c r="J45">
        <v>8</v>
      </c>
      <c r="K45">
        <v>9</v>
      </c>
      <c r="L45">
        <v>10</v>
      </c>
      <c r="M45">
        <v>11</v>
      </c>
      <c r="N45">
        <v>12</v>
      </c>
    </row>
    <row r="46" spans="1:38" x14ac:dyDescent="0.3">
      <c r="B46">
        <v>2020</v>
      </c>
      <c r="C46">
        <v>1125</v>
      </c>
      <c r="D46">
        <v>1186</v>
      </c>
      <c r="E46">
        <v>1157</v>
      </c>
      <c r="F46">
        <v>882</v>
      </c>
      <c r="G46">
        <v>1075</v>
      </c>
      <c r="H46">
        <v>970</v>
      </c>
      <c r="I46">
        <v>903</v>
      </c>
      <c r="J46">
        <v>689</v>
      </c>
      <c r="K46">
        <v>851</v>
      </c>
      <c r="L46">
        <v>335</v>
      </c>
      <c r="M46">
        <v>704</v>
      </c>
      <c r="N46">
        <v>769</v>
      </c>
      <c r="O46">
        <v>967</v>
      </c>
      <c r="P46">
        <v>1048</v>
      </c>
      <c r="Q46">
        <v>1286</v>
      </c>
      <c r="R46">
        <v>1095</v>
      </c>
      <c r="S46">
        <v>1024</v>
      </c>
      <c r="T46">
        <v>1076</v>
      </c>
      <c r="U46">
        <v>912</v>
      </c>
      <c r="V46">
        <v>1000</v>
      </c>
      <c r="W46">
        <v>941</v>
      </c>
      <c r="X46">
        <v>926</v>
      </c>
      <c r="Y46">
        <v>739</v>
      </c>
      <c r="Z46">
        <v>996</v>
      </c>
      <c r="AA46">
        <v>1242</v>
      </c>
      <c r="AB46">
        <v>1561</v>
      </c>
      <c r="AC46">
        <v>1756</v>
      </c>
      <c r="AD46">
        <v>1792</v>
      </c>
      <c r="AE46">
        <v>1126</v>
      </c>
      <c r="AF46">
        <v>1186</v>
      </c>
      <c r="AG46">
        <v>1355</v>
      </c>
      <c r="AH46">
        <v>1525</v>
      </c>
      <c r="AI46">
        <v>1759</v>
      </c>
      <c r="AJ46">
        <v>1500</v>
      </c>
      <c r="AK46">
        <v>1500</v>
      </c>
      <c r="AL46">
        <v>1500</v>
      </c>
    </row>
    <row r="47" spans="1:38" x14ac:dyDescent="0.3">
      <c r="B47">
        <v>2021</v>
      </c>
      <c r="C47">
        <v>967</v>
      </c>
      <c r="D47">
        <v>1048</v>
      </c>
      <c r="E47">
        <v>1286</v>
      </c>
      <c r="F47">
        <v>1095</v>
      </c>
      <c r="G47">
        <v>1024</v>
      </c>
      <c r="H47">
        <v>1076</v>
      </c>
      <c r="I47">
        <v>912</v>
      </c>
      <c r="J47">
        <v>1000</v>
      </c>
      <c r="K47">
        <v>941</v>
      </c>
      <c r="L47">
        <v>926</v>
      </c>
      <c r="M47">
        <v>739</v>
      </c>
      <c r="N47">
        <v>996</v>
      </c>
    </row>
    <row r="48" spans="1:38" x14ac:dyDescent="0.3">
      <c r="B48">
        <v>2022</v>
      </c>
      <c r="C48">
        <v>1242</v>
      </c>
      <c r="D48">
        <v>1561</v>
      </c>
      <c r="E48">
        <v>1756</v>
      </c>
      <c r="F48">
        <v>1792</v>
      </c>
      <c r="G48">
        <v>1126</v>
      </c>
      <c r="H48">
        <v>1186</v>
      </c>
      <c r="I48">
        <v>1355</v>
      </c>
      <c r="J48">
        <v>1525</v>
      </c>
      <c r="K48">
        <v>1759</v>
      </c>
      <c r="L48">
        <v>1500</v>
      </c>
      <c r="M48">
        <v>1500</v>
      </c>
      <c r="N48">
        <v>1500</v>
      </c>
    </row>
    <row r="49" spans="1:27" x14ac:dyDescent="0.3">
      <c r="C49" s="24" t="s">
        <v>86</v>
      </c>
      <c r="O49" s="24" t="s">
        <v>87</v>
      </c>
      <c r="AA49" s="24" t="s">
        <v>88</v>
      </c>
    </row>
    <row r="50" spans="1:27" x14ac:dyDescent="0.3">
      <c r="A50" t="s">
        <v>132</v>
      </c>
    </row>
    <row r="51" spans="1:27" x14ac:dyDescent="0.3">
      <c r="D51">
        <v>2018</v>
      </c>
      <c r="E51">
        <v>2019</v>
      </c>
      <c r="F51">
        <v>2020</v>
      </c>
      <c r="G51">
        <v>2021</v>
      </c>
      <c r="H51" t="s">
        <v>55</v>
      </c>
    </row>
    <row r="52" spans="1:27" x14ac:dyDescent="0.3">
      <c r="B52" t="s">
        <v>133</v>
      </c>
      <c r="D52" s="42" t="s">
        <v>134</v>
      </c>
      <c r="E52" s="42" t="s">
        <v>135</v>
      </c>
      <c r="F52" s="43">
        <v>122533</v>
      </c>
      <c r="G52" s="43">
        <v>118074</v>
      </c>
      <c r="H52" s="42" t="s">
        <v>136</v>
      </c>
    </row>
    <row r="53" spans="1:27" x14ac:dyDescent="0.3">
      <c r="B53" t="s">
        <v>137</v>
      </c>
      <c r="D53" s="43">
        <v>212895</v>
      </c>
      <c r="E53" s="42" t="s">
        <v>138</v>
      </c>
      <c r="F53" s="43">
        <v>247075</v>
      </c>
      <c r="G53" s="43">
        <v>256727</v>
      </c>
      <c r="H53" s="42" t="s">
        <v>139</v>
      </c>
      <c r="Y53" t="s">
        <v>13</v>
      </c>
      <c r="Z53" t="s">
        <v>17</v>
      </c>
    </row>
    <row r="54" spans="1:27" x14ac:dyDescent="0.3">
      <c r="Y54" t="s">
        <v>12</v>
      </c>
      <c r="Z54" t="s">
        <v>16</v>
      </c>
    </row>
    <row r="55" spans="1:27" x14ac:dyDescent="0.3">
      <c r="A55" t="s">
        <v>140</v>
      </c>
      <c r="Y55" t="s">
        <v>11</v>
      </c>
      <c r="Z55" t="s">
        <v>8</v>
      </c>
    </row>
    <row r="56" spans="1:27" x14ac:dyDescent="0.3">
      <c r="E56" s="33">
        <v>2015</v>
      </c>
      <c r="F56" s="33">
        <v>2021</v>
      </c>
      <c r="G56" s="33">
        <v>2030</v>
      </c>
      <c r="H56" s="33">
        <v>2050</v>
      </c>
      <c r="Y56" t="s">
        <v>10</v>
      </c>
      <c r="Z56" t="s">
        <v>9</v>
      </c>
    </row>
    <row r="57" spans="1:27" x14ac:dyDescent="0.3">
      <c r="B57" t="s">
        <v>141</v>
      </c>
      <c r="Z57" s="19" t="s">
        <v>72</v>
      </c>
    </row>
    <row r="58" spans="1:27" x14ac:dyDescent="0.3">
      <c r="B58" t="s">
        <v>142</v>
      </c>
      <c r="E58">
        <v>12.9</v>
      </c>
      <c r="F58">
        <v>24.7</v>
      </c>
      <c r="G58">
        <v>30</v>
      </c>
      <c r="H58">
        <v>25.6</v>
      </c>
      <c r="I58" s="9"/>
      <c r="J58" s="9"/>
      <c r="K58" s="9"/>
      <c r="L58" s="9"/>
    </row>
    <row r="59" spans="1:27" x14ac:dyDescent="0.3">
      <c r="B59" t="s">
        <v>143</v>
      </c>
      <c r="E59">
        <v>16.5</v>
      </c>
      <c r="F59">
        <v>21.8</v>
      </c>
      <c r="G59">
        <v>28.946000000000002</v>
      </c>
      <c r="H59">
        <v>48</v>
      </c>
      <c r="I59" s="9"/>
      <c r="J59" s="9"/>
      <c r="K59" s="9"/>
      <c r="L59" s="9"/>
    </row>
    <row r="60" spans="1:27" x14ac:dyDescent="0.3">
      <c r="B60" t="s">
        <v>144</v>
      </c>
      <c r="E60">
        <v>8.8000000000000007</v>
      </c>
      <c r="F60">
        <v>8.6999999999999993</v>
      </c>
      <c r="G60">
        <v>39.43</v>
      </c>
      <c r="H60">
        <v>40</v>
      </c>
      <c r="I60" s="9"/>
      <c r="J60" s="9"/>
      <c r="K60" s="9"/>
      <c r="L60" s="9"/>
    </row>
    <row r="61" spans="1:27" x14ac:dyDescent="0.3">
      <c r="B61" t="s">
        <v>154</v>
      </c>
      <c r="E61">
        <v>0.2</v>
      </c>
      <c r="F61">
        <v>20.9</v>
      </c>
      <c r="G61">
        <v>39.485999999999997</v>
      </c>
      <c r="H61">
        <v>230</v>
      </c>
      <c r="I61" s="9"/>
      <c r="J61" s="9"/>
      <c r="K61" s="9"/>
      <c r="L61" s="9"/>
    </row>
    <row r="62" spans="1:27" x14ac:dyDescent="0.3">
      <c r="B62" t="s">
        <v>145</v>
      </c>
      <c r="E62">
        <v>0.15</v>
      </c>
      <c r="F62">
        <v>0.52</v>
      </c>
      <c r="G62">
        <v>4</v>
      </c>
      <c r="H62">
        <v>15</v>
      </c>
      <c r="I62" s="9"/>
      <c r="J62" s="9"/>
      <c r="K62" s="9"/>
      <c r="L62" s="9"/>
    </row>
    <row r="63" spans="1:27" x14ac:dyDescent="0.3">
      <c r="I63" s="9"/>
      <c r="J63" s="9"/>
      <c r="K63" s="9"/>
      <c r="L63" s="9"/>
    </row>
    <row r="64" spans="1:27" x14ac:dyDescent="0.3">
      <c r="B64" t="s">
        <v>146</v>
      </c>
      <c r="E64">
        <v>38.549999999999997</v>
      </c>
      <c r="F64">
        <v>76.62</v>
      </c>
      <c r="G64">
        <v>145.989</v>
      </c>
      <c r="H64">
        <v>501.6</v>
      </c>
      <c r="I64" s="9"/>
      <c r="J64" s="9"/>
      <c r="K64" s="9"/>
      <c r="L64" s="9"/>
    </row>
    <row r="65" spans="2:12" x14ac:dyDescent="0.3">
      <c r="B65" t="s">
        <v>147</v>
      </c>
      <c r="E65" s="32">
        <v>0.33463035019455256</v>
      </c>
      <c r="F65" s="32">
        <v>0.3223701383450796</v>
      </c>
      <c r="G65" s="32">
        <v>0.20549493454986334</v>
      </c>
      <c r="H65" s="32">
        <v>5.1036682615629984E-2</v>
      </c>
      <c r="I65" s="32"/>
      <c r="J65" s="32"/>
      <c r="K65" s="32"/>
      <c r="L65" s="32"/>
    </row>
    <row r="68" spans="2:12" ht="15" thickBot="1" x14ac:dyDescent="0.35">
      <c r="D68">
        <v>2018</v>
      </c>
      <c r="E68">
        <v>2019</v>
      </c>
      <c r="F68">
        <v>2020</v>
      </c>
      <c r="G68">
        <v>2021</v>
      </c>
    </row>
    <row r="69" spans="2:12" ht="15" thickBot="1" x14ac:dyDescent="0.35">
      <c r="B69" s="39" t="s">
        <v>189</v>
      </c>
      <c r="D69" s="23">
        <v>212.89500000000001</v>
      </c>
      <c r="E69" s="40">
        <v>231.1</v>
      </c>
      <c r="F69" s="41">
        <v>247.07499999999999</v>
      </c>
      <c r="G69" s="41">
        <v>256.72699999999998</v>
      </c>
      <c r="H69" s="38"/>
    </row>
    <row r="70" spans="2:12" x14ac:dyDescent="0.3">
      <c r="B70" t="s">
        <v>188</v>
      </c>
      <c r="D70" s="32">
        <f>212/198-1</f>
        <v>7.0707070707070718E-2</v>
      </c>
      <c r="E70" s="32">
        <f>E69/D69-1</f>
        <v>8.5511637192043022E-2</v>
      </c>
      <c r="F70" s="32">
        <f t="shared" ref="F70:G70" si="4">F69/E69-1</f>
        <v>6.9125919515361289E-2</v>
      </c>
      <c r="G70" s="32">
        <f t="shared" si="4"/>
        <v>3.9065061216229768E-2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D420A-F68E-49A4-AEEA-7427919B1C3B}">
  <dimension ref="A1:P44"/>
  <sheetViews>
    <sheetView tabSelected="1" topLeftCell="A8" workbookViewId="0">
      <selection activeCell="D21" sqref="D21"/>
    </sheetView>
  </sheetViews>
  <sheetFormatPr defaultRowHeight="14.4" x14ac:dyDescent="0.3"/>
  <cols>
    <col min="2" max="2" width="12.88671875" customWidth="1"/>
    <col min="3" max="4" width="9.5546875" bestFit="1" customWidth="1"/>
    <col min="5" max="5" width="10.5546875" bestFit="1" customWidth="1"/>
    <col min="6" max="6" width="9.5546875" bestFit="1" customWidth="1"/>
  </cols>
  <sheetData>
    <row r="1" spans="1:16" x14ac:dyDescent="0.3">
      <c r="C1" s="24" t="s">
        <v>162</v>
      </c>
      <c r="D1" s="24" t="s">
        <v>163</v>
      </c>
      <c r="E1" s="24" t="s">
        <v>164</v>
      </c>
      <c r="F1" s="24" t="s">
        <v>89</v>
      </c>
      <c r="G1" s="24" t="s">
        <v>165</v>
      </c>
      <c r="H1" s="24" t="s">
        <v>166</v>
      </c>
      <c r="I1" s="24" t="s">
        <v>167</v>
      </c>
      <c r="J1" s="24" t="s">
        <v>168</v>
      </c>
      <c r="K1" s="24" t="s">
        <v>169</v>
      </c>
      <c r="L1" s="24"/>
    </row>
    <row r="2" spans="1:16" x14ac:dyDescent="0.3">
      <c r="B2" t="s">
        <v>159</v>
      </c>
      <c r="C2">
        <v>100</v>
      </c>
      <c r="D2">
        <v>92</v>
      </c>
      <c r="E2">
        <v>76</v>
      </c>
      <c r="F2">
        <v>59</v>
      </c>
      <c r="G2">
        <v>39</v>
      </c>
      <c r="H2">
        <v>23</v>
      </c>
      <c r="I2">
        <v>12</v>
      </c>
      <c r="J2">
        <v>10</v>
      </c>
      <c r="K2">
        <v>9</v>
      </c>
    </row>
    <row r="3" spans="1:16" x14ac:dyDescent="0.3">
      <c r="B3" t="s">
        <v>160</v>
      </c>
      <c r="C3">
        <v>0</v>
      </c>
      <c r="D3">
        <v>8</v>
      </c>
      <c r="E3">
        <v>23</v>
      </c>
      <c r="F3">
        <v>39</v>
      </c>
      <c r="G3">
        <v>57</v>
      </c>
      <c r="H3">
        <v>70</v>
      </c>
      <c r="I3">
        <v>72</v>
      </c>
      <c r="J3">
        <v>63</v>
      </c>
      <c r="K3">
        <v>54</v>
      </c>
    </row>
    <row r="4" spans="1:16" x14ac:dyDescent="0.3">
      <c r="B4" t="s">
        <v>161</v>
      </c>
      <c r="C4">
        <f>100-SUM(C2:C3)</f>
        <v>0</v>
      </c>
      <c r="D4">
        <f t="shared" ref="D4:K4" si="0">100-SUM(D2:D3)</f>
        <v>0</v>
      </c>
      <c r="E4">
        <f t="shared" si="0"/>
        <v>1</v>
      </c>
      <c r="F4">
        <f t="shared" si="0"/>
        <v>2</v>
      </c>
      <c r="G4">
        <f t="shared" si="0"/>
        <v>4</v>
      </c>
      <c r="H4">
        <f t="shared" si="0"/>
        <v>7</v>
      </c>
      <c r="I4">
        <f t="shared" si="0"/>
        <v>16</v>
      </c>
      <c r="J4">
        <f t="shared" si="0"/>
        <v>27</v>
      </c>
      <c r="K4">
        <f t="shared" si="0"/>
        <v>37</v>
      </c>
    </row>
    <row r="5" spans="1:16" x14ac:dyDescent="0.3">
      <c r="B5" t="s">
        <v>159</v>
      </c>
      <c r="C5" s="32">
        <f>C2/100</f>
        <v>1</v>
      </c>
      <c r="D5" s="32">
        <f t="shared" ref="D5:K5" si="1">D2/100</f>
        <v>0.92</v>
      </c>
      <c r="E5" s="32">
        <f t="shared" si="1"/>
        <v>0.76</v>
      </c>
      <c r="F5" s="32">
        <f t="shared" si="1"/>
        <v>0.59</v>
      </c>
      <c r="G5" s="32">
        <f t="shared" si="1"/>
        <v>0.39</v>
      </c>
      <c r="H5" s="32">
        <f t="shared" si="1"/>
        <v>0.23</v>
      </c>
      <c r="I5" s="32">
        <f t="shared" si="1"/>
        <v>0.12</v>
      </c>
      <c r="J5" s="32">
        <f t="shared" si="1"/>
        <v>0.1</v>
      </c>
      <c r="K5" s="32">
        <f t="shared" si="1"/>
        <v>0.09</v>
      </c>
    </row>
    <row r="6" spans="1:16" x14ac:dyDescent="0.3">
      <c r="B6" t="s">
        <v>160</v>
      </c>
      <c r="C6" s="32">
        <f t="shared" ref="C6:K6" si="2">C3/100</f>
        <v>0</v>
      </c>
      <c r="D6" s="32">
        <f t="shared" si="2"/>
        <v>0.08</v>
      </c>
      <c r="E6" s="32">
        <f t="shared" si="2"/>
        <v>0.23</v>
      </c>
      <c r="F6" s="32">
        <f t="shared" si="2"/>
        <v>0.39</v>
      </c>
      <c r="G6" s="32">
        <f t="shared" si="2"/>
        <v>0.56999999999999995</v>
      </c>
      <c r="H6" s="32">
        <f t="shared" si="2"/>
        <v>0.7</v>
      </c>
      <c r="I6" s="32">
        <f t="shared" si="2"/>
        <v>0.72</v>
      </c>
      <c r="J6" s="32">
        <f t="shared" si="2"/>
        <v>0.63</v>
      </c>
      <c r="K6" s="32">
        <f t="shared" si="2"/>
        <v>0.54</v>
      </c>
    </row>
    <row r="7" spans="1:16" x14ac:dyDescent="0.3">
      <c r="B7" t="s">
        <v>161</v>
      </c>
      <c r="C7" s="32">
        <f t="shared" ref="C7:K7" si="3">C4/100</f>
        <v>0</v>
      </c>
      <c r="D7" s="32">
        <f t="shared" si="3"/>
        <v>0</v>
      </c>
      <c r="E7" s="32">
        <f t="shared" si="3"/>
        <v>0.01</v>
      </c>
      <c r="F7" s="32">
        <f t="shared" si="3"/>
        <v>0.02</v>
      </c>
      <c r="G7" s="32">
        <f t="shared" si="3"/>
        <v>0.04</v>
      </c>
      <c r="H7" s="32">
        <f t="shared" si="3"/>
        <v>7.0000000000000007E-2</v>
      </c>
      <c r="I7" s="32">
        <f t="shared" si="3"/>
        <v>0.16</v>
      </c>
      <c r="J7" s="32">
        <f t="shared" si="3"/>
        <v>0.27</v>
      </c>
      <c r="K7" s="32">
        <f t="shared" si="3"/>
        <v>0.37</v>
      </c>
    </row>
    <row r="9" spans="1:16" x14ac:dyDescent="0.3">
      <c r="C9" s="10">
        <v>2018</v>
      </c>
      <c r="D9" s="10">
        <v>2019</v>
      </c>
      <c r="E9" s="10">
        <v>2020</v>
      </c>
      <c r="F9" s="10">
        <v>2021</v>
      </c>
      <c r="G9" s="10" t="s">
        <v>57</v>
      </c>
      <c r="K9" t="s">
        <v>176</v>
      </c>
      <c r="L9" t="s">
        <v>181</v>
      </c>
      <c r="M9" t="s">
        <v>175</v>
      </c>
      <c r="N9" t="s">
        <v>177</v>
      </c>
      <c r="O9" t="s">
        <v>182</v>
      </c>
      <c r="P9" t="s">
        <v>178</v>
      </c>
    </row>
    <row r="10" spans="1:16" x14ac:dyDescent="0.3">
      <c r="B10" t="s">
        <v>172</v>
      </c>
      <c r="C10">
        <v>444</v>
      </c>
      <c r="D10">
        <v>530</v>
      </c>
      <c r="E10">
        <v>127</v>
      </c>
      <c r="F10">
        <v>0</v>
      </c>
      <c r="G10">
        <v>0</v>
      </c>
      <c r="J10" t="s">
        <v>172</v>
      </c>
      <c r="K10">
        <v>0</v>
      </c>
      <c r="L10">
        <v>4769</v>
      </c>
      <c r="M10">
        <v>750</v>
      </c>
      <c r="N10">
        <v>820</v>
      </c>
      <c r="O10">
        <v>48</v>
      </c>
      <c r="P10">
        <v>210</v>
      </c>
    </row>
    <row r="11" spans="1:16" x14ac:dyDescent="0.3">
      <c r="B11" t="s">
        <v>173</v>
      </c>
      <c r="C11">
        <v>507</v>
      </c>
      <c r="D11">
        <v>0</v>
      </c>
      <c r="E11">
        <v>0</v>
      </c>
      <c r="F11">
        <v>0</v>
      </c>
      <c r="G11">
        <v>0</v>
      </c>
      <c r="J11" t="s">
        <v>173</v>
      </c>
      <c r="K11">
        <v>0</v>
      </c>
      <c r="L11">
        <v>3689</v>
      </c>
      <c r="M11">
        <v>1405</v>
      </c>
      <c r="N11">
        <v>1137</v>
      </c>
      <c r="O11">
        <v>254</v>
      </c>
      <c r="P11">
        <v>0</v>
      </c>
    </row>
    <row r="12" spans="1:16" x14ac:dyDescent="0.3">
      <c r="B12" t="s">
        <v>170</v>
      </c>
      <c r="C12">
        <f>SUM(C10:C11)</f>
        <v>951</v>
      </c>
      <c r="D12">
        <f t="shared" ref="D12:G12" si="4">SUM(D10:D11)</f>
        <v>530</v>
      </c>
      <c r="E12">
        <f t="shared" si="4"/>
        <v>127</v>
      </c>
      <c r="F12">
        <f t="shared" si="4"/>
        <v>0</v>
      </c>
      <c r="G12">
        <f t="shared" si="4"/>
        <v>0</v>
      </c>
      <c r="J12" t="s">
        <v>170</v>
      </c>
      <c r="K12">
        <f>SUM(K10:K11)</f>
        <v>0</v>
      </c>
      <c r="L12">
        <f t="shared" ref="L12" si="5">SUM(L10:L11)</f>
        <v>8458</v>
      </c>
      <c r="M12">
        <f>SUM(M10:M11)</f>
        <v>2155</v>
      </c>
      <c r="N12">
        <f>SUM(N10:N11)</f>
        <v>1957</v>
      </c>
      <c r="O12">
        <f t="shared" ref="O12:P12" si="6">SUM(O10:O11)</f>
        <v>302</v>
      </c>
      <c r="P12">
        <f t="shared" si="6"/>
        <v>210</v>
      </c>
    </row>
    <row r="13" spans="1:16" x14ac:dyDescent="0.3">
      <c r="B13" t="s">
        <v>171</v>
      </c>
      <c r="C13" s="22">
        <v>7548</v>
      </c>
      <c r="D13" s="22">
        <v>6975</v>
      </c>
      <c r="E13" s="22">
        <v>7256</v>
      </c>
      <c r="F13" s="22">
        <v>7234</v>
      </c>
      <c r="G13" s="22">
        <v>5449</v>
      </c>
      <c r="J13" t="s">
        <v>171</v>
      </c>
      <c r="K13" s="22">
        <v>5449</v>
      </c>
      <c r="L13">
        <v>52977</v>
      </c>
      <c r="M13">
        <v>8910</v>
      </c>
      <c r="N13">
        <v>8702</v>
      </c>
      <c r="O13">
        <v>1909</v>
      </c>
      <c r="P13">
        <v>6624</v>
      </c>
    </row>
    <row r="14" spans="1:16" x14ac:dyDescent="0.3">
      <c r="B14" t="s">
        <v>174</v>
      </c>
      <c r="C14" s="12">
        <f>C12/C13</f>
        <v>0.12599364069952304</v>
      </c>
      <c r="D14" s="12">
        <f t="shared" ref="D14:G14" si="7">D12/D13</f>
        <v>7.5985663082437274E-2</v>
      </c>
      <c r="E14" s="12">
        <f t="shared" si="7"/>
        <v>1.7502756339581035E-2</v>
      </c>
      <c r="F14" s="12">
        <f t="shared" si="7"/>
        <v>0</v>
      </c>
      <c r="G14" s="12">
        <f t="shared" si="7"/>
        <v>0</v>
      </c>
      <c r="H14" s="37">
        <f>AVERAGE(C14:F14)</f>
        <v>5.4870515030385342E-2</v>
      </c>
      <c r="J14" t="s">
        <v>174</v>
      </c>
      <c r="K14" s="32">
        <f>K12/K13</f>
        <v>0</v>
      </c>
      <c r="L14" s="32">
        <f t="shared" ref="L14" si="8">L12/L13</f>
        <v>0.15965418955395738</v>
      </c>
      <c r="M14" s="32">
        <f>M12/M13</f>
        <v>0.24186307519640854</v>
      </c>
      <c r="N14" s="32">
        <f>N12/N13</f>
        <v>0.22489082969432314</v>
      </c>
      <c r="O14" s="32">
        <f t="shared" ref="O14:P14" si="9">O12/O13</f>
        <v>0.15819800942902043</v>
      </c>
      <c r="P14" s="32">
        <f t="shared" si="9"/>
        <v>3.170289855072464E-2</v>
      </c>
    </row>
    <row r="16" spans="1:16" x14ac:dyDescent="0.3">
      <c r="A16" t="s">
        <v>183</v>
      </c>
      <c r="B16" t="s">
        <v>14</v>
      </c>
      <c r="C16" s="22">
        <v>1122</v>
      </c>
      <c r="D16" s="22">
        <v>1261</v>
      </c>
      <c r="E16" s="22">
        <v>1011</v>
      </c>
      <c r="F16">
        <v>216</v>
      </c>
      <c r="G16" s="22">
        <f>SUM(C16:F16)</f>
        <v>3610</v>
      </c>
      <c r="H16" s="22">
        <v>2800</v>
      </c>
      <c r="I16" s="22">
        <v>2700</v>
      </c>
      <c r="J16" s="22">
        <v>1350</v>
      </c>
      <c r="K16" s="22">
        <v>5544</v>
      </c>
    </row>
    <row r="17" spans="1:15" x14ac:dyDescent="0.3">
      <c r="B17" t="s">
        <v>186</v>
      </c>
      <c r="C17" s="22">
        <v>2800</v>
      </c>
      <c r="D17" s="22">
        <v>2700</v>
      </c>
      <c r="E17" s="22">
        <v>1350</v>
      </c>
      <c r="F17" s="22">
        <v>5544</v>
      </c>
      <c r="G17" s="22">
        <v>450</v>
      </c>
    </row>
    <row r="18" spans="1:15" x14ac:dyDescent="0.3">
      <c r="B18" t="s">
        <v>180</v>
      </c>
      <c r="C18" s="9">
        <f>C17*0.320613</f>
        <v>897.71639999999991</v>
      </c>
      <c r="D18" s="9">
        <f t="shared" ref="D18:F18" si="10">D17*0.320613</f>
        <v>865.65509999999995</v>
      </c>
      <c r="E18" s="9">
        <f t="shared" si="10"/>
        <v>432.82754999999997</v>
      </c>
      <c r="F18" s="9">
        <f t="shared" si="10"/>
        <v>1777.4784719999998</v>
      </c>
      <c r="G18" s="9">
        <f>SUM(C18:F18)</f>
        <v>3973.6775219999995</v>
      </c>
    </row>
    <row r="19" spans="1:15" x14ac:dyDescent="0.3">
      <c r="B19" t="s">
        <v>179</v>
      </c>
      <c r="C19" s="32">
        <f>C18/C16</f>
        <v>0.80010374331550793</v>
      </c>
      <c r="D19" s="32">
        <f t="shared" ref="D19:F19" si="11">D18/D16</f>
        <v>0.68648302934179217</v>
      </c>
      <c r="E19" s="32">
        <f t="shared" si="11"/>
        <v>0.42811824925816022</v>
      </c>
      <c r="F19" s="32">
        <f t="shared" si="11"/>
        <v>8.2290669999999988</v>
      </c>
    </row>
    <row r="20" spans="1:15" x14ac:dyDescent="0.3">
      <c r="B20" t="s">
        <v>190</v>
      </c>
      <c r="C20" s="44">
        <v>3501</v>
      </c>
      <c r="D20" s="44">
        <v>3933</v>
      </c>
      <c r="E20" s="44">
        <v>3153</v>
      </c>
      <c r="F20" s="44">
        <v>674</v>
      </c>
      <c r="G20" s="44"/>
    </row>
    <row r="21" spans="1:15" x14ac:dyDescent="0.3">
      <c r="B21" s="16" t="s">
        <v>24</v>
      </c>
      <c r="C21" s="45">
        <f>C23/C20*1000</f>
        <v>5.1413881748071972</v>
      </c>
      <c r="D21" s="45">
        <f t="shared" ref="D21:F21" si="12">D23/D20*1000</f>
        <v>6.814136791253496</v>
      </c>
      <c r="E21" s="45">
        <f t="shared" si="12"/>
        <v>7.7386615921344744</v>
      </c>
      <c r="F21" s="45">
        <f t="shared" si="12"/>
        <v>35.311572700296736</v>
      </c>
    </row>
    <row r="22" spans="1:15" x14ac:dyDescent="0.3">
      <c r="C22" s="32"/>
      <c r="D22" s="32"/>
      <c r="E22" s="32"/>
      <c r="F22" s="32"/>
    </row>
    <row r="23" spans="1:15" x14ac:dyDescent="0.3">
      <c r="A23" t="s">
        <v>183</v>
      </c>
      <c r="B23" t="s">
        <v>184</v>
      </c>
      <c r="C23">
        <v>18</v>
      </c>
      <c r="D23">
        <v>26.8</v>
      </c>
      <c r="E23">
        <v>24.4</v>
      </c>
      <c r="F23">
        <v>23.8</v>
      </c>
      <c r="I23">
        <v>2018</v>
      </c>
      <c r="J23">
        <v>2019</v>
      </c>
      <c r="K23">
        <v>2020</v>
      </c>
      <c r="L23">
        <v>2021</v>
      </c>
      <c r="M23" t="s">
        <v>187</v>
      </c>
    </row>
    <row r="24" spans="1:15" x14ac:dyDescent="0.3">
      <c r="B24" t="s">
        <v>185</v>
      </c>
      <c r="C24" s="32">
        <f>C17/C23/1000</f>
        <v>0.15555555555555553</v>
      </c>
      <c r="D24" s="32">
        <f t="shared" ref="D24:F24" si="13">D17/D23/1000</f>
        <v>0.1007462686567164</v>
      </c>
      <c r="E24" s="32">
        <f t="shared" si="13"/>
        <v>5.5327868852459022E-2</v>
      </c>
      <c r="F24" s="32">
        <f t="shared" si="13"/>
        <v>0.23294117647058823</v>
      </c>
      <c r="G24" s="37">
        <f>AVERAGE(C24:F24)</f>
        <v>0.1361427173838298</v>
      </c>
      <c r="H24" t="s">
        <v>176</v>
      </c>
      <c r="I24" s="12">
        <v>0.15555555555555553</v>
      </c>
      <c r="J24" s="12">
        <v>0.1007462686567164</v>
      </c>
      <c r="K24" s="12">
        <v>5.5327868852459022E-2</v>
      </c>
      <c r="L24" s="12">
        <v>0.23294117647058823</v>
      </c>
      <c r="M24" s="12">
        <v>0.1361427173838298</v>
      </c>
    </row>
    <row r="25" spans="1:15" x14ac:dyDescent="0.3">
      <c r="H25" t="s">
        <v>181</v>
      </c>
      <c r="I25" s="12">
        <v>0</v>
      </c>
      <c r="J25" s="12">
        <v>0</v>
      </c>
      <c r="K25" s="12">
        <v>2.2058823529411766E-2</v>
      </c>
      <c r="L25" s="12">
        <v>1.1428571428571429E-2</v>
      </c>
      <c r="M25" s="12">
        <v>8.3718487394957991E-3</v>
      </c>
    </row>
    <row r="26" spans="1:15" x14ac:dyDescent="0.3">
      <c r="A26" t="s">
        <v>181</v>
      </c>
      <c r="B26" t="s">
        <v>184</v>
      </c>
      <c r="C26">
        <v>16.5</v>
      </c>
      <c r="D26">
        <v>12</v>
      </c>
      <c r="E26">
        <v>13.6</v>
      </c>
      <c r="F26">
        <v>17.5</v>
      </c>
      <c r="H26" t="s">
        <v>175</v>
      </c>
      <c r="I26" s="12">
        <v>0</v>
      </c>
      <c r="J26" s="12">
        <v>0</v>
      </c>
      <c r="K26" s="12">
        <v>1.5037593984962407E-2</v>
      </c>
      <c r="L26" s="12">
        <v>5.0505050505050504E-2</v>
      </c>
      <c r="M26" s="12">
        <v>1.6385661122503229E-2</v>
      </c>
    </row>
    <row r="27" spans="1:15" x14ac:dyDescent="0.3">
      <c r="B27" t="s">
        <v>186</v>
      </c>
      <c r="C27">
        <v>0</v>
      </c>
      <c r="D27">
        <v>0</v>
      </c>
      <c r="E27">
        <v>300</v>
      </c>
      <c r="F27">
        <v>200</v>
      </c>
      <c r="H27" t="s">
        <v>177</v>
      </c>
      <c r="I27" s="12">
        <v>3.5000000000000003E-2</v>
      </c>
      <c r="J27" s="12">
        <v>9.3984962406015032E-2</v>
      </c>
      <c r="K27" s="12">
        <v>7.03125E-2</v>
      </c>
      <c r="L27" s="12">
        <v>0.11096938775510204</v>
      </c>
      <c r="M27" s="12">
        <v>7.7566712540279276E-2</v>
      </c>
    </row>
    <row r="28" spans="1:15" x14ac:dyDescent="0.3">
      <c r="B28" t="s">
        <v>185</v>
      </c>
      <c r="C28">
        <f>C27/C26/1000</f>
        <v>0</v>
      </c>
      <c r="D28">
        <f t="shared" ref="D28:F28" si="14">D27/D26/1000</f>
        <v>0</v>
      </c>
      <c r="E28" s="12">
        <f t="shared" si="14"/>
        <v>2.2058823529411766E-2</v>
      </c>
      <c r="F28" s="12">
        <f t="shared" si="14"/>
        <v>1.1428571428571429E-2</v>
      </c>
      <c r="G28" s="37">
        <f>AVERAGE(C28:F28)</f>
        <v>8.3718487394957991E-3</v>
      </c>
      <c r="H28" t="s">
        <v>182</v>
      </c>
      <c r="I28" s="12">
        <v>0.2072</v>
      </c>
      <c r="J28" s="12">
        <v>4.1322314049586778E-2</v>
      </c>
      <c r="K28" s="12">
        <v>7.586206896551724E-2</v>
      </c>
      <c r="L28" s="12">
        <v>5.6994818652849735E-2</v>
      </c>
      <c r="M28" s="12">
        <v>9.5344800416988437E-2</v>
      </c>
      <c r="O28" s="32"/>
    </row>
    <row r="29" spans="1:15" x14ac:dyDescent="0.3">
      <c r="C29" s="12"/>
      <c r="D29" s="12"/>
      <c r="E29" s="12"/>
      <c r="F29" s="12"/>
      <c r="G29" s="37"/>
      <c r="H29" t="s">
        <v>178</v>
      </c>
      <c r="I29" s="12">
        <v>9.6774193548387094E-2</v>
      </c>
      <c r="J29" s="12">
        <v>0</v>
      </c>
      <c r="K29" s="12">
        <v>9.9403578528827044E-2</v>
      </c>
      <c r="L29" s="12">
        <v>7.4487895716946001E-2</v>
      </c>
      <c r="M29" s="12">
        <v>6.7666416948540031E-2</v>
      </c>
    </row>
    <row r="30" spans="1:15" x14ac:dyDescent="0.3">
      <c r="A30" t="s">
        <v>175</v>
      </c>
      <c r="B30" t="s">
        <v>184</v>
      </c>
      <c r="C30">
        <v>13.7</v>
      </c>
      <c r="D30">
        <v>14.2</v>
      </c>
      <c r="E30">
        <v>13.3</v>
      </c>
      <c r="F30">
        <v>19.8</v>
      </c>
      <c r="M30" s="37">
        <f>AVERAGE(M24:M29)</f>
        <v>6.6913026191939423E-2</v>
      </c>
    </row>
    <row r="31" spans="1:15" x14ac:dyDescent="0.3">
      <c r="B31" t="s">
        <v>186</v>
      </c>
      <c r="C31">
        <v>0</v>
      </c>
      <c r="D31">
        <v>0</v>
      </c>
      <c r="E31">
        <v>200</v>
      </c>
      <c r="F31">
        <v>1000</v>
      </c>
      <c r="G31">
        <v>1600</v>
      </c>
    </row>
    <row r="32" spans="1:15" x14ac:dyDescent="0.3">
      <c r="B32" t="s">
        <v>185</v>
      </c>
      <c r="C32" s="12">
        <f>C31/C30/1000</f>
        <v>0</v>
      </c>
      <c r="D32" s="12">
        <f t="shared" ref="D32:F32" si="15">D31/D30/1000</f>
        <v>0</v>
      </c>
      <c r="E32" s="12">
        <f t="shared" si="15"/>
        <v>1.5037593984962407E-2</v>
      </c>
      <c r="F32" s="12">
        <f t="shared" si="15"/>
        <v>5.0505050505050504E-2</v>
      </c>
      <c r="G32" s="37">
        <f>AVERAGE(C32:F32)</f>
        <v>1.6385661122503229E-2</v>
      </c>
    </row>
    <row r="34" spans="1:7" x14ac:dyDescent="0.3">
      <c r="A34" t="s">
        <v>178</v>
      </c>
      <c r="B34" t="s">
        <v>184</v>
      </c>
      <c r="C34">
        <v>24.8</v>
      </c>
      <c r="D34">
        <v>21.6</v>
      </c>
      <c r="E34">
        <v>25.15</v>
      </c>
      <c r="F34">
        <v>26.85</v>
      </c>
    </row>
    <row r="35" spans="1:7" x14ac:dyDescent="0.3">
      <c r="B35" t="s">
        <v>186</v>
      </c>
      <c r="C35">
        <v>2400</v>
      </c>
      <c r="D35">
        <v>0</v>
      </c>
      <c r="E35">
        <v>2500</v>
      </c>
      <c r="F35">
        <v>2000</v>
      </c>
      <c r="G35">
        <v>1650</v>
      </c>
    </row>
    <row r="36" spans="1:7" x14ac:dyDescent="0.3">
      <c r="B36" t="s">
        <v>185</v>
      </c>
      <c r="C36" s="12">
        <f>C35/C34/1000</f>
        <v>9.6774193548387094E-2</v>
      </c>
      <c r="D36" s="12">
        <f t="shared" ref="D36:F36" si="16">D35/D34/1000</f>
        <v>0</v>
      </c>
      <c r="E36" s="12">
        <f t="shared" si="16"/>
        <v>9.9403578528827044E-2</v>
      </c>
      <c r="F36" s="12">
        <f t="shared" si="16"/>
        <v>7.4487895716946001E-2</v>
      </c>
      <c r="G36" s="37">
        <f>AVERAGE(C36:F36)</f>
        <v>6.7666416948540031E-2</v>
      </c>
    </row>
    <row r="38" spans="1:7" x14ac:dyDescent="0.3">
      <c r="A38" t="s">
        <v>177</v>
      </c>
      <c r="B38" t="s">
        <v>184</v>
      </c>
      <c r="C38">
        <v>10</v>
      </c>
      <c r="D38">
        <v>13.3</v>
      </c>
      <c r="E38">
        <v>19.2</v>
      </c>
      <c r="F38">
        <v>19.600000000000001</v>
      </c>
    </row>
    <row r="39" spans="1:7" x14ac:dyDescent="0.3">
      <c r="B39" t="s">
        <v>186</v>
      </c>
      <c r="C39">
        <v>350</v>
      </c>
      <c r="D39">
        <v>1250</v>
      </c>
      <c r="E39">
        <v>1350</v>
      </c>
      <c r="F39">
        <v>2175</v>
      </c>
      <c r="G39">
        <v>800</v>
      </c>
    </row>
    <row r="40" spans="1:7" x14ac:dyDescent="0.3">
      <c r="B40" t="s">
        <v>185</v>
      </c>
      <c r="C40" s="12">
        <f>C39/C38/1000</f>
        <v>3.5000000000000003E-2</v>
      </c>
      <c r="D40" s="12">
        <f t="shared" ref="D40:F40" si="17">D39/D38/1000</f>
        <v>9.3984962406015032E-2</v>
      </c>
      <c r="E40" s="12">
        <f t="shared" si="17"/>
        <v>7.03125E-2</v>
      </c>
      <c r="F40" s="12">
        <f t="shared" si="17"/>
        <v>0.11096938775510204</v>
      </c>
      <c r="G40" s="12">
        <f>AVERAGE(C40:F40)</f>
        <v>7.7566712540279276E-2</v>
      </c>
    </row>
    <row r="42" spans="1:7" x14ac:dyDescent="0.3">
      <c r="A42" t="s">
        <v>182</v>
      </c>
      <c r="B42" t="s">
        <v>184</v>
      </c>
      <c r="C42">
        <v>12.5</v>
      </c>
      <c r="D42">
        <v>12.1</v>
      </c>
      <c r="E42">
        <v>14.5</v>
      </c>
      <c r="F42">
        <v>19.3</v>
      </c>
    </row>
    <row r="43" spans="1:7" x14ac:dyDescent="0.3">
      <c r="B43" t="s">
        <v>186</v>
      </c>
      <c r="C43">
        <v>2590</v>
      </c>
      <c r="D43">
        <v>500</v>
      </c>
      <c r="E43">
        <v>1100</v>
      </c>
      <c r="F43">
        <v>1100</v>
      </c>
      <c r="G43">
        <v>1500</v>
      </c>
    </row>
    <row r="44" spans="1:7" x14ac:dyDescent="0.3">
      <c r="B44" t="s">
        <v>185</v>
      </c>
      <c r="C44" s="12">
        <f>C43/C42/1000</f>
        <v>0.2072</v>
      </c>
      <c r="D44" s="12">
        <f t="shared" ref="D44:F44" si="18">D43/D42/1000</f>
        <v>4.1322314049586778E-2</v>
      </c>
      <c r="E44" s="12">
        <f t="shared" si="18"/>
        <v>7.586206896551724E-2</v>
      </c>
      <c r="F44" s="12">
        <f t="shared" si="18"/>
        <v>5.6994818652849735E-2</v>
      </c>
      <c r="G44" s="12">
        <f>AVERAGE(C44:F44)</f>
        <v>9.5344800416988437E-2</v>
      </c>
    </row>
  </sheetData>
  <phoneticPr fontId="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BA871-208F-49A2-9D8B-EC1B7E565612}">
  <dimension ref="A1:I27"/>
  <sheetViews>
    <sheetView topLeftCell="A11" workbookViewId="0">
      <selection activeCell="B12" sqref="B12"/>
    </sheetView>
  </sheetViews>
  <sheetFormatPr defaultRowHeight="14.4" x14ac:dyDescent="0.3"/>
  <cols>
    <col min="4" max="4" width="9.21875" bestFit="1" customWidth="1"/>
  </cols>
  <sheetData>
    <row r="1" spans="1:9" ht="15" thickBot="1" x14ac:dyDescent="0.35"/>
    <row r="2" spans="1:9" ht="15" thickBot="1" x14ac:dyDescent="0.35">
      <c r="C2" s="1"/>
      <c r="D2" s="2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/>
    </row>
    <row r="3" spans="1:9" ht="29.4" thickBot="1" x14ac:dyDescent="0.35">
      <c r="C3" s="4" t="s">
        <v>5</v>
      </c>
      <c r="D3" s="4">
        <v>527</v>
      </c>
      <c r="E3" s="4">
        <v>1420</v>
      </c>
      <c r="F3" s="4">
        <v>1350</v>
      </c>
      <c r="G3" s="5">
        <v>1555</v>
      </c>
      <c r="H3" s="5">
        <v>1496</v>
      </c>
      <c r="I3" s="6"/>
    </row>
    <row r="4" spans="1:9" ht="43.8" thickBot="1" x14ac:dyDescent="0.35">
      <c r="C4" s="1" t="s">
        <v>6</v>
      </c>
      <c r="D4" s="1"/>
      <c r="E4" s="1"/>
      <c r="F4" s="1"/>
      <c r="G4" s="6"/>
      <c r="H4" s="6"/>
      <c r="I4" s="6"/>
    </row>
    <row r="5" spans="1:9" ht="29.4" thickBot="1" x14ac:dyDescent="0.35">
      <c r="C5" s="6" t="s">
        <v>14</v>
      </c>
      <c r="D5" s="7">
        <v>-26</v>
      </c>
      <c r="E5" s="7">
        <v>114</v>
      </c>
      <c r="F5" s="7">
        <v>127</v>
      </c>
      <c r="G5" s="7">
        <v>145</v>
      </c>
      <c r="H5" s="7">
        <v>175</v>
      </c>
      <c r="I5" s="6"/>
    </row>
    <row r="6" spans="1:9" ht="43.8" thickBot="1" x14ac:dyDescent="0.35">
      <c r="C6" s="6" t="s">
        <v>7</v>
      </c>
      <c r="D6" s="7">
        <v>2019</v>
      </c>
      <c r="E6" s="7">
        <v>2020</v>
      </c>
      <c r="F6" s="7">
        <v>2021</v>
      </c>
      <c r="G6" s="7">
        <v>2022</v>
      </c>
      <c r="H6" s="6"/>
      <c r="I6" s="6"/>
    </row>
    <row r="7" spans="1:9" ht="29.4" thickBot="1" x14ac:dyDescent="0.35">
      <c r="C7" s="6" t="s">
        <v>15</v>
      </c>
      <c r="D7" s="7">
        <v>4.5</v>
      </c>
      <c r="E7" s="7">
        <v>5.84</v>
      </c>
      <c r="F7" s="7">
        <v>3.48</v>
      </c>
      <c r="G7" s="7">
        <v>5.7</v>
      </c>
      <c r="H7" s="6"/>
      <c r="I7" s="6"/>
    </row>
    <row r="8" spans="1:9" ht="15" thickBot="1" x14ac:dyDescent="0.35">
      <c r="C8" s="6"/>
      <c r="D8" s="6">
        <f>D7*1000</f>
        <v>4500</v>
      </c>
      <c r="E8" s="6">
        <f>E7*1000</f>
        <v>5840</v>
      </c>
      <c r="F8" s="6">
        <f>F7*1000</f>
        <v>3480</v>
      </c>
      <c r="G8" s="6">
        <f>G7*1000</f>
        <v>5700</v>
      </c>
      <c r="H8" s="6"/>
      <c r="I8" s="6"/>
    </row>
    <row r="9" spans="1:9" x14ac:dyDescent="0.3">
      <c r="D9" s="14" t="s">
        <v>31</v>
      </c>
    </row>
    <row r="10" spans="1:9" x14ac:dyDescent="0.3">
      <c r="C10" s="10" t="s">
        <v>18</v>
      </c>
      <c r="D10" s="12">
        <v>0.27900000000000003</v>
      </c>
    </row>
    <row r="11" spans="1:9" x14ac:dyDescent="0.3">
      <c r="C11" s="10" t="s">
        <v>19</v>
      </c>
      <c r="D11" s="12">
        <v>0.28499999999999998</v>
      </c>
    </row>
    <row r="12" spans="1:9" ht="17.399999999999999" x14ac:dyDescent="0.3">
      <c r="A12" t="s">
        <v>13</v>
      </c>
      <c r="B12" t="s">
        <v>17</v>
      </c>
      <c r="C12" s="10" t="s">
        <v>29</v>
      </c>
      <c r="D12" s="13">
        <v>0.11</v>
      </c>
    </row>
    <row r="13" spans="1:9" ht="17.399999999999999" x14ac:dyDescent="0.3">
      <c r="A13" t="s">
        <v>12</v>
      </c>
      <c r="B13" t="s">
        <v>16</v>
      </c>
      <c r="C13" s="8" t="s">
        <v>30</v>
      </c>
      <c r="D13" s="12">
        <f>100%-SUM(D10:D12)</f>
        <v>0.32599999999999996</v>
      </c>
    </row>
    <row r="14" spans="1:9" x14ac:dyDescent="0.3">
      <c r="A14" t="s">
        <v>11</v>
      </c>
      <c r="B14" t="s">
        <v>8</v>
      </c>
    </row>
    <row r="15" spans="1:9" x14ac:dyDescent="0.3">
      <c r="A15" t="s">
        <v>10</v>
      </c>
      <c r="B15" t="s">
        <v>9</v>
      </c>
    </row>
    <row r="25" spans="3:8" x14ac:dyDescent="0.3">
      <c r="C25" s="17" t="s">
        <v>7</v>
      </c>
      <c r="D25" s="17">
        <v>2019</v>
      </c>
      <c r="E25" s="17">
        <v>2020</v>
      </c>
      <c r="F25" s="17">
        <v>2021</v>
      </c>
      <c r="G25" s="17"/>
      <c r="H25" s="17"/>
    </row>
    <row r="26" spans="3:8" x14ac:dyDescent="0.3">
      <c r="C26" s="17" t="s">
        <v>15</v>
      </c>
      <c r="D26" s="17">
        <v>4.5</v>
      </c>
      <c r="E26" s="17">
        <v>5.84</v>
      </c>
      <c r="F26" s="17">
        <v>3.48</v>
      </c>
      <c r="G26" s="17"/>
      <c r="H26" s="17"/>
    </row>
    <row r="27" spans="3:8" x14ac:dyDescent="0.3">
      <c r="C27" s="17"/>
      <c r="D27" s="17"/>
      <c r="E27" s="17"/>
      <c r="F27" s="17"/>
      <c r="G27" s="17"/>
      <c r="H27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A58C-F135-4596-8E15-C886500DFD47}">
  <dimension ref="B2:G8"/>
  <sheetViews>
    <sheetView workbookViewId="0">
      <selection activeCell="H24" sqref="H24"/>
    </sheetView>
  </sheetViews>
  <sheetFormatPr defaultRowHeight="14.4" x14ac:dyDescent="0.3"/>
  <sheetData>
    <row r="2" spans="2:7" x14ac:dyDescent="0.3">
      <c r="C2" s="11" t="s">
        <v>28</v>
      </c>
      <c r="D2" s="11" t="s">
        <v>24</v>
      </c>
      <c r="E2" s="11" t="s">
        <v>25</v>
      </c>
      <c r="F2" s="11" t="s">
        <v>26</v>
      </c>
      <c r="G2" s="11" t="s">
        <v>27</v>
      </c>
    </row>
    <row r="3" spans="2:7" x14ac:dyDescent="0.3">
      <c r="B3" s="10" t="s">
        <v>18</v>
      </c>
      <c r="C3">
        <v>6868</v>
      </c>
      <c r="D3" s="9">
        <v>8.99</v>
      </c>
      <c r="E3" s="9">
        <v>1.93</v>
      </c>
      <c r="F3" s="9">
        <v>20</v>
      </c>
      <c r="G3" s="9">
        <v>22.9</v>
      </c>
    </row>
    <row r="4" spans="2:7" x14ac:dyDescent="0.3">
      <c r="B4" s="10" t="s">
        <v>19</v>
      </c>
      <c r="C4">
        <v>4074</v>
      </c>
      <c r="D4" s="9">
        <v>8.34</v>
      </c>
      <c r="E4" s="9">
        <v>1.49</v>
      </c>
      <c r="F4" s="9">
        <v>9.75</v>
      </c>
      <c r="G4" s="9">
        <v>18.36</v>
      </c>
    </row>
    <row r="5" spans="2:7" x14ac:dyDescent="0.3">
      <c r="B5" s="10" t="s">
        <v>20</v>
      </c>
      <c r="C5">
        <v>821</v>
      </c>
      <c r="D5" s="9">
        <v>9.02</v>
      </c>
      <c r="E5" s="9">
        <v>0.45</v>
      </c>
      <c r="F5" s="9">
        <v>2.96</v>
      </c>
      <c r="G5" s="9">
        <v>5.37</v>
      </c>
    </row>
    <row r="6" spans="2:7" x14ac:dyDescent="0.3">
      <c r="B6" s="10" t="s">
        <v>21</v>
      </c>
      <c r="C6">
        <v>45</v>
      </c>
      <c r="D6" s="9">
        <v>535</v>
      </c>
      <c r="E6" s="9">
        <v>1.34</v>
      </c>
      <c r="F6" s="9">
        <v>0.04</v>
      </c>
      <c r="G6" s="9">
        <v>0.14000000000000001</v>
      </c>
    </row>
    <row r="7" spans="2:7" x14ac:dyDescent="0.3">
      <c r="B7" s="10" t="s">
        <v>22</v>
      </c>
      <c r="C7">
        <v>9003</v>
      </c>
      <c r="D7" s="9">
        <v>6.42</v>
      </c>
      <c r="E7" s="9">
        <v>1.07</v>
      </c>
      <c r="F7" s="9">
        <v>10.31</v>
      </c>
      <c r="G7" s="9">
        <v>17.55</v>
      </c>
    </row>
    <row r="8" spans="2:7" x14ac:dyDescent="0.3">
      <c r="B8" s="10" t="s">
        <v>23</v>
      </c>
      <c r="C8">
        <v>4745</v>
      </c>
      <c r="D8" s="9">
        <v>8.43</v>
      </c>
      <c r="E8" s="9">
        <v>1.26</v>
      </c>
      <c r="F8" s="9">
        <v>9.3800000000000008</v>
      </c>
      <c r="G8" s="9">
        <v>15.59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Tổng quan</vt:lpstr>
      <vt:lpstr>đầu vào</vt:lpstr>
      <vt:lpstr>sản xuất</vt:lpstr>
      <vt:lpstr>đầu ra</vt:lpstr>
      <vt:lpstr>luận diểm</vt:lpstr>
      <vt:lpstr>bmp q</vt:lpstr>
      <vt:lpstr>bmp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Dh</dc:creator>
  <cp:lastModifiedBy>Nam Dh</cp:lastModifiedBy>
  <dcterms:created xsi:type="dcterms:W3CDTF">2022-12-11T08:23:39Z</dcterms:created>
  <dcterms:modified xsi:type="dcterms:W3CDTF">2022-12-18T14:04:38Z</dcterms:modified>
</cp:coreProperties>
</file>