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BB2CF8E4-2A4E-4CD8-87D9-7648ACF06BC6}" xr6:coauthVersionLast="45" xr6:coauthVersionMax="45" xr10:uidLastSave="{00000000-0000-0000-0000-000000000000}"/>
  <bookViews>
    <workbookView xWindow="705" yWindow="1170" windowWidth="22890" windowHeight="12510" xr2:uid="{00000000-000D-0000-FFFF-FFFF00000000}"/>
  </bookViews>
  <sheets>
    <sheet name="Intro" sheetId="7" r:id="rId1"/>
    <sheet name="FileShare" sheetId="10" r:id="rId2"/>
    <sheet name="SBD" sheetId="8" r:id="rId3"/>
    <sheet name="NFS" sheetId="9" r:id="rId4"/>
    <sheet name="ASCS-ERS" sheetId="2" r:id="rId5"/>
    <sheet name="DB" sheetId="5" r:id="rId6"/>
    <sheet name="DB-IMP" sheetId="4" r:id="rId7"/>
    <sheet name="PAS-AAS" sheetId="6" r:id="rId8"/>
  </sheets>
  <definedNames>
    <definedName name="APP1IP">Intro!$C$41</definedName>
    <definedName name="APP1NAME">Intro!$B$41</definedName>
    <definedName name="APP2IP">Intro!$C$42</definedName>
    <definedName name="APP2NAME">Intro!$B$42</definedName>
    <definedName name="ASCS1IP">Intro!$C$34</definedName>
    <definedName name="ASCS1NAME">Intro!$B$34</definedName>
    <definedName name="ASCS2IP">Intro!$C$35</definedName>
    <definedName name="ASCS2NAME">Intro!$B$35</definedName>
    <definedName name="ASCSINST">Intro!$B$23</definedName>
    <definedName name="ASCSLBIP">Intro!$C$36</definedName>
    <definedName name="ASCSLBNAME">Intro!$B$36</definedName>
    <definedName name="ASCSLBNM">Intro!$D$36</definedName>
    <definedName name="DOMAIN">Intro!$B$22</definedName>
    <definedName name="ERSINST">Intro!$B$24</definedName>
    <definedName name="ERSLBIP">Intro!$C$37</definedName>
    <definedName name="ERSLBNAME">Intro!$B$37</definedName>
    <definedName name="ERSLBNM">Intro!$D$37</definedName>
    <definedName name="FSHARE">FileShare!$B$6</definedName>
    <definedName name="HANA1IP">Intro!$C$38</definedName>
    <definedName name="HANA1NAME">Intro!$B$38</definedName>
    <definedName name="HANA2IP">Intro!$C$39</definedName>
    <definedName name="HANA2NAME">Intro!$B$39</definedName>
    <definedName name="HANAINST">Intro!$B$25</definedName>
    <definedName name="HANALBIP">Intro!$C$40</definedName>
    <definedName name="HANALBNAME">Intro!$B$40</definedName>
    <definedName name="HANALBNM">Intro!$D$40</definedName>
    <definedName name="HSID">Intro!$C$20</definedName>
    <definedName name="HSIDADM">Intro!$E$20</definedName>
    <definedName name="LOSID">Intro!$D$19</definedName>
    <definedName name="MEDIA">FileShare!$B$7</definedName>
    <definedName name="NFS1IP">Intro!$C$31</definedName>
    <definedName name="NFS1NAME">Intro!$B$31</definedName>
    <definedName name="NFS2IP">Intro!$C$32</definedName>
    <definedName name="NFS2NAME">Intro!$B$32</definedName>
    <definedName name="NFSLBIP">Intro!$C$33</definedName>
    <definedName name="NFSLBNAME">Intro!$B$33</definedName>
    <definedName name="NFSLBNM">Intro!$D$33</definedName>
    <definedName name="PASINST">Intro!$B$26</definedName>
    <definedName name="PASSWORD">Intro!$B$21</definedName>
    <definedName name="SAKEY">FileShare!$B$5</definedName>
    <definedName name="SANAME">FileShare!$B$4</definedName>
    <definedName name="SBD1IP">Intro!$C$43</definedName>
    <definedName name="SBD1NAME">Intro!$B$43</definedName>
    <definedName name="SBD2IP">Intro!$C$44</definedName>
    <definedName name="SBD2NAME">Intro!$B$44</definedName>
    <definedName name="SBD3IP">Intro!$C$45</definedName>
    <definedName name="SBD3NAME">Intro!$B$45</definedName>
    <definedName name="SID">Intro!$C$19</definedName>
    <definedName name="SIDADM">Intro!$E$19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5" i="5" l="1"/>
  <c r="D62" i="5"/>
  <c r="D59" i="5"/>
  <c r="D58" i="5"/>
  <c r="D57" i="5"/>
  <c r="D42" i="5"/>
  <c r="D39" i="5"/>
  <c r="D36" i="5"/>
  <c r="D66" i="2"/>
  <c r="D63" i="2"/>
  <c r="D60" i="2"/>
  <c r="D59" i="2"/>
  <c r="D58" i="2"/>
  <c r="D43" i="2"/>
  <c r="D40" i="2"/>
  <c r="D37" i="2"/>
  <c r="D64" i="9"/>
  <c r="D61" i="9"/>
  <c r="D60" i="9"/>
  <c r="D59" i="9"/>
  <c r="D44" i="9"/>
  <c r="D41" i="9"/>
  <c r="D38" i="9"/>
  <c r="D24" i="9" l="1"/>
  <c r="D23" i="9"/>
  <c r="F44" i="7" l="1"/>
  <c r="F45" i="7"/>
  <c r="J22" i="7" l="1"/>
  <c r="J21" i="7"/>
  <c r="C246" i="5"/>
  <c r="C351" i="2"/>
  <c r="B4" i="4"/>
  <c r="C88" i="6"/>
  <c r="C84" i="6"/>
  <c r="C83" i="6"/>
  <c r="C82" i="6"/>
  <c r="C81" i="6"/>
  <c r="C76" i="6"/>
  <c r="C75" i="6"/>
  <c r="C73" i="6"/>
  <c r="C72" i="6"/>
  <c r="C71" i="6"/>
  <c r="C70" i="6"/>
  <c r="C69" i="6"/>
  <c r="C67" i="6"/>
  <c r="B54" i="6"/>
  <c r="C51" i="6"/>
  <c r="D10" i="6"/>
  <c r="B2" i="6"/>
  <c r="C84" i="4"/>
  <c r="C78" i="4"/>
  <c r="C76" i="4"/>
  <c r="C74" i="4"/>
  <c r="C73" i="4"/>
  <c r="C72" i="4"/>
  <c r="C71" i="4"/>
  <c r="C70" i="4"/>
  <c r="C69" i="4"/>
  <c r="C67" i="4"/>
  <c r="C66" i="4"/>
  <c r="C64" i="4"/>
  <c r="C62" i="4"/>
  <c r="C363" i="2"/>
  <c r="B50" i="4"/>
  <c r="B48" i="4"/>
  <c r="D12" i="4"/>
  <c r="C317" i="5"/>
  <c r="D416" i="5"/>
  <c r="D383" i="5"/>
  <c r="D341" i="5"/>
  <c r="D340" i="5"/>
  <c r="D334" i="5"/>
  <c r="D327" i="5"/>
  <c r="D323" i="5"/>
  <c r="D319" i="5"/>
  <c r="D318" i="5"/>
  <c r="D311" i="5"/>
  <c r="C20" i="7"/>
  <c r="E252" i="5"/>
  <c r="D240" i="5"/>
  <c r="D212" i="5"/>
  <c r="D81" i="5"/>
  <c r="D78" i="5"/>
  <c r="D72" i="5"/>
  <c r="D32" i="5"/>
  <c r="D29" i="5"/>
  <c r="D441" i="2"/>
  <c r="D427" i="2"/>
  <c r="D426" i="2"/>
  <c r="D425" i="2"/>
  <c r="D424" i="2"/>
  <c r="D423" i="2"/>
  <c r="D379" i="2"/>
  <c r="C410" i="2"/>
  <c r="D386" i="2"/>
  <c r="D385" i="2"/>
  <c r="D384" i="2"/>
  <c r="D383" i="2"/>
  <c r="D382" i="2"/>
  <c r="D381" i="2"/>
  <c r="D380" i="2"/>
  <c r="E354" i="2"/>
  <c r="C365" i="2"/>
  <c r="D361" i="2"/>
  <c r="B19" i="10"/>
  <c r="B20" i="10"/>
  <c r="B18" i="10"/>
  <c r="B16" i="10"/>
  <c r="B15" i="10"/>
  <c r="B14" i="10"/>
  <c r="B10" i="10"/>
  <c r="B9" i="10"/>
  <c r="D323" i="2"/>
  <c r="D311" i="2"/>
  <c r="D291" i="2"/>
  <c r="D281" i="2"/>
  <c r="D264" i="2"/>
  <c r="D265" i="2"/>
  <c r="D241" i="2"/>
  <c r="D213" i="2"/>
  <c r="D82" i="2"/>
  <c r="D79" i="2"/>
  <c r="D73" i="2"/>
  <c r="D33" i="2"/>
  <c r="D30" i="2"/>
  <c r="D421" i="9"/>
  <c r="D352" i="9"/>
  <c r="D351" i="9"/>
  <c r="D346" i="9"/>
  <c r="D345" i="9"/>
  <c r="D338" i="9"/>
  <c r="D242" i="9"/>
  <c r="D214" i="9"/>
  <c r="D83" i="9"/>
  <c r="D80" i="9"/>
  <c r="D74" i="9"/>
  <c r="D67" i="9"/>
  <c r="D34" i="9"/>
  <c r="D31" i="9"/>
  <c r="F32" i="7"/>
  <c r="F33" i="7"/>
  <c r="F34" i="7"/>
  <c r="F35" i="7"/>
  <c r="F36" i="7"/>
  <c r="F37" i="7"/>
  <c r="F38" i="7"/>
  <c r="F39" i="7"/>
  <c r="F40" i="7"/>
  <c r="F41" i="7"/>
  <c r="F42" i="7"/>
  <c r="F43" i="7"/>
  <c r="F31" i="7"/>
  <c r="C19" i="7"/>
  <c r="D402" i="5" l="1"/>
  <c r="D247" i="5"/>
  <c r="D251" i="5"/>
  <c r="D248" i="5"/>
  <c r="E19" i="7"/>
  <c r="D405" i="2" s="1"/>
  <c r="C9" i="6"/>
  <c r="C7" i="6"/>
  <c r="D353" i="2"/>
  <c r="C6" i="6"/>
  <c r="C11" i="4"/>
  <c r="C10" i="4"/>
  <c r="C8" i="6"/>
  <c r="C9" i="4"/>
  <c r="C8" i="4"/>
  <c r="C38" i="4"/>
  <c r="C65" i="6"/>
  <c r="D250" i="5"/>
  <c r="C31" i="6"/>
  <c r="C34" i="4"/>
  <c r="C14" i="4"/>
  <c r="D278" i="2"/>
  <c r="C15" i="6"/>
  <c r="C27" i="6"/>
  <c r="C27" i="4"/>
  <c r="C40" i="4"/>
  <c r="C17" i="6"/>
  <c r="C32" i="6"/>
  <c r="D326" i="5"/>
  <c r="C17" i="4"/>
  <c r="C29" i="4"/>
  <c r="C68" i="4"/>
  <c r="C18" i="6"/>
  <c r="C33" i="6"/>
  <c r="C16" i="4"/>
  <c r="C33" i="4"/>
  <c r="C20" i="6"/>
  <c r="C36" i="6"/>
  <c r="D329" i="5"/>
  <c r="C19" i="4"/>
  <c r="C12" i="6"/>
  <c r="C38" i="6"/>
  <c r="C20" i="4"/>
  <c r="C35" i="4"/>
  <c r="C22" i="4"/>
  <c r="D276" i="2"/>
  <c r="C14" i="6"/>
  <c r="C25" i="6"/>
  <c r="D256" i="5"/>
  <c r="D269" i="5"/>
  <c r="D264" i="5"/>
  <c r="D272" i="5"/>
  <c r="E314" i="5"/>
  <c r="D328" i="5"/>
  <c r="D337" i="5"/>
  <c r="D357" i="5"/>
  <c r="D386" i="5"/>
  <c r="D258" i="5"/>
  <c r="D273" i="5"/>
  <c r="E315" i="5"/>
  <c r="D338" i="5"/>
  <c r="D391" i="5"/>
  <c r="D271" i="5"/>
  <c r="D354" i="5"/>
  <c r="D265" i="5"/>
  <c r="D279" i="5"/>
  <c r="D361" i="5"/>
  <c r="D266" i="5"/>
  <c r="D280" i="5"/>
  <c r="D332" i="5"/>
  <c r="D362" i="5"/>
  <c r="D394" i="5"/>
  <c r="D254" i="5"/>
  <c r="D267" i="5"/>
  <c r="D281" i="5"/>
  <c r="D331" i="5"/>
  <c r="D368" i="5"/>
  <c r="D395" i="5"/>
  <c r="D255" i="5"/>
  <c r="D268" i="5"/>
  <c r="E20" i="7"/>
  <c r="D282" i="5"/>
  <c r="D374" i="5"/>
  <c r="D398" i="5"/>
  <c r="D399" i="5"/>
  <c r="D283" i="5"/>
  <c r="D349" i="5"/>
  <c r="D379" i="5"/>
  <c r="D257" i="5"/>
  <c r="D270" i="5"/>
  <c r="D310" i="5"/>
  <c r="D350" i="5"/>
  <c r="D381" i="5"/>
  <c r="D250" i="2"/>
  <c r="D251" i="2"/>
  <c r="D252" i="2"/>
  <c r="D263" i="2"/>
  <c r="D255" i="2"/>
  <c r="D256" i="2"/>
  <c r="D261" i="2"/>
  <c r="D421" i="2"/>
  <c r="D462" i="2"/>
  <c r="D254" i="2"/>
  <c r="D376" i="2"/>
  <c r="D262" i="2"/>
  <c r="D352" i="2"/>
  <c r="D247" i="2"/>
  <c r="D249" i="2"/>
  <c r="D372" i="9"/>
  <c r="D373" i="9"/>
  <c r="D348" i="9"/>
  <c r="D374" i="9"/>
  <c r="D371" i="9"/>
  <c r="D254" i="9"/>
  <c r="D375" i="9"/>
  <c r="D255" i="9"/>
  <c r="D368" i="9"/>
  <c r="D376" i="9"/>
  <c r="D354" i="9"/>
  <c r="D401" i="9"/>
  <c r="D369" i="9"/>
  <c r="D377" i="9"/>
  <c r="D415" i="9"/>
  <c r="D370" i="9"/>
  <c r="D378" i="9"/>
  <c r="D19" i="7"/>
  <c r="D46" i="9" l="1"/>
  <c r="D40" i="5"/>
  <c r="D45" i="9"/>
  <c r="D38" i="5"/>
  <c r="D43" i="9"/>
  <c r="D37" i="5"/>
  <c r="D42" i="9"/>
  <c r="D38" i="2"/>
  <c r="D42" i="2"/>
  <c r="D43" i="5"/>
  <c r="D41" i="5"/>
  <c r="D45" i="2"/>
  <c r="D44" i="2"/>
  <c r="D44" i="5"/>
  <c r="D41" i="2"/>
  <c r="D39" i="2"/>
  <c r="D40" i="9"/>
  <c r="D39" i="9"/>
  <c r="C21" i="6"/>
  <c r="C18" i="4"/>
  <c r="C15" i="4"/>
  <c r="B57" i="6"/>
  <c r="C11" i="6"/>
  <c r="C413" i="2"/>
  <c r="C13" i="4"/>
  <c r="B53" i="4"/>
  <c r="C318" i="5"/>
  <c r="C23" i="4"/>
  <c r="I21" i="7"/>
  <c r="C16" i="6"/>
  <c r="C368" i="2"/>
  <c r="C22" i="6"/>
  <c r="C13" i="6"/>
  <c r="C24" i="4"/>
  <c r="C27" i="8"/>
  <c r="C20" i="8"/>
  <c r="C28" i="8"/>
  <c r="C19" i="8"/>
  <c r="C26" i="8"/>
  <c r="C18" i="8"/>
  <c r="C25" i="8"/>
  <c r="C17" i="8"/>
  <c r="C24" i="8"/>
  <c r="C16" i="8"/>
  <c r="C23" i="8"/>
  <c r="C14" i="8"/>
  <c r="C21" i="8"/>
  <c r="C15" i="8"/>
  <c r="C22" i="8"/>
  <c r="D253" i="5"/>
  <c r="I22" i="7"/>
  <c r="D262" i="5"/>
  <c r="D335" i="5"/>
  <c r="D276" i="5"/>
  <c r="D325" i="5"/>
  <c r="D275" i="5"/>
  <c r="D333" i="5"/>
  <c r="D277" i="5"/>
  <c r="D263" i="5"/>
  <c r="D339" i="5"/>
  <c r="D259" i="5"/>
  <c r="D414" i="5"/>
  <c r="D336" i="5"/>
  <c r="D278" i="5"/>
  <c r="D261" i="5"/>
  <c r="D260" i="5"/>
  <c r="D274" i="5"/>
  <c r="D460" i="2"/>
  <c r="D459" i="2"/>
  <c r="D320" i="2"/>
  <c r="D290" i="2"/>
  <c r="D472" i="2"/>
  <c r="D454" i="2"/>
  <c r="D315" i="2"/>
  <c r="D284" i="2"/>
  <c r="D471" i="2"/>
  <c r="D452" i="2"/>
  <c r="D470" i="2"/>
  <c r="D451" i="2"/>
  <c r="D310" i="2"/>
  <c r="D467" i="2"/>
  <c r="D304" i="2"/>
  <c r="D295" i="2"/>
  <c r="D466" i="2"/>
  <c r="D355" i="2"/>
  <c r="D300" i="2"/>
  <c r="D438" i="9"/>
  <c r="D433" i="9"/>
  <c r="D437" i="9"/>
  <c r="D434" i="9"/>
  <c r="D430" i="9"/>
  <c r="D429" i="9"/>
  <c r="D424" i="9"/>
  <c r="D340" i="9"/>
  <c r="D419" i="9"/>
  <c r="D358" i="9"/>
  <c r="D339" i="9"/>
  <c r="D365" i="9"/>
  <c r="D364" i="9"/>
  <c r="D413" i="9"/>
  <c r="D360" i="9"/>
  <c r="D398" i="9"/>
  <c r="D393" i="9"/>
  <c r="D363" i="9"/>
  <c r="D388" i="9"/>
  <c r="D361" i="9"/>
  <c r="D386" i="9"/>
</calcChain>
</file>

<file path=xl/sharedStrings.xml><?xml version="1.0" encoding="utf-8"?>
<sst xmlns="http://schemas.openxmlformats.org/spreadsheetml/2006/main" count="2769" uniqueCount="826">
  <si>
    <t>Pre-installation</t>
  </si>
  <si>
    <t>Check notes for installation</t>
  </si>
  <si>
    <t>Check space in /tmp</t>
  </si>
  <si>
    <t>df -h /tmp</t>
  </si>
  <si>
    <t>ResourceDisk.EnableSwap=y</t>
  </si>
  <si>
    <t>ResourceDisk.SwapSizeMB=131072</t>
  </si>
  <si>
    <t xml:space="preserve">Prepare server as per notes 1984787 / 2369910 / 1275776 </t>
  </si>
  <si>
    <t>SAP SID</t>
  </si>
  <si>
    <t>SAP System Mount Directory</t>
  </si>
  <si>
    <t>/sapmnt</t>
  </si>
  <si>
    <t>Yes</t>
  </si>
  <si>
    <t>Set FQDN</t>
  </si>
  <si>
    <t>Master password</t>
  </si>
  <si>
    <t>Database host</t>
  </si>
  <si>
    <t>No</t>
  </si>
  <si>
    <t>PAS instance number</t>
  </si>
  <si>
    <t>00</t>
  </si>
  <si>
    <t>ASCS instance number</t>
  </si>
  <si>
    <t>ABAP Message Server Port</t>
  </si>
  <si>
    <t>Internal ABAP Message Server Port</t>
  </si>
  <si>
    <t>webadm password</t>
  </si>
  <si>
    <t>Default</t>
  </si>
  <si>
    <t>Register in SLD</t>
  </si>
  <si>
    <t>Secure storage key</t>
  </si>
  <si>
    <t>Check Parameters and Execute</t>
  </si>
  <si>
    <t>Request license key</t>
  </si>
  <si>
    <t>Patch kernel</t>
  </si>
  <si>
    <t>root      - nofile 65536</t>
  </si>
  <si>
    <t>@sapsys   - nofile 65536</t>
  </si>
  <si>
    <t>@sapinst  - nofile 65536</t>
  </si>
  <si>
    <t>screen</t>
  </si>
  <si>
    <t>SAP Netweaver 7.5</t>
  </si>
  <si>
    <t xml:space="preserve">    Installation</t>
  </si>
  <si>
    <t xml:space="preserve">      Application server ABAP</t>
  </si>
  <si>
    <t>P4ssword!!!!</t>
  </si>
  <si>
    <t>Software packages</t>
  </si>
  <si>
    <t>Clean up OS users</t>
  </si>
  <si>
    <t>Set passwords</t>
  </si>
  <si>
    <t>passwd sapadm</t>
  </si>
  <si>
    <t>Fix filesystem permissions</t>
  </si>
  <si>
    <t>vi /etc/security/limits.d/sap.conf</t>
  </si>
  <si>
    <t>vi /etc/waagent.conf</t>
  </si>
  <si>
    <t>Check all IP addresses are in /etc/hosts</t>
  </si>
  <si>
    <t>vi /etc/hosts</t>
  </si>
  <si>
    <t>mkdir /mnt/resource/SPM</t>
  </si>
  <si>
    <t>cd /mnt/resource/SPM</t>
  </si>
  <si>
    <t xml:space="preserve">  SAP HANA Database</t>
  </si>
  <si>
    <t xml:space="preserve">        High-Availability System</t>
  </si>
  <si>
    <t xml:space="preserve">          ASCS Instance</t>
  </si>
  <si>
    <t>ASCS instance host</t>
  </si>
  <si>
    <t>Install web dispatcher integrated into ASCS instance</t>
  </si>
  <si>
    <t>Install gateway integrated into ASCS instance</t>
  </si>
  <si>
    <t>Finished successfully</t>
  </si>
  <si>
    <t xml:space="preserve">          Enqueue Replication Server Instance</t>
  </si>
  <si>
    <t>Profile directory</t>
  </si>
  <si>
    <t>Select ASCS instance</t>
  </si>
  <si>
    <t>ERS instance number</t>
  </si>
  <si>
    <t>ERS instance host</t>
  </si>
  <si>
    <t>Adapt instance profile and restart</t>
  </si>
  <si>
    <t># Change the restart command to a start command</t>
  </si>
  <si>
    <t>#Restart_Program_01 = local $(_EN) pf=$(_PF)</t>
  </si>
  <si>
    <t>Start_Program_01 = local $(_EN) pf=$(_PF)</t>
  </si>
  <si>
    <t># Add the following lines</t>
  </si>
  <si>
    <t>service/halib = $(DIR_CT_RUN)/saphascriptco.so</t>
  </si>
  <si>
    <t>service/halib_cluster_connector = /usr/bin/sap_suse_cluster_connector</t>
  </si>
  <si>
    <t># Add the keep alive parameter</t>
  </si>
  <si>
    <t>enque/encni/set_so_keepalive = true</t>
  </si>
  <si>
    <t>#Restart_Program_00 = local $(_ER) pf=$(_PFL) NR=$(SCSID)</t>
  </si>
  <si>
    <t>Start_Program_00 = local $(_ER) pf=$(_PFL) NR=$(SCSID)</t>
  </si>
  <si>
    <t># remove Autostart from ERS profile</t>
  </si>
  <si>
    <t># Autostart = 1</t>
  </si>
  <si>
    <t>Add sidadm to haclient group</t>
  </si>
  <si>
    <t>Check whether ENSA1 or ENSA2 is used</t>
  </si>
  <si>
    <t>https://help.sap.com/viewer/cff8531bc1d9416d91bb6781e628d4e0/1809.000/en-US/a7d2d1ed1f4d487cb17dec4729b78f7f.html</t>
  </si>
  <si>
    <t>ENSA1</t>
  </si>
  <si>
    <t>Add the new services to the cluster</t>
  </si>
  <si>
    <t>crm configure property maintenance-mode="true"</t>
  </si>
  <si>
    <t xml:space="preserve">    op monitor interval=11 timeout=60 on_fail=restart \</t>
  </si>
  <si>
    <t xml:space="preserve">    AUTOMATIC_RECOVER=false \</t>
  </si>
  <si>
    <t xml:space="preserve">    meta resource-stickiness=5000 failure-timeout=60 migration-threshold=1 priority=10</t>
  </si>
  <si>
    <t xml:space="preserve">   </t>
  </si>
  <si>
    <t xml:space="preserve">    meta priority=1000</t>
  </si>
  <si>
    <t>crm configure property maintenance-mode="false"</t>
  </si>
  <si>
    <t>lvs -o+lv_layout,stripes</t>
  </si>
  <si>
    <t>Run hdblcm</t>
  </si>
  <si>
    <t>cd /sapdvd/HANADB/51053787_HDB_20_SPS04_REV40/DATA_UNITS/HDB_LCM_LINUX_X86_64</t>
  </si>
  <si>
    <t>./hdblcm</t>
  </si>
  <si>
    <t>Install SUSE packages as per note 2593824</t>
  </si>
  <si>
    <t>Enter installation path</t>
  </si>
  <si>
    <t>Select install</t>
  </si>
  <si>
    <t>Option 1</t>
  </si>
  <si>
    <t>Enter hostname</t>
  </si>
  <si>
    <t>Take default</t>
  </si>
  <si>
    <t>/hana/shared</t>
  </si>
  <si>
    <t>Add hosts to system</t>
  </si>
  <si>
    <t>SAP HANA system ID</t>
  </si>
  <si>
    <t>Instance number</t>
  </si>
  <si>
    <t>Local host worker group</t>
  </si>
  <si>
    <t>default</t>
  </si>
  <si>
    <t>System usage</t>
  </si>
  <si>
    <t>Location of data volumes</t>
  </si>
  <si>
    <t>Location of log volumes</t>
  </si>
  <si>
    <t>Restrict maximum memory allocation</t>
  </si>
  <si>
    <t>Enter SYSTEM password</t>
  </si>
  <si>
    <t>Restart system after machine reboot</t>
  </si>
  <si>
    <t>Check and continue</t>
  </si>
  <si>
    <t>Post-processing</t>
  </si>
  <si>
    <t>Ensure HANA is running on both nodes</t>
  </si>
  <si>
    <t>HDB info</t>
  </si>
  <si>
    <t>zypper install -y saptune</t>
  </si>
  <si>
    <t>zypper install -y libgcc_s1 libstdc++6 libatomic1</t>
  </si>
  <si>
    <t>Run saptune</t>
  </si>
  <si>
    <t>saptune solution list</t>
  </si>
  <si>
    <t>saptune solution apply HANA</t>
  </si>
  <si>
    <t>saptune daemon start</t>
  </si>
  <si>
    <t>cd /sapdvd/HANADB/51053381_HDB_20_SPS03_REV33/DATA_UNITS/HDB_LCM_LINUX_X86_64</t>
  </si>
  <si>
    <t>Server only</t>
  </si>
  <si>
    <t>Option 2</t>
  </si>
  <si>
    <t>Create the tenant database on the first node</t>
  </si>
  <si>
    <t>Enable replication on the first node</t>
  </si>
  <si>
    <t>exit</t>
  </si>
  <si>
    <t>Enable replication on the second node</t>
  </si>
  <si>
    <t>Check replication status</t>
  </si>
  <si>
    <t>hdbnsutil -sr_state</t>
  </si>
  <si>
    <t>HDB start</t>
  </si>
  <si>
    <t>Check whole cluster status from primary node</t>
  </si>
  <si>
    <t>HDBSettings.sh systemReplicationStatus.py</t>
  </si>
  <si>
    <t>Configure cluster</t>
  </si>
  <si>
    <t>crm configure property maintenance-mode=true</t>
  </si>
  <si>
    <t xml:space="preserve">  op monitor interval="10" timeout="600" \</t>
  </si>
  <si>
    <t xml:space="preserve">  op start interval="0" timeout="600" \</t>
  </si>
  <si>
    <t xml:space="preserve">  op stop interval="0" timeout="300" \</t>
  </si>
  <si>
    <t xml:space="preserve">  meta is-managed="true" clone-node-max="1" target-role="Started" interleave="true"</t>
  </si>
  <si>
    <t>Install socat for cluster probe port</t>
  </si>
  <si>
    <t>zypper install -y socat</t>
  </si>
  <si>
    <t xml:space="preserve">  op start interval="0" timeout="3600" \</t>
  </si>
  <si>
    <t xml:space="preserve">  op stop interval="0" timeout="3600" \</t>
  </si>
  <si>
    <t xml:space="preserve">  op promote interval="0" timeout="3600" \</t>
  </si>
  <si>
    <t xml:space="preserve">  op monitor interval="60" role="Master" timeout="700" \</t>
  </si>
  <si>
    <t xml:space="preserve">  op monitor interval="61" role="Slave" timeout="700" \</t>
  </si>
  <si>
    <t xml:space="preserve">  DUPLICATE_PRIMARY_TIMEOUT="7200" AUTOMATED_REGISTER="false"</t>
  </si>
  <si>
    <t xml:space="preserve">  meta is-managed="true" notify="true" clone-max="2" clone-node-max="1" \</t>
  </si>
  <si>
    <t xml:space="preserve">  target-role="Started" interleave="true"</t>
  </si>
  <si>
    <t xml:space="preserve">  meta target-role="Started" is-managed="true" \</t>
  </si>
  <si>
    <t xml:space="preserve">  op monitor interval="10s" timeout="20s" \</t>
  </si>
  <si>
    <t xml:space="preserve">  params binfile="/usr/bin/socat" cmdline_options="-U TCP-LISTEN:62500,backlog=10,fork,reuseaddr /dev/null" \</t>
  </si>
  <si>
    <t xml:space="preserve">  op monitor timeout=20s interval=10 depth=0</t>
  </si>
  <si>
    <t># Clean up the HANA resources. The HANA resources might have failed because of a known issue.</t>
  </si>
  <si>
    <t>crm configure property maintenance-mode=false</t>
  </si>
  <si>
    <t>crm configure rsc_defaults resource-stickiness=1000</t>
  </si>
  <si>
    <t>crm configure rsc_defaults migration-threshold=5000</t>
  </si>
  <si>
    <t>Check the status of the cluster</t>
  </si>
  <si>
    <t>crm status</t>
  </si>
  <si>
    <t>Check HANA sync state</t>
  </si>
  <si>
    <t>SAPHanaSR-showAttr</t>
  </si>
  <si>
    <t>Test failover</t>
  </si>
  <si>
    <t>crm node standby</t>
  </si>
  <si>
    <t>(on node 1)</t>
  </si>
  <si>
    <t>DB should fail over to node 2 but bringing node 1 to secondary should fail =&gt; this is normal</t>
  </si>
  <si>
    <t>Configure node 1 as secondary</t>
  </si>
  <si>
    <t>HDB stop</t>
  </si>
  <si>
    <t>Bring node 1 back into the cluster</t>
  </si>
  <si>
    <t>crm node online</t>
  </si>
  <si>
    <t>Repeat the actions to fail back to node 1</t>
  </si>
  <si>
    <t>Update Linux</t>
  </si>
  <si>
    <t>zypper update -y</t>
  </si>
  <si>
    <t>Create directories</t>
  </si>
  <si>
    <t>Fix FS permissions</t>
  </si>
  <si>
    <t>mkdir -p /usr/sap/trans</t>
  </si>
  <si>
    <t>chmod -R 775 /sapmnt</t>
  </si>
  <si>
    <t>chmod -R 775 /usr/sap</t>
  </si>
  <si>
    <t>chattr +i /usr/sap/trans</t>
  </si>
  <si>
    <t>vi /etc/auto.master</t>
  </si>
  <si>
    <t>/- /etc/auto.direct</t>
  </si>
  <si>
    <t>vi /etc/auto.direct</t>
  </si>
  <si>
    <t>systemctl enable autofs</t>
  </si>
  <si>
    <t>service autofs restart</t>
  </si>
  <si>
    <t>cd /usr/sap/trans</t>
  </si>
  <si>
    <t>df -h</t>
  </si>
  <si>
    <t xml:space="preserve">          Database Instance</t>
  </si>
  <si>
    <t>Leave blank (default)</t>
  </si>
  <si>
    <t>SAP HANA database or database tenant</t>
  </si>
  <si>
    <t>Database ID</t>
  </si>
  <si>
    <t>Password of SYSTEM</t>
  </si>
  <si>
    <t>ABAP message server port</t>
  </si>
  <si>
    <t>Database schema password for DBACOCKPIT</t>
  </si>
  <si>
    <t>ABAP schema name</t>
  </si>
  <si>
    <t>SAPSR3</t>
  </si>
  <si>
    <t>Database schema password for SAPSR3</t>
  </si>
  <si>
    <t>Secure storage</t>
  </si>
  <si>
    <t>HANA secure user store (hdbuserstore)</t>
  </si>
  <si>
    <t>Database hostname</t>
  </si>
  <si>
    <t>SAP HANA import parameters</t>
  </si>
  <si>
    <t>Leave as default</t>
  </si>
  <si>
    <t>Declustering / depooling</t>
  </si>
  <si>
    <t>Enable (no other option)</t>
  </si>
  <si>
    <t>Table placement parameters</t>
  </si>
  <si>
    <t>Do not use a placement file</t>
  </si>
  <si>
    <t>Number of parallel jobs</t>
  </si>
  <si>
    <t>24 (default)</t>
  </si>
  <si>
    <t>Client software path</t>
  </si>
  <si>
    <t>Local client directory</t>
  </si>
  <si>
    <t>HANA client location</t>
  </si>
  <si>
    <t>Run import</t>
  </si>
  <si>
    <t>Run SPM for DB import</t>
  </si>
  <si>
    <t>hdbcons -e hdbindexserver "replication info"</t>
  </si>
  <si>
    <t xml:space="preserve">          Primary Application Server Instance</t>
  </si>
  <si>
    <t>Upgrade host agent</t>
  </si>
  <si>
    <t>HANA instance number</t>
  </si>
  <si>
    <t>PAS instance hostname</t>
  </si>
  <si>
    <t>Internal ABAP message server port</t>
  </si>
  <si>
    <t>No SLD destination</t>
  </si>
  <si>
    <t>Create message server ACL</t>
  </si>
  <si>
    <t>DDIC password is different from default</t>
  </si>
  <si>
    <t>Create logon group</t>
  </si>
  <si>
    <t>See tab "DB-IMP" for the actual database import</t>
  </si>
  <si>
    <t>HN1</t>
  </si>
  <si>
    <t>Master data</t>
  </si>
  <si>
    <t>SID</t>
  </si>
  <si>
    <t>The solution is comprised of:</t>
  </si>
  <si>
    <t>1. One two-node cluster for NFS services, including load balancer</t>
  </si>
  <si>
    <t>2. One two-node cluster for ASCS and ERS services, including load balancer</t>
  </si>
  <si>
    <t>3. One two-node cluster for HANA database, including load balancer</t>
  </si>
  <si>
    <t>4. Two application servers for SAP</t>
  </si>
  <si>
    <t>IP</t>
  </si>
  <si>
    <t>NFS node 1</t>
  </si>
  <si>
    <t>NFS node 2</t>
  </si>
  <si>
    <t>ASCS/ERS node 1</t>
  </si>
  <si>
    <t>ASCS/ERS node 2</t>
  </si>
  <si>
    <t>HANA node 1</t>
  </si>
  <si>
    <t>HANA node 2</t>
  </si>
  <si>
    <t>AppServer node 1</t>
  </si>
  <si>
    <t>AppServer node 2</t>
  </si>
  <si>
    <t>10.1.1.8</t>
  </si>
  <si>
    <t>10.1.1.10</t>
  </si>
  <si>
    <t>10.1.1.11</t>
  </si>
  <si>
    <t>10.1.1.12</t>
  </si>
  <si>
    <t>10.1.1.13</t>
  </si>
  <si>
    <t>10.1.1.14</t>
  </si>
  <si>
    <t>10.1.1.15</t>
  </si>
  <si>
    <t>DNS/hosts name</t>
  </si>
  <si>
    <t>NFS load balancer frontend</t>
  </si>
  <si>
    <t>ASCS load balancer frontend</t>
  </si>
  <si>
    <t>ERS load balancer frontend</t>
  </si>
  <si>
    <t>HANA load balancer frontend</t>
  </si>
  <si>
    <t>Deployment of the Azure components is not included here.</t>
  </si>
  <si>
    <t>Documentation</t>
  </si>
  <si>
    <t>https://docs.microsoft.com/en-us/azure/virtual-machines/workloads/sap/high-availability-guide-suse-pacemaker</t>
  </si>
  <si>
    <t>Apply the latest SUSE patches</t>
  </si>
  <si>
    <t>reboot</t>
  </si>
  <si>
    <t>Preparation</t>
  </si>
  <si>
    <t>Domain</t>
  </si>
  <si>
    <t>mydomain.com</t>
  </si>
  <si>
    <t>/etc/hosts file</t>
  </si>
  <si>
    <t>Add all entries to /etc/hosts if not using DNS</t>
  </si>
  <si>
    <t>Copy from tab "Intro"</t>
  </si>
  <si>
    <t>Enable and start iSCSI</t>
  </si>
  <si>
    <t>zypper install targetcli-fb dbus-1-python</t>
  </si>
  <si>
    <t>systemctl enable targetcli</t>
  </si>
  <si>
    <t>systemctl start targetcli</t>
  </si>
  <si>
    <t>If prompted, select solution 2</t>
  </si>
  <si>
    <t>mkdir /sbd</t>
  </si>
  <si>
    <t>Create the root folder for all SBD devices</t>
  </si>
  <si>
    <t>targetcli saveconfig</t>
  </si>
  <si>
    <t>targetcli ls</t>
  </si>
  <si>
    <t>systemctl enable iscsid</t>
  </si>
  <si>
    <t>systemctl enable iscsi</t>
  </si>
  <si>
    <t>systemctl enable sbd</t>
  </si>
  <si>
    <t>vi /etc/iscsi/initiatorname.iscsi</t>
  </si>
  <si>
    <t>systemctl restart iscsid</t>
  </si>
  <si>
    <t>systemctl restart iscsi</t>
  </si>
  <si>
    <t>lsscsi</t>
  </si>
  <si>
    <t>Create the SBD device for the NFS cluster</t>
  </si>
  <si>
    <t>Create the SBD device for the ASCS/ERS cluster</t>
  </si>
  <si>
    <t>Create the SBD device for the HANA cluster</t>
  </si>
  <si>
    <t>Save the config</t>
  </si>
  <si>
    <t>Finished</t>
  </si>
  <si>
    <t>https://docs.microsoft.com/en-us/azure/virtual-machines/workloads/sap/high-availability-guide-suse-nfs</t>
  </si>
  <si>
    <t>Prepare the SBD devices</t>
  </si>
  <si>
    <t>Enable iSCSI and SBD</t>
  </si>
  <si>
    <t>All nodes</t>
  </si>
  <si>
    <t>Node</t>
  </si>
  <si>
    <t>Node 1</t>
  </si>
  <si>
    <t>Node 2</t>
  </si>
  <si>
    <t>Configure the node's iSCSI identity</t>
  </si>
  <si>
    <t>Note the /dev/sd? ID, e.g. in this case /dev/sdd</t>
  </si>
  <si>
    <t>ls -l /dev/disk/by-id/scsi-3* | grep sdd</t>
  </si>
  <si>
    <t>Find the ID of the SCSI device by grepping for the ID above</t>
  </si>
  <si>
    <t>vi /etc/sysconfig/sbd</t>
  </si>
  <si>
    <t>Add or edit these lines</t>
  </si>
  <si>
    <t>SBD_PACEMAKER="yes"</t>
  </si>
  <si>
    <t>SBD_STARTMODE="always"</t>
  </si>
  <si>
    <t>Configure and start softdog</t>
  </si>
  <si>
    <t>echo softdog | tee /etc/modules-load.d/softdog.conf</t>
  </si>
  <si>
    <t>modprobe -v softdog</t>
  </si>
  <si>
    <t>vi /etc/systemd/system.conf</t>
  </si>
  <si>
    <t>Add or edit the line</t>
  </si>
  <si>
    <t>DefaultTasksMax=4096</t>
  </si>
  <si>
    <t>systemctl daemon-reload</t>
  </si>
  <si>
    <t>systemctl --no-pager show | grep DefaultTasksMax</t>
  </si>
  <si>
    <t>vi /etc/sysctl.conf</t>
  </si>
  <si>
    <t>vm.dirty_bytes = 629145600</t>
  </si>
  <si>
    <t>vm.dirty_background_bytes = 314572800</t>
  </si>
  <si>
    <t>Edit the file</t>
  </si>
  <si>
    <t>Add or edit the lines</t>
  </si>
  <si>
    <t>vi /etc/sysconfig/network/ifcfg-eth0</t>
  </si>
  <si>
    <t>CLOUD_NETCONFIG_MANAGE="no"</t>
  </si>
  <si>
    <t>Generate SSH keys</t>
  </si>
  <si>
    <t>ssh-keygen</t>
  </si>
  <si>
    <t>Take all defaults</t>
  </si>
  <si>
    <t>cat /root/.ssh/id_rsa.pub</t>
  </si>
  <si>
    <t>vi /root/.ssh/authorized_keys</t>
  </si>
  <si>
    <t>Copy the entry to the clipboard</t>
  </si>
  <si>
    <t>Paste the entry from the clipboard</t>
  </si>
  <si>
    <t>Display the newly-generated public key</t>
  </si>
  <si>
    <t>Edit the authorized_keys file</t>
  </si>
  <si>
    <t>Test that each node can ssh to the other without password</t>
  </si>
  <si>
    <t>Copy the configuration file to the other node</t>
  </si>
  <si>
    <t>Copy the file to the other node</t>
  </si>
  <si>
    <t>Reload systemctl</t>
  </si>
  <si>
    <t>Check the DefaultTasksMax parameter is active</t>
  </si>
  <si>
    <t>ha-cluster-init</t>
  </si>
  <si>
    <t>Create the Pacemaker cluster</t>
  </si>
  <si>
    <t>The output should look like</t>
  </si>
  <si>
    <t>! ntpd.service is not configured to start at system boot.</t>
  </si>
  <si>
    <t>Do you want to continue anyway (y/n)? y</t>
  </si>
  <si>
    <t>/root/.ssh/id_rsa already exists - overwrite (y/n)? n</t>
  </si>
  <si>
    <t xml:space="preserve">  Configuring csync2</t>
  </si>
  <si>
    <t xml:space="preserve">  Generating csync2 shared key (this may take a while)...done</t>
  </si>
  <si>
    <t xml:space="preserve">  csync2 checking files...done</t>
  </si>
  <si>
    <t xml:space="preserve">  Detected cloud platform: microsoft-azure</t>
  </si>
  <si>
    <t>Configure Corosync (unicast):</t>
  </si>
  <si>
    <t xml:space="preserve">  This will configure the cluster messaging layer.  You will need</t>
  </si>
  <si>
    <t xml:space="preserve">  to specify a network address over which to communicate (default</t>
  </si>
  <si>
    <t xml:space="preserve">  is eth0's network, but you can use the network address of any</t>
  </si>
  <si>
    <t xml:space="preserve">  active interface).</t>
  </si>
  <si>
    <t xml:space="preserve">  Port for ring0 [5405]</t>
  </si>
  <si>
    <t>Configure SBD:</t>
  </si>
  <si>
    <t xml:space="preserve">  If you have shared storage, for example a SAN or iSCSI target,</t>
  </si>
  <si>
    <t xml:space="preserve">  you can use it avoid split-brain scenarios by configuring SBD.</t>
  </si>
  <si>
    <t xml:space="preserve">  This requires a 1 MB partition, accessible to all nodes in the</t>
  </si>
  <si>
    <t xml:space="preserve">  cluster.  The device path must be persistent and consistent</t>
  </si>
  <si>
    <t xml:space="preserve">  across all nodes in the cluster, so /dev/disk/by-id/* devices</t>
  </si>
  <si>
    <t xml:space="preserve">  are a good choice.  Note that all data on the partition you</t>
  </si>
  <si>
    <t xml:space="preserve">  specify here will be destroyed.</t>
  </si>
  <si>
    <t>Do you wish to use SBD (y/n)? y</t>
  </si>
  <si>
    <t xml:space="preserve">  Hawk cluster interface is now running. To see cluster status, open:</t>
  </si>
  <si>
    <t xml:space="preserve">  Log in with username 'hacluster', password 'linux'</t>
  </si>
  <si>
    <t>! You should change the hacluster password to something more secure!</t>
  </si>
  <si>
    <t xml:space="preserve">  Waiting for cluster........done</t>
  </si>
  <si>
    <t xml:space="preserve">  Loading initial cluster configuration</t>
  </si>
  <si>
    <t>Configure Administration IP Address:</t>
  </si>
  <si>
    <t xml:space="preserve">  Optionally configure an administration virtual IP</t>
  </si>
  <si>
    <t xml:space="preserve">  address. The purpose of this IP address is to</t>
  </si>
  <si>
    <t xml:space="preserve">  provide a single IP that can be used to interact</t>
  </si>
  <si>
    <t xml:space="preserve">  with the cluster, rather than using the IP address</t>
  </si>
  <si>
    <t xml:space="preserve">  of any specific cluster node.</t>
  </si>
  <si>
    <t>Do you wish to configure a virtual IP address (y/n)? n</t>
  </si>
  <si>
    <t xml:space="preserve">  Done (log saved to /var/log/ha-cluster-bootstrap.log)</t>
  </si>
  <si>
    <t xml:space="preserve">  Address for ring0 [10.1.1.6]</t>
  </si>
  <si>
    <t>SBD is already configured to use /dev/disk/by-id/scsi-360014057bf630dd3f064fbe8fd36c1ba - overwrite (y/n)? n</t>
  </si>
  <si>
    <t xml:space="preserve">    https://10.1.1.6:7630/</t>
  </si>
  <si>
    <t>The output should look like:</t>
  </si>
  <si>
    <t>Join the node to the cluster</t>
  </si>
  <si>
    <t>ha-cluster-join</t>
  </si>
  <si>
    <t xml:space="preserve">  Join This Node to Cluster:</t>
  </si>
  <si>
    <t xml:space="preserve">  You will be asked for the IP address of an existing node, from which</t>
  </si>
  <si>
    <t xml:space="preserve">  configuration will be copied.  If you have not already configured</t>
  </si>
  <si>
    <t xml:space="preserve">  passwordless ssh between nodes, you will be prompted for the root</t>
  </si>
  <si>
    <t xml:space="preserve">  password of the existing node.</t>
  </si>
  <si>
    <t xml:space="preserve">  No new SSH keys installed</t>
  </si>
  <si>
    <t xml:space="preserve">  Configuring csync2...done</t>
  </si>
  <si>
    <t xml:space="preserve">  Merging known_hosts</t>
  </si>
  <si>
    <t xml:space="preserve">  Probing for new partitions...done</t>
  </si>
  <si>
    <t xml:space="preserve">  Waiting for cluster....done</t>
  </si>
  <si>
    <t xml:space="preserve">  Reloading cluster configuration...done</t>
  </si>
  <si>
    <t xml:space="preserve">  IP address or hostname of existing node (e.g.: 192.168.1.1) []10.1.1.6</t>
  </si>
  <si>
    <t xml:space="preserve">  Retrieving SSH keys - This may prompt for root@10.1.1.6:</t>
  </si>
  <si>
    <t xml:space="preserve">  Address for ring0 [10.1.1.7]</t>
  </si>
  <si>
    <t xml:space="preserve">    https://10.1.1.7:7630/</t>
  </si>
  <si>
    <t>Set the hacluster password (to the same value on both)</t>
  </si>
  <si>
    <t>passwd hacluster</t>
  </si>
  <si>
    <t>Edit the corosync configuration</t>
  </si>
  <si>
    <t>vi /etc/corosync/corosync.conf</t>
  </si>
  <si>
    <t># Please read the corosync.conf.5 manual page</t>
  </si>
  <si>
    <t>totem {</t>
  </si>
  <si>
    <t xml:space="preserve">        version: 2</t>
  </si>
  <si>
    <t xml:space="preserve">        secauth: on</t>
  </si>
  <si>
    <t xml:space="preserve">        crypto_hash: sha1</t>
  </si>
  <si>
    <t xml:space="preserve">        crypto_cipher: aes256</t>
  </si>
  <si>
    <t xml:space="preserve">        cluster_name: hacluster</t>
  </si>
  <si>
    <t xml:space="preserve">        clear_node_high_bit: yes</t>
  </si>
  <si>
    <t xml:space="preserve">        token: 30000</t>
  </si>
  <si>
    <t xml:space="preserve">        token_retransmits_before_loss_const: 10</t>
  </si>
  <si>
    <t xml:space="preserve">        join: 60</t>
  </si>
  <si>
    <t xml:space="preserve">        consensus: 36000</t>
  </si>
  <si>
    <t xml:space="preserve">        max_messages: 20</t>
  </si>
  <si>
    <t xml:space="preserve">        interface {</t>
  </si>
  <si>
    <t xml:space="preserve">                ringnumber: 0</t>
  </si>
  <si>
    <t xml:space="preserve">                mcastport: 5405</t>
  </si>
  <si>
    <t xml:space="preserve">                ttl: 1</t>
  </si>
  <si>
    <t xml:space="preserve">        }</t>
  </si>
  <si>
    <t xml:space="preserve">        transport: udpu</t>
  </si>
  <si>
    <t>}</t>
  </si>
  <si>
    <t>logging {</t>
  </si>
  <si>
    <t xml:space="preserve">        fileline: off</t>
  </si>
  <si>
    <t xml:space="preserve">        to_stderr: no</t>
  </si>
  <si>
    <t xml:space="preserve">        to_logfile: no</t>
  </si>
  <si>
    <t xml:space="preserve">        logfile: /var/log/cluster/corosync.log</t>
  </si>
  <si>
    <t xml:space="preserve">        to_syslog: yes</t>
  </si>
  <si>
    <t xml:space="preserve">        debug: off</t>
  </si>
  <si>
    <t xml:space="preserve">        timestamp: on</t>
  </si>
  <si>
    <t xml:space="preserve">        logger_subsys {</t>
  </si>
  <si>
    <t xml:space="preserve">                subsys: QUORUM</t>
  </si>
  <si>
    <t xml:space="preserve">                debug: off</t>
  </si>
  <si>
    <t>nodelist {</t>
  </si>
  <si>
    <t xml:space="preserve">        node {</t>
  </si>
  <si>
    <t xml:space="preserve">                nodeid: 1</t>
  </si>
  <si>
    <t xml:space="preserve">                nodeid: 2</t>
  </si>
  <si>
    <t>quorum {</t>
  </si>
  <si>
    <t xml:space="preserve">        # Enable and configure quorum subsystem (default: off)</t>
  </si>
  <si>
    <t xml:space="preserve">        # see also corosync.conf.5 and votequorum.5</t>
  </si>
  <si>
    <t xml:space="preserve">        provider: corosync_votequorum</t>
  </si>
  <si>
    <t xml:space="preserve">        expected_votes: 2</t>
  </si>
  <si>
    <t xml:space="preserve">        two_node: 1</t>
  </si>
  <si>
    <t xml:space="preserve">                ring0_addr: 10.1.1.6</t>
  </si>
  <si>
    <t xml:space="preserve">                ring0_addr: 10.1.1.7</t>
  </si>
  <si>
    <t>Restart corosync</t>
  </si>
  <si>
    <t>service corosync restart</t>
  </si>
  <si>
    <t>crm configure property stonith-timeout=144</t>
  </si>
  <si>
    <t>crm configure property stonith-enabled=true</t>
  </si>
  <si>
    <t>crm resource stop stonith-sbd</t>
  </si>
  <si>
    <t>crm configure delete stonith-sbd</t>
  </si>
  <si>
    <t>crm configure primitive stonith-sbd stonith:external/sbd params pcmk_delay_max="15" op monitor interval="15" timeout="15"</t>
  </si>
  <si>
    <t>Show the cluster status</t>
  </si>
  <si>
    <t>It should look like:</t>
  </si>
  <si>
    <t>Stack: corosync</t>
  </si>
  <si>
    <t>Current DC: clustervm1 (version 1.1.19+20181105.ccd6b5b10-3.3.1-1.1.19+20181105.ccd6b5b10) - partition with quorum</t>
  </si>
  <si>
    <t>Last updated: Thu Apr 25 12:59:31 2019</t>
  </si>
  <si>
    <t>2 nodes configured</t>
  </si>
  <si>
    <t>1 resource configured</t>
  </si>
  <si>
    <t>Full list of resources:</t>
  </si>
  <si>
    <t>Last change: Thu Apr 25 12:25:08 2019 by root via cibadmin on sap-nh1-nfs1</t>
  </si>
  <si>
    <t>Online: [ sap-nh1-nfs1 sap-nh1-nfs2 ]</t>
  </si>
  <si>
    <t>Set system parameters for load balancer</t>
  </si>
  <si>
    <t>net.ipv4.tcp_keepalive_time=120</t>
  </si>
  <si>
    <t>net.ipv4.tcp_timestamps=0</t>
  </si>
  <si>
    <t>net.ipv4.tcp_tw_reuse=0</t>
  </si>
  <si>
    <t>sysctl -p</t>
  </si>
  <si>
    <t>Restart the sysctl daemon</t>
  </si>
  <si>
    <t>Check this file against the Azure documentation pages above in case something has changed!</t>
  </si>
  <si>
    <t>Configure cluster properties</t>
  </si>
  <si>
    <t>NFS-specific configuration</t>
  </si>
  <si>
    <t>Configure the basic cluster</t>
  </si>
  <si>
    <t>mkdir /nfsserver</t>
  </si>
  <si>
    <t>sh -c 'echo /nfsserver/ *\(rw,no_root_squash,fsid=0\)&gt;/etc/exports'</t>
  </si>
  <si>
    <t>Create the root NFS directory</t>
  </si>
  <si>
    <t>Add it to the exports file</t>
  </si>
  <si>
    <t>Install DRBD (may already be there)</t>
  </si>
  <si>
    <t>zypper install drbd drbd-kmp-default drbd-utils</t>
  </si>
  <si>
    <t>Create volume group (adapt if you have more than one disk)</t>
  </si>
  <si>
    <t>fdisk /dev/disk/azure/scsi1/lun0</t>
  </si>
  <si>
    <t>n =&gt; ENTER =&gt; ENTER =&gt; ENTER =&gt; ENTER</t>
  </si>
  <si>
    <t>t =&gt; 8e</t>
  </si>
  <si>
    <t>w</t>
  </si>
  <si>
    <t>Create partition (repeat if more than one disk)</t>
  </si>
  <si>
    <t>pvcreate /dev/disk/azure/scsi1/lun0-part1</t>
  </si>
  <si>
    <t>Create the volume group</t>
  </si>
  <si>
    <t>Create the logical volume</t>
  </si>
  <si>
    <t>Configure DRBD</t>
  </si>
  <si>
    <t>cat /etc/drbd.conf</t>
  </si>
  <si>
    <t>Make sure this file contains these lines</t>
  </si>
  <si>
    <t>include "drbd.d/global_common.conf";</t>
  </si>
  <si>
    <t>include "drbd.d/*.res";</t>
  </si>
  <si>
    <t>Edit the global configuration</t>
  </si>
  <si>
    <t>vi /etc/drbd.d/global_common.conf</t>
  </si>
  <si>
    <t># DRBD is the result of over a decade of development by LINBIT.</t>
  </si>
  <si>
    <t># In case you need professional services for DRBD or have</t>
  </si>
  <si>
    <t># feature requests visit http://www.linbit.com</t>
  </si>
  <si>
    <t>global {</t>
  </si>
  <si>
    <t xml:space="preserve">        usage-count no;</t>
  </si>
  <si>
    <t xml:space="preserve">        # Decide what kind of udev symlinks you want for "implicit" volumes</t>
  </si>
  <si>
    <t xml:space="preserve">        # (those without explicit volume &lt;vnr&gt; {} block, implied vnr=0):</t>
  </si>
  <si>
    <t xml:space="preserve">        # /dev/drbd/by-resource/&lt;resource&gt;/&lt;vnr&gt;   (explicit volumes)</t>
  </si>
  <si>
    <t xml:space="preserve">        # /dev/drbd/by-resource/&lt;resource&gt;         (default for implict)</t>
  </si>
  <si>
    <t xml:space="preserve">        udev-always-use-vnr; # treat implicit the same as explicit volumes</t>
  </si>
  <si>
    <t xml:space="preserve">        # minor-count dialog-refresh disable-ip-verification</t>
  </si>
  <si>
    <t xml:space="preserve">        # cmd-timeout-short 5; cmd-timeout-medium 121; cmd-timeout-long 600;</t>
  </si>
  <si>
    <t>common {</t>
  </si>
  <si>
    <t xml:space="preserve">        handlers {</t>
  </si>
  <si>
    <t xml:space="preserve">                # These are EXAMPLE handlers only.</t>
  </si>
  <si>
    <t xml:space="preserve">                # They may have severe implications,</t>
  </si>
  <si>
    <t xml:space="preserve">                # like hard resetting the node under certain circumstances.</t>
  </si>
  <si>
    <t xml:space="preserve">                # Be careful when choosing your poison.</t>
  </si>
  <si>
    <t xml:space="preserve">                # pri-on-incon-degr "/usr/lib/drbd/notify-pri-on-incon-degr.sh; /usr/lib/drbd/notify-emergency-reboot.sh; echo b &gt; /proc/sysrq-trigger ; reboot -f";</t>
  </si>
  <si>
    <t xml:space="preserve">                # pri-lost-after-sb "/usr/lib/drbd/notify-pri-lost-after-sb.sh; /usr/lib/drbd/notify-emergency-reboot.sh; echo b &gt; /proc/sysrq-trigger ; reboot -f";</t>
  </si>
  <si>
    <t xml:space="preserve">                # local-io-error "/usr/lib/drbd/notify-io-error.sh; /usr/lib/drbd/notify-emergency-shutdown.sh; echo o &gt; /proc/sysrq-trigger ; halt -f";</t>
  </si>
  <si>
    <t xml:space="preserve">                # fence-peer "/usr/lib/drbd/crm-fence-peer.sh";</t>
  </si>
  <si>
    <t xml:space="preserve">                # split-brain "/usr/lib/drbd/notify-split-brain.sh root";</t>
  </si>
  <si>
    <t xml:space="preserve">                # out-of-sync "/usr/lib/drbd/notify-out-of-sync.sh root";</t>
  </si>
  <si>
    <t xml:space="preserve">                # before-resync-target "/usr/lib/drbd/snapshot-resync-target-lvm.sh -p 15 -- -c 16k";</t>
  </si>
  <si>
    <t xml:space="preserve">                # after-resync-target /usr/lib/drbd/unsnapshot-resync-target-lvm.sh;</t>
  </si>
  <si>
    <t xml:space="preserve">                # quorum-lost "/usr/lib/drbd/notify-quorum-lost.sh root";</t>
  </si>
  <si>
    <t xml:space="preserve">                fence-peer "/usr/lib/drbd/crm-fence-peer.sh";</t>
  </si>
  <si>
    <t xml:space="preserve">                after-resync-target "/usr/lib/drbd/crm-unfence-peer.sh";</t>
  </si>
  <si>
    <t xml:space="preserve">                split-brain "/usr/lib/drbd/notify-split-brain.sh root";</t>
  </si>
  <si>
    <t xml:space="preserve">                pri-lost-after-sb "/usr/lib/drbd/notify-pri-lost-after-sb.sh; /usr/lib/drbd/notify-emergency-reboot.sh; echo b &gt; /proc/sysrq-trigger ; reboot -f";</t>
  </si>
  <si>
    <t xml:space="preserve">        startup {</t>
  </si>
  <si>
    <t xml:space="preserve">                # wfc-timeout degr-wfc-timeout outdated-wfc-timeout wait-after-sb</t>
  </si>
  <si>
    <t xml:space="preserve">                wfc-timeout 0;</t>
  </si>
  <si>
    <t xml:space="preserve">        options {</t>
  </si>
  <si>
    <t xml:space="preserve">                # cpu-mask on-no-data-accessible</t>
  </si>
  <si>
    <t xml:space="preserve">                # RECOMMENDED for three or more storage nodes with DRBD 9:</t>
  </si>
  <si>
    <t xml:space="preserve">                # quorum majority;</t>
  </si>
  <si>
    <t xml:space="preserve">                quorum off;</t>
  </si>
  <si>
    <t xml:space="preserve">                # on-no-quorum suspend-io | io-error;</t>
  </si>
  <si>
    <t xml:space="preserve">        disk {</t>
  </si>
  <si>
    <t xml:space="preserve">                # on-io-error disk-barrier disk-flushes</t>
  </si>
  <si>
    <t xml:space="preserve">                # disk-drain md-flushes resync-rate resync-after al-extents</t>
  </si>
  <si>
    <t xml:space="preserve">                # c-plan-ahead c-delay-target c-fill-target c-max-rate</t>
  </si>
  <si>
    <t xml:space="preserve">                # c-min-rate disk-timeout</t>
  </si>
  <si>
    <t xml:space="preserve">                md-flushes yes;</t>
  </si>
  <si>
    <t xml:space="preserve">                disk-flushes yes;</t>
  </si>
  <si>
    <t xml:space="preserve">                c-plan-ahead 1;</t>
  </si>
  <si>
    <t xml:space="preserve">                c-min-rate 100M;</t>
  </si>
  <si>
    <t xml:space="preserve">                c-fill-target 20M;</t>
  </si>
  <si>
    <t xml:space="preserve">                c-max-rate 4G;</t>
  </si>
  <si>
    <t xml:space="preserve">        net {</t>
  </si>
  <si>
    <t xml:space="preserve">                # protocol timeout max-epoch-size max-buffers</t>
  </si>
  <si>
    <t xml:space="preserve">                # connect-int ping-int sndbuf-size rcvbuf-size ko-count</t>
  </si>
  <si>
    <t xml:space="preserve">                # allow-two-primaries cram-hmac-alg shared-secret after-sb-0pri</t>
  </si>
  <si>
    <t xml:space="preserve">                # after-sb-1pri after-sb-2pri always-asbp rr-conflict</t>
  </si>
  <si>
    <t xml:space="preserve">                # ping-timeout data-integrity-alg tcp-cork on-congestion</t>
  </si>
  <si>
    <t xml:space="preserve">                # congestion-fill congestion-extents csums-alg verify-alg</t>
  </si>
  <si>
    <t xml:space="preserve">                # use-rle fencing</t>
  </si>
  <si>
    <t xml:space="preserve">                after-sb-0pri discard-younger-primary;</t>
  </si>
  <si>
    <t xml:space="preserve">                after-sb-1pri discard-secondary;</t>
  </si>
  <si>
    <t xml:space="preserve">                after-sb-2pri call-pri-lost-after-sb;</t>
  </si>
  <si>
    <t xml:space="preserve">                protocol     C;</t>
  </si>
  <si>
    <t xml:space="preserve">                tcp-cork yes;</t>
  </si>
  <si>
    <t xml:space="preserve">                max-buffers 20000;</t>
  </si>
  <si>
    <t xml:space="preserve">                max-epoch-size 20000;</t>
  </si>
  <si>
    <t xml:space="preserve">                sndbuf-size 0;</t>
  </si>
  <si>
    <t xml:space="preserve">                rcvbuf-size 0;</t>
  </si>
  <si>
    <t>The file should look like: (lines in bold need changes)</t>
  </si>
  <si>
    <t>Create the DRBD NFS device</t>
  </si>
  <si>
    <t>Add these entries to the new file</t>
  </si>
  <si>
    <t xml:space="preserve">     protocol     C;</t>
  </si>
  <si>
    <t xml:space="preserve">     disk {</t>
  </si>
  <si>
    <t xml:space="preserve">          on-io-error       detach;</t>
  </si>
  <si>
    <t xml:space="preserve">     }</t>
  </si>
  <si>
    <t xml:space="preserve">          device    /dev/drbd0;</t>
  </si>
  <si>
    <t xml:space="preserve">          meta-disk internal;</t>
  </si>
  <si>
    <t>Create and start the DRBD device</t>
  </si>
  <si>
    <t>Initialise and mark the device as primary</t>
  </si>
  <si>
    <t>Create the filesystems on top of DRBD</t>
  </si>
  <si>
    <t>mkfs.xfs /dev/drbd0</t>
  </si>
  <si>
    <t>Only needed if there is a Java stack</t>
  </si>
  <si>
    <t>Include the NFS and DRBD resources in the cluster</t>
  </si>
  <si>
    <t>crm configure rsc_defaults resource-stickiness="200"</t>
  </si>
  <si>
    <t># Resources like to stay where they are</t>
  </si>
  <si>
    <t xml:space="preserve">  ocf:linbit:drbd \</t>
  </si>
  <si>
    <t xml:space="preserve">  op monitor interval="15" role="Master" \</t>
  </si>
  <si>
    <t xml:space="preserve">  op monitor interval="30" role="Slave"</t>
  </si>
  <si>
    <t># Insert DRBD into the cluster</t>
  </si>
  <si>
    <t xml:space="preserve">  meta master-max="1" master-node-max="1" clone-max="2" \</t>
  </si>
  <si>
    <t xml:space="preserve">  clone-node-max="1" notify="true" interleave="true"</t>
  </si>
  <si>
    <t># Set up DRBD in a master/slave relationship meaning it's active on both nodes but primary only on one</t>
  </si>
  <si>
    <t xml:space="preserve">  ocf:heartbeat:Filesystem \</t>
  </si>
  <si>
    <t xml:space="preserve">  params device=/dev/drbd0 \</t>
  </si>
  <si>
    <t xml:space="preserve">  fstype=xfs \</t>
  </si>
  <si>
    <t xml:space="preserve">  op monitor interval="10s"</t>
  </si>
  <si>
    <t># The cluster will mount the filesystem on the DRBD device</t>
  </si>
  <si>
    <t>crm configure primitive nfsserver systemd:nfs-server \</t>
  </si>
  <si>
    <t xml:space="preserve">  op monitor interval="30s"</t>
  </si>
  <si>
    <t># The cluster will start the NFS server</t>
  </si>
  <si>
    <t>crm configure clone cl-nfsserver nfsserver</t>
  </si>
  <si>
    <t># Clone the NFS server on all nodes so it runs everywhere simultaneously</t>
  </si>
  <si>
    <t xml:space="preserve">  ocf:heartbeat:exportfs \</t>
  </si>
  <si>
    <t xml:space="preserve">  options="rw,no_root_squash,crossmnt" clientspec="*" fsid=1 wait_for_leasetime_on_stop=true op monitor interval="30s"</t>
  </si>
  <si>
    <t># The cluster will export the NFS filesystem</t>
  </si>
  <si>
    <t xml:space="preserve">  IPaddr2 \</t>
  </si>
  <si>
    <t># The virtual IP address = load balancer IP address</t>
  </si>
  <si>
    <t># Probe port</t>
  </si>
  <si>
    <t># Group the resources together - filesystem / export / probe port / virtual IP</t>
  </si>
  <si>
    <t># Configure the cluster to always start DRBD before the group above</t>
  </si>
  <si>
    <t># Configure the cluster always to place the group on the DRBD master node</t>
  </si>
  <si>
    <t># Place the cluster in maintenance mode</t>
  </si>
  <si>
    <t xml:space="preserve">  params binfile="/usr/bin/socat" cmdline_options="-U TCP-LISTEN:61000,backlog=10,fork,reuseaddr /dev/null" \</t>
  </si>
  <si>
    <t># Configure the probe port. Must correspond to the load balancer health probe port.</t>
  </si>
  <si>
    <t>Install socat</t>
  </si>
  <si>
    <t>Current DC: sap-nh1-nfs1 (version 1.1.19+20181105.ccd6b5b10-3.13.1-1.1.19+20181105.ccd6b5b10) - partition with quorum</t>
  </si>
  <si>
    <t>Last updated: Fri Oct 18 07:52:37 2019</t>
  </si>
  <si>
    <t>Last change: Fri Oct 18 07:51:48 2019 by root via cibadmin on sap-nh1-nfs1</t>
  </si>
  <si>
    <t>9 resources configured</t>
  </si>
  <si>
    <t xml:space="preserve"> stonith-sbd    (stonith:external/sbd): Started sap-nh1-nfs1</t>
  </si>
  <si>
    <t xml:space="preserve"> Master/Slave Set: ms-drbd_nh1_nfs [drbd_nh1_nfs]</t>
  </si>
  <si>
    <t xml:space="preserve">     Masters: [ sap-nh1-nfs1 ]</t>
  </si>
  <si>
    <t xml:space="preserve">     Slaves: [ sap-nh1-nfs2 ]</t>
  </si>
  <si>
    <t xml:space="preserve"> Clone Set: cl-nfsserver [nfsserver]</t>
  </si>
  <si>
    <t xml:space="preserve">     Started: [ sap-nh1-nfs1 sap-nh1-nfs2 ]</t>
  </si>
  <si>
    <t xml:space="preserve"> Resource Group: g-nh1_nfs</t>
  </si>
  <si>
    <t xml:space="preserve">     filesystem_nh1_sapmnt      (ocf::heartbeat:Filesystem):    Started sap-nh1-nfs1</t>
  </si>
  <si>
    <t xml:space="preserve">     exportfs_nh1       (ocf::heartbeat:exportfs):      Started sap-nh1-nfs1</t>
  </si>
  <si>
    <t xml:space="preserve">     probeport_nh1_nfs  (ocf::heartbeat:anything):      Started sap-nh1-nfs1</t>
  </si>
  <si>
    <t xml:space="preserve">     vip_nh1_nfs        (ocf::heartbeat:IPaddr2):       Started sap-nh1-nfs1</t>
  </si>
  <si>
    <t>If not already done, configure the load balancer in Azure</t>
  </si>
  <si>
    <t>https://docs.microsoft.com/en-us/azure/virtual-machines/workloads/sap/high-availability-guide-suse</t>
  </si>
  <si>
    <t xml:space="preserve">  Address for ring0 [10.1.1.10]</t>
  </si>
  <si>
    <t xml:space="preserve">    https://10.1.1.10:7630/</t>
  </si>
  <si>
    <t xml:space="preserve">  IP address or hostname of existing node (e.g.: 192.168.1.1) []10.1.1.10</t>
  </si>
  <si>
    <t xml:space="preserve">  Retrieving SSH keys - This may prompt for root@10.1.1.10:</t>
  </si>
  <si>
    <t xml:space="preserve">  Address for ring0 [10.1.1.11]</t>
  </si>
  <si>
    <t xml:space="preserve">    https://10.1.1.11:7630/</t>
  </si>
  <si>
    <t xml:space="preserve">                ring0_addr: 10.1.1.10</t>
  </si>
  <si>
    <t xml:space="preserve">                ring0_addr: 10.1.1.11</t>
  </si>
  <si>
    <t>Online: [ sap-nh1-ascs1 sap-nh1-ascs2 ]</t>
  </si>
  <si>
    <t xml:space="preserve"> stonith-sbd    (stonith:external/sbd): Started sap-nh1-ascs1</t>
  </si>
  <si>
    <t>Install SUSE connector</t>
  </si>
  <si>
    <t>zypper install sap-suse-cluster-connector</t>
  </si>
  <si>
    <t>Prepare for SAP installation</t>
  </si>
  <si>
    <t>grep 'parameter name="IS_ERS"' /usr/lib/ocf/resource.d/heartbeat/SAPInstance</t>
  </si>
  <si>
    <t>Result should be:</t>
  </si>
  <si>
    <t>&lt;parameter name="IS_ERS" unique="0" required="0"&gt;</t>
  </si>
  <si>
    <t>Check that the resource agent for SAPInstance is updated</t>
  </si>
  <si>
    <t>10</t>
  </si>
  <si>
    <t>Configure NFS mounts for automount</t>
  </si>
  <si>
    <t>Add this entry to the end of the file:</t>
  </si>
  <si>
    <t>Edit auto.direct</t>
  </si>
  <si>
    <t>Add the following lines to the file:</t>
  </si>
  <si>
    <t>Copy the files to the other node</t>
  </si>
  <si>
    <t>Enable and restart the service</t>
  </si>
  <si>
    <t>df -m | grep resource</t>
  </si>
  <si>
    <t>ResourceDisk.SwapSizeMB=16384</t>
  </si>
  <si>
    <t>service waagent restart</t>
  </si>
  <si>
    <t>swapon -s</t>
  </si>
  <si>
    <t>Check the size of the resource disk</t>
  </si>
  <si>
    <t>Set the swap file size to 50% of the resource disk size</t>
  </si>
  <si>
    <t>Search for and change these lines:</t>
  </si>
  <si>
    <t>(set size accordingly)</t>
  </si>
  <si>
    <t>Restart the agent</t>
  </si>
  <si>
    <t>Check that the swap file has been created</t>
  </si>
  <si>
    <t>Test the NFS mounts</t>
  </si>
  <si>
    <t>Check the filesystems have been auto mounted</t>
  </si>
  <si>
    <t>Create cluster resources</t>
  </si>
  <si>
    <t># Put the secondary node into standby</t>
  </si>
  <si>
    <t xml:space="preserve">  op start timeout=60s interval=0 \</t>
  </si>
  <si>
    <t xml:space="preserve">  op stop timeout=60s interval=0 \</t>
  </si>
  <si>
    <t xml:space="preserve">  op monitor interval=20s timeout=40s</t>
  </si>
  <si>
    <t># Mount the ASCS filesystem from the NFS server</t>
  </si>
  <si>
    <t xml:space="preserve">  op monitor interval=10 timeout=20</t>
  </si>
  <si>
    <t># The virtual IP address = load balancer address</t>
  </si>
  <si>
    <t xml:space="preserve">   meta resource-stickiness=3000</t>
  </si>
  <si>
    <t># Group the resources together - filesystem / probe port / virtual IP</t>
  </si>
  <si>
    <t>Configure the ASCS resources in Pacemaker</t>
  </si>
  <si>
    <t>Configure the ERS resources in Pacemaker</t>
  </si>
  <si>
    <t># Mount the ERS filesystem from the NFS server</t>
  </si>
  <si>
    <t xml:space="preserve"> op monitor timeout=20s interval=10 depth=0</t>
  </si>
  <si>
    <t xml:space="preserve">  params binfile="/usr/bin/socat" cmdline_options="-U TCP-LISTEN:61001,backlog=10,fork,reuseaddr /dev/null" \</t>
  </si>
  <si>
    <t>Bring the second node back online</t>
  </si>
  <si>
    <t>Check the cluster status</t>
  </si>
  <si>
    <t>The output should be:</t>
  </si>
  <si>
    <t>Current DC: sap-nh1-ascs1 (version 1.1.19+20181105.ccd6b5b10-3.13.1-1.1.19+20181105.ccd6b5b10) - partition with quorum</t>
  </si>
  <si>
    <t>Last updated: Fri Oct 18 14:26:09 2019</t>
  </si>
  <si>
    <t>Last change: Fri Oct 18 14:26:06 2019 by root via crm_attribute on sap-nh1-ascs1</t>
  </si>
  <si>
    <t>7 resources configured</t>
  </si>
  <si>
    <t xml:space="preserve"> Resource Group: g-nh1_ascs</t>
  </si>
  <si>
    <t xml:space="preserve">     filesystem_nh1_ascs        (ocf::heartbeat:Filesystem):    Started sap-nh1-ascs1</t>
  </si>
  <si>
    <t xml:space="preserve">     probeport_nh1_ascs (ocf::heartbeat:anything):      Started sap-nh1-ascs1</t>
  </si>
  <si>
    <t xml:space="preserve">     vip_nh1_ascs       (ocf::heartbeat:IPaddr2):       Started sap-nh1-ascs1</t>
  </si>
  <si>
    <t xml:space="preserve"> Resource Group: g-nh1_ers</t>
  </si>
  <si>
    <t xml:space="preserve">     filesystem_nh1_ers (ocf::heartbeat:Filesystem):    Started sap-nh1-ascs1</t>
  </si>
  <si>
    <t xml:space="preserve">     probeport_nh1_ers  (ocf::heartbeat:anything):      Started sap-nh1-ascs1</t>
  </si>
  <si>
    <t xml:space="preserve">     vip_nh1_ers        (ocf::heartbeat:IPaddr2):       Started sap-nh1-ascs1</t>
  </si>
  <si>
    <t>ASCS instance installation</t>
  </si>
  <si>
    <t>Add these lines</t>
  </si>
  <si>
    <t>Permanently raise the ulimits of root and SAP users</t>
  </si>
  <si>
    <t>if [ ! -d "/etc/smbcredentials" ]; then</t>
  </si>
  <si>
    <t xml:space="preserve">    mkdir /etc/smbcredentials</t>
  </si>
  <si>
    <t>fi</t>
  </si>
  <si>
    <t>Storage account name</t>
  </si>
  <si>
    <t>Storage account key</t>
  </si>
  <si>
    <t>Use the commands below to mount an Azure file share on a Linux VM. E.g. installation media can be placed here.</t>
  </si>
  <si>
    <t>File share name in the storage account</t>
  </si>
  <si>
    <t>Desired mount point in Linux</t>
  </si>
  <si>
    <t>You only need to run this script once. Thereafter it is sufficient just to run "mount /sharename" on the VM.</t>
  </si>
  <si>
    <t>Copy and paste these lines into Linux:</t>
  </si>
  <si>
    <t>This section is just a guide. You should read the latest SAP notes and guides before starting.</t>
  </si>
  <si>
    <t>Copy the URL provided and open it in the browser</t>
  </si>
  <si>
    <t>Select the appropriate product and "ASCS instance"</t>
  </si>
  <si>
    <t>ERS instance installation</t>
  </si>
  <si>
    <t>FQDN</t>
  </si>
  <si>
    <t>Copy /usr/sap/sapservices to the other node</t>
  </si>
  <si>
    <t>(cluster configuration is different depending on which one!)</t>
  </si>
  <si>
    <t>The following configuration is for ENSA1 - check the Microsoft documentation at the beginning of this sheet for ENSA2</t>
  </si>
  <si>
    <t># Add the ASCS instance as a cluster resource</t>
  </si>
  <si>
    <t># Add the ERS instance as a cluster resource</t>
  </si>
  <si>
    <t># Add the SAP instances to the respective groups</t>
  </si>
  <si>
    <t># Configure a negative colocation constraint so that the instances will always run on different nodes</t>
  </si>
  <si>
    <t>Test failover by placing nodes in standby mode. Whenever there are two nodes running, the resources groups should be separated.</t>
  </si>
  <si>
    <t>Add SAP instances to cluster</t>
  </si>
  <si>
    <t>https://docs.microsoft.com/en-us/azure/virtual-machines/workloads/sap/sap-hana-high-availability</t>
  </si>
  <si>
    <t xml:space="preserve">  Address for ring0 [10.1.1.14]</t>
  </si>
  <si>
    <t xml:space="preserve">    https://10.1.1.14:7630/</t>
  </si>
  <si>
    <t xml:space="preserve">  IP address or hostname of existing node (e.g.: 192.168.1.1) []10.1.1.14</t>
  </si>
  <si>
    <t xml:space="preserve">  Address for ring0 [10.1.1.15]</t>
  </si>
  <si>
    <t xml:space="preserve">    https://10.1.1.15:7630/</t>
  </si>
  <si>
    <t xml:space="preserve">                ring0_addr: 10.1.1.14</t>
  </si>
  <si>
    <t xml:space="preserve">                ring0_addr: 10.1.1.15</t>
  </si>
  <si>
    <t>Current DC: sap-nh1-nfs1 (version 1.1.19+20181105.ccd6b5b10-3.3.1-1.1.19+20181105.ccd6b5b10) - partition with quorum</t>
  </si>
  <si>
    <t>Current DC: sap-nh1-db1 (version 1.1.19+20181105.ccd6b5b10-3.3.1-1.1.19+20181105.ccd6b5b10) - partition with quorum</t>
  </si>
  <si>
    <t>Online: [ sap-nh1-db1 sap-nh1-db2 ]</t>
  </si>
  <si>
    <t>HANA SID</t>
  </si>
  <si>
    <t>Install HANA</t>
  </si>
  <si>
    <t>As appropriate</t>
  </si>
  <si>
    <t>Update SAPHOSTAGENT</t>
  </si>
  <si>
    <t>The database import should be performed on one of the application server hosts.</t>
  </si>
  <si>
    <t>Select the appropriate product and "Database instance"</t>
  </si>
  <si>
    <t>Load balancer hostname</t>
  </si>
  <si>
    <t># Configure the SUSE SAPHanaTopology resource for monitoring the state of HANA. Use the correct SID and instance number.</t>
  </si>
  <si>
    <t># Configure SAPHanaTopology as a clone resource so that it runs on both nodes simultaneously</t>
  </si>
  <si>
    <t># Configure the SAPHana resource, i.e. the actual database resource. Use the correct SID and instance number.</t>
  </si>
  <si>
    <t># AUTOMATED_REGISTER=false means that when the nodes exchange roles, the new secondary node will NOT automatically</t>
  </si>
  <si>
    <t># start replicating from the primary. This needs to be done manually.</t>
  </si>
  <si>
    <t># Configure the SAPHana resource as a master/slave so that it runs on both nodes in a primary/secondary pair.</t>
  </si>
  <si>
    <t># Configure the virtual IP address of the cluster. I.e. the load balancer frontend address.</t>
  </si>
  <si>
    <t># Configure the IP address and probe port in a group together.</t>
  </si>
  <si>
    <t># Configure colocation so that HANA and the IP/probe port are always located on the same node.</t>
  </si>
  <si>
    <t># Configure the order so that the SAPHanaTopology watcher is always started before the database.</t>
  </si>
  <si>
    <t># Take the cluster out of maintenance mode.</t>
  </si>
  <si>
    <t>Select the appropriate product and "Primary Application Server instance"</t>
  </si>
  <si>
    <t>Post processing</t>
  </si>
  <si>
    <t>Other steps as per SAP post-installation steps</t>
  </si>
  <si>
    <t>Setup iSCSI and SBD devices</t>
  </si>
  <si>
    <t>sapsys</t>
  </si>
  <si>
    <t>sapinst</t>
  </si>
  <si>
    <t>Group</t>
  </si>
  <si>
    <t>GID</t>
  </si>
  <si>
    <t>User</t>
  </si>
  <si>
    <t>UID</t>
  </si>
  <si>
    <t>sapadm</t>
  </si>
  <si>
    <t>Defaults to 3nn0 where nn = PAS instance number</t>
  </si>
  <si>
    <t>Defaults to 3nn0 where nn = HANA instance number</t>
  </si>
  <si>
    <t>Users and groups created via script</t>
  </si>
  <si>
    <t>5. One VM providing an SBD device via iSCSI</t>
  </si>
  <si>
    <t>This document contains the commands and steps to install a HANA-based SAP system in Azure according to SAP and Microsoft best practices.</t>
  </si>
  <si>
    <t>This includes the setup of Pacemaker in SUSE using an SBD device.</t>
  </si>
  <si>
    <t>20</t>
  </si>
  <si>
    <t>DdirvvQvoS/cpBjb8AYqC6/gVHnIBM48sn/RJSUGUvs/9knwQFOZ5QvuPvt63jBDL5MYsq5Gj1h13gqROcaBPA==</t>
  </si>
  <si>
    <t>sappocstorage</t>
  </si>
  <si>
    <t>sapmedia</t>
  </si>
  <si>
    <t>/sapmedia</t>
  </si>
  <si>
    <t>Version:</t>
  </si>
  <si>
    <t>Maintained by:</t>
  </si>
  <si>
    <t>dohughes@microsoft.com</t>
  </si>
  <si>
    <t>SBD VM 1</t>
  </si>
  <si>
    <t>SBD VM 2</t>
  </si>
  <si>
    <t>SBD VM 3</t>
  </si>
  <si>
    <t>zypper remove -y lio-utils python-rtslib python-configshell targetcli</t>
  </si>
  <si>
    <t>Perform these steps on each SBD VM.</t>
  </si>
  <si>
    <t>This part is not needed if you are using the Azure fencing agent.</t>
  </si>
  <si>
    <t>(no prompt)</t>
  </si>
  <si>
    <t>ssh-keygen -q -t rsa -N '' -f ~/.ssh/id_rsa 2&gt;/dev/null &lt;&lt;&lt; y &gt;/dev/null</t>
  </si>
  <si>
    <t>/dev/disk/by-id/scsi-360014053b3c8d3c0fcf4d08889222676</t>
  </si>
  <si>
    <t>Restart iSCSI</t>
  </si>
  <si>
    <t>Discover available targets - SBD VM 1</t>
  </si>
  <si>
    <t>Login to the iSCSI target - SBD VM 2</t>
  </si>
  <si>
    <t>Add the iSCSI target device - SBD VM 1</t>
  </si>
  <si>
    <t>Login to the iSCSI target - SBD VM 1</t>
  </si>
  <si>
    <t>Discover available targets - SBD VM 2</t>
  </si>
  <si>
    <t>Add the iSCSI target device - SBD VM 2</t>
  </si>
  <si>
    <t>Discover available targets - SBD VM 3</t>
  </si>
  <si>
    <t>Login to the iSCSI target - SBD VM 3</t>
  </si>
  <si>
    <t>Add the iSCSI target device - SBD VM 3</t>
  </si>
  <si>
    <t>Check that the devices appear as a SCSI device</t>
  </si>
  <si>
    <t>[6:0:0:0]    disk    LIO-ORG  sbd-nfs-nh3      4.0   /dev/sdd</t>
  </si>
  <si>
    <t>[7:0:0:0]    disk    LIO-ORG  sbd-nfs-nh3      4.0   /dev/sde</t>
  </si>
  <si>
    <t>[8:0:0:0]    disk    LIO-ORG  sbd-nfs-nh3      4.0   /dev/sdf</t>
  </si>
  <si>
    <t>Look for the lines like:</t>
  </si>
  <si>
    <t>ls -l /dev/disk/by-id/scsi-3* | grep sdf</t>
  </si>
  <si>
    <t>ls -l /dev/disk/by-id/scsi-3* | grep sde</t>
  </si>
  <si>
    <t>Paste the ID here - 1st device</t>
  </si>
  <si>
    <t>Paste the ID here - 2nd device</t>
  </si>
  <si>
    <t>Paste the ID here - 3rd device</t>
  </si>
  <si>
    <t>/dev/disk/by-id/scsi-360014051e78fe381e02418baf7930d74</t>
  </si>
  <si>
    <t>/dev/disk/by-id/scsi-36001405212f81ba547a421a8b96b4030</t>
  </si>
  <si>
    <t>Mark these devices as SBD devices</t>
  </si>
  <si>
    <t>Add the devices to the SBD configuration</t>
  </si>
  <si>
    <t>[6:0:0:0]    disk    LIO-ORG  sbd-ascs-nh3      4.0   /dev/sdd</t>
  </si>
  <si>
    <t>[7:0:0:0]    disk    LIO-ORG  sbd-ascs-nh3      4.0   /dev/sde</t>
  </si>
  <si>
    <t>[8:0:0:0]    disk    LIO-ORG  sbd-ascs-nh3      4.0   /dev/sdf</t>
  </si>
  <si>
    <t>Last change: Thu Apr 25 12:25:08 2019 by root via cibadmin on sap-nh1-ascs1</t>
  </si>
  <si>
    <t>[6:0:0:0]    disk    LIO-ORG  sbd-hana-nh3      4.0   /dev/sdd</t>
  </si>
  <si>
    <t>[7:0:0:0]    disk    LIO-ORG  sbd-hana-nh3      4.0   /dev/sde</t>
  </si>
  <si>
    <t>[8:0:0:0]    disk    LIO-ORG  sbd-hana-nh3      4.0   /dev/sdf</t>
  </si>
  <si>
    <t>Last change: Thu Apr 25 12:25:08 2019 by root via cibadmin on sap-nh1-db1</t>
  </si>
  <si>
    <t xml:space="preserve"> stonith-sbd    (stonith:external/sbd): Started sap-nh1-db1</t>
  </si>
  <si>
    <t>Create SAP users (from GitHub)</t>
  </si>
  <si>
    <t>Create filesystems (from GitHub)</t>
  </si>
  <si>
    <t>Create filesystems (local), or</t>
  </si>
  <si>
    <t>Create SAP users (local), or</t>
  </si>
  <si>
    <t>NW1</t>
  </si>
  <si>
    <t>sap-nw1-nfs1</t>
  </si>
  <si>
    <t>sap-nw1-nfs2</t>
  </si>
  <si>
    <t>sap-nw1-nfs</t>
  </si>
  <si>
    <t>sap-nw1-ascs1</t>
  </si>
  <si>
    <t>sap-nw1-ascs2</t>
  </si>
  <si>
    <t>sap-nw1-ascs</t>
  </si>
  <si>
    <t>sap-nw1-db1</t>
  </si>
  <si>
    <t>sap-nw1-db</t>
  </si>
  <si>
    <t>sap-nw1-app1</t>
  </si>
  <si>
    <t>sap-nw1-app2</t>
  </si>
  <si>
    <t>sap-nw1-sbd1</t>
  </si>
  <si>
    <t>sap-nw1-sbd2</t>
  </si>
  <si>
    <t>sap-nw1-sbd3</t>
  </si>
  <si>
    <t>sap-nw1-ers</t>
  </si>
  <si>
    <t>sap-nw1-db2</t>
  </si>
  <si>
    <t>10.1.1.1</t>
  </si>
  <si>
    <t>10.1.1.2</t>
  </si>
  <si>
    <t>10.1.1.3</t>
  </si>
  <si>
    <t>10.1.1.4</t>
  </si>
  <si>
    <t>10.1.1.5</t>
  </si>
  <si>
    <t>10.1.1.6</t>
  </si>
  <si>
    <t>10.1.1.7</t>
  </si>
  <si>
    <t>10.1.1.9</t>
  </si>
  <si>
    <t>Netmask (LB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</si>
</sst>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vertical="top"/>
    </xf>
    <xf numFmtId="0" fontId="3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quotePrefix="1" applyFont="1"/>
    <xf numFmtId="0" fontId="6" fillId="0" borderId="0" xfId="0" applyFont="1"/>
    <xf numFmtId="0" fontId="1" fillId="0" borderId="0" xfId="0" applyFont="1" applyFill="1"/>
    <xf numFmtId="0" fontId="7" fillId="0" borderId="0" xfId="1" applyFont="1"/>
    <xf numFmtId="0" fontId="8" fillId="0" borderId="0" xfId="0" applyFont="1"/>
    <xf numFmtId="0" fontId="0" fillId="0" borderId="0" xfId="0" applyAlignment="1"/>
    <xf numFmtId="0" fontId="4" fillId="0" borderId="0" xfId="0" applyFont="1"/>
    <xf numFmtId="0" fontId="0" fillId="2" borderId="0" xfId="0" applyFill="1" applyProtection="1">
      <protection locked="0"/>
    </xf>
    <xf numFmtId="49" fontId="0" fillId="2" borderId="0" xfId="0" quotePrefix="1" applyNumberFormat="1" applyFill="1" applyProtection="1">
      <protection locked="0"/>
    </xf>
    <xf numFmtId="0" fontId="0" fillId="0" borderId="0" xfId="0" applyProtection="1"/>
    <xf numFmtId="0" fontId="1" fillId="0" borderId="0" xfId="0" applyFont="1" applyProtection="1"/>
    <xf numFmtId="0" fontId="0" fillId="0" borderId="0" xfId="0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 applyProtection="1">
      <alignment horizontal="center"/>
    </xf>
    <xf numFmtId="0" fontId="0" fillId="2" borderId="0" xfId="0" applyFill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hughes@microsof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microsoft.com/en-us/azure/virtual-machines/workloads/sap/high-availability-guide-suse-pacemak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microsoft.com/en-us/azure/virtual-machines/workloads/sap/high-availability-guide-suse-nfs" TargetMode="External"/><Relationship Id="rId1" Type="http://schemas.openxmlformats.org/officeDocument/2006/relationships/hyperlink" Target="https://docs.microsoft.com/en-us/azure/virtual-machines/workloads/sap/high-availability-guide-suse-pacemak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virtual-machines/workloads/sap/high-availability-guide-suse" TargetMode="External"/><Relationship Id="rId2" Type="http://schemas.openxmlformats.org/officeDocument/2006/relationships/hyperlink" Target="https://docs.microsoft.com/en-us/azure/virtual-machines/workloads/sap/high-availability-guide-suse-pacemaker" TargetMode="External"/><Relationship Id="rId1" Type="http://schemas.openxmlformats.org/officeDocument/2006/relationships/hyperlink" Target="https://help.sap.com/viewer/cff8531bc1d9416d91bb6781e628d4e0/1809.000/en-US/a7d2d1ed1f4d487cb17dec4729b78f7f.html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ocs.microsoft.com/en-us/azure/virtual-machines/workloads/sap/sap-hana-high-availability" TargetMode="External"/><Relationship Id="rId1" Type="http://schemas.openxmlformats.org/officeDocument/2006/relationships/hyperlink" Target="https://docs.microsoft.com/en-us/azure/virtual-machines/workloads/sap/high-availability-guide-suse-pacemak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A4A5-78EF-4EB6-A4E1-35867E9430E2}">
  <dimension ref="A1:K45"/>
  <sheetViews>
    <sheetView tabSelected="1" workbookViewId="0"/>
  </sheetViews>
  <sheetFormatPr defaultRowHeight="15" x14ac:dyDescent="0.25"/>
  <cols>
    <col min="1" max="1" width="31.7109375" customWidth="1"/>
    <col min="2" max="2" width="15.28515625" bestFit="1" customWidth="1"/>
  </cols>
  <sheetData>
    <row r="1" spans="1:2" x14ac:dyDescent="0.25">
      <c r="A1" s="1" t="s">
        <v>745</v>
      </c>
    </row>
    <row r="2" spans="1:2" x14ac:dyDescent="0.25">
      <c r="A2" s="1" t="s">
        <v>746</v>
      </c>
    </row>
    <row r="3" spans="1:2" x14ac:dyDescent="0.25">
      <c r="A3" s="1" t="s">
        <v>245</v>
      </c>
    </row>
    <row r="4" spans="1:2" x14ac:dyDescent="0.25">
      <c r="A4" s="1"/>
    </row>
    <row r="5" spans="1:2" x14ac:dyDescent="0.25">
      <c r="A5" s="1" t="s">
        <v>752</v>
      </c>
      <c r="B5" s="23">
        <v>1.01</v>
      </c>
    </row>
    <row r="6" spans="1:2" x14ac:dyDescent="0.25">
      <c r="A6" s="1" t="s">
        <v>753</v>
      </c>
      <c r="B6" s="2" t="s">
        <v>754</v>
      </c>
    </row>
    <row r="8" spans="1:2" x14ac:dyDescent="0.25">
      <c r="A8" t="s">
        <v>219</v>
      </c>
    </row>
    <row r="10" spans="1:2" x14ac:dyDescent="0.25">
      <c r="A10" t="s">
        <v>220</v>
      </c>
    </row>
    <row r="11" spans="1:2" x14ac:dyDescent="0.25">
      <c r="A11" t="s">
        <v>221</v>
      </c>
    </row>
    <row r="12" spans="1:2" x14ac:dyDescent="0.25">
      <c r="A12" t="s">
        <v>222</v>
      </c>
    </row>
    <row r="13" spans="1:2" x14ac:dyDescent="0.25">
      <c r="A13" t="s">
        <v>223</v>
      </c>
    </row>
    <row r="14" spans="1:2" x14ac:dyDescent="0.25">
      <c r="A14" t="s">
        <v>744</v>
      </c>
    </row>
    <row r="18" spans="1:11" x14ac:dyDescent="0.25">
      <c r="A18" s="7" t="s">
        <v>217</v>
      </c>
      <c r="F18" s="24" t="s">
        <v>743</v>
      </c>
      <c r="G18" s="24"/>
      <c r="H18" s="24"/>
      <c r="I18" s="24"/>
      <c r="J18" s="24"/>
      <c r="K18" s="19"/>
    </row>
    <row r="19" spans="1:11" x14ac:dyDescent="0.25">
      <c r="A19" s="1" t="s">
        <v>218</v>
      </c>
      <c r="B19" s="17" t="s">
        <v>801</v>
      </c>
      <c r="C19" s="16" t="str">
        <f>UPPER($B$19)</f>
        <v>NW1</v>
      </c>
      <c r="D19" s="16" t="str">
        <f>LOWER(SID)</f>
        <v>nw1</v>
      </c>
      <c r="E19" s="16" t="str">
        <f>LOWER(SID)&amp;"adm"</f>
        <v>nw1adm</v>
      </c>
      <c r="F19" s="20" t="s">
        <v>736</v>
      </c>
      <c r="G19" s="20" t="s">
        <v>737</v>
      </c>
      <c r="H19" s="20"/>
      <c r="I19" s="20" t="s">
        <v>738</v>
      </c>
      <c r="J19" s="20" t="s">
        <v>739</v>
      </c>
      <c r="K19" s="19"/>
    </row>
    <row r="20" spans="1:11" x14ac:dyDescent="0.25">
      <c r="A20" s="1" t="s">
        <v>712</v>
      </c>
      <c r="B20" s="17" t="s">
        <v>216</v>
      </c>
      <c r="C20" s="16" t="str">
        <f>UPPER($B$20)</f>
        <v>HN1</v>
      </c>
      <c r="D20" s="16"/>
      <c r="E20" s="16" t="str">
        <f>LOWER(HSID)&amp;"adm"</f>
        <v>hn1adm</v>
      </c>
      <c r="F20" s="21" t="s">
        <v>735</v>
      </c>
      <c r="G20" s="22">
        <v>2001</v>
      </c>
      <c r="H20" s="21"/>
      <c r="I20" s="21" t="s">
        <v>740</v>
      </c>
      <c r="J20" s="22">
        <v>2001</v>
      </c>
      <c r="K20" s="19"/>
    </row>
    <row r="21" spans="1:11" x14ac:dyDescent="0.25">
      <c r="A21" s="1" t="s">
        <v>12</v>
      </c>
      <c r="B21" s="17" t="s">
        <v>34</v>
      </c>
      <c r="F21" s="21" t="s">
        <v>734</v>
      </c>
      <c r="G21" s="22">
        <v>2002</v>
      </c>
      <c r="H21" s="21"/>
      <c r="I21" s="21" t="str">
        <f>SIDADM</f>
        <v>nw1adm</v>
      </c>
      <c r="J21" s="22" t="str">
        <f>"3"&amp;PASINST&amp;"0"</f>
        <v>3000</v>
      </c>
      <c r="K21" s="19" t="s">
        <v>741</v>
      </c>
    </row>
    <row r="22" spans="1:11" x14ac:dyDescent="0.25">
      <c r="A22" s="1" t="s">
        <v>251</v>
      </c>
      <c r="B22" s="17" t="s">
        <v>252</v>
      </c>
      <c r="F22" s="21"/>
      <c r="G22" s="21"/>
      <c r="H22" s="21"/>
      <c r="I22" s="21" t="str">
        <f>HSIDADM</f>
        <v>hn1adm</v>
      </c>
      <c r="J22" s="22" t="str">
        <f>"3"&amp;HANAINST&amp;"0"</f>
        <v>3000</v>
      </c>
      <c r="K22" s="19" t="s">
        <v>742</v>
      </c>
    </row>
    <row r="23" spans="1:11" x14ac:dyDescent="0.25">
      <c r="A23" s="1" t="s">
        <v>17</v>
      </c>
      <c r="B23" s="18" t="s">
        <v>625</v>
      </c>
    </row>
    <row r="24" spans="1:11" x14ac:dyDescent="0.25">
      <c r="A24" s="1" t="s">
        <v>56</v>
      </c>
      <c r="B24" s="18" t="s">
        <v>747</v>
      </c>
    </row>
    <row r="25" spans="1:11" x14ac:dyDescent="0.25">
      <c r="A25" s="1" t="s">
        <v>208</v>
      </c>
      <c r="B25" s="18" t="s">
        <v>16</v>
      </c>
    </row>
    <row r="26" spans="1:11" x14ac:dyDescent="0.25">
      <c r="A26" s="1" t="s">
        <v>15</v>
      </c>
      <c r="B26" s="18" t="s">
        <v>16</v>
      </c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  <c r="B30" s="1" t="s">
        <v>240</v>
      </c>
      <c r="C30" s="1" t="s">
        <v>224</v>
      </c>
      <c r="D30" s="1" t="s">
        <v>825</v>
      </c>
      <c r="F30" s="10" t="s">
        <v>253</v>
      </c>
    </row>
    <row r="31" spans="1:11" x14ac:dyDescent="0.25">
      <c r="A31" s="1" t="s">
        <v>225</v>
      </c>
      <c r="B31" s="17" t="s">
        <v>802</v>
      </c>
      <c r="C31" s="17" t="s">
        <v>817</v>
      </c>
      <c r="F31" t="str">
        <f t="shared" ref="F31:F41" si="0">C31&amp;"   "&amp;B31&amp;"."&amp;DOMAIN&amp;"   "&amp;B31</f>
        <v>10.1.1.1   sap-nw1-nfs1.mydomain.com   sap-nw1-nfs1</v>
      </c>
    </row>
    <row r="32" spans="1:11" x14ac:dyDescent="0.25">
      <c r="A32" s="1" t="s">
        <v>226</v>
      </c>
      <c r="B32" s="17" t="s">
        <v>803</v>
      </c>
      <c r="C32" s="17" t="s">
        <v>818</v>
      </c>
      <c r="F32" t="str">
        <f t="shared" si="0"/>
        <v>10.1.1.2   sap-nw1-nfs2.mydomain.com   sap-nw1-nfs2</v>
      </c>
    </row>
    <row r="33" spans="1:6" x14ac:dyDescent="0.25">
      <c r="A33" s="1" t="s">
        <v>241</v>
      </c>
      <c r="B33" s="17" t="s">
        <v>804</v>
      </c>
      <c r="C33" s="17" t="s">
        <v>819</v>
      </c>
      <c r="D33" s="17">
        <v>24</v>
      </c>
      <c r="F33" t="str">
        <f t="shared" si="0"/>
        <v>10.1.1.3   sap-nw1-nfs.mydomain.com   sap-nw1-nfs</v>
      </c>
    </row>
    <row r="34" spans="1:6" x14ac:dyDescent="0.25">
      <c r="A34" s="1" t="s">
        <v>227</v>
      </c>
      <c r="B34" s="17" t="s">
        <v>805</v>
      </c>
      <c r="C34" s="17" t="s">
        <v>820</v>
      </c>
      <c r="F34" t="str">
        <f t="shared" si="0"/>
        <v>10.1.1.4   sap-nw1-ascs1.mydomain.com   sap-nw1-ascs1</v>
      </c>
    </row>
    <row r="35" spans="1:6" x14ac:dyDescent="0.25">
      <c r="A35" s="1" t="s">
        <v>228</v>
      </c>
      <c r="B35" s="17" t="s">
        <v>806</v>
      </c>
      <c r="C35" s="17" t="s">
        <v>821</v>
      </c>
      <c r="F35" t="str">
        <f t="shared" si="0"/>
        <v>10.1.1.5   sap-nw1-ascs2.mydomain.com   sap-nw1-ascs2</v>
      </c>
    </row>
    <row r="36" spans="1:6" x14ac:dyDescent="0.25">
      <c r="A36" s="1" t="s">
        <v>242</v>
      </c>
      <c r="B36" s="17" t="s">
        <v>807</v>
      </c>
      <c r="C36" s="17" t="s">
        <v>822</v>
      </c>
      <c r="D36" s="17">
        <v>24</v>
      </c>
      <c r="F36" t="str">
        <f t="shared" si="0"/>
        <v>10.1.1.6   sap-nw1-ascs.mydomain.com   sap-nw1-ascs</v>
      </c>
    </row>
    <row r="37" spans="1:6" x14ac:dyDescent="0.25">
      <c r="A37" s="1" t="s">
        <v>243</v>
      </c>
      <c r="B37" s="17" t="s">
        <v>815</v>
      </c>
      <c r="C37" s="17" t="s">
        <v>823</v>
      </c>
      <c r="D37" s="17">
        <v>24</v>
      </c>
      <c r="F37" t="str">
        <f t="shared" si="0"/>
        <v>10.1.1.7   sap-nw1-ers.mydomain.com   sap-nw1-ers</v>
      </c>
    </row>
    <row r="38" spans="1:6" x14ac:dyDescent="0.25">
      <c r="A38" s="1" t="s">
        <v>229</v>
      </c>
      <c r="B38" s="17" t="s">
        <v>808</v>
      </c>
      <c r="C38" s="17" t="s">
        <v>233</v>
      </c>
      <c r="F38" t="str">
        <f t="shared" si="0"/>
        <v>10.1.1.8   sap-nw1-db1.mydomain.com   sap-nw1-db1</v>
      </c>
    </row>
    <row r="39" spans="1:6" x14ac:dyDescent="0.25">
      <c r="A39" s="1" t="s">
        <v>230</v>
      </c>
      <c r="B39" s="17" t="s">
        <v>816</v>
      </c>
      <c r="C39" s="17" t="s">
        <v>824</v>
      </c>
      <c r="F39" t="str">
        <f t="shared" si="0"/>
        <v>10.1.1.9   sap-nw1-db2.mydomain.com   sap-nw1-db2</v>
      </c>
    </row>
    <row r="40" spans="1:6" x14ac:dyDescent="0.25">
      <c r="A40" s="1" t="s">
        <v>244</v>
      </c>
      <c r="B40" s="17" t="s">
        <v>809</v>
      </c>
      <c r="C40" s="17" t="s">
        <v>234</v>
      </c>
      <c r="D40" s="17">
        <v>24</v>
      </c>
      <c r="F40" t="str">
        <f t="shared" si="0"/>
        <v>10.1.1.10   sap-nw1-db.mydomain.com   sap-nw1-db</v>
      </c>
    </row>
    <row r="41" spans="1:6" x14ac:dyDescent="0.25">
      <c r="A41" s="1" t="s">
        <v>231</v>
      </c>
      <c r="B41" s="17" t="s">
        <v>810</v>
      </c>
      <c r="C41" s="17" t="s">
        <v>235</v>
      </c>
      <c r="F41" t="str">
        <f t="shared" si="0"/>
        <v>10.1.1.11   sap-nw1-app1.mydomain.com   sap-nw1-app1</v>
      </c>
    </row>
    <row r="42" spans="1:6" x14ac:dyDescent="0.25">
      <c r="A42" s="1" t="s">
        <v>232</v>
      </c>
      <c r="B42" s="17" t="s">
        <v>811</v>
      </c>
      <c r="C42" s="17" t="s">
        <v>236</v>
      </c>
      <c r="F42" t="str">
        <f>C42&amp;"   "&amp;B42&amp;"."&amp;DOMAIN&amp;"   "&amp;B42</f>
        <v>10.1.1.12   sap-nw1-app2.mydomain.com   sap-nw1-app2</v>
      </c>
    </row>
    <row r="43" spans="1:6" x14ac:dyDescent="0.25">
      <c r="A43" s="1" t="s">
        <v>755</v>
      </c>
      <c r="B43" s="17" t="s">
        <v>812</v>
      </c>
      <c r="C43" s="17" t="s">
        <v>237</v>
      </c>
      <c r="F43" t="str">
        <f>C43&amp;"   "&amp;B43&amp;"."&amp;DOMAIN&amp;"   "&amp;B43</f>
        <v>10.1.1.13   sap-nw1-sbd1.mydomain.com   sap-nw1-sbd1</v>
      </c>
    </row>
    <row r="44" spans="1:6" x14ac:dyDescent="0.25">
      <c r="A44" s="1" t="s">
        <v>756</v>
      </c>
      <c r="B44" s="17" t="s">
        <v>813</v>
      </c>
      <c r="C44" s="17" t="s">
        <v>238</v>
      </c>
      <c r="F44" t="str">
        <f t="shared" ref="F44:F45" si="1">C44&amp;"   "&amp;B44&amp;"."&amp;DOMAIN&amp;"   "&amp;B44</f>
        <v>10.1.1.14   sap-nw1-sbd2.mydomain.com   sap-nw1-sbd2</v>
      </c>
    </row>
    <row r="45" spans="1:6" x14ac:dyDescent="0.25">
      <c r="A45" s="1" t="s">
        <v>757</v>
      </c>
      <c r="B45" s="17" t="s">
        <v>814</v>
      </c>
      <c r="C45" s="17" t="s">
        <v>239</v>
      </c>
      <c r="F45" t="str">
        <f t="shared" si="1"/>
        <v>10.1.1.15   sap-nw1-sbd3.mydomain.com   sap-nw1-sbd3</v>
      </c>
    </row>
  </sheetData>
  <sheetProtection sheet="1" objects="1" scenarios="1"/>
  <mergeCells count="1">
    <mergeCell ref="F18:J18"/>
  </mergeCells>
  <phoneticPr fontId="9" type="noConversion"/>
  <hyperlinks>
    <hyperlink ref="B6" r:id="rId1" xr:uid="{892FC4C9-11F7-449E-8A4B-76802612F15A}"/>
  </hyperlinks>
  <pageMargins left="0.7" right="0.7" top="0.75" bottom="0.75" header="0.3" footer="0.3"/>
  <pageSetup paperSize="9" orientation="portrait" r:id="rId2"/>
  <ignoredErrors>
    <ignoredError sqref="B23 B25:B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F977-3A60-4260-A963-77BA4F345A8C}">
  <dimension ref="A1:K20"/>
  <sheetViews>
    <sheetView workbookViewId="0"/>
  </sheetViews>
  <sheetFormatPr defaultRowHeight="15" x14ac:dyDescent="0.25"/>
  <cols>
    <col min="1" max="1" width="36.5703125" customWidth="1"/>
  </cols>
  <sheetData>
    <row r="1" spans="1:11" x14ac:dyDescent="0.25">
      <c r="A1" s="1" t="s">
        <v>682</v>
      </c>
    </row>
    <row r="2" spans="1:11" x14ac:dyDescent="0.25">
      <c r="A2" s="1" t="s">
        <v>685</v>
      </c>
    </row>
    <row r="4" spans="1:11" x14ac:dyDescent="0.25">
      <c r="A4" s="1" t="s">
        <v>680</v>
      </c>
      <c r="B4" s="25" t="s">
        <v>749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1" t="s">
        <v>681</v>
      </c>
      <c r="B5" s="25" t="s">
        <v>748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A6" s="1" t="s">
        <v>683</v>
      </c>
      <c r="B6" s="25" t="s">
        <v>750</v>
      </c>
      <c r="C6" s="25"/>
      <c r="D6" s="25"/>
      <c r="E6" s="25"/>
      <c r="F6" s="25"/>
      <c r="G6" s="25"/>
      <c r="H6" s="25"/>
      <c r="I6" s="25"/>
      <c r="J6" s="25"/>
      <c r="K6" s="25"/>
    </row>
    <row r="7" spans="1:11" x14ac:dyDescent="0.25">
      <c r="A7" s="1" t="s">
        <v>684</v>
      </c>
      <c r="B7" s="25" t="s">
        <v>751</v>
      </c>
      <c r="C7" s="25"/>
      <c r="D7" s="25"/>
      <c r="E7" s="25"/>
      <c r="F7" s="25"/>
      <c r="G7" s="25"/>
      <c r="H7" s="25"/>
      <c r="I7" s="25"/>
      <c r="J7" s="25"/>
      <c r="K7" s="25"/>
    </row>
    <row r="9" spans="1:11" x14ac:dyDescent="0.25">
      <c r="A9" s="1" t="s">
        <v>686</v>
      </c>
      <c r="B9" t="str">
        <f>"mkdir -p "&amp;MEDIA</f>
        <v>mkdir -p /sapmedia</v>
      </c>
    </row>
    <row r="10" spans="1:11" x14ac:dyDescent="0.25">
      <c r="B10" t="str">
        <f>"chmod 777 "&amp;MEDIA</f>
        <v>chmod 777 /sapmedia</v>
      </c>
    </row>
    <row r="11" spans="1:11" x14ac:dyDescent="0.25">
      <c r="B11" t="s">
        <v>677</v>
      </c>
    </row>
    <row r="12" spans="1:11" x14ac:dyDescent="0.25">
      <c r="B12" t="s">
        <v>678</v>
      </c>
    </row>
    <row r="13" spans="1:11" x14ac:dyDescent="0.25">
      <c r="B13" t="s">
        <v>679</v>
      </c>
    </row>
    <row r="14" spans="1:11" x14ac:dyDescent="0.25">
      <c r="B14" t="str">
        <f>"if [ ! -f ""/etc/smbcredentials/"&amp;SANAME&amp;".cred"" ]; then"</f>
        <v>if [ ! -f "/etc/smbcredentials/sappocstorage.cred" ]; then</v>
      </c>
    </row>
    <row r="15" spans="1:11" x14ac:dyDescent="0.25">
      <c r="B15" t="str">
        <f>"    bash -c 'echo ""username="&amp;SANAME&amp;""" &gt;&gt; /etc/smbcredentials/"&amp;SANAME&amp;".cred'"</f>
        <v xml:space="preserve">    bash -c 'echo "username=sappocstorage" &gt;&gt; /etc/smbcredentials/sappocstorage.cred'</v>
      </c>
    </row>
    <row r="16" spans="1:11" x14ac:dyDescent="0.25">
      <c r="B16" t="str">
        <f>"    bash -c 'echo ""password="&amp;SAKEY&amp;""" &gt;&gt; /etc/smbcredentials/"&amp;SANAME&amp;".cred'"</f>
        <v xml:space="preserve">    bash -c 'echo "password=DdirvvQvoS/cpBjb8AYqC6/gVHnIBM48sn/RJSUGUvs/9knwQFOZ5QvuPvt63jBDL5MYsq5Gj1h13gqROcaBPA==" &gt;&gt; /etc/smbcredentials/sappocstorage.cred'</v>
      </c>
    </row>
    <row r="17" spans="2:2" x14ac:dyDescent="0.25">
      <c r="B17" t="s">
        <v>679</v>
      </c>
    </row>
    <row r="18" spans="2:2" x14ac:dyDescent="0.25">
      <c r="B18" t="str">
        <f>"chmod 600 /etc/smbcredentials/"&amp;SANAME&amp;".cred"</f>
        <v>chmod 600 /etc/smbcredentials/sappocstorage.cred</v>
      </c>
    </row>
    <row r="19" spans="2:2" x14ac:dyDescent="0.25">
      <c r="B19" t="str">
        <f>"bash -c 'echo ""//"&amp;SANAME&amp;".file.core.windows.net/"&amp;FSHARE&amp;" "&amp;MEDIA&amp;" cifs nofail,vers=3.0,credentials=/etc/smbcredentials/"&amp;SANAME&amp;".cred,dir_mode=0777,file_mode=0777,serverino 0 0"" &gt;&gt; /etc/fstab'"</f>
        <v>bash -c 'echo "//sappocstorage.file.core.windows.net/sapmedia /sapmedia cifs nofail,vers=3.0,credentials=/etc/smbcredentials/sappocstorage.cred,dir_mode=0777,file_mode=0777,serverino 0 0" &gt;&gt; /etc/fstab'</v>
      </c>
    </row>
    <row r="20" spans="2:2" x14ac:dyDescent="0.25">
      <c r="B20" t="str">
        <f>"mount "&amp;MEDIA</f>
        <v>mount /sapmedia</v>
      </c>
    </row>
  </sheetData>
  <sheetProtection sheet="1" objects="1" scenarios="1"/>
  <mergeCells count="4">
    <mergeCell ref="B4:K4"/>
    <mergeCell ref="B5:K5"/>
    <mergeCell ref="B6:K6"/>
    <mergeCell ref="B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E97B-80DC-4A65-9498-8EC6D22DA505}">
  <dimension ref="A1:D31"/>
  <sheetViews>
    <sheetView workbookViewId="0"/>
  </sheetViews>
  <sheetFormatPr defaultRowHeight="15" x14ac:dyDescent="0.25"/>
  <cols>
    <col min="1" max="1" width="26.85546875" style="1" customWidth="1"/>
    <col min="2" max="2" width="46.7109375" style="4" customWidth="1"/>
    <col min="3" max="3" width="59.42578125" customWidth="1"/>
    <col min="4" max="4" width="17.85546875" customWidth="1"/>
  </cols>
  <sheetData>
    <row r="1" spans="1:4" x14ac:dyDescent="0.25">
      <c r="A1" s="1" t="s">
        <v>246</v>
      </c>
      <c r="B1" s="2" t="s">
        <v>247</v>
      </c>
    </row>
    <row r="2" spans="1:4" x14ac:dyDescent="0.25">
      <c r="A2" s="1" t="s">
        <v>759</v>
      </c>
      <c r="B2" s="2"/>
    </row>
    <row r="3" spans="1:4" x14ac:dyDescent="0.25">
      <c r="A3" s="1" t="s">
        <v>760</v>
      </c>
      <c r="B3" s="2"/>
    </row>
    <row r="5" spans="1:4" x14ac:dyDescent="0.25">
      <c r="A5" s="1" t="s">
        <v>250</v>
      </c>
      <c r="B5" s="4" t="s">
        <v>248</v>
      </c>
      <c r="C5" s="9" t="s">
        <v>165</v>
      </c>
    </row>
    <row r="6" spans="1:4" x14ac:dyDescent="0.25">
      <c r="C6" t="s">
        <v>249</v>
      </c>
    </row>
    <row r="7" spans="1:4" x14ac:dyDescent="0.25">
      <c r="B7" s="4" t="s">
        <v>254</v>
      </c>
      <c r="C7" t="s">
        <v>255</v>
      </c>
    </row>
    <row r="9" spans="1:4" x14ac:dyDescent="0.25">
      <c r="A9" s="1" t="s">
        <v>733</v>
      </c>
      <c r="B9" s="4" t="s">
        <v>256</v>
      </c>
      <c r="C9" t="s">
        <v>758</v>
      </c>
    </row>
    <row r="10" spans="1:4" x14ac:dyDescent="0.25">
      <c r="C10" t="s">
        <v>257</v>
      </c>
      <c r="D10" t="s">
        <v>260</v>
      </c>
    </row>
    <row r="11" spans="1:4" x14ac:dyDescent="0.25">
      <c r="C11" t="s">
        <v>258</v>
      </c>
    </row>
    <row r="12" spans="1:4" x14ac:dyDescent="0.25">
      <c r="C12" t="s">
        <v>259</v>
      </c>
    </row>
    <row r="13" spans="1:4" x14ac:dyDescent="0.25">
      <c r="B13" s="4" t="s">
        <v>262</v>
      </c>
      <c r="C13" t="s">
        <v>261</v>
      </c>
    </row>
    <row r="14" spans="1:4" x14ac:dyDescent="0.25">
      <c r="B14" t="s">
        <v>272</v>
      </c>
      <c r="C14" t="str">
        <f>"targetcli backstores/fileio create sbd-nfs-"&amp;LOSID&amp;" /sbd/sbd-nfs-"&amp;LOSID&amp;" 50M write_back=false"</f>
        <v>targetcli backstores/fileio create sbd-nfs-nw1 /sbd/sbd-nfs-nw1 50M write_back=false</v>
      </c>
    </row>
    <row r="15" spans="1:4" x14ac:dyDescent="0.25">
      <c r="C15" t="str">
        <f>"targetcli iscsi/ create iqn.2006-04.nfs.local:nfs-"&amp;LOSID</f>
        <v>targetcli iscsi/ create iqn.2006-04.nfs.local:nfs-nw1</v>
      </c>
    </row>
    <row r="16" spans="1:4" x14ac:dyDescent="0.25">
      <c r="C16" t="str">
        <f>"targetcli iscsi/iqn.2006-04.nfs.local:nfs-"&amp;LOSID&amp;"/tpg1/luns/ create /backstores/fileio/sbd-nfs-"&amp;LOSID</f>
        <v>targetcli iscsi/iqn.2006-04.nfs.local:nfs-nw1/tpg1/luns/ create /backstores/fileio/sbd-nfs-nw1</v>
      </c>
    </row>
    <row r="17" spans="2:3" x14ac:dyDescent="0.25">
      <c r="C17" t="str">
        <f>"targetcli iscsi/iqn.2006-04.nfs.local:nfs-"&amp;LOSID&amp;"/tpg1/acls/ create iqn.2006-04."&amp;NFS1NAME&amp;".local:"&amp;NFS1NAME</f>
        <v>targetcli iscsi/iqn.2006-04.nfs.local:nfs-nw1/tpg1/acls/ create iqn.2006-04.sap-nw1-nfs1.local:sap-nw1-nfs1</v>
      </c>
    </row>
    <row r="18" spans="2:3" x14ac:dyDescent="0.25">
      <c r="C18" t="str">
        <f>"targetcli iscsi/iqn.2006-04.nfs.local:nfs-"&amp;LOSID&amp;"/tpg1/acls/ create iqn.2006-04."&amp;NFS2NAME&amp;".local:"&amp;NFS2NAME</f>
        <v>targetcli iscsi/iqn.2006-04.nfs.local:nfs-nw1/tpg1/acls/ create iqn.2006-04.sap-nw1-nfs2.local:sap-nw1-nfs2</v>
      </c>
    </row>
    <row r="19" spans="2:3" x14ac:dyDescent="0.25">
      <c r="B19" t="s">
        <v>273</v>
      </c>
      <c r="C19" t="str">
        <f>"targetcli backstores/fileio create sbd-ascs-"&amp;LOSID&amp;" /sbd/sbd-ascs-"&amp;LOSID&amp;" 50M write_back=false"</f>
        <v>targetcli backstores/fileio create sbd-ascs-nw1 /sbd/sbd-ascs-nw1 50M write_back=false</v>
      </c>
    </row>
    <row r="20" spans="2:3" x14ac:dyDescent="0.25">
      <c r="C20" t="str">
        <f>"targetcli iscsi/ create iqn.2006-04.ascs.local:ascs-"&amp;LOSID</f>
        <v>targetcli iscsi/ create iqn.2006-04.ascs.local:ascs-nw1</v>
      </c>
    </row>
    <row r="21" spans="2:3" x14ac:dyDescent="0.25">
      <c r="C21" t="str">
        <f>"targetcli iscsi/iqn.2006-04.ascs.local:ascs-"&amp;LOSID&amp;"/tpg1/luns/ create /backstores/fileio/sbd-ascs-"&amp;LOSID</f>
        <v>targetcli iscsi/iqn.2006-04.ascs.local:ascs-nw1/tpg1/luns/ create /backstores/fileio/sbd-ascs-nw1</v>
      </c>
    </row>
    <row r="22" spans="2:3" x14ac:dyDescent="0.25">
      <c r="C22" t="str">
        <f>"targetcli iscsi/iqn.2006-04.ascs.local:ascs-"&amp;LOSID&amp;"/tpg1/acls/ create iqn.2006-04."&amp;ASCS1NAME&amp;".local:"&amp;ASCS1NAME</f>
        <v>targetcli iscsi/iqn.2006-04.ascs.local:ascs-nw1/tpg1/acls/ create iqn.2006-04.sap-nw1-ascs1.local:sap-nw1-ascs1</v>
      </c>
    </row>
    <row r="23" spans="2:3" x14ac:dyDescent="0.25">
      <c r="C23" t="str">
        <f>"targetcli iscsi/iqn.2006-04.ascs.local:ascs-"&amp;LOSID&amp;"/tpg1/acls/ create iqn.2006-04."&amp;ASCS2NAME&amp;".local:"&amp;ASCS2NAME</f>
        <v>targetcli iscsi/iqn.2006-04.ascs.local:ascs-nw1/tpg1/acls/ create iqn.2006-04.sap-nw1-ascs2.local:sap-nw1-ascs2</v>
      </c>
    </row>
    <row r="24" spans="2:3" x14ac:dyDescent="0.25">
      <c r="B24" t="s">
        <v>274</v>
      </c>
      <c r="C24" t="str">
        <f>"targetcli backstores/fileio create sbd-hana-"&amp;LOSID&amp;" /sbd/sbd-hana-"&amp;LOSID&amp;" 50M write_back=false"</f>
        <v>targetcli backstores/fileio create sbd-hana-nw1 /sbd/sbd-hana-nw1 50M write_back=false</v>
      </c>
    </row>
    <row r="25" spans="2:3" x14ac:dyDescent="0.25">
      <c r="C25" t="str">
        <f>"targetcli iscsi/ create iqn.2006-04.hana.local:hana-"&amp;LOSID</f>
        <v>targetcli iscsi/ create iqn.2006-04.hana.local:hana-nw1</v>
      </c>
    </row>
    <row r="26" spans="2:3" x14ac:dyDescent="0.25">
      <c r="C26" t="str">
        <f>"targetcli iscsi/iqn.2006-04.hana.local:hana-"&amp;LOSID&amp;"/tpg1/luns/ create /backstores/fileio/sbd-hana-"&amp;LOSID</f>
        <v>targetcli iscsi/iqn.2006-04.hana.local:hana-nw1/tpg1/luns/ create /backstores/fileio/sbd-hana-nw1</v>
      </c>
    </row>
    <row r="27" spans="2:3" x14ac:dyDescent="0.25">
      <c r="C27" t="str">
        <f>"targetcli iscsi/iqn.2006-04.hana.local:hana-"&amp;LOSID&amp;"/tpg1/acls/ create iqn.2006-04."&amp;HANA1NAME&amp;".local:"&amp;HANA1NAME</f>
        <v>targetcli iscsi/iqn.2006-04.hana.local:hana-nw1/tpg1/acls/ create iqn.2006-04.sap-nw1-db1.local:sap-nw1-db1</v>
      </c>
    </row>
    <row r="28" spans="2:3" x14ac:dyDescent="0.25">
      <c r="C28" t="str">
        <f>"targetcli iscsi/iqn.2006-04.hana.local:hana-"&amp;LOSID&amp;"/tpg1/acls/ create iqn.2006-04."&amp;HANA2NAME&amp;".local:"&amp;HANA2NAME</f>
        <v>targetcli iscsi/iqn.2006-04.hana.local:hana-nw1/tpg1/acls/ create iqn.2006-04.sap-nw1-db2.local:sap-nw1-db2</v>
      </c>
    </row>
    <row r="29" spans="2:3" x14ac:dyDescent="0.25">
      <c r="B29" s="4" t="s">
        <v>275</v>
      </c>
      <c r="C29" t="s">
        <v>263</v>
      </c>
    </row>
    <row r="30" spans="2:3" x14ac:dyDescent="0.25">
      <c r="C30" t="s">
        <v>264</v>
      </c>
    </row>
    <row r="31" spans="2:3" x14ac:dyDescent="0.25">
      <c r="B31" s="4" t="s">
        <v>276</v>
      </c>
    </row>
  </sheetData>
  <sheetProtection sheet="1" objects="1" scenarios="1"/>
  <hyperlinks>
    <hyperlink ref="B1" r:id="rId1" xr:uid="{41F581C1-2A87-4127-8F16-9ADAC64537A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AE56-9F9B-4CF9-89F5-1E99DF320112}">
  <dimension ref="A1:H469"/>
  <sheetViews>
    <sheetView workbookViewId="0"/>
  </sheetViews>
  <sheetFormatPr defaultRowHeight="15" x14ac:dyDescent="0.25"/>
  <cols>
    <col min="1" max="1" width="25.28515625" style="1" customWidth="1"/>
    <col min="2" max="2" width="10.7109375" style="8" customWidth="1"/>
    <col min="3" max="3" width="52.42578125" style="4" customWidth="1"/>
    <col min="4" max="4" width="23.28515625" customWidth="1"/>
    <col min="5" max="5" width="17.85546875" customWidth="1"/>
  </cols>
  <sheetData>
    <row r="1" spans="1:5" x14ac:dyDescent="0.25">
      <c r="A1" s="1" t="s">
        <v>246</v>
      </c>
      <c r="B1" s="2" t="s">
        <v>247</v>
      </c>
    </row>
    <row r="2" spans="1:5" x14ac:dyDescent="0.25">
      <c r="B2" s="2" t="s">
        <v>277</v>
      </c>
    </row>
    <row r="3" spans="1:5" x14ac:dyDescent="0.25">
      <c r="B3" s="2"/>
    </row>
    <row r="4" spans="1:5" x14ac:dyDescent="0.25">
      <c r="B4" s="1" t="s">
        <v>281</v>
      </c>
    </row>
    <row r="5" spans="1:5" x14ac:dyDescent="0.25">
      <c r="A5" s="1" t="s">
        <v>250</v>
      </c>
      <c r="B5" s="8" t="s">
        <v>280</v>
      </c>
      <c r="C5" s="4" t="s">
        <v>248</v>
      </c>
      <c r="D5" s="9" t="s">
        <v>165</v>
      </c>
    </row>
    <row r="6" spans="1:5" x14ac:dyDescent="0.25">
      <c r="B6" s="8" t="s">
        <v>280</v>
      </c>
      <c r="C6" s="4" t="s">
        <v>590</v>
      </c>
      <c r="D6" s="9" t="s">
        <v>134</v>
      </c>
    </row>
    <row r="7" spans="1:5" x14ac:dyDescent="0.25">
      <c r="B7" s="8" t="s">
        <v>280</v>
      </c>
      <c r="D7" t="s">
        <v>249</v>
      </c>
    </row>
    <row r="8" spans="1:5" x14ac:dyDescent="0.25">
      <c r="B8" s="8" t="s">
        <v>280</v>
      </c>
      <c r="C8" s="4" t="s">
        <v>254</v>
      </c>
      <c r="D8" t="s">
        <v>255</v>
      </c>
    </row>
    <row r="9" spans="1:5" x14ac:dyDescent="0.25">
      <c r="B9" s="8" t="s">
        <v>280</v>
      </c>
      <c r="C9" s="4" t="s">
        <v>307</v>
      </c>
      <c r="D9" t="s">
        <v>308</v>
      </c>
      <c r="E9" t="s">
        <v>309</v>
      </c>
    </row>
    <row r="10" spans="1:5" x14ac:dyDescent="0.25">
      <c r="D10" t="s">
        <v>762</v>
      </c>
      <c r="E10" t="s">
        <v>761</v>
      </c>
    </row>
    <row r="12" spans="1:5" x14ac:dyDescent="0.25">
      <c r="B12" s="8" t="s">
        <v>282</v>
      </c>
      <c r="C12" s="4" t="s">
        <v>314</v>
      </c>
      <c r="D12" t="s">
        <v>310</v>
      </c>
    </row>
    <row r="13" spans="1:5" x14ac:dyDescent="0.25">
      <c r="B13" s="8" t="s">
        <v>282</v>
      </c>
      <c r="C13" s="4" t="s">
        <v>312</v>
      </c>
    </row>
    <row r="15" spans="1:5" x14ac:dyDescent="0.25">
      <c r="B15" s="8" t="s">
        <v>283</v>
      </c>
      <c r="C15" s="4" t="s">
        <v>315</v>
      </c>
      <c r="D15" t="s">
        <v>311</v>
      </c>
    </row>
    <row r="16" spans="1:5" x14ac:dyDescent="0.25">
      <c r="B16" s="8" t="s">
        <v>283</v>
      </c>
      <c r="C16" s="4" t="s">
        <v>313</v>
      </c>
    </row>
    <row r="17" spans="1:4" x14ac:dyDescent="0.25">
      <c r="B17" s="8" t="s">
        <v>283</v>
      </c>
      <c r="C17" s="4" t="s">
        <v>314</v>
      </c>
      <c r="D17" t="s">
        <v>310</v>
      </c>
    </row>
    <row r="18" spans="1:4" x14ac:dyDescent="0.25">
      <c r="B18" s="8" t="s">
        <v>283</v>
      </c>
      <c r="C18" s="4" t="s">
        <v>312</v>
      </c>
    </row>
    <row r="20" spans="1:4" x14ac:dyDescent="0.25">
      <c r="B20" s="8" t="s">
        <v>282</v>
      </c>
      <c r="C20" s="4" t="s">
        <v>315</v>
      </c>
      <c r="D20" t="s">
        <v>311</v>
      </c>
    </row>
    <row r="21" spans="1:4" x14ac:dyDescent="0.25">
      <c r="B21" s="8" t="s">
        <v>282</v>
      </c>
      <c r="C21" s="4" t="s">
        <v>313</v>
      </c>
    </row>
    <row r="23" spans="1:4" x14ac:dyDescent="0.25">
      <c r="B23" s="8" t="s">
        <v>280</v>
      </c>
      <c r="C23" s="4" t="s">
        <v>316</v>
      </c>
      <c r="D23" t="str">
        <f>"ssh "&amp;NFS1NAME</f>
        <v>ssh sap-nw1-nfs1</v>
      </c>
    </row>
    <row r="24" spans="1:4" x14ac:dyDescent="0.25">
      <c r="D24" t="str">
        <f>"ssh "&amp;NFS2NAME</f>
        <v>ssh sap-nw1-nfs2</v>
      </c>
    </row>
    <row r="26" spans="1:4" x14ac:dyDescent="0.25">
      <c r="A26" s="1" t="s">
        <v>278</v>
      </c>
      <c r="B26" s="8" t="s">
        <v>280</v>
      </c>
      <c r="C26" s="4" t="s">
        <v>279</v>
      </c>
      <c r="D26" t="s">
        <v>265</v>
      </c>
    </row>
    <row r="27" spans="1:4" x14ac:dyDescent="0.25">
      <c r="B27" s="8" t="s">
        <v>280</v>
      </c>
      <c r="D27" t="s">
        <v>266</v>
      </c>
    </row>
    <row r="28" spans="1:4" x14ac:dyDescent="0.25">
      <c r="B28" s="8" t="s">
        <v>280</v>
      </c>
      <c r="D28" t="s">
        <v>267</v>
      </c>
    </row>
    <row r="30" spans="1:4" x14ac:dyDescent="0.25">
      <c r="B30" s="8" t="s">
        <v>282</v>
      </c>
      <c r="C30" s="4" t="s">
        <v>284</v>
      </c>
      <c r="D30" t="s">
        <v>268</v>
      </c>
    </row>
    <row r="31" spans="1:4" x14ac:dyDescent="0.25">
      <c r="B31" s="8" t="s">
        <v>282</v>
      </c>
      <c r="D31" s="11" t="str">
        <f>"InitiatorName=iqn.2006-04."&amp;NFS1NAME&amp;".local:"&amp;NFS1NAME</f>
        <v>InitiatorName=iqn.2006-04.sap-nw1-nfs1.local:sap-nw1-nfs1</v>
      </c>
    </row>
    <row r="33" spans="1:4" x14ac:dyDescent="0.25">
      <c r="B33" s="8" t="s">
        <v>283</v>
      </c>
      <c r="C33" s="4" t="s">
        <v>284</v>
      </c>
      <c r="D33" t="s">
        <v>268</v>
      </c>
    </row>
    <row r="34" spans="1:4" x14ac:dyDescent="0.25">
      <c r="B34" s="8" t="s">
        <v>283</v>
      </c>
      <c r="D34" s="11" t="str">
        <f>"InitiatorName=iqn.2006-04."&amp;NFS2NAME&amp;".local:"&amp;NFS2NAME</f>
        <v>InitiatorName=iqn.2006-04.sap-nw1-nfs2.local:sap-nw1-nfs2</v>
      </c>
    </row>
    <row r="36" spans="1:4" x14ac:dyDescent="0.25">
      <c r="A36" s="8"/>
      <c r="B36" s="8" t="s">
        <v>280</v>
      </c>
      <c r="C36" s="4" t="s">
        <v>764</v>
      </c>
      <c r="D36" t="s">
        <v>269</v>
      </c>
    </row>
    <row r="37" spans="1:4" x14ac:dyDescent="0.25">
      <c r="A37" s="8"/>
      <c r="B37" s="8" t="s">
        <v>280</v>
      </c>
      <c r="D37" t="s">
        <v>270</v>
      </c>
    </row>
    <row r="38" spans="1:4" x14ac:dyDescent="0.25">
      <c r="A38" s="8"/>
      <c r="B38" s="8" t="s">
        <v>280</v>
      </c>
      <c r="C38" s="4" t="s">
        <v>765</v>
      </c>
      <c r="D38" t="str">
        <f>"iscsiadm -m discovery --type=st --portal="&amp;SBD1IP&amp;":3260"</f>
        <v>iscsiadm -m discovery --type=st --portal=10.1.1.13:3260</v>
      </c>
    </row>
    <row r="39" spans="1:4" x14ac:dyDescent="0.25">
      <c r="A39" s="8"/>
      <c r="B39" s="8" t="s">
        <v>280</v>
      </c>
      <c r="C39" s="4" t="s">
        <v>768</v>
      </c>
      <c r="D39" t="str">
        <f>"iscsiadm -m node -T iqn.2006-04.nfs.local:nfs-"&amp;LOSID&amp;" --login --portal="&amp;SBD1IP&amp;":3260"</f>
        <v>iscsiadm -m node -T iqn.2006-04.nfs.local:nfs-nw1 --login --portal=10.1.1.13:3260</v>
      </c>
    </row>
    <row r="40" spans="1:4" x14ac:dyDescent="0.25">
      <c r="A40" s="8"/>
      <c r="B40" s="8" t="s">
        <v>280</v>
      </c>
      <c r="C40" s="4" t="s">
        <v>767</v>
      </c>
      <c r="D40" t="str">
        <f>"iscsiadm -m node -p "&amp;SBD1IP&amp;":3260  -T iqn.2006-04.nfs.local:nfs-"&amp;LOSID&amp;" --op=update --name=node.startup --value=automatic"</f>
        <v>iscsiadm -m node -p 10.1.1.13:3260  -T iqn.2006-04.nfs.local:nfs-nw1 --op=update --name=node.startup --value=automatic</v>
      </c>
    </row>
    <row r="41" spans="1:4" x14ac:dyDescent="0.25">
      <c r="A41" s="8"/>
      <c r="B41" s="8" t="s">
        <v>280</v>
      </c>
      <c r="C41" s="4" t="s">
        <v>769</v>
      </c>
      <c r="D41" t="str">
        <f>"iscsiadm -m discovery --type=st --portal="&amp;SBD2IP&amp;":3260"</f>
        <v>iscsiadm -m discovery --type=st --portal=10.1.1.14:3260</v>
      </c>
    </row>
    <row r="42" spans="1:4" x14ac:dyDescent="0.25">
      <c r="A42" s="8"/>
      <c r="B42" s="8" t="s">
        <v>280</v>
      </c>
      <c r="C42" s="4" t="s">
        <v>766</v>
      </c>
      <c r="D42" t="str">
        <f>"iscsiadm -m node -T iqn.2006-04.nfs.local:nfs-"&amp;LOSID&amp;" --login --portal="&amp;SBD2IP&amp;":3260"</f>
        <v>iscsiadm -m node -T iqn.2006-04.nfs.local:nfs-nw1 --login --portal=10.1.1.14:3260</v>
      </c>
    </row>
    <row r="43" spans="1:4" x14ac:dyDescent="0.25">
      <c r="A43" s="8"/>
      <c r="B43" s="8" t="s">
        <v>280</v>
      </c>
      <c r="C43" s="4" t="s">
        <v>770</v>
      </c>
      <c r="D43" t="str">
        <f>"iscsiadm -m node -p "&amp;SBD2IP&amp;":3260  -T iqn.2006-04.nfs.local:nfs-"&amp;LOSID&amp;" --op=update --name=node.startup --value=automatic"</f>
        <v>iscsiadm -m node -p 10.1.1.14:3260  -T iqn.2006-04.nfs.local:nfs-nw1 --op=update --name=node.startup --value=automatic</v>
      </c>
    </row>
    <row r="44" spans="1:4" x14ac:dyDescent="0.25">
      <c r="A44" s="8"/>
      <c r="B44" s="8" t="s">
        <v>280</v>
      </c>
      <c r="C44" s="4" t="s">
        <v>771</v>
      </c>
      <c r="D44" t="str">
        <f>"iscsiadm -m discovery --type=st --portal="&amp;SBD3IP&amp;":3260"</f>
        <v>iscsiadm -m discovery --type=st --portal=10.1.1.15:3260</v>
      </c>
    </row>
    <row r="45" spans="1:4" x14ac:dyDescent="0.25">
      <c r="A45" s="8"/>
      <c r="B45" s="8" t="s">
        <v>280</v>
      </c>
      <c r="C45" s="4" t="s">
        <v>772</v>
      </c>
      <c r="D45" t="str">
        <f>"iscsiadm -m node -T iqn.2006-04.nfs.local:nfs-"&amp;LOSID&amp;" --login --portal="&amp;SBD3IP&amp;":3260"</f>
        <v>iscsiadm -m node -T iqn.2006-04.nfs.local:nfs-nw1 --login --portal=10.1.1.15:3260</v>
      </c>
    </row>
    <row r="46" spans="1:4" x14ac:dyDescent="0.25">
      <c r="A46" s="8"/>
      <c r="B46" s="8" t="s">
        <v>280</v>
      </c>
      <c r="C46" s="4" t="s">
        <v>773</v>
      </c>
      <c r="D46" t="str">
        <f>"iscsiadm -m node -p "&amp;SBD3IP&amp;":3260  -T iqn.2006-04.nfs.local:nfs-"&amp;LOSID&amp;" --op=update --name=node.startup --value=automatic"</f>
        <v>iscsiadm -m node -p 10.1.1.15:3260  -T iqn.2006-04.nfs.local:nfs-nw1 --op=update --name=node.startup --value=automatic</v>
      </c>
    </row>
    <row r="47" spans="1:4" x14ac:dyDescent="0.25">
      <c r="A47" s="8"/>
      <c r="B47" s="8" t="s">
        <v>280</v>
      </c>
      <c r="C47" s="4" t="s">
        <v>774</v>
      </c>
      <c r="D47" t="s">
        <v>271</v>
      </c>
    </row>
    <row r="48" spans="1:4" x14ac:dyDescent="0.25">
      <c r="A48" s="8"/>
      <c r="B48" s="8" t="s">
        <v>280</v>
      </c>
      <c r="C48" s="4" t="s">
        <v>778</v>
      </c>
      <c r="D48" s="11" t="s">
        <v>775</v>
      </c>
    </row>
    <row r="49" spans="1:7" x14ac:dyDescent="0.25">
      <c r="A49" s="8"/>
      <c r="B49" s="8" t="s">
        <v>280</v>
      </c>
      <c r="D49" s="11" t="s">
        <v>776</v>
      </c>
    </row>
    <row r="50" spans="1:7" x14ac:dyDescent="0.25">
      <c r="A50" s="8"/>
      <c r="B50" s="8" t="s">
        <v>280</v>
      </c>
      <c r="D50" s="11" t="s">
        <v>777</v>
      </c>
    </row>
    <row r="51" spans="1:7" x14ac:dyDescent="0.25">
      <c r="A51" s="8"/>
      <c r="B51" s="8" t="s">
        <v>280</v>
      </c>
      <c r="C51" s="4" t="s">
        <v>285</v>
      </c>
    </row>
    <row r="52" spans="1:7" x14ac:dyDescent="0.25">
      <c r="A52" s="8"/>
      <c r="B52" s="8" t="s">
        <v>280</v>
      </c>
      <c r="C52" s="4" t="s">
        <v>287</v>
      </c>
      <c r="D52" t="s">
        <v>286</v>
      </c>
    </row>
    <row r="53" spans="1:7" x14ac:dyDescent="0.25">
      <c r="A53" s="8"/>
      <c r="B53" s="8" t="s">
        <v>280</v>
      </c>
      <c r="C53" s="4" t="s">
        <v>781</v>
      </c>
      <c r="D53" s="25" t="s">
        <v>763</v>
      </c>
      <c r="E53" s="25"/>
      <c r="F53" s="25"/>
      <c r="G53" s="25"/>
    </row>
    <row r="54" spans="1:7" x14ac:dyDescent="0.25">
      <c r="A54" s="8"/>
      <c r="B54" s="8" t="s">
        <v>280</v>
      </c>
      <c r="C54" s="4" t="s">
        <v>287</v>
      </c>
      <c r="D54" t="s">
        <v>780</v>
      </c>
    </row>
    <row r="55" spans="1:7" x14ac:dyDescent="0.25">
      <c r="A55" s="8"/>
      <c r="B55" s="8" t="s">
        <v>280</v>
      </c>
      <c r="C55" s="4" t="s">
        <v>782</v>
      </c>
      <c r="D55" s="25" t="s">
        <v>784</v>
      </c>
      <c r="E55" s="25"/>
      <c r="F55" s="25"/>
      <c r="G55" s="25"/>
    </row>
    <row r="56" spans="1:7" x14ac:dyDescent="0.25">
      <c r="A56" s="8"/>
      <c r="B56" s="8" t="s">
        <v>280</v>
      </c>
      <c r="C56" s="4" t="s">
        <v>287</v>
      </c>
      <c r="D56" t="s">
        <v>779</v>
      </c>
    </row>
    <row r="57" spans="1:7" x14ac:dyDescent="0.25">
      <c r="A57" s="8"/>
      <c r="B57" s="8" t="s">
        <v>280</v>
      </c>
      <c r="C57" s="4" t="s">
        <v>783</v>
      </c>
      <c r="D57" s="25" t="s">
        <v>785</v>
      </c>
      <c r="E57" s="25"/>
      <c r="F57" s="25"/>
      <c r="G57" s="25"/>
    </row>
    <row r="58" spans="1:7" x14ac:dyDescent="0.25">
      <c r="A58" s="8"/>
    </row>
    <row r="59" spans="1:7" x14ac:dyDescent="0.25">
      <c r="A59" s="8"/>
      <c r="B59" s="8" t="s">
        <v>282</v>
      </c>
      <c r="C59" s="4" t="s">
        <v>786</v>
      </c>
      <c r="D59" t="str">
        <f>"sbd -d "&amp;$D$53&amp;" -1 60 -4 120 create"</f>
        <v>sbd -d /dev/disk/by-id/scsi-360014053b3c8d3c0fcf4d08889222676 -1 60 -4 120 create</v>
      </c>
    </row>
    <row r="60" spans="1:7" x14ac:dyDescent="0.25">
      <c r="A60" s="8"/>
      <c r="B60" s="8" t="s">
        <v>282</v>
      </c>
      <c r="D60" t="str">
        <f>"sbd -d "&amp;$D$55&amp;" -1 60 -4 120 create"</f>
        <v>sbd -d /dev/disk/by-id/scsi-360014051e78fe381e02418baf7930d74 -1 60 -4 120 create</v>
      </c>
    </row>
    <row r="61" spans="1:7" x14ac:dyDescent="0.25">
      <c r="A61" s="8"/>
      <c r="B61" s="8" t="s">
        <v>282</v>
      </c>
      <c r="D61" t="str">
        <f>"sbd -d "&amp;$D$57&amp;" -1 60 -4 120 create"</f>
        <v>sbd -d /dev/disk/by-id/scsi-36001405212f81ba547a421a8b96b4030 -1 60 -4 120 create</v>
      </c>
    </row>
    <row r="62" spans="1:7" x14ac:dyDescent="0.25">
      <c r="A62" s="8"/>
    </row>
    <row r="63" spans="1:7" x14ac:dyDescent="0.25">
      <c r="A63" s="8"/>
      <c r="B63" s="8" t="s">
        <v>282</v>
      </c>
      <c r="C63" s="4" t="s">
        <v>787</v>
      </c>
      <c r="D63" t="s">
        <v>288</v>
      </c>
    </row>
    <row r="64" spans="1:7" x14ac:dyDescent="0.25">
      <c r="A64" s="8"/>
      <c r="B64" s="8" t="s">
        <v>282</v>
      </c>
      <c r="C64" s="4" t="s">
        <v>289</v>
      </c>
      <c r="D64" s="11" t="str">
        <f>"SBD_DEVICE="""&amp;$D$53&amp;";"&amp;$D$55&amp;";"&amp;$D$57&amp;""""</f>
        <v>SBD_DEVICE="/dev/disk/by-id/scsi-360014053b3c8d3c0fcf4d08889222676;/dev/disk/by-id/scsi-360014051e78fe381e02418baf7930d74;/dev/disk/by-id/scsi-36001405212f81ba547a421a8b96b4030"</v>
      </c>
    </row>
    <row r="65" spans="1:4" x14ac:dyDescent="0.25">
      <c r="A65" s="8"/>
      <c r="B65" s="8" t="s">
        <v>282</v>
      </c>
      <c r="D65" s="11" t="s">
        <v>290</v>
      </c>
    </row>
    <row r="66" spans="1:4" x14ac:dyDescent="0.25">
      <c r="A66" s="8"/>
      <c r="B66" s="8" t="s">
        <v>282</v>
      </c>
      <c r="D66" s="11" t="s">
        <v>291</v>
      </c>
    </row>
    <row r="67" spans="1:4" x14ac:dyDescent="0.25">
      <c r="A67" s="8"/>
      <c r="B67" s="8" t="s">
        <v>282</v>
      </c>
      <c r="C67" s="4" t="s">
        <v>317</v>
      </c>
      <c r="D67" t="str">
        <f>"scp /etc/sysconfig/sbd "&amp;NFS2NAME&amp;":/etc/sysconfig/sbd"</f>
        <v>scp /etc/sysconfig/sbd sap-nw1-nfs2:/etc/sysconfig/sbd</v>
      </c>
    </row>
    <row r="68" spans="1:4" x14ac:dyDescent="0.25">
      <c r="A68" s="8"/>
    </row>
    <row r="69" spans="1:4" x14ac:dyDescent="0.25">
      <c r="A69" s="8"/>
      <c r="B69" s="8" t="s">
        <v>280</v>
      </c>
      <c r="C69" s="4" t="s">
        <v>292</v>
      </c>
      <c r="D69" t="s">
        <v>293</v>
      </c>
    </row>
    <row r="70" spans="1:4" x14ac:dyDescent="0.25">
      <c r="A70" s="8"/>
      <c r="B70" s="8" t="s">
        <v>280</v>
      </c>
      <c r="D70" t="s">
        <v>294</v>
      </c>
    </row>
    <row r="71" spans="1:4" x14ac:dyDescent="0.25">
      <c r="A71" s="8"/>
    </row>
    <row r="72" spans="1:4" x14ac:dyDescent="0.25">
      <c r="A72" s="1" t="s">
        <v>453</v>
      </c>
      <c r="B72" s="8" t="s">
        <v>282</v>
      </c>
      <c r="C72" s="4" t="s">
        <v>303</v>
      </c>
      <c r="D72" t="s">
        <v>295</v>
      </c>
    </row>
    <row r="73" spans="1:4" x14ac:dyDescent="0.25">
      <c r="A73" s="8"/>
      <c r="B73" s="8" t="s">
        <v>282</v>
      </c>
      <c r="C73" s="4" t="s">
        <v>296</v>
      </c>
      <c r="D73" s="11" t="s">
        <v>297</v>
      </c>
    </row>
    <row r="74" spans="1:4" x14ac:dyDescent="0.25">
      <c r="A74" s="8"/>
      <c r="B74" s="8" t="s">
        <v>282</v>
      </c>
      <c r="C74" s="4" t="s">
        <v>318</v>
      </c>
      <c r="D74" t="str">
        <f>"scp /etc/systemd/system.conf "&amp;NFS2NAME&amp;":/etc/systemd/system.conf"</f>
        <v>scp /etc/systemd/system.conf sap-nw1-nfs2:/etc/systemd/system.conf</v>
      </c>
    </row>
    <row r="75" spans="1:4" x14ac:dyDescent="0.25">
      <c r="A75" s="8"/>
      <c r="B75" s="8" t="s">
        <v>282</v>
      </c>
      <c r="C75" s="4" t="s">
        <v>319</v>
      </c>
      <c r="D75" t="s">
        <v>298</v>
      </c>
    </row>
    <row r="76" spans="1:4" x14ac:dyDescent="0.25">
      <c r="A76" s="8"/>
      <c r="B76" s="8" t="s">
        <v>282</v>
      </c>
      <c r="C76" s="4" t="s">
        <v>320</v>
      </c>
      <c r="D76" t="s">
        <v>299</v>
      </c>
    </row>
    <row r="77" spans="1:4" x14ac:dyDescent="0.25">
      <c r="A77" s="8"/>
      <c r="B77" s="8" t="s">
        <v>282</v>
      </c>
      <c r="C77" s="4" t="s">
        <v>303</v>
      </c>
      <c r="D77" t="s">
        <v>300</v>
      </c>
    </row>
    <row r="78" spans="1:4" x14ac:dyDescent="0.25">
      <c r="A78" s="8"/>
      <c r="B78" s="8" t="s">
        <v>282</v>
      </c>
      <c r="C78" s="4" t="s">
        <v>304</v>
      </c>
      <c r="D78" s="11" t="s">
        <v>301</v>
      </c>
    </row>
    <row r="79" spans="1:4" x14ac:dyDescent="0.25">
      <c r="A79" s="8"/>
      <c r="B79" s="8" t="s">
        <v>282</v>
      </c>
      <c r="D79" s="11" t="s">
        <v>302</v>
      </c>
    </row>
    <row r="80" spans="1:4" x14ac:dyDescent="0.25">
      <c r="A80" s="8"/>
      <c r="B80" s="8" t="s">
        <v>282</v>
      </c>
      <c r="C80" s="4" t="s">
        <v>318</v>
      </c>
      <c r="D80" t="str">
        <f>"scp /etc/sysctl.conf "&amp;NFS2NAME&amp;":/etc/sysctl.conf"</f>
        <v>scp /etc/sysctl.conf sap-nw1-nfs2:/etc/sysctl.conf</v>
      </c>
    </row>
    <row r="81" spans="1:4" x14ac:dyDescent="0.25">
      <c r="A81" s="8"/>
      <c r="B81" s="8" t="s">
        <v>282</v>
      </c>
      <c r="C81" s="4" t="s">
        <v>303</v>
      </c>
      <c r="D81" t="s">
        <v>305</v>
      </c>
    </row>
    <row r="82" spans="1:4" x14ac:dyDescent="0.25">
      <c r="A82" s="8"/>
      <c r="B82" s="8" t="s">
        <v>282</v>
      </c>
      <c r="C82" s="4" t="s">
        <v>296</v>
      </c>
      <c r="D82" s="11" t="s">
        <v>306</v>
      </c>
    </row>
    <row r="83" spans="1:4" x14ac:dyDescent="0.25">
      <c r="A83" s="8"/>
      <c r="B83" s="8" t="s">
        <v>282</v>
      </c>
      <c r="C83" s="4" t="s">
        <v>318</v>
      </c>
      <c r="D83" t="str">
        <f>"scp /etc/sysconfig/network/ifcfg-eth0 "&amp;NFS2NAME&amp;":/etc/sysconfig/network/ifcfg-eth0"</f>
        <v>scp /etc/sysconfig/network/ifcfg-eth0 sap-nw1-nfs2:/etc/sysconfig/network/ifcfg-eth0</v>
      </c>
    </row>
    <row r="84" spans="1:4" x14ac:dyDescent="0.25">
      <c r="A84" s="8"/>
    </row>
    <row r="85" spans="1:4" x14ac:dyDescent="0.25">
      <c r="A85" s="8"/>
      <c r="B85" s="8" t="s">
        <v>283</v>
      </c>
      <c r="C85" s="4" t="s">
        <v>319</v>
      </c>
      <c r="D85" t="s">
        <v>298</v>
      </c>
    </row>
    <row r="86" spans="1:4" x14ac:dyDescent="0.25">
      <c r="A86" s="8"/>
      <c r="B86" s="8" t="s">
        <v>283</v>
      </c>
      <c r="C86" s="4" t="s">
        <v>320</v>
      </c>
      <c r="D86" t="s">
        <v>299</v>
      </c>
    </row>
    <row r="88" spans="1:4" x14ac:dyDescent="0.25">
      <c r="B88" s="8" t="s">
        <v>282</v>
      </c>
      <c r="C88" s="4" t="s">
        <v>322</v>
      </c>
      <c r="D88" t="s">
        <v>321</v>
      </c>
    </row>
    <row r="89" spans="1:4" x14ac:dyDescent="0.25">
      <c r="B89" s="8" t="s">
        <v>282</v>
      </c>
      <c r="C89" s="4" t="s">
        <v>362</v>
      </c>
      <c r="D89" s="11" t="s">
        <v>324</v>
      </c>
    </row>
    <row r="90" spans="1:4" x14ac:dyDescent="0.25">
      <c r="B90" s="8" t="s">
        <v>282</v>
      </c>
      <c r="D90" s="11" t="s">
        <v>325</v>
      </c>
    </row>
    <row r="91" spans="1:4" x14ac:dyDescent="0.25">
      <c r="B91" s="8" t="s">
        <v>282</v>
      </c>
      <c r="D91" s="11" t="s">
        <v>326</v>
      </c>
    </row>
    <row r="92" spans="1:4" x14ac:dyDescent="0.25">
      <c r="B92" s="8" t="s">
        <v>282</v>
      </c>
      <c r="D92" s="11" t="s">
        <v>327</v>
      </c>
    </row>
    <row r="93" spans="1:4" x14ac:dyDescent="0.25">
      <c r="B93" s="8" t="s">
        <v>282</v>
      </c>
      <c r="D93" s="11" t="s">
        <v>328</v>
      </c>
    </row>
    <row r="94" spans="1:4" x14ac:dyDescent="0.25">
      <c r="B94" s="8" t="s">
        <v>282</v>
      </c>
      <c r="D94" s="11" t="s">
        <v>329</v>
      </c>
    </row>
    <row r="95" spans="1:4" x14ac:dyDescent="0.25">
      <c r="B95" s="8" t="s">
        <v>282</v>
      </c>
      <c r="D95" s="11" t="s">
        <v>330</v>
      </c>
    </row>
    <row r="96" spans="1:4" x14ac:dyDescent="0.25">
      <c r="B96" s="8" t="s">
        <v>282</v>
      </c>
      <c r="C96"/>
      <c r="D96" s="11"/>
    </row>
    <row r="97" spans="2:8" x14ac:dyDescent="0.25">
      <c r="B97" s="8" t="s">
        <v>282</v>
      </c>
      <c r="D97" s="11" t="s">
        <v>331</v>
      </c>
    </row>
    <row r="98" spans="2:8" x14ac:dyDescent="0.25">
      <c r="B98" s="8" t="s">
        <v>282</v>
      </c>
      <c r="D98" s="11" t="s">
        <v>332</v>
      </c>
    </row>
    <row r="99" spans="2:8" x14ac:dyDescent="0.25">
      <c r="B99" s="8" t="s">
        <v>282</v>
      </c>
      <c r="D99" s="11" t="s">
        <v>333</v>
      </c>
    </row>
    <row r="100" spans="2:8" x14ac:dyDescent="0.25">
      <c r="B100" s="8" t="s">
        <v>282</v>
      </c>
      <c r="D100" s="11" t="s">
        <v>334</v>
      </c>
    </row>
    <row r="101" spans="2:8" x14ac:dyDescent="0.25">
      <c r="B101" s="8" t="s">
        <v>282</v>
      </c>
      <c r="D101" s="11" t="s">
        <v>335</v>
      </c>
      <c r="H101" s="3"/>
    </row>
    <row r="102" spans="2:8" x14ac:dyDescent="0.25">
      <c r="B102" s="8" t="s">
        <v>282</v>
      </c>
      <c r="C102" s="5"/>
      <c r="D102" s="11"/>
    </row>
    <row r="103" spans="2:8" x14ac:dyDescent="0.25">
      <c r="B103" s="8" t="s">
        <v>282</v>
      </c>
      <c r="C103" s="5"/>
      <c r="D103" s="11" t="s">
        <v>359</v>
      </c>
    </row>
    <row r="104" spans="2:8" x14ac:dyDescent="0.25">
      <c r="B104" s="8" t="s">
        <v>282</v>
      </c>
      <c r="D104" s="11" t="s">
        <v>336</v>
      </c>
    </row>
    <row r="105" spans="2:8" x14ac:dyDescent="0.25">
      <c r="B105" s="8" t="s">
        <v>282</v>
      </c>
      <c r="D105" s="11"/>
    </row>
    <row r="106" spans="2:8" x14ac:dyDescent="0.25">
      <c r="B106" s="8" t="s">
        <v>282</v>
      </c>
      <c r="D106" s="11" t="s">
        <v>337</v>
      </c>
    </row>
    <row r="107" spans="2:8" x14ac:dyDescent="0.25">
      <c r="B107" s="8" t="s">
        <v>282</v>
      </c>
      <c r="D107" s="11" t="s">
        <v>338</v>
      </c>
    </row>
    <row r="108" spans="2:8" x14ac:dyDescent="0.25">
      <c r="B108" s="8" t="s">
        <v>282</v>
      </c>
      <c r="D108" s="11" t="s">
        <v>339</v>
      </c>
    </row>
    <row r="109" spans="2:8" x14ac:dyDescent="0.25">
      <c r="B109" s="8" t="s">
        <v>282</v>
      </c>
      <c r="D109" s="11" t="s">
        <v>340</v>
      </c>
    </row>
    <row r="110" spans="2:8" x14ac:dyDescent="0.25">
      <c r="B110" s="8" t="s">
        <v>282</v>
      </c>
      <c r="D110" s="13" t="s">
        <v>341</v>
      </c>
    </row>
    <row r="111" spans="2:8" x14ac:dyDescent="0.25">
      <c r="B111" s="8" t="s">
        <v>282</v>
      </c>
      <c r="D111" s="11" t="s">
        <v>342</v>
      </c>
    </row>
    <row r="112" spans="2:8" x14ac:dyDescent="0.25">
      <c r="B112" s="8" t="s">
        <v>282</v>
      </c>
      <c r="D112" s="11" t="s">
        <v>343</v>
      </c>
    </row>
    <row r="113" spans="2:4" x14ac:dyDescent="0.25">
      <c r="B113" s="8" t="s">
        <v>282</v>
      </c>
      <c r="D113" s="11" t="s">
        <v>344</v>
      </c>
    </row>
    <row r="114" spans="2:4" x14ac:dyDescent="0.25">
      <c r="B114" s="8" t="s">
        <v>282</v>
      </c>
      <c r="D114" s="11"/>
    </row>
    <row r="115" spans="2:4" x14ac:dyDescent="0.25">
      <c r="B115" s="8" t="s">
        <v>282</v>
      </c>
      <c r="D115" s="11" t="s">
        <v>345</v>
      </c>
    </row>
    <row r="116" spans="2:4" x14ac:dyDescent="0.25">
      <c r="B116" s="8" t="s">
        <v>282</v>
      </c>
      <c r="D116" s="11" t="s">
        <v>360</v>
      </c>
    </row>
    <row r="117" spans="2:4" x14ac:dyDescent="0.25">
      <c r="B117" s="8" t="s">
        <v>282</v>
      </c>
      <c r="D117" s="11" t="s">
        <v>346</v>
      </c>
    </row>
    <row r="118" spans="2:4" x14ac:dyDescent="0.25">
      <c r="B118" s="8" t="s">
        <v>282</v>
      </c>
      <c r="D118" s="11" t="s">
        <v>361</v>
      </c>
    </row>
    <row r="119" spans="2:4" x14ac:dyDescent="0.25">
      <c r="B119" s="8" t="s">
        <v>282</v>
      </c>
      <c r="D119" s="11" t="s">
        <v>347</v>
      </c>
    </row>
    <row r="120" spans="2:4" x14ac:dyDescent="0.25">
      <c r="B120" s="8" t="s">
        <v>282</v>
      </c>
      <c r="D120" s="11" t="s">
        <v>348</v>
      </c>
    </row>
    <row r="121" spans="2:4" x14ac:dyDescent="0.25">
      <c r="B121" s="8" t="s">
        <v>282</v>
      </c>
      <c r="D121" s="11" t="s">
        <v>349</v>
      </c>
    </row>
    <row r="122" spans="2:4" x14ac:dyDescent="0.25">
      <c r="B122" s="8" t="s">
        <v>282</v>
      </c>
      <c r="D122" s="11" t="s">
        <v>350</v>
      </c>
    </row>
    <row r="123" spans="2:4" x14ac:dyDescent="0.25">
      <c r="B123" s="8" t="s">
        <v>282</v>
      </c>
      <c r="D123" s="11"/>
    </row>
    <row r="124" spans="2:4" x14ac:dyDescent="0.25">
      <c r="B124" s="8" t="s">
        <v>282</v>
      </c>
      <c r="D124" s="11" t="s">
        <v>351</v>
      </c>
    </row>
    <row r="125" spans="2:4" x14ac:dyDescent="0.25">
      <c r="B125" s="8" t="s">
        <v>282</v>
      </c>
      <c r="D125" s="11" t="s">
        <v>352</v>
      </c>
    </row>
    <row r="126" spans="2:4" x14ac:dyDescent="0.25">
      <c r="B126" s="8" t="s">
        <v>282</v>
      </c>
      <c r="D126" s="11" t="s">
        <v>353</v>
      </c>
    </row>
    <row r="127" spans="2:4" x14ac:dyDescent="0.25">
      <c r="B127" s="8" t="s">
        <v>282</v>
      </c>
      <c r="D127" s="11" t="s">
        <v>354</v>
      </c>
    </row>
    <row r="128" spans="2:4" x14ac:dyDescent="0.25">
      <c r="B128" s="8" t="s">
        <v>282</v>
      </c>
      <c r="D128" s="11" t="s">
        <v>355</v>
      </c>
    </row>
    <row r="129" spans="2:4" x14ac:dyDescent="0.25">
      <c r="B129" s="8" t="s">
        <v>282</v>
      </c>
      <c r="D129" s="11" t="s">
        <v>356</v>
      </c>
    </row>
    <row r="130" spans="2:4" x14ac:dyDescent="0.25">
      <c r="B130" s="8" t="s">
        <v>282</v>
      </c>
      <c r="D130" s="11"/>
    </row>
    <row r="131" spans="2:4" x14ac:dyDescent="0.25">
      <c r="B131" s="8" t="s">
        <v>282</v>
      </c>
      <c r="D131" s="11" t="s">
        <v>357</v>
      </c>
    </row>
    <row r="132" spans="2:4" x14ac:dyDescent="0.25">
      <c r="B132" s="8" t="s">
        <v>282</v>
      </c>
      <c r="D132" s="11" t="s">
        <v>358</v>
      </c>
    </row>
    <row r="134" spans="2:4" x14ac:dyDescent="0.25">
      <c r="B134" s="8" t="s">
        <v>283</v>
      </c>
      <c r="C134" s="4" t="s">
        <v>363</v>
      </c>
      <c r="D134" t="s">
        <v>364</v>
      </c>
    </row>
    <row r="135" spans="2:4" x14ac:dyDescent="0.25">
      <c r="B135" s="8" t="s">
        <v>283</v>
      </c>
      <c r="C135" s="4" t="s">
        <v>362</v>
      </c>
      <c r="D135" s="11" t="s">
        <v>324</v>
      </c>
    </row>
    <row r="136" spans="2:4" x14ac:dyDescent="0.25">
      <c r="B136" s="8" t="s">
        <v>283</v>
      </c>
      <c r="D136" s="11" t="s">
        <v>325</v>
      </c>
    </row>
    <row r="137" spans="2:4" x14ac:dyDescent="0.25">
      <c r="B137" s="8" t="s">
        <v>283</v>
      </c>
      <c r="D137" s="11" t="s">
        <v>365</v>
      </c>
    </row>
    <row r="138" spans="2:4" x14ac:dyDescent="0.25">
      <c r="B138" s="8" t="s">
        <v>283</v>
      </c>
      <c r="D138" s="11" t="s">
        <v>366</v>
      </c>
    </row>
    <row r="139" spans="2:4" x14ac:dyDescent="0.25">
      <c r="B139" s="8" t="s">
        <v>283</v>
      </c>
      <c r="D139" s="11" t="s">
        <v>367</v>
      </c>
    </row>
    <row r="140" spans="2:4" x14ac:dyDescent="0.25">
      <c r="B140" s="8" t="s">
        <v>283</v>
      </c>
      <c r="D140" s="11" t="s">
        <v>368</v>
      </c>
    </row>
    <row r="141" spans="2:4" x14ac:dyDescent="0.25">
      <c r="B141" s="8" t="s">
        <v>283</v>
      </c>
      <c r="D141" s="11" t="s">
        <v>369</v>
      </c>
    </row>
    <row r="142" spans="2:4" x14ac:dyDescent="0.25">
      <c r="B142" s="8" t="s">
        <v>283</v>
      </c>
      <c r="D142" s="11"/>
    </row>
    <row r="143" spans="2:4" x14ac:dyDescent="0.25">
      <c r="B143" s="8" t="s">
        <v>283</v>
      </c>
      <c r="D143" s="11" t="s">
        <v>376</v>
      </c>
    </row>
    <row r="144" spans="2:4" x14ac:dyDescent="0.25">
      <c r="B144" s="8" t="s">
        <v>283</v>
      </c>
      <c r="D144" s="11" t="s">
        <v>377</v>
      </c>
    </row>
    <row r="145" spans="2:4" x14ac:dyDescent="0.25">
      <c r="B145" s="8" t="s">
        <v>283</v>
      </c>
      <c r="D145" s="11" t="s">
        <v>326</v>
      </c>
    </row>
    <row r="146" spans="2:4" x14ac:dyDescent="0.25">
      <c r="B146" s="8" t="s">
        <v>283</v>
      </c>
      <c r="D146" s="11" t="s">
        <v>370</v>
      </c>
    </row>
    <row r="147" spans="2:4" x14ac:dyDescent="0.25">
      <c r="B147" s="8" t="s">
        <v>283</v>
      </c>
      <c r="D147" s="11" t="s">
        <v>371</v>
      </c>
    </row>
    <row r="148" spans="2:4" x14ac:dyDescent="0.25">
      <c r="B148" s="8" t="s">
        <v>283</v>
      </c>
      <c r="D148" s="13" t="s">
        <v>372</v>
      </c>
    </row>
    <row r="149" spans="2:4" x14ac:dyDescent="0.25">
      <c r="B149" s="8" t="s">
        <v>283</v>
      </c>
      <c r="D149" s="11" t="s">
        <v>373</v>
      </c>
    </row>
    <row r="150" spans="2:4" x14ac:dyDescent="0.25">
      <c r="B150" s="8" t="s">
        <v>283</v>
      </c>
      <c r="D150" s="11" t="s">
        <v>378</v>
      </c>
    </row>
    <row r="151" spans="2:4" x14ac:dyDescent="0.25">
      <c r="B151" s="8" t="s">
        <v>283</v>
      </c>
      <c r="D151" s="11"/>
    </row>
    <row r="152" spans="2:4" x14ac:dyDescent="0.25">
      <c r="B152" s="8" t="s">
        <v>283</v>
      </c>
      <c r="D152" s="11" t="s">
        <v>346</v>
      </c>
    </row>
    <row r="153" spans="2:4" x14ac:dyDescent="0.25">
      <c r="B153" s="8" t="s">
        <v>283</v>
      </c>
      <c r="D153" s="11" t="s">
        <v>379</v>
      </c>
    </row>
    <row r="154" spans="2:4" x14ac:dyDescent="0.25">
      <c r="B154" s="8" t="s">
        <v>283</v>
      </c>
      <c r="D154" s="11" t="s">
        <v>347</v>
      </c>
    </row>
    <row r="155" spans="2:4" x14ac:dyDescent="0.25">
      <c r="B155" s="8" t="s">
        <v>283</v>
      </c>
      <c r="D155" s="11" t="s">
        <v>348</v>
      </c>
    </row>
    <row r="156" spans="2:4" x14ac:dyDescent="0.25">
      <c r="B156" s="8" t="s">
        <v>283</v>
      </c>
      <c r="D156" s="11" t="s">
        <v>374</v>
      </c>
    </row>
    <row r="157" spans="2:4" x14ac:dyDescent="0.25">
      <c r="B157" s="8" t="s">
        <v>283</v>
      </c>
      <c r="D157" s="11" t="s">
        <v>375</v>
      </c>
    </row>
    <row r="158" spans="2:4" x14ac:dyDescent="0.25">
      <c r="B158" s="8" t="s">
        <v>283</v>
      </c>
      <c r="D158" s="11" t="s">
        <v>358</v>
      </c>
    </row>
    <row r="160" spans="2:4" x14ac:dyDescent="0.25">
      <c r="B160" s="8" t="s">
        <v>280</v>
      </c>
      <c r="C160" s="4" t="s">
        <v>380</v>
      </c>
      <c r="D160" t="s">
        <v>381</v>
      </c>
    </row>
    <row r="162" spans="2:4" x14ac:dyDescent="0.25">
      <c r="B162" s="8" t="s">
        <v>282</v>
      </c>
      <c r="C162" s="4" t="s">
        <v>382</v>
      </c>
      <c r="D162" t="s">
        <v>383</v>
      </c>
    </row>
    <row r="163" spans="2:4" x14ac:dyDescent="0.25">
      <c r="B163" s="8" t="s">
        <v>282</v>
      </c>
      <c r="C163" s="4" t="s">
        <v>544</v>
      </c>
      <c r="D163" s="11" t="s">
        <v>384</v>
      </c>
    </row>
    <row r="164" spans="2:4" x14ac:dyDescent="0.25">
      <c r="B164" s="8" t="s">
        <v>282</v>
      </c>
      <c r="D164" s="11" t="s">
        <v>385</v>
      </c>
    </row>
    <row r="165" spans="2:4" x14ac:dyDescent="0.25">
      <c r="B165" s="8" t="s">
        <v>282</v>
      </c>
      <c r="D165" s="11" t="s">
        <v>386</v>
      </c>
    </row>
    <row r="166" spans="2:4" x14ac:dyDescent="0.25">
      <c r="B166" s="8" t="s">
        <v>282</v>
      </c>
      <c r="D166" s="11" t="s">
        <v>387</v>
      </c>
    </row>
    <row r="167" spans="2:4" x14ac:dyDescent="0.25">
      <c r="B167" s="8" t="s">
        <v>282</v>
      </c>
      <c r="D167" s="11" t="s">
        <v>388</v>
      </c>
    </row>
    <row r="168" spans="2:4" x14ac:dyDescent="0.25">
      <c r="B168" s="8" t="s">
        <v>282</v>
      </c>
      <c r="D168" s="11" t="s">
        <v>389</v>
      </c>
    </row>
    <row r="169" spans="2:4" x14ac:dyDescent="0.25">
      <c r="B169" s="8" t="s">
        <v>282</v>
      </c>
      <c r="D169" s="11" t="s">
        <v>390</v>
      </c>
    </row>
    <row r="170" spans="2:4" x14ac:dyDescent="0.25">
      <c r="B170" s="8" t="s">
        <v>282</v>
      </c>
      <c r="D170" s="11" t="s">
        <v>391</v>
      </c>
    </row>
    <row r="171" spans="2:4" x14ac:dyDescent="0.25">
      <c r="B171" s="8" t="s">
        <v>282</v>
      </c>
      <c r="D171" s="14" t="s">
        <v>392</v>
      </c>
    </row>
    <row r="172" spans="2:4" x14ac:dyDescent="0.25">
      <c r="B172" s="8" t="s">
        <v>282</v>
      </c>
      <c r="D172" s="11" t="s">
        <v>393</v>
      </c>
    </row>
    <row r="173" spans="2:4" x14ac:dyDescent="0.25">
      <c r="B173" s="8" t="s">
        <v>282</v>
      </c>
      <c r="D173" s="11" t="s">
        <v>394</v>
      </c>
    </row>
    <row r="174" spans="2:4" x14ac:dyDescent="0.25">
      <c r="B174" s="8" t="s">
        <v>282</v>
      </c>
      <c r="D174" s="14" t="s">
        <v>395</v>
      </c>
    </row>
    <row r="175" spans="2:4" x14ac:dyDescent="0.25">
      <c r="B175" s="8" t="s">
        <v>282</v>
      </c>
      <c r="D175" s="11" t="s">
        <v>396</v>
      </c>
    </row>
    <row r="176" spans="2:4" x14ac:dyDescent="0.25">
      <c r="B176" s="8" t="s">
        <v>282</v>
      </c>
      <c r="D176" s="11" t="s">
        <v>397</v>
      </c>
    </row>
    <row r="177" spans="2:4" x14ac:dyDescent="0.25">
      <c r="B177" s="8" t="s">
        <v>282</v>
      </c>
      <c r="D177" s="11" t="s">
        <v>398</v>
      </c>
    </row>
    <row r="178" spans="2:4" x14ac:dyDescent="0.25">
      <c r="B178" s="8" t="s">
        <v>282</v>
      </c>
      <c r="D178" s="11" t="s">
        <v>399</v>
      </c>
    </row>
    <row r="179" spans="2:4" x14ac:dyDescent="0.25">
      <c r="B179" s="8" t="s">
        <v>282</v>
      </c>
      <c r="D179" s="11" t="s">
        <v>400</v>
      </c>
    </row>
    <row r="180" spans="2:4" x14ac:dyDescent="0.25">
      <c r="B180" s="8" t="s">
        <v>282</v>
      </c>
      <c r="D180" s="11" t="s">
        <v>401</v>
      </c>
    </row>
    <row r="181" spans="2:4" x14ac:dyDescent="0.25">
      <c r="B181" s="8" t="s">
        <v>282</v>
      </c>
      <c r="D181" s="11" t="s">
        <v>402</v>
      </c>
    </row>
    <row r="182" spans="2:4" x14ac:dyDescent="0.25">
      <c r="B182" s="8" t="s">
        <v>282</v>
      </c>
      <c r="D182" s="11" t="s">
        <v>403</v>
      </c>
    </row>
    <row r="183" spans="2:4" x14ac:dyDescent="0.25">
      <c r="B183" s="8" t="s">
        <v>282</v>
      </c>
      <c r="D183" s="11" t="s">
        <v>404</v>
      </c>
    </row>
    <row r="184" spans="2:4" x14ac:dyDescent="0.25">
      <c r="B184" s="8" t="s">
        <v>282</v>
      </c>
      <c r="D184" s="11" t="s">
        <v>405</v>
      </c>
    </row>
    <row r="185" spans="2:4" x14ac:dyDescent="0.25">
      <c r="B185" s="8" t="s">
        <v>282</v>
      </c>
      <c r="D185" s="11" t="s">
        <v>406</v>
      </c>
    </row>
    <row r="186" spans="2:4" x14ac:dyDescent="0.25">
      <c r="B186" s="8" t="s">
        <v>282</v>
      </c>
      <c r="D186" s="11" t="s">
        <v>407</v>
      </c>
    </row>
    <row r="187" spans="2:4" x14ac:dyDescent="0.25">
      <c r="B187" s="8" t="s">
        <v>282</v>
      </c>
      <c r="D187" s="11" t="s">
        <v>408</v>
      </c>
    </row>
    <row r="188" spans="2:4" x14ac:dyDescent="0.25">
      <c r="B188" s="8" t="s">
        <v>282</v>
      </c>
      <c r="D188" s="11" t="s">
        <v>409</v>
      </c>
    </row>
    <row r="189" spans="2:4" x14ac:dyDescent="0.25">
      <c r="B189" s="8" t="s">
        <v>282</v>
      </c>
      <c r="D189" s="11" t="s">
        <v>410</v>
      </c>
    </row>
    <row r="190" spans="2:4" x14ac:dyDescent="0.25">
      <c r="B190" s="8" t="s">
        <v>282</v>
      </c>
      <c r="D190" s="11" t="s">
        <v>411</v>
      </c>
    </row>
    <row r="191" spans="2:4" x14ac:dyDescent="0.25">
      <c r="B191" s="8" t="s">
        <v>282</v>
      </c>
      <c r="D191" s="11" t="s">
        <v>412</v>
      </c>
    </row>
    <row r="192" spans="2:4" x14ac:dyDescent="0.25">
      <c r="B192" s="8" t="s">
        <v>282</v>
      </c>
      <c r="D192" s="11" t="s">
        <v>413</v>
      </c>
    </row>
    <row r="193" spans="2:4" x14ac:dyDescent="0.25">
      <c r="B193" s="8" t="s">
        <v>282</v>
      </c>
      <c r="D193" s="11" t="s">
        <v>414</v>
      </c>
    </row>
    <row r="194" spans="2:4" x14ac:dyDescent="0.25">
      <c r="B194" s="8" t="s">
        <v>282</v>
      </c>
      <c r="D194" s="11" t="s">
        <v>401</v>
      </c>
    </row>
    <row r="195" spans="2:4" x14ac:dyDescent="0.25">
      <c r="B195" s="8" t="s">
        <v>282</v>
      </c>
      <c r="D195" s="11" t="s">
        <v>403</v>
      </c>
    </row>
    <row r="196" spans="2:4" x14ac:dyDescent="0.25">
      <c r="B196" s="8" t="s">
        <v>282</v>
      </c>
      <c r="D196" s="11" t="s">
        <v>415</v>
      </c>
    </row>
    <row r="197" spans="2:4" x14ac:dyDescent="0.25">
      <c r="B197" s="8" t="s">
        <v>282</v>
      </c>
      <c r="D197" s="11" t="s">
        <v>416</v>
      </c>
    </row>
    <row r="198" spans="2:4" x14ac:dyDescent="0.25">
      <c r="B198" s="8" t="s">
        <v>282</v>
      </c>
      <c r="D198" s="11" t="s">
        <v>425</v>
      </c>
    </row>
    <row r="199" spans="2:4" x14ac:dyDescent="0.25">
      <c r="B199" s="8" t="s">
        <v>282</v>
      </c>
      <c r="D199" s="11" t="s">
        <v>417</v>
      </c>
    </row>
    <row r="200" spans="2:4" x14ac:dyDescent="0.25">
      <c r="B200" s="8" t="s">
        <v>282</v>
      </c>
      <c r="D200" s="11" t="s">
        <v>401</v>
      </c>
    </row>
    <row r="201" spans="2:4" x14ac:dyDescent="0.25">
      <c r="B201" s="8" t="s">
        <v>282</v>
      </c>
      <c r="D201" s="11" t="s">
        <v>416</v>
      </c>
    </row>
    <row r="202" spans="2:4" x14ac:dyDescent="0.25">
      <c r="B202" s="8" t="s">
        <v>282</v>
      </c>
      <c r="D202" s="11" t="s">
        <v>426</v>
      </c>
    </row>
    <row r="203" spans="2:4" x14ac:dyDescent="0.25">
      <c r="B203" s="8" t="s">
        <v>282</v>
      </c>
      <c r="D203" s="11" t="s">
        <v>418</v>
      </c>
    </row>
    <row r="204" spans="2:4" x14ac:dyDescent="0.25">
      <c r="B204" s="8" t="s">
        <v>282</v>
      </c>
      <c r="D204" s="11" t="s">
        <v>401</v>
      </c>
    </row>
    <row r="205" spans="2:4" x14ac:dyDescent="0.25">
      <c r="B205" s="8" t="s">
        <v>282</v>
      </c>
      <c r="D205" s="11" t="s">
        <v>403</v>
      </c>
    </row>
    <row r="206" spans="2:4" x14ac:dyDescent="0.25">
      <c r="B206" s="8" t="s">
        <v>282</v>
      </c>
      <c r="D206" s="11" t="s">
        <v>419</v>
      </c>
    </row>
    <row r="207" spans="2:4" x14ac:dyDescent="0.25">
      <c r="B207" s="8" t="s">
        <v>282</v>
      </c>
      <c r="D207" s="11" t="s">
        <v>420</v>
      </c>
    </row>
    <row r="208" spans="2:4" x14ac:dyDescent="0.25">
      <c r="B208" s="8" t="s">
        <v>282</v>
      </c>
      <c r="D208" s="11" t="s">
        <v>421</v>
      </c>
    </row>
    <row r="209" spans="2:4" x14ac:dyDescent="0.25">
      <c r="B209" s="8" t="s">
        <v>282</v>
      </c>
      <c r="D209" s="11" t="s">
        <v>422</v>
      </c>
    </row>
    <row r="210" spans="2:4" x14ac:dyDescent="0.25">
      <c r="B210" s="8" t="s">
        <v>282</v>
      </c>
      <c r="D210" s="11" t="s">
        <v>423</v>
      </c>
    </row>
    <row r="211" spans="2:4" x14ac:dyDescent="0.25">
      <c r="B211" s="8" t="s">
        <v>282</v>
      </c>
      <c r="D211" s="11" t="s">
        <v>424</v>
      </c>
    </row>
    <row r="212" spans="2:4" x14ac:dyDescent="0.25">
      <c r="B212" s="8" t="s">
        <v>282</v>
      </c>
      <c r="D212" s="11" t="s">
        <v>403</v>
      </c>
    </row>
    <row r="213" spans="2:4" x14ac:dyDescent="0.25">
      <c r="B213" s="8" t="s">
        <v>282</v>
      </c>
      <c r="C213" s="4" t="s">
        <v>450</v>
      </c>
    </row>
    <row r="214" spans="2:4" x14ac:dyDescent="0.25">
      <c r="B214" s="8" t="s">
        <v>282</v>
      </c>
      <c r="C214" s="4" t="s">
        <v>318</v>
      </c>
      <c r="D214" t="str">
        <f>"scp /etc/corosync/corosync.conf "&amp;NFS2NAME&amp;":/etc/corosync/corosync.conf"</f>
        <v>scp /etc/corosync/corosync.conf sap-nw1-nfs2:/etc/corosync/corosync.conf</v>
      </c>
    </row>
    <row r="216" spans="2:4" x14ac:dyDescent="0.25">
      <c r="B216" s="8" t="s">
        <v>280</v>
      </c>
      <c r="C216" s="4" t="s">
        <v>427</v>
      </c>
      <c r="D216" t="s">
        <v>428</v>
      </c>
    </row>
    <row r="218" spans="2:4" x14ac:dyDescent="0.25">
      <c r="B218" s="8" t="s">
        <v>282</v>
      </c>
      <c r="C218" s="4" t="s">
        <v>451</v>
      </c>
      <c r="D218" t="s">
        <v>429</v>
      </c>
    </row>
    <row r="219" spans="2:4" x14ac:dyDescent="0.25">
      <c r="B219" s="8" t="s">
        <v>282</v>
      </c>
      <c r="D219" t="s">
        <v>430</v>
      </c>
    </row>
    <row r="220" spans="2:4" x14ac:dyDescent="0.25">
      <c r="B220" s="8" t="s">
        <v>282</v>
      </c>
      <c r="D220" t="s">
        <v>431</v>
      </c>
    </row>
    <row r="221" spans="2:4" x14ac:dyDescent="0.25">
      <c r="B221" s="8" t="s">
        <v>282</v>
      </c>
      <c r="D221" t="s">
        <v>432</v>
      </c>
    </row>
    <row r="222" spans="2:4" x14ac:dyDescent="0.25">
      <c r="B222" s="8" t="s">
        <v>282</v>
      </c>
      <c r="D222" t="s">
        <v>433</v>
      </c>
    </row>
    <row r="223" spans="2:4" x14ac:dyDescent="0.25">
      <c r="B223" s="8" t="s">
        <v>282</v>
      </c>
      <c r="C223" s="4" t="s">
        <v>434</v>
      </c>
      <c r="D223" t="s">
        <v>152</v>
      </c>
    </row>
    <row r="224" spans="2:4" x14ac:dyDescent="0.25">
      <c r="B224" s="8" t="s">
        <v>282</v>
      </c>
      <c r="C224" s="4" t="s">
        <v>435</v>
      </c>
      <c r="D224" s="11" t="s">
        <v>436</v>
      </c>
    </row>
    <row r="225" spans="2:4" x14ac:dyDescent="0.25">
      <c r="B225" s="8" t="s">
        <v>282</v>
      </c>
      <c r="D225" s="11" t="s">
        <v>709</v>
      </c>
    </row>
    <row r="226" spans="2:4" x14ac:dyDescent="0.25">
      <c r="B226" s="8" t="s">
        <v>282</v>
      </c>
      <c r="D226" s="11" t="s">
        <v>438</v>
      </c>
    </row>
    <row r="227" spans="2:4" x14ac:dyDescent="0.25">
      <c r="B227" s="8" t="s">
        <v>282</v>
      </c>
      <c r="D227" s="11" t="s">
        <v>442</v>
      </c>
    </row>
    <row r="228" spans="2:4" x14ac:dyDescent="0.25">
      <c r="B228" s="8" t="s">
        <v>282</v>
      </c>
      <c r="D228" s="11"/>
    </row>
    <row r="229" spans="2:4" x14ac:dyDescent="0.25">
      <c r="B229" s="8" t="s">
        <v>282</v>
      </c>
      <c r="D229" s="11" t="s">
        <v>439</v>
      </c>
    </row>
    <row r="230" spans="2:4" x14ac:dyDescent="0.25">
      <c r="B230" s="8" t="s">
        <v>282</v>
      </c>
      <c r="D230" s="11" t="s">
        <v>440</v>
      </c>
    </row>
    <row r="231" spans="2:4" x14ac:dyDescent="0.25">
      <c r="B231" s="8" t="s">
        <v>282</v>
      </c>
      <c r="D231" s="11"/>
    </row>
    <row r="232" spans="2:4" x14ac:dyDescent="0.25">
      <c r="B232" s="8" t="s">
        <v>282</v>
      </c>
      <c r="D232" s="11" t="s">
        <v>443</v>
      </c>
    </row>
    <row r="233" spans="2:4" x14ac:dyDescent="0.25">
      <c r="B233" s="8" t="s">
        <v>282</v>
      </c>
      <c r="D233" s="11"/>
    </row>
    <row r="234" spans="2:4" x14ac:dyDescent="0.25">
      <c r="B234" s="8" t="s">
        <v>282</v>
      </c>
      <c r="D234" s="11" t="s">
        <v>441</v>
      </c>
    </row>
    <row r="235" spans="2:4" x14ac:dyDescent="0.25">
      <c r="B235" s="8" t="s">
        <v>282</v>
      </c>
      <c r="D235" s="11"/>
    </row>
    <row r="236" spans="2:4" x14ac:dyDescent="0.25">
      <c r="B236" s="8" t="s">
        <v>282</v>
      </c>
      <c r="D236" s="11" t="s">
        <v>595</v>
      </c>
    </row>
    <row r="237" spans="2:4" x14ac:dyDescent="0.25">
      <c r="B237" s="8" t="s">
        <v>282</v>
      </c>
    </row>
    <row r="238" spans="2:4" x14ac:dyDescent="0.25">
      <c r="B238" s="8" t="s">
        <v>282</v>
      </c>
      <c r="C238" s="4" t="s">
        <v>444</v>
      </c>
      <c r="D238" t="s">
        <v>300</v>
      </c>
    </row>
    <row r="239" spans="2:4" x14ac:dyDescent="0.25">
      <c r="B239" s="8" t="s">
        <v>282</v>
      </c>
      <c r="C239" s="4" t="s">
        <v>304</v>
      </c>
      <c r="D239" s="11" t="s">
        <v>445</v>
      </c>
    </row>
    <row r="240" spans="2:4" x14ac:dyDescent="0.25">
      <c r="B240" s="8" t="s">
        <v>282</v>
      </c>
      <c r="D240" s="11" t="s">
        <v>446</v>
      </c>
    </row>
    <row r="241" spans="1:4" x14ac:dyDescent="0.25">
      <c r="B241" s="8" t="s">
        <v>282</v>
      </c>
      <c r="D241" s="11" t="s">
        <v>447</v>
      </c>
    </row>
    <row r="242" spans="1:4" x14ac:dyDescent="0.25">
      <c r="B242" s="8" t="s">
        <v>282</v>
      </c>
      <c r="C242" s="4" t="s">
        <v>318</v>
      </c>
      <c r="D242" t="str">
        <f>"scp /etc/sysctl.conf "&amp;NFS2NAME&amp;":/etc/sysctl.conf"</f>
        <v>scp /etc/sysctl.conf sap-nw1-nfs2:/etc/sysctl.conf</v>
      </c>
    </row>
    <row r="244" spans="1:4" x14ac:dyDescent="0.25">
      <c r="B244" s="8" t="s">
        <v>280</v>
      </c>
      <c r="C244" s="4" t="s">
        <v>449</v>
      </c>
      <c r="D244" t="s">
        <v>448</v>
      </c>
    </row>
    <row r="246" spans="1:4" x14ac:dyDescent="0.25">
      <c r="A246" s="1" t="s">
        <v>452</v>
      </c>
      <c r="B246" s="8" t="s">
        <v>280</v>
      </c>
      <c r="C246" s="4" t="s">
        <v>456</v>
      </c>
      <c r="D246" t="s">
        <v>454</v>
      </c>
    </row>
    <row r="247" spans="1:4" x14ac:dyDescent="0.25">
      <c r="B247" s="8" t="s">
        <v>280</v>
      </c>
      <c r="C247" s="4" t="s">
        <v>457</v>
      </c>
      <c r="D247" t="s">
        <v>455</v>
      </c>
    </row>
    <row r="248" spans="1:4" x14ac:dyDescent="0.25">
      <c r="B248" s="8" t="s">
        <v>280</v>
      </c>
      <c r="C248" s="4" t="s">
        <v>458</v>
      </c>
      <c r="D248" t="s">
        <v>459</v>
      </c>
    </row>
    <row r="249" spans="1:4" x14ac:dyDescent="0.25">
      <c r="B249" s="8" t="s">
        <v>280</v>
      </c>
      <c r="C249" s="4" t="s">
        <v>465</v>
      </c>
      <c r="D249" t="s">
        <v>461</v>
      </c>
    </row>
    <row r="250" spans="1:4" x14ac:dyDescent="0.25">
      <c r="B250" s="8" t="s">
        <v>280</v>
      </c>
      <c r="D250" t="s">
        <v>462</v>
      </c>
    </row>
    <row r="251" spans="1:4" x14ac:dyDescent="0.25">
      <c r="B251" s="8" t="s">
        <v>280</v>
      </c>
      <c r="D251" t="s">
        <v>463</v>
      </c>
    </row>
    <row r="252" spans="1:4" x14ac:dyDescent="0.25">
      <c r="B252" s="8" t="s">
        <v>280</v>
      </c>
      <c r="D252" t="s">
        <v>464</v>
      </c>
    </row>
    <row r="253" spans="1:4" x14ac:dyDescent="0.25">
      <c r="B253" s="8" t="s">
        <v>280</v>
      </c>
      <c r="C253" s="4" t="s">
        <v>460</v>
      </c>
      <c r="D253" t="s">
        <v>466</v>
      </c>
    </row>
    <row r="254" spans="1:4" x14ac:dyDescent="0.25">
      <c r="B254" s="8" t="s">
        <v>280</v>
      </c>
      <c r="C254" s="4" t="s">
        <v>467</v>
      </c>
      <c r="D254" t="str">
        <f>"vgcreate "&amp;SID&amp;"nfsvg /dev/disk/azure/scsi1/lun0-part1"</f>
        <v>vgcreate NW1nfsvg /dev/disk/azure/scsi1/lun0-part1</v>
      </c>
    </row>
    <row r="255" spans="1:4" x14ac:dyDescent="0.25">
      <c r="B255" s="8" t="s">
        <v>280</v>
      </c>
      <c r="C255" s="4" t="s">
        <v>468</v>
      </c>
      <c r="D255" t="str">
        <f>"lvcreate -l 100%FREE -n "&amp;SID&amp;"nfslv "&amp;SID&amp;"nfsvg"</f>
        <v>lvcreate -l 100%FREE -n NW1nfslv NW1nfsvg</v>
      </c>
    </row>
    <row r="256" spans="1:4" x14ac:dyDescent="0.25">
      <c r="B256" s="8" t="s">
        <v>280</v>
      </c>
      <c r="C256" s="4" t="s">
        <v>469</v>
      </c>
      <c r="D256" t="s">
        <v>470</v>
      </c>
    </row>
    <row r="257" spans="2:4" x14ac:dyDescent="0.25">
      <c r="B257" s="8" t="s">
        <v>280</v>
      </c>
      <c r="C257" s="4" t="s">
        <v>471</v>
      </c>
      <c r="D257" s="11" t="s">
        <v>472</v>
      </c>
    </row>
    <row r="258" spans="2:4" x14ac:dyDescent="0.25">
      <c r="B258" s="8" t="s">
        <v>280</v>
      </c>
      <c r="D258" s="11" t="s">
        <v>473</v>
      </c>
    </row>
    <row r="260" spans="2:4" x14ac:dyDescent="0.25">
      <c r="B260" s="8" t="s">
        <v>282</v>
      </c>
      <c r="C260" s="4" t="s">
        <v>474</v>
      </c>
      <c r="D260" t="s">
        <v>475</v>
      </c>
    </row>
    <row r="261" spans="2:4" x14ac:dyDescent="0.25">
      <c r="B261" s="8" t="s">
        <v>282</v>
      </c>
      <c r="C261" s="4" t="s">
        <v>544</v>
      </c>
      <c r="D261" s="11" t="s">
        <v>476</v>
      </c>
    </row>
    <row r="262" spans="2:4" x14ac:dyDescent="0.25">
      <c r="B262" s="8" t="s">
        <v>282</v>
      </c>
      <c r="D262" s="11" t="s">
        <v>477</v>
      </c>
    </row>
    <row r="263" spans="2:4" x14ac:dyDescent="0.25">
      <c r="B263" s="8" t="s">
        <v>282</v>
      </c>
      <c r="D263" s="11" t="s">
        <v>478</v>
      </c>
    </row>
    <row r="264" spans="2:4" x14ac:dyDescent="0.25">
      <c r="B264" s="8" t="s">
        <v>282</v>
      </c>
      <c r="D264" s="11"/>
    </row>
    <row r="265" spans="2:4" x14ac:dyDescent="0.25">
      <c r="B265" s="8" t="s">
        <v>282</v>
      </c>
      <c r="D265" s="11" t="s">
        <v>479</v>
      </c>
    </row>
    <row r="266" spans="2:4" x14ac:dyDescent="0.25">
      <c r="B266" s="8" t="s">
        <v>282</v>
      </c>
      <c r="D266" s="14" t="s">
        <v>480</v>
      </c>
    </row>
    <row r="267" spans="2:4" x14ac:dyDescent="0.25">
      <c r="B267" s="8" t="s">
        <v>282</v>
      </c>
      <c r="D267" s="11" t="s">
        <v>481</v>
      </c>
    </row>
    <row r="268" spans="2:4" x14ac:dyDescent="0.25">
      <c r="B268" s="8" t="s">
        <v>282</v>
      </c>
      <c r="D268" s="11" t="s">
        <v>482</v>
      </c>
    </row>
    <row r="269" spans="2:4" x14ac:dyDescent="0.25">
      <c r="B269" s="8" t="s">
        <v>282</v>
      </c>
      <c r="D269" s="11" t="s">
        <v>483</v>
      </c>
    </row>
    <row r="270" spans="2:4" x14ac:dyDescent="0.25">
      <c r="B270" s="8" t="s">
        <v>282</v>
      </c>
      <c r="D270" s="11" t="s">
        <v>484</v>
      </c>
    </row>
    <row r="271" spans="2:4" x14ac:dyDescent="0.25">
      <c r="B271" s="8" t="s">
        <v>282</v>
      </c>
      <c r="D271" s="11" t="s">
        <v>485</v>
      </c>
    </row>
    <row r="272" spans="2:4" x14ac:dyDescent="0.25">
      <c r="B272" s="8" t="s">
        <v>282</v>
      </c>
      <c r="D272" s="11" t="s">
        <v>486</v>
      </c>
    </row>
    <row r="273" spans="2:4" x14ac:dyDescent="0.25">
      <c r="B273" s="8" t="s">
        <v>282</v>
      </c>
      <c r="D273" s="11" t="s">
        <v>487</v>
      </c>
    </row>
    <row r="274" spans="2:4" x14ac:dyDescent="0.25">
      <c r="B274" s="8" t="s">
        <v>282</v>
      </c>
      <c r="D274" s="11" t="s">
        <v>403</v>
      </c>
    </row>
    <row r="275" spans="2:4" x14ac:dyDescent="0.25">
      <c r="B275" s="8" t="s">
        <v>282</v>
      </c>
      <c r="D275" s="11" t="s">
        <v>488</v>
      </c>
    </row>
    <row r="276" spans="2:4" x14ac:dyDescent="0.25">
      <c r="B276" s="8" t="s">
        <v>282</v>
      </c>
      <c r="D276" s="11" t="s">
        <v>489</v>
      </c>
    </row>
    <row r="277" spans="2:4" x14ac:dyDescent="0.25">
      <c r="B277" s="8" t="s">
        <v>282</v>
      </c>
      <c r="D277" s="11" t="s">
        <v>490</v>
      </c>
    </row>
    <row r="278" spans="2:4" x14ac:dyDescent="0.25">
      <c r="B278" s="8" t="s">
        <v>282</v>
      </c>
      <c r="D278" s="11" t="s">
        <v>491</v>
      </c>
    </row>
    <row r="279" spans="2:4" x14ac:dyDescent="0.25">
      <c r="B279" s="8" t="s">
        <v>282</v>
      </c>
      <c r="D279" s="11" t="s">
        <v>492</v>
      </c>
    </row>
    <row r="280" spans="2:4" x14ac:dyDescent="0.25">
      <c r="B280" s="8" t="s">
        <v>282</v>
      </c>
      <c r="D280" s="11" t="s">
        <v>493</v>
      </c>
    </row>
    <row r="281" spans="2:4" x14ac:dyDescent="0.25">
      <c r="B281" s="8" t="s">
        <v>282</v>
      </c>
      <c r="D281" s="11" t="s">
        <v>494</v>
      </c>
    </row>
    <row r="282" spans="2:4" x14ac:dyDescent="0.25">
      <c r="B282" s="8" t="s">
        <v>282</v>
      </c>
      <c r="D282" s="11" t="s">
        <v>495</v>
      </c>
    </row>
    <row r="283" spans="2:4" x14ac:dyDescent="0.25">
      <c r="B283" s="8" t="s">
        <v>282</v>
      </c>
      <c r="D283" s="11" t="s">
        <v>496</v>
      </c>
    </row>
    <row r="284" spans="2:4" x14ac:dyDescent="0.25">
      <c r="B284" s="8" t="s">
        <v>282</v>
      </c>
      <c r="D284" s="11" t="s">
        <v>497</v>
      </c>
    </row>
    <row r="285" spans="2:4" x14ac:dyDescent="0.25">
      <c r="B285" s="8" t="s">
        <v>282</v>
      </c>
      <c r="D285" s="11" t="s">
        <v>498</v>
      </c>
    </row>
    <row r="286" spans="2:4" x14ac:dyDescent="0.25">
      <c r="B286" s="8" t="s">
        <v>282</v>
      </c>
      <c r="D286" s="11" t="s">
        <v>499</v>
      </c>
    </row>
    <row r="287" spans="2:4" x14ac:dyDescent="0.25">
      <c r="B287" s="8" t="s">
        <v>282</v>
      </c>
      <c r="D287" s="11" t="s">
        <v>500</v>
      </c>
    </row>
    <row r="288" spans="2:4" x14ac:dyDescent="0.25">
      <c r="B288" s="8" t="s">
        <v>282</v>
      </c>
      <c r="D288" s="11" t="s">
        <v>501</v>
      </c>
    </row>
    <row r="289" spans="2:4" x14ac:dyDescent="0.25">
      <c r="B289" s="8" t="s">
        <v>282</v>
      </c>
      <c r="D289" s="11" t="s">
        <v>502</v>
      </c>
    </row>
    <row r="290" spans="2:4" x14ac:dyDescent="0.25">
      <c r="B290" s="8" t="s">
        <v>282</v>
      </c>
      <c r="D290" s="14" t="s">
        <v>503</v>
      </c>
    </row>
    <row r="291" spans="2:4" x14ac:dyDescent="0.25">
      <c r="B291" s="8" t="s">
        <v>282</v>
      </c>
      <c r="D291" s="14" t="s">
        <v>504</v>
      </c>
    </row>
    <row r="292" spans="2:4" x14ac:dyDescent="0.25">
      <c r="B292" s="8" t="s">
        <v>282</v>
      </c>
      <c r="D292" s="14" t="s">
        <v>505</v>
      </c>
    </row>
    <row r="293" spans="2:4" x14ac:dyDescent="0.25">
      <c r="B293" s="8" t="s">
        <v>282</v>
      </c>
      <c r="D293" s="14" t="s">
        <v>506</v>
      </c>
    </row>
    <row r="294" spans="2:4" x14ac:dyDescent="0.25">
      <c r="B294" s="8" t="s">
        <v>282</v>
      </c>
      <c r="D294" s="11" t="s">
        <v>401</v>
      </c>
    </row>
    <row r="295" spans="2:4" x14ac:dyDescent="0.25">
      <c r="B295" s="8" t="s">
        <v>282</v>
      </c>
      <c r="D295" s="11" t="s">
        <v>507</v>
      </c>
    </row>
    <row r="296" spans="2:4" x14ac:dyDescent="0.25">
      <c r="B296" s="8" t="s">
        <v>282</v>
      </c>
      <c r="D296" s="11" t="s">
        <v>508</v>
      </c>
    </row>
    <row r="297" spans="2:4" x14ac:dyDescent="0.25">
      <c r="B297" s="8" t="s">
        <v>282</v>
      </c>
      <c r="D297" s="14" t="s">
        <v>509</v>
      </c>
    </row>
    <row r="298" spans="2:4" x14ac:dyDescent="0.25">
      <c r="B298" s="8" t="s">
        <v>282</v>
      </c>
      <c r="D298" s="11" t="s">
        <v>401</v>
      </c>
    </row>
    <row r="299" spans="2:4" x14ac:dyDescent="0.25">
      <c r="B299" s="8" t="s">
        <v>282</v>
      </c>
      <c r="D299" s="11" t="s">
        <v>510</v>
      </c>
    </row>
    <row r="300" spans="2:4" x14ac:dyDescent="0.25">
      <c r="B300" s="8" t="s">
        <v>282</v>
      </c>
      <c r="D300" s="11" t="s">
        <v>511</v>
      </c>
    </row>
    <row r="301" spans="2:4" x14ac:dyDescent="0.25">
      <c r="B301" s="8" t="s">
        <v>282</v>
      </c>
      <c r="D301" s="11" t="s">
        <v>512</v>
      </c>
    </row>
    <row r="302" spans="2:4" x14ac:dyDescent="0.25">
      <c r="B302" s="8" t="s">
        <v>282</v>
      </c>
      <c r="D302" s="11" t="s">
        <v>513</v>
      </c>
    </row>
    <row r="303" spans="2:4" x14ac:dyDescent="0.25">
      <c r="B303" s="8" t="s">
        <v>282</v>
      </c>
      <c r="D303" s="11" t="s">
        <v>514</v>
      </c>
    </row>
    <row r="304" spans="2:4" x14ac:dyDescent="0.25">
      <c r="B304" s="8" t="s">
        <v>282</v>
      </c>
      <c r="D304" s="11" t="s">
        <v>515</v>
      </c>
    </row>
    <row r="305" spans="2:4" x14ac:dyDescent="0.25">
      <c r="B305" s="8" t="s">
        <v>282</v>
      </c>
      <c r="D305" s="11" t="s">
        <v>401</v>
      </c>
    </row>
    <row r="306" spans="2:4" x14ac:dyDescent="0.25">
      <c r="B306" s="8" t="s">
        <v>282</v>
      </c>
      <c r="D306" s="11" t="s">
        <v>516</v>
      </c>
    </row>
    <row r="307" spans="2:4" x14ac:dyDescent="0.25">
      <c r="B307" s="8" t="s">
        <v>282</v>
      </c>
      <c r="D307" s="11" t="s">
        <v>517</v>
      </c>
    </row>
    <row r="308" spans="2:4" x14ac:dyDescent="0.25">
      <c r="B308" s="8" t="s">
        <v>282</v>
      </c>
      <c r="D308" s="11" t="s">
        <v>518</v>
      </c>
    </row>
    <row r="309" spans="2:4" x14ac:dyDescent="0.25">
      <c r="B309" s="8" t="s">
        <v>282</v>
      </c>
      <c r="D309" s="11" t="s">
        <v>519</v>
      </c>
    </row>
    <row r="310" spans="2:4" x14ac:dyDescent="0.25">
      <c r="B310" s="8" t="s">
        <v>282</v>
      </c>
      <c r="D310" s="11" t="s">
        <v>520</v>
      </c>
    </row>
    <row r="311" spans="2:4" x14ac:dyDescent="0.25">
      <c r="B311" s="8" t="s">
        <v>282</v>
      </c>
      <c r="D311" s="14" t="s">
        <v>521</v>
      </c>
    </row>
    <row r="312" spans="2:4" x14ac:dyDescent="0.25">
      <c r="B312" s="8" t="s">
        <v>282</v>
      </c>
      <c r="D312" s="14" t="s">
        <v>522</v>
      </c>
    </row>
    <row r="313" spans="2:4" x14ac:dyDescent="0.25">
      <c r="B313" s="8" t="s">
        <v>282</v>
      </c>
      <c r="D313" s="14" t="s">
        <v>523</v>
      </c>
    </row>
    <row r="314" spans="2:4" x14ac:dyDescent="0.25">
      <c r="B314" s="8" t="s">
        <v>282</v>
      </c>
      <c r="D314" s="14" t="s">
        <v>524</v>
      </c>
    </row>
    <row r="315" spans="2:4" x14ac:dyDescent="0.25">
      <c r="B315" s="8" t="s">
        <v>282</v>
      </c>
      <c r="D315" s="14" t="s">
        <v>525</v>
      </c>
    </row>
    <row r="316" spans="2:4" x14ac:dyDescent="0.25">
      <c r="B316" s="8" t="s">
        <v>282</v>
      </c>
      <c r="D316" s="14" t="s">
        <v>526</v>
      </c>
    </row>
    <row r="317" spans="2:4" x14ac:dyDescent="0.25">
      <c r="B317" s="8" t="s">
        <v>282</v>
      </c>
      <c r="D317" s="11" t="s">
        <v>401</v>
      </c>
    </row>
    <row r="318" spans="2:4" x14ac:dyDescent="0.25">
      <c r="B318" s="8" t="s">
        <v>282</v>
      </c>
      <c r="D318" s="11" t="s">
        <v>527</v>
      </c>
    </row>
    <row r="319" spans="2:4" x14ac:dyDescent="0.25">
      <c r="B319" s="8" t="s">
        <v>282</v>
      </c>
      <c r="D319" s="11" t="s">
        <v>528</v>
      </c>
    </row>
    <row r="320" spans="2:4" x14ac:dyDescent="0.25">
      <c r="B320" s="8" t="s">
        <v>282</v>
      </c>
      <c r="D320" s="11" t="s">
        <v>529</v>
      </c>
    </row>
    <row r="321" spans="2:4" x14ac:dyDescent="0.25">
      <c r="B321" s="8" t="s">
        <v>282</v>
      </c>
      <c r="D321" s="11" t="s">
        <v>530</v>
      </c>
    </row>
    <row r="322" spans="2:4" x14ac:dyDescent="0.25">
      <c r="B322" s="8" t="s">
        <v>282</v>
      </c>
      <c r="D322" s="11" t="s">
        <v>531</v>
      </c>
    </row>
    <row r="323" spans="2:4" x14ac:dyDescent="0.25">
      <c r="B323" s="8" t="s">
        <v>282</v>
      </c>
      <c r="D323" s="11" t="s">
        <v>532</v>
      </c>
    </row>
    <row r="324" spans="2:4" x14ac:dyDescent="0.25">
      <c r="B324" s="8" t="s">
        <v>282</v>
      </c>
      <c r="D324" s="11" t="s">
        <v>533</v>
      </c>
    </row>
    <row r="325" spans="2:4" x14ac:dyDescent="0.25">
      <c r="B325" s="8" t="s">
        <v>282</v>
      </c>
      <c r="D325" s="11" t="s">
        <v>534</v>
      </c>
    </row>
    <row r="326" spans="2:4" x14ac:dyDescent="0.25">
      <c r="B326" s="8" t="s">
        <v>282</v>
      </c>
      <c r="D326" s="14" t="s">
        <v>535</v>
      </c>
    </row>
    <row r="327" spans="2:4" x14ac:dyDescent="0.25">
      <c r="B327" s="8" t="s">
        <v>282</v>
      </c>
      <c r="D327" s="14" t="s">
        <v>536</v>
      </c>
    </row>
    <row r="328" spans="2:4" x14ac:dyDescent="0.25">
      <c r="B328" s="8" t="s">
        <v>282</v>
      </c>
      <c r="D328" s="14" t="s">
        <v>537</v>
      </c>
    </row>
    <row r="329" spans="2:4" x14ac:dyDescent="0.25">
      <c r="B329" s="8" t="s">
        <v>282</v>
      </c>
      <c r="D329" s="14" t="s">
        <v>538</v>
      </c>
    </row>
    <row r="330" spans="2:4" x14ac:dyDescent="0.25">
      <c r="B330" s="8" t="s">
        <v>282</v>
      </c>
      <c r="D330" s="14" t="s">
        <v>539</v>
      </c>
    </row>
    <row r="331" spans="2:4" x14ac:dyDescent="0.25">
      <c r="B331" s="8" t="s">
        <v>282</v>
      </c>
      <c r="D331" s="14" t="s">
        <v>540</v>
      </c>
    </row>
    <row r="332" spans="2:4" x14ac:dyDescent="0.25">
      <c r="B332" s="8" t="s">
        <v>282</v>
      </c>
      <c r="D332" s="14" t="s">
        <v>541</v>
      </c>
    </row>
    <row r="333" spans="2:4" x14ac:dyDescent="0.25">
      <c r="B333" s="8" t="s">
        <v>282</v>
      </c>
      <c r="D333" s="14" t="s">
        <v>542</v>
      </c>
    </row>
    <row r="334" spans="2:4" x14ac:dyDescent="0.25">
      <c r="B334" s="8" t="s">
        <v>282</v>
      </c>
      <c r="D334" s="14" t="s">
        <v>543</v>
      </c>
    </row>
    <row r="335" spans="2:4" x14ac:dyDescent="0.25">
      <c r="B335" s="8" t="s">
        <v>282</v>
      </c>
      <c r="D335" s="11" t="s">
        <v>401</v>
      </c>
    </row>
    <row r="336" spans="2:4" x14ac:dyDescent="0.25">
      <c r="B336" s="8" t="s">
        <v>282</v>
      </c>
      <c r="D336" s="11" t="s">
        <v>403</v>
      </c>
    </row>
    <row r="337" spans="2:4" x14ac:dyDescent="0.25">
      <c r="B337" s="8" t="s">
        <v>282</v>
      </c>
    </row>
    <row r="338" spans="2:4" x14ac:dyDescent="0.25">
      <c r="B338" s="8" t="s">
        <v>282</v>
      </c>
      <c r="C338" s="4" t="s">
        <v>318</v>
      </c>
      <c r="D338" t="str">
        <f>"scp /etc/drbd.d/global_common.conf "&amp;NFS2NAME&amp;":/etc/drbd.d/global_common.conf"</f>
        <v>scp /etc/drbd.d/global_common.conf sap-nw1-nfs2:/etc/drbd.d/global_common.conf</v>
      </c>
    </row>
    <row r="339" spans="2:4" x14ac:dyDescent="0.25">
      <c r="B339" s="8" t="s">
        <v>282</v>
      </c>
      <c r="C339" s="4" t="s">
        <v>545</v>
      </c>
      <c r="D339" s="4" t="str">
        <f>"vi /etc/drbd.d/"&amp;LOSID&amp;"nfs.res"</f>
        <v>vi /etc/drbd.d/nw1nfs.res</v>
      </c>
    </row>
    <row r="340" spans="2:4" x14ac:dyDescent="0.25">
      <c r="B340" s="8" t="s">
        <v>282</v>
      </c>
      <c r="C340" s="4" t="s">
        <v>546</v>
      </c>
      <c r="D340" s="11" t="str">
        <f>"resource "&amp;LOSID&amp;"nfs {"</f>
        <v>resource nw1nfs {</v>
      </c>
    </row>
    <row r="341" spans="2:4" x14ac:dyDescent="0.25">
      <c r="B341" s="8" t="s">
        <v>282</v>
      </c>
      <c r="D341" s="11" t="s">
        <v>547</v>
      </c>
    </row>
    <row r="342" spans="2:4" x14ac:dyDescent="0.25">
      <c r="B342" s="8" t="s">
        <v>282</v>
      </c>
      <c r="D342" s="11" t="s">
        <v>548</v>
      </c>
    </row>
    <row r="343" spans="2:4" x14ac:dyDescent="0.25">
      <c r="B343" s="8" t="s">
        <v>282</v>
      </c>
      <c r="D343" s="11" t="s">
        <v>549</v>
      </c>
    </row>
    <row r="344" spans="2:4" x14ac:dyDescent="0.25">
      <c r="B344" s="8" t="s">
        <v>282</v>
      </c>
      <c r="D344" s="11" t="s">
        <v>550</v>
      </c>
    </row>
    <row r="345" spans="2:4" x14ac:dyDescent="0.25">
      <c r="B345" s="8" t="s">
        <v>282</v>
      </c>
      <c r="D345" s="11" t="str">
        <f>"     on "&amp;NFS1NAME&amp;" {"</f>
        <v xml:space="preserve">     on sap-nw1-nfs1 {</v>
      </c>
    </row>
    <row r="346" spans="2:4" x14ac:dyDescent="0.25">
      <c r="B346" s="8" t="s">
        <v>282</v>
      </c>
      <c r="D346" s="11" t="str">
        <f>"          address   "&amp;NFS1IP&amp;":7790;"</f>
        <v xml:space="preserve">          address   10.1.1.1:7790;</v>
      </c>
    </row>
    <row r="347" spans="2:4" x14ac:dyDescent="0.25">
      <c r="B347" s="8" t="s">
        <v>282</v>
      </c>
      <c r="D347" s="11" t="s">
        <v>551</v>
      </c>
    </row>
    <row r="348" spans="2:4" x14ac:dyDescent="0.25">
      <c r="B348" s="8" t="s">
        <v>282</v>
      </c>
      <c r="D348" s="11" t="str">
        <f>"          disk      /dev/"&amp;SID&amp;"nfsvg/"&amp;SID&amp;"nfslv;"</f>
        <v xml:space="preserve">          disk      /dev/NW1nfsvg/NW1nfslv;</v>
      </c>
    </row>
    <row r="349" spans="2:4" x14ac:dyDescent="0.25">
      <c r="B349" s="8" t="s">
        <v>282</v>
      </c>
      <c r="D349" s="11" t="s">
        <v>552</v>
      </c>
    </row>
    <row r="350" spans="2:4" x14ac:dyDescent="0.25">
      <c r="B350" s="8" t="s">
        <v>282</v>
      </c>
      <c r="D350" s="11" t="s">
        <v>550</v>
      </c>
    </row>
    <row r="351" spans="2:4" x14ac:dyDescent="0.25">
      <c r="B351" s="8" t="s">
        <v>282</v>
      </c>
      <c r="D351" s="11" t="str">
        <f>"     on "&amp;NFS2NAME&amp;" {"</f>
        <v xml:space="preserve">     on sap-nw1-nfs2 {</v>
      </c>
    </row>
    <row r="352" spans="2:4" x14ac:dyDescent="0.25">
      <c r="B352" s="8" t="s">
        <v>282</v>
      </c>
      <c r="D352" s="11" t="str">
        <f>"          address   "&amp;NFS2IP&amp;":7790;"</f>
        <v xml:space="preserve">          address   10.1.1.2:7790;</v>
      </c>
    </row>
    <row r="353" spans="2:4" x14ac:dyDescent="0.25">
      <c r="B353" s="8" t="s">
        <v>282</v>
      </c>
      <c r="D353" s="11" t="s">
        <v>551</v>
      </c>
    </row>
    <row r="354" spans="2:4" x14ac:dyDescent="0.25">
      <c r="B354" s="8" t="s">
        <v>282</v>
      </c>
      <c r="D354" s="11" t="str">
        <f>"          disk      /dev/"&amp;SID&amp;"nfsvg/"&amp;SID&amp;"nfslv;"</f>
        <v xml:space="preserve">          disk      /dev/NW1nfsvg/NW1nfslv;</v>
      </c>
    </row>
    <row r="355" spans="2:4" x14ac:dyDescent="0.25">
      <c r="B355" s="8" t="s">
        <v>282</v>
      </c>
      <c r="D355" s="11" t="s">
        <v>552</v>
      </c>
    </row>
    <row r="356" spans="2:4" x14ac:dyDescent="0.25">
      <c r="B356" s="8" t="s">
        <v>282</v>
      </c>
      <c r="D356" s="11" t="s">
        <v>550</v>
      </c>
    </row>
    <row r="357" spans="2:4" x14ac:dyDescent="0.25">
      <c r="B357" s="8" t="s">
        <v>282</v>
      </c>
      <c r="D357" s="11" t="s">
        <v>403</v>
      </c>
    </row>
    <row r="358" spans="2:4" x14ac:dyDescent="0.25">
      <c r="B358" s="8" t="s">
        <v>282</v>
      </c>
      <c r="C358" s="4" t="s">
        <v>318</v>
      </c>
      <c r="D358" t="str">
        <f>"scp /etc/drbd.d/"&amp;LOSID&amp;"nfs.res "&amp;NFS2NAME&amp;":/etc/drbd.d/"&amp;LOSID&amp;"nfs.res"</f>
        <v>scp /etc/drbd.d/nw1nfs.res sap-nw1-nfs2:/etc/drbd.d/nw1nfs.res</v>
      </c>
    </row>
    <row r="360" spans="2:4" x14ac:dyDescent="0.25">
      <c r="B360" s="8" t="s">
        <v>280</v>
      </c>
      <c r="C360" s="4" t="s">
        <v>553</v>
      </c>
      <c r="D360" t="str">
        <f>"drbdadm create-md "&amp;LOSID&amp;"nfs"</f>
        <v>drbdadm create-md nw1nfs</v>
      </c>
    </row>
    <row r="361" spans="2:4" x14ac:dyDescent="0.25">
      <c r="B361" s="8" t="s">
        <v>280</v>
      </c>
      <c r="D361" t="str">
        <f>"drbdadm up "&amp;LOSID&amp;"nfs"</f>
        <v>drbdadm up nw1nfs</v>
      </c>
    </row>
    <row r="363" spans="2:4" x14ac:dyDescent="0.25">
      <c r="B363" s="8" t="s">
        <v>282</v>
      </c>
      <c r="C363" s="4" t="s">
        <v>554</v>
      </c>
      <c r="D363" t="str">
        <f>"drbdadm new-current-uuid --clear-bitmap "&amp;LOSID&amp;"nfs"</f>
        <v>drbdadm new-current-uuid --clear-bitmap nw1nfs</v>
      </c>
    </row>
    <row r="364" spans="2:4" x14ac:dyDescent="0.25">
      <c r="B364" s="8" t="s">
        <v>282</v>
      </c>
      <c r="D364" t="str">
        <f>"drbdadm primary --force "&amp;LOSID&amp;"nfs"</f>
        <v>drbdadm primary --force nw1nfs</v>
      </c>
    </row>
    <row r="365" spans="2:4" x14ac:dyDescent="0.25">
      <c r="B365" s="8" t="s">
        <v>282</v>
      </c>
      <c r="D365" t="str">
        <f>"drbdsetup wait-sync-resource "&amp;LOSID&amp;"nfs"</f>
        <v>drbdsetup wait-sync-resource nw1nfs</v>
      </c>
    </row>
    <row r="367" spans="2:4" x14ac:dyDescent="0.25">
      <c r="B367" s="8" t="s">
        <v>282</v>
      </c>
      <c r="C367" s="4" t="s">
        <v>555</v>
      </c>
      <c r="D367" t="s">
        <v>556</v>
      </c>
    </row>
    <row r="368" spans="2:4" x14ac:dyDescent="0.25">
      <c r="B368" s="8" t="s">
        <v>282</v>
      </c>
      <c r="D368" t="str">
        <f>"mkdir /nfsserver/"&amp;SID</f>
        <v>mkdir /nfsserver/NW1</v>
      </c>
    </row>
    <row r="369" spans="2:5" x14ac:dyDescent="0.25">
      <c r="B369" s="8" t="s">
        <v>282</v>
      </c>
      <c r="D369" t="str">
        <f>"chattr +i /nfsserver/"&amp;SID</f>
        <v>chattr +i /nfsserver/NW1</v>
      </c>
    </row>
    <row r="370" spans="2:5" x14ac:dyDescent="0.25">
      <c r="B370" s="8" t="s">
        <v>282</v>
      </c>
      <c r="D370" t="str">
        <f>"mount -t xfs /dev/drbd0 /nfsserver/"&amp;SID</f>
        <v>mount -t xfs /dev/drbd0 /nfsserver/NW1</v>
      </c>
    </row>
    <row r="371" spans="2:5" x14ac:dyDescent="0.25">
      <c r="B371" s="8" t="s">
        <v>282</v>
      </c>
      <c r="D371" t="str">
        <f>"mkdir /nfsserver/"&amp;SID&amp;"/sidsys"</f>
        <v>mkdir /nfsserver/NW1/sidsys</v>
      </c>
    </row>
    <row r="372" spans="2:5" x14ac:dyDescent="0.25">
      <c r="B372" s="8" t="s">
        <v>282</v>
      </c>
      <c r="D372" t="str">
        <f>"mkdir /nfsserver/"&amp;SID&amp;"/sapmntsid"</f>
        <v>mkdir /nfsserver/NW1/sapmntsid</v>
      </c>
    </row>
    <row r="373" spans="2:5" x14ac:dyDescent="0.25">
      <c r="B373" s="8" t="s">
        <v>282</v>
      </c>
      <c r="D373" t="str">
        <f>"mkdir /nfsserver/"&amp;SID&amp;"/trans"</f>
        <v>mkdir /nfsserver/NW1/trans</v>
      </c>
    </row>
    <row r="374" spans="2:5" x14ac:dyDescent="0.25">
      <c r="B374" s="8" t="s">
        <v>282</v>
      </c>
      <c r="D374" t="str">
        <f>"mkdir /nfsserver/"&amp;SID&amp;"/ASCS"</f>
        <v>mkdir /nfsserver/NW1/ASCS</v>
      </c>
    </row>
    <row r="375" spans="2:5" x14ac:dyDescent="0.25">
      <c r="B375" s="8" t="s">
        <v>282</v>
      </c>
      <c r="D375" t="str">
        <f>"mkdir /nfsserver/"&amp;SID&amp;"/ERS"</f>
        <v>mkdir /nfsserver/NW1/ERS</v>
      </c>
    </row>
    <row r="376" spans="2:5" x14ac:dyDescent="0.25">
      <c r="B376" s="8" t="s">
        <v>282</v>
      </c>
      <c r="D376" t="str">
        <f>"#mkdir /nfsserver/"&amp;SID&amp;"/SCS"</f>
        <v>#mkdir /nfsserver/NW1/SCS</v>
      </c>
      <c r="E376" t="s">
        <v>557</v>
      </c>
    </row>
    <row r="377" spans="2:5" x14ac:dyDescent="0.25">
      <c r="B377" s="8" t="s">
        <v>282</v>
      </c>
      <c r="D377" t="str">
        <f>"#mkdir /nfsserver/"&amp;SID&amp;"/SCSERS"</f>
        <v>#mkdir /nfsserver/NW1/SCSERS</v>
      </c>
      <c r="E377" t="s">
        <v>557</v>
      </c>
    </row>
    <row r="378" spans="2:5" x14ac:dyDescent="0.25">
      <c r="B378" s="8" t="s">
        <v>282</v>
      </c>
      <c r="D378" t="str">
        <f>"umount /nfsserver/"&amp;SID</f>
        <v>umount /nfsserver/NW1</v>
      </c>
    </row>
    <row r="380" spans="2:5" x14ac:dyDescent="0.25">
      <c r="B380" s="8" t="s">
        <v>282</v>
      </c>
      <c r="C380" s="4" t="s">
        <v>558</v>
      </c>
      <c r="D380" t="s">
        <v>559</v>
      </c>
    </row>
    <row r="381" spans="2:5" x14ac:dyDescent="0.25">
      <c r="B381" s="8" t="s">
        <v>282</v>
      </c>
      <c r="D381" t="s">
        <v>560</v>
      </c>
    </row>
    <row r="382" spans="2:5" x14ac:dyDescent="0.25">
      <c r="B382" s="8" t="s">
        <v>282</v>
      </c>
    </row>
    <row r="383" spans="2:5" x14ac:dyDescent="0.25">
      <c r="B383" s="8" t="s">
        <v>282</v>
      </c>
      <c r="D383" t="s">
        <v>128</v>
      </c>
    </row>
    <row r="384" spans="2:5" x14ac:dyDescent="0.25">
      <c r="B384" s="8" t="s">
        <v>282</v>
      </c>
      <c r="D384" t="s">
        <v>587</v>
      </c>
    </row>
    <row r="385" spans="2:4" x14ac:dyDescent="0.25">
      <c r="B385" s="8" t="s">
        <v>282</v>
      </c>
    </row>
    <row r="386" spans="2:4" x14ac:dyDescent="0.25">
      <c r="B386" s="8" t="s">
        <v>282</v>
      </c>
      <c r="D386" t="str">
        <f>"crm configure primitive drbd_"&amp;LOSID&amp;"_nfs \"</f>
        <v>crm configure primitive drbd_nw1_nfs \</v>
      </c>
    </row>
    <row r="387" spans="2:4" x14ac:dyDescent="0.25">
      <c r="B387" s="8" t="s">
        <v>282</v>
      </c>
      <c r="D387" t="s">
        <v>561</v>
      </c>
    </row>
    <row r="388" spans="2:4" x14ac:dyDescent="0.25">
      <c r="B388" s="8" t="s">
        <v>282</v>
      </c>
      <c r="D388" t="str">
        <f>"  params drbd_resource="""&amp;LOSID&amp;"nfs"" \"</f>
        <v xml:space="preserve">  params drbd_resource="nw1nfs" \</v>
      </c>
    </row>
    <row r="389" spans="2:4" x14ac:dyDescent="0.25">
      <c r="B389" s="8" t="s">
        <v>282</v>
      </c>
      <c r="D389" t="s">
        <v>562</v>
      </c>
    </row>
    <row r="390" spans="2:4" x14ac:dyDescent="0.25">
      <c r="B390" s="8" t="s">
        <v>282</v>
      </c>
      <c r="D390" t="s">
        <v>563</v>
      </c>
    </row>
    <row r="391" spans="2:4" x14ac:dyDescent="0.25">
      <c r="B391" s="8" t="s">
        <v>282</v>
      </c>
      <c r="D391" t="s">
        <v>564</v>
      </c>
    </row>
    <row r="392" spans="2:4" x14ac:dyDescent="0.25">
      <c r="B392" s="8" t="s">
        <v>282</v>
      </c>
    </row>
    <row r="393" spans="2:4" x14ac:dyDescent="0.25">
      <c r="B393" s="8" t="s">
        <v>282</v>
      </c>
      <c r="D393" t="str">
        <f>"crm configure ms ms-drbd_"&amp;LOSID&amp;"_nfs drbd_"&amp;LOSID&amp;"_nfs \"</f>
        <v>crm configure ms ms-drbd_nw1_nfs drbd_nw1_nfs \</v>
      </c>
    </row>
    <row r="394" spans="2:4" x14ac:dyDescent="0.25">
      <c r="B394" s="8" t="s">
        <v>282</v>
      </c>
      <c r="D394" t="s">
        <v>565</v>
      </c>
    </row>
    <row r="395" spans="2:4" x14ac:dyDescent="0.25">
      <c r="B395" s="8" t="s">
        <v>282</v>
      </c>
      <c r="D395" t="s">
        <v>566</v>
      </c>
    </row>
    <row r="396" spans="2:4" x14ac:dyDescent="0.25">
      <c r="B396" s="8" t="s">
        <v>282</v>
      </c>
      <c r="D396" t="s">
        <v>567</v>
      </c>
    </row>
    <row r="397" spans="2:4" x14ac:dyDescent="0.25">
      <c r="B397" s="8" t="s">
        <v>282</v>
      </c>
    </row>
    <row r="398" spans="2:4" x14ac:dyDescent="0.25">
      <c r="B398" s="8" t="s">
        <v>282</v>
      </c>
      <c r="D398" t="str">
        <f>"crm configure primitive filesystem_"&amp;LOSID&amp;"_sapmnt \"</f>
        <v>crm configure primitive filesystem_nw1_sapmnt \</v>
      </c>
    </row>
    <row r="399" spans="2:4" x14ac:dyDescent="0.25">
      <c r="B399" s="8" t="s">
        <v>282</v>
      </c>
      <c r="D399" t="s">
        <v>568</v>
      </c>
    </row>
    <row r="400" spans="2:4" x14ac:dyDescent="0.25">
      <c r="B400" s="8" t="s">
        <v>282</v>
      </c>
      <c r="D400" t="s">
        <v>569</v>
      </c>
    </row>
    <row r="401" spans="2:4" x14ac:dyDescent="0.25">
      <c r="B401" s="8" t="s">
        <v>282</v>
      </c>
      <c r="D401" t="str">
        <f>"  directory=/nfsserver/"&amp;SID&amp;"  \"</f>
        <v xml:space="preserve">  directory=/nfsserver/NW1  \</v>
      </c>
    </row>
    <row r="402" spans="2:4" x14ac:dyDescent="0.25">
      <c r="B402" s="8" t="s">
        <v>282</v>
      </c>
      <c r="D402" t="s">
        <v>570</v>
      </c>
    </row>
    <row r="403" spans="2:4" x14ac:dyDescent="0.25">
      <c r="B403" s="8" t="s">
        <v>282</v>
      </c>
      <c r="D403" t="s">
        <v>571</v>
      </c>
    </row>
    <row r="404" spans="2:4" x14ac:dyDescent="0.25">
      <c r="B404" s="8" t="s">
        <v>282</v>
      </c>
      <c r="D404" t="s">
        <v>572</v>
      </c>
    </row>
    <row r="405" spans="2:4" x14ac:dyDescent="0.25">
      <c r="B405" s="8" t="s">
        <v>282</v>
      </c>
    </row>
    <row r="406" spans="2:4" x14ac:dyDescent="0.25">
      <c r="B406" s="8" t="s">
        <v>282</v>
      </c>
      <c r="D406" t="s">
        <v>573</v>
      </c>
    </row>
    <row r="407" spans="2:4" x14ac:dyDescent="0.25">
      <c r="B407" s="8" t="s">
        <v>282</v>
      </c>
      <c r="D407" t="s">
        <v>574</v>
      </c>
    </row>
    <row r="408" spans="2:4" x14ac:dyDescent="0.25">
      <c r="B408" s="8" t="s">
        <v>282</v>
      </c>
      <c r="D408" t="s">
        <v>575</v>
      </c>
    </row>
    <row r="409" spans="2:4" x14ac:dyDescent="0.25">
      <c r="B409" s="8" t="s">
        <v>282</v>
      </c>
    </row>
    <row r="410" spans="2:4" x14ac:dyDescent="0.25">
      <c r="B410" s="8" t="s">
        <v>282</v>
      </c>
      <c r="D410" t="s">
        <v>576</v>
      </c>
    </row>
    <row r="411" spans="2:4" x14ac:dyDescent="0.25">
      <c r="B411" s="8" t="s">
        <v>282</v>
      </c>
      <c r="D411" t="s">
        <v>577</v>
      </c>
    </row>
    <row r="412" spans="2:4" x14ac:dyDescent="0.25">
      <c r="B412" s="8" t="s">
        <v>282</v>
      </c>
    </row>
    <row r="413" spans="2:4" x14ac:dyDescent="0.25">
      <c r="B413" s="8" t="s">
        <v>282</v>
      </c>
      <c r="D413" t="str">
        <f>"crm configure primitive exportfs_"&amp;LOSID&amp;" \"</f>
        <v>crm configure primitive exportfs_nw1 \</v>
      </c>
    </row>
    <row r="414" spans="2:4" x14ac:dyDescent="0.25">
      <c r="B414" s="8" t="s">
        <v>282</v>
      </c>
      <c r="D414" t="s">
        <v>578</v>
      </c>
    </row>
    <row r="415" spans="2:4" x14ac:dyDescent="0.25">
      <c r="B415" s="8" t="s">
        <v>282</v>
      </c>
      <c r="D415" t="str">
        <f>"  params directory=""/nfsserver/"&amp;SID&amp;""" \"</f>
        <v xml:space="preserve">  params directory="/nfsserver/NW1" \</v>
      </c>
    </row>
    <row r="416" spans="2:4" x14ac:dyDescent="0.25">
      <c r="B416" s="8" t="s">
        <v>282</v>
      </c>
      <c r="D416" t="s">
        <v>579</v>
      </c>
    </row>
    <row r="417" spans="2:4" x14ac:dyDescent="0.25">
      <c r="B417" s="8" t="s">
        <v>282</v>
      </c>
      <c r="D417" t="s">
        <v>580</v>
      </c>
    </row>
    <row r="418" spans="2:4" x14ac:dyDescent="0.25">
      <c r="B418" s="8" t="s">
        <v>282</v>
      </c>
    </row>
    <row r="419" spans="2:4" x14ac:dyDescent="0.25">
      <c r="B419" s="8" t="s">
        <v>282</v>
      </c>
      <c r="D419" t="str">
        <f>"crm configure primitive vip_"&amp;LOSID&amp;"_nfs \"</f>
        <v>crm configure primitive vip_nw1_nfs \</v>
      </c>
    </row>
    <row r="420" spans="2:4" x14ac:dyDescent="0.25">
      <c r="B420" s="8" t="s">
        <v>282</v>
      </c>
      <c r="D420" t="s">
        <v>581</v>
      </c>
    </row>
    <row r="421" spans="2:4" x14ac:dyDescent="0.25">
      <c r="B421" s="8" t="s">
        <v>282</v>
      </c>
      <c r="D421" t="str">
        <f>"  params ip="&amp;NFSLBIP&amp;" cidr_netmask="&amp;NFSLBNM&amp;" op monitor interval=10 timeout=20"</f>
        <v xml:space="preserve">  params ip=10.1.1.3 cidr_netmask=24 op monitor interval=10 timeout=20</v>
      </c>
    </row>
    <row r="422" spans="2:4" x14ac:dyDescent="0.25">
      <c r="B422" s="8" t="s">
        <v>282</v>
      </c>
      <c r="D422" t="s">
        <v>582</v>
      </c>
    </row>
    <row r="423" spans="2:4" x14ac:dyDescent="0.25">
      <c r="B423" s="8" t="s">
        <v>282</v>
      </c>
    </row>
    <row r="424" spans="2:4" x14ac:dyDescent="0.25">
      <c r="B424" s="8" t="s">
        <v>282</v>
      </c>
      <c r="D424" t="str">
        <f>"crm configure primitive probeport_"&amp;LOSID&amp;"_nfs anything \"</f>
        <v>crm configure primitive probeport_nw1_nfs anything \</v>
      </c>
    </row>
    <row r="425" spans="2:4" x14ac:dyDescent="0.25">
      <c r="B425" s="8" t="s">
        <v>282</v>
      </c>
      <c r="D425" t="s">
        <v>588</v>
      </c>
    </row>
    <row r="426" spans="2:4" x14ac:dyDescent="0.25">
      <c r="B426" s="8" t="s">
        <v>282</v>
      </c>
      <c r="D426" t="s">
        <v>146</v>
      </c>
    </row>
    <row r="427" spans="2:4" x14ac:dyDescent="0.25">
      <c r="B427" s="8" t="s">
        <v>282</v>
      </c>
      <c r="D427" t="s">
        <v>589</v>
      </c>
    </row>
    <row r="428" spans="2:4" x14ac:dyDescent="0.25">
      <c r="B428" s="8" t="s">
        <v>282</v>
      </c>
    </row>
    <row r="429" spans="2:4" x14ac:dyDescent="0.25">
      <c r="B429" s="8" t="s">
        <v>282</v>
      </c>
      <c r="D429" t="str">
        <f>"crm configure group g-"&amp;LOSID&amp;"_nfs \"</f>
        <v>crm configure group g-nw1_nfs \</v>
      </c>
    </row>
    <row r="430" spans="2:4" x14ac:dyDescent="0.25">
      <c r="B430" s="8" t="s">
        <v>282</v>
      </c>
      <c r="D430" t="str">
        <f>"  filesystem_"&amp;LOSID&amp;"_sapmnt exportfs_"&amp;LOSID&amp;" probeport_"&amp;LOSID&amp;"_nfs vip_"&amp;LOSID&amp;"_nfs"</f>
        <v xml:space="preserve">  filesystem_nw1_sapmnt exportfs_nw1 probeport_nw1_nfs vip_nw1_nfs</v>
      </c>
    </row>
    <row r="431" spans="2:4" x14ac:dyDescent="0.25">
      <c r="B431" s="8" t="s">
        <v>282</v>
      </c>
      <c r="D431" t="s">
        <v>584</v>
      </c>
    </row>
    <row r="432" spans="2:4" x14ac:dyDescent="0.25">
      <c r="B432" s="8" t="s">
        <v>282</v>
      </c>
    </row>
    <row r="433" spans="2:4" x14ac:dyDescent="0.25">
      <c r="B433" s="8" t="s">
        <v>282</v>
      </c>
      <c r="D433" t="str">
        <f>"crm configure order o-"&amp;LOSID&amp;"_drbd_before_nfs inf: \"</f>
        <v>crm configure order o-nw1_drbd_before_nfs inf: \</v>
      </c>
    </row>
    <row r="434" spans="2:4" x14ac:dyDescent="0.25">
      <c r="B434" s="8" t="s">
        <v>282</v>
      </c>
      <c r="D434" t="str">
        <f>"  ms-drbd_"&amp;LOSID&amp;"_nfs:promote g-"&amp;LOSID&amp;"_nfs:start"</f>
        <v xml:space="preserve">  ms-drbd_nw1_nfs:promote g-nw1_nfs:start</v>
      </c>
    </row>
    <row r="435" spans="2:4" x14ac:dyDescent="0.25">
      <c r="B435" s="8" t="s">
        <v>282</v>
      </c>
      <c r="D435" t="s">
        <v>585</v>
      </c>
    </row>
    <row r="436" spans="2:4" x14ac:dyDescent="0.25">
      <c r="B436" s="8" t="s">
        <v>282</v>
      </c>
    </row>
    <row r="437" spans="2:4" x14ac:dyDescent="0.25">
      <c r="B437" s="8" t="s">
        <v>282</v>
      </c>
      <c r="D437" t="str">
        <f>"crm configure colocation col-"&amp;LOSID&amp;"_nfs_on_drbd inf: \"</f>
        <v>crm configure colocation col-nw1_nfs_on_drbd inf: \</v>
      </c>
    </row>
    <row r="438" spans="2:4" x14ac:dyDescent="0.25">
      <c r="B438" s="8" t="s">
        <v>282</v>
      </c>
      <c r="D438" t="str">
        <f>"  g-"&amp;LOSID&amp;"_nfs ms-drbd_"&amp;LOSID&amp;"_nfs:Master"</f>
        <v xml:space="preserve">  g-nw1_nfs ms-drbd_nw1_nfs:Master</v>
      </c>
    </row>
    <row r="439" spans="2:4" x14ac:dyDescent="0.25">
      <c r="B439" s="8" t="s">
        <v>282</v>
      </c>
      <c r="D439" t="s">
        <v>586</v>
      </c>
    </row>
    <row r="440" spans="2:4" x14ac:dyDescent="0.25">
      <c r="B440" s="8" t="s">
        <v>282</v>
      </c>
    </row>
    <row r="441" spans="2:4" x14ac:dyDescent="0.25">
      <c r="B441" s="8" t="s">
        <v>282</v>
      </c>
      <c r="D441" t="s">
        <v>148</v>
      </c>
    </row>
    <row r="442" spans="2:4" x14ac:dyDescent="0.25">
      <c r="B442" s="8" t="s">
        <v>282</v>
      </c>
    </row>
    <row r="443" spans="2:4" x14ac:dyDescent="0.25">
      <c r="B443" s="8" t="s">
        <v>282</v>
      </c>
      <c r="C443" s="4" t="s">
        <v>434</v>
      </c>
      <c r="D443" t="s">
        <v>152</v>
      </c>
    </row>
    <row r="444" spans="2:4" x14ac:dyDescent="0.25">
      <c r="B444" s="8" t="s">
        <v>282</v>
      </c>
      <c r="C444" s="4" t="s">
        <v>323</v>
      </c>
      <c r="D444" s="11" t="s">
        <v>436</v>
      </c>
    </row>
    <row r="445" spans="2:4" x14ac:dyDescent="0.25">
      <c r="B445" s="8" t="s">
        <v>282</v>
      </c>
      <c r="D445" s="11" t="s">
        <v>591</v>
      </c>
    </row>
    <row r="446" spans="2:4" x14ac:dyDescent="0.25">
      <c r="B446" s="8" t="s">
        <v>282</v>
      </c>
      <c r="D446" s="11" t="s">
        <v>592</v>
      </c>
    </row>
    <row r="447" spans="2:4" x14ac:dyDescent="0.25">
      <c r="B447" s="8" t="s">
        <v>282</v>
      </c>
      <c r="D447" s="11" t="s">
        <v>593</v>
      </c>
    </row>
    <row r="448" spans="2:4" x14ac:dyDescent="0.25">
      <c r="B448" s="8" t="s">
        <v>282</v>
      </c>
      <c r="D448" s="11"/>
    </row>
    <row r="449" spans="2:4" x14ac:dyDescent="0.25">
      <c r="B449" s="8" t="s">
        <v>282</v>
      </c>
      <c r="D449" s="11" t="s">
        <v>439</v>
      </c>
    </row>
    <row r="450" spans="2:4" x14ac:dyDescent="0.25">
      <c r="B450" s="8" t="s">
        <v>282</v>
      </c>
      <c r="D450" s="11" t="s">
        <v>594</v>
      </c>
    </row>
    <row r="451" spans="2:4" x14ac:dyDescent="0.25">
      <c r="B451" s="8" t="s">
        <v>282</v>
      </c>
      <c r="D451" s="11"/>
    </row>
    <row r="452" spans="2:4" x14ac:dyDescent="0.25">
      <c r="B452" s="8" t="s">
        <v>282</v>
      </c>
      <c r="D452" s="11" t="s">
        <v>443</v>
      </c>
    </row>
    <row r="453" spans="2:4" x14ac:dyDescent="0.25">
      <c r="B453" s="8" t="s">
        <v>282</v>
      </c>
      <c r="D453" s="11"/>
    </row>
    <row r="454" spans="2:4" x14ac:dyDescent="0.25">
      <c r="B454" s="8" t="s">
        <v>282</v>
      </c>
      <c r="D454" s="11" t="s">
        <v>441</v>
      </c>
    </row>
    <row r="455" spans="2:4" x14ac:dyDescent="0.25">
      <c r="B455" s="8" t="s">
        <v>282</v>
      </c>
      <c r="D455" s="11"/>
    </row>
    <row r="456" spans="2:4" x14ac:dyDescent="0.25">
      <c r="B456" s="8" t="s">
        <v>282</v>
      </c>
      <c r="D456" s="11" t="s">
        <v>595</v>
      </c>
    </row>
    <row r="457" spans="2:4" x14ac:dyDescent="0.25">
      <c r="B457" s="8" t="s">
        <v>282</v>
      </c>
      <c r="D457" s="11" t="s">
        <v>596</v>
      </c>
    </row>
    <row r="458" spans="2:4" x14ac:dyDescent="0.25">
      <c r="B458" s="8" t="s">
        <v>282</v>
      </c>
      <c r="D458" s="11" t="s">
        <v>597</v>
      </c>
    </row>
    <row r="459" spans="2:4" x14ac:dyDescent="0.25">
      <c r="B459" s="8" t="s">
        <v>282</v>
      </c>
      <c r="D459" s="11" t="s">
        <v>598</v>
      </c>
    </row>
    <row r="460" spans="2:4" x14ac:dyDescent="0.25">
      <c r="B460" s="8" t="s">
        <v>282</v>
      </c>
      <c r="D460" s="11" t="s">
        <v>599</v>
      </c>
    </row>
    <row r="461" spans="2:4" x14ac:dyDescent="0.25">
      <c r="B461" s="8" t="s">
        <v>282</v>
      </c>
      <c r="D461" s="11" t="s">
        <v>600</v>
      </c>
    </row>
    <row r="462" spans="2:4" x14ac:dyDescent="0.25">
      <c r="B462" s="8" t="s">
        <v>282</v>
      </c>
      <c r="D462" s="11" t="s">
        <v>601</v>
      </c>
    </row>
    <row r="463" spans="2:4" x14ac:dyDescent="0.25">
      <c r="B463" s="8" t="s">
        <v>282</v>
      </c>
      <c r="D463" s="11" t="s">
        <v>602</v>
      </c>
    </row>
    <row r="464" spans="2:4" x14ac:dyDescent="0.25">
      <c r="B464" s="8" t="s">
        <v>282</v>
      </c>
      <c r="D464" s="11" t="s">
        <v>603</v>
      </c>
    </row>
    <row r="465" spans="2:4" x14ac:dyDescent="0.25">
      <c r="B465" s="8" t="s">
        <v>282</v>
      </c>
      <c r="D465" s="11" t="s">
        <v>604</v>
      </c>
    </row>
    <row r="466" spans="2:4" x14ac:dyDescent="0.25">
      <c r="B466" s="8" t="s">
        <v>282</v>
      </c>
      <c r="D466" s="11" t="s">
        <v>605</v>
      </c>
    </row>
    <row r="468" spans="2:4" x14ac:dyDescent="0.25">
      <c r="C468" s="4" t="s">
        <v>606</v>
      </c>
    </row>
    <row r="469" spans="2:4" x14ac:dyDescent="0.25">
      <c r="C469" s="4" t="s">
        <v>276</v>
      </c>
    </row>
  </sheetData>
  <sheetProtection sheet="1" objects="1" scenarios="1"/>
  <mergeCells count="3">
    <mergeCell ref="D57:G57"/>
    <mergeCell ref="D53:G53"/>
    <mergeCell ref="D55:G55"/>
  </mergeCells>
  <hyperlinks>
    <hyperlink ref="B1" r:id="rId1" xr:uid="{D5ACC2D9-DB93-46F3-B1D1-41B8116E96F8}"/>
    <hyperlink ref="B2" r:id="rId2" xr:uid="{AAC16E91-20B0-4C30-9046-3B33C1CF7F16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3BED-E861-4194-8C50-27BEC2FF8282}">
  <sheetPr codeName="Sheet1"/>
  <dimension ref="A1:H504"/>
  <sheetViews>
    <sheetView workbookViewId="0"/>
  </sheetViews>
  <sheetFormatPr defaultRowHeight="15" x14ac:dyDescent="0.25"/>
  <cols>
    <col min="1" max="1" width="25.28515625" style="1" customWidth="1"/>
    <col min="2" max="2" width="10.7109375" style="4" customWidth="1"/>
    <col min="3" max="3" width="52.42578125" customWidth="1"/>
    <col min="4" max="4" width="23.28515625" customWidth="1"/>
  </cols>
  <sheetData>
    <row r="1" spans="1:5" x14ac:dyDescent="0.25">
      <c r="A1" s="1" t="s">
        <v>246</v>
      </c>
      <c r="B1" s="2" t="s">
        <v>247</v>
      </c>
    </row>
    <row r="2" spans="1:5" x14ac:dyDescent="0.25">
      <c r="B2" s="2" t="s">
        <v>607</v>
      </c>
    </row>
    <row r="4" spans="1:5" x14ac:dyDescent="0.25">
      <c r="B4" s="1" t="s">
        <v>281</v>
      </c>
      <c r="C4" s="4"/>
    </row>
    <row r="5" spans="1:5" x14ac:dyDescent="0.25">
      <c r="A5" s="1" t="s">
        <v>250</v>
      </c>
      <c r="B5" s="8" t="s">
        <v>280</v>
      </c>
      <c r="C5" s="4" t="s">
        <v>248</v>
      </c>
      <c r="D5" s="9" t="s">
        <v>165</v>
      </c>
    </row>
    <row r="6" spans="1:5" x14ac:dyDescent="0.25">
      <c r="B6" s="8" t="s">
        <v>280</v>
      </c>
      <c r="C6" s="4" t="s">
        <v>590</v>
      </c>
      <c r="D6" s="9" t="s">
        <v>134</v>
      </c>
    </row>
    <row r="7" spans="1:5" x14ac:dyDescent="0.25">
      <c r="B7" s="8" t="s">
        <v>280</v>
      </c>
      <c r="C7" s="4" t="s">
        <v>618</v>
      </c>
      <c r="D7" s="15" t="s">
        <v>619</v>
      </c>
    </row>
    <row r="8" spans="1:5" x14ac:dyDescent="0.25">
      <c r="B8" s="8" t="s">
        <v>280</v>
      </c>
      <c r="C8" s="4"/>
      <c r="D8" t="s">
        <v>249</v>
      </c>
    </row>
    <row r="9" spans="1:5" x14ac:dyDescent="0.25">
      <c r="B9" s="8" t="s">
        <v>280</v>
      </c>
      <c r="C9" s="4" t="s">
        <v>254</v>
      </c>
      <c r="D9" t="s">
        <v>255</v>
      </c>
    </row>
    <row r="10" spans="1:5" x14ac:dyDescent="0.25">
      <c r="B10" s="8" t="s">
        <v>280</v>
      </c>
      <c r="C10" s="4" t="s">
        <v>307</v>
      </c>
      <c r="D10" t="s">
        <v>308</v>
      </c>
      <c r="E10" t="s">
        <v>309</v>
      </c>
    </row>
    <row r="11" spans="1:5" x14ac:dyDescent="0.25">
      <c r="B11" s="8"/>
      <c r="C11" s="4"/>
    </row>
    <row r="12" spans="1:5" x14ac:dyDescent="0.25">
      <c r="B12" s="8" t="s">
        <v>282</v>
      </c>
      <c r="C12" s="4" t="s">
        <v>314</v>
      </c>
      <c r="D12" t="s">
        <v>310</v>
      </c>
    </row>
    <row r="13" spans="1:5" x14ac:dyDescent="0.25">
      <c r="B13" s="8" t="s">
        <v>282</v>
      </c>
      <c r="C13" s="4" t="s">
        <v>312</v>
      </c>
    </row>
    <row r="14" spans="1:5" x14ac:dyDescent="0.25">
      <c r="B14" s="8"/>
      <c r="C14" s="4"/>
    </row>
    <row r="15" spans="1:5" x14ac:dyDescent="0.25">
      <c r="B15" s="8" t="s">
        <v>283</v>
      </c>
      <c r="C15" s="4" t="s">
        <v>315</v>
      </c>
      <c r="D15" t="s">
        <v>311</v>
      </c>
    </row>
    <row r="16" spans="1:5" x14ac:dyDescent="0.25">
      <c r="B16" s="8" t="s">
        <v>283</v>
      </c>
      <c r="C16" s="4" t="s">
        <v>313</v>
      </c>
    </row>
    <row r="17" spans="1:4" x14ac:dyDescent="0.25">
      <c r="B17" s="8" t="s">
        <v>283</v>
      </c>
      <c r="C17" s="4" t="s">
        <v>314</v>
      </c>
      <c r="D17" t="s">
        <v>310</v>
      </c>
    </row>
    <row r="18" spans="1:4" x14ac:dyDescent="0.25">
      <c r="B18" s="8" t="s">
        <v>283</v>
      </c>
      <c r="C18" s="4" t="s">
        <v>312</v>
      </c>
    </row>
    <row r="19" spans="1:4" x14ac:dyDescent="0.25">
      <c r="B19" s="8"/>
      <c r="C19" s="4"/>
    </row>
    <row r="20" spans="1:4" x14ac:dyDescent="0.25">
      <c r="B20" s="8" t="s">
        <v>282</v>
      </c>
      <c r="C20" s="4" t="s">
        <v>315</v>
      </c>
      <c r="D20" t="s">
        <v>311</v>
      </c>
    </row>
    <row r="21" spans="1:4" x14ac:dyDescent="0.25">
      <c r="B21" s="8" t="s">
        <v>282</v>
      </c>
      <c r="C21" s="4" t="s">
        <v>313</v>
      </c>
    </row>
    <row r="22" spans="1:4" x14ac:dyDescent="0.25">
      <c r="B22" s="8"/>
      <c r="C22" s="4"/>
    </row>
    <row r="23" spans="1:4" x14ac:dyDescent="0.25">
      <c r="B23" s="8" t="s">
        <v>280</v>
      </c>
      <c r="C23" s="4" t="s">
        <v>316</v>
      </c>
    </row>
    <row r="24" spans="1:4" x14ac:dyDescent="0.25">
      <c r="A24" s="8"/>
    </row>
    <row r="25" spans="1:4" x14ac:dyDescent="0.25">
      <c r="A25" s="1" t="s">
        <v>278</v>
      </c>
      <c r="B25" s="8" t="s">
        <v>280</v>
      </c>
      <c r="C25" s="4" t="s">
        <v>279</v>
      </c>
      <c r="D25" t="s">
        <v>265</v>
      </c>
    </row>
    <row r="26" spans="1:4" x14ac:dyDescent="0.25">
      <c r="B26" s="8" t="s">
        <v>280</v>
      </c>
      <c r="C26" s="4"/>
      <c r="D26" t="s">
        <v>266</v>
      </c>
    </row>
    <row r="27" spans="1:4" x14ac:dyDescent="0.25">
      <c r="B27" s="8" t="s">
        <v>280</v>
      </c>
      <c r="C27" s="4"/>
      <c r="D27" t="s">
        <v>267</v>
      </c>
    </row>
    <row r="28" spans="1:4" x14ac:dyDescent="0.25">
      <c r="B28" s="8"/>
      <c r="C28" s="4"/>
    </row>
    <row r="29" spans="1:4" x14ac:dyDescent="0.25">
      <c r="B29" s="8" t="s">
        <v>282</v>
      </c>
      <c r="C29" s="4" t="s">
        <v>284</v>
      </c>
      <c r="D29" t="s">
        <v>268</v>
      </c>
    </row>
    <row r="30" spans="1:4" x14ac:dyDescent="0.25">
      <c r="B30" s="8" t="s">
        <v>282</v>
      </c>
      <c r="C30" s="4"/>
      <c r="D30" s="11" t="str">
        <f>"InitiatorName=iqn.2006-04."&amp;ASCS1NAME&amp;".local:"&amp;ASCS1NAME</f>
        <v>InitiatorName=iqn.2006-04.sap-nw1-ascs1.local:sap-nw1-ascs1</v>
      </c>
    </row>
    <row r="31" spans="1:4" x14ac:dyDescent="0.25">
      <c r="B31" s="8"/>
      <c r="C31" s="4"/>
    </row>
    <row r="32" spans="1:4" x14ac:dyDescent="0.25">
      <c r="B32" s="8" t="s">
        <v>283</v>
      </c>
      <c r="C32" s="4" t="s">
        <v>284</v>
      </c>
      <c r="D32" t="s">
        <v>268</v>
      </c>
    </row>
    <row r="33" spans="2:4" x14ac:dyDescent="0.25">
      <c r="B33" s="8" t="s">
        <v>283</v>
      </c>
      <c r="C33" s="4"/>
      <c r="D33" s="11" t="str">
        <f>"InitiatorName=iqn.2006-04."&amp;ASCS2NAME&amp;".local:"&amp;ASCS2NAME</f>
        <v>InitiatorName=iqn.2006-04.sap-nw1-ascs2.local:sap-nw1-ascs2</v>
      </c>
    </row>
    <row r="34" spans="2:4" x14ac:dyDescent="0.25">
      <c r="B34" s="8"/>
      <c r="C34" s="4"/>
      <c r="D34" s="11"/>
    </row>
    <row r="35" spans="2:4" x14ac:dyDescent="0.25">
      <c r="B35" s="8" t="s">
        <v>280</v>
      </c>
      <c r="C35" s="4" t="s">
        <v>764</v>
      </c>
      <c r="D35" t="s">
        <v>269</v>
      </c>
    </row>
    <row r="36" spans="2:4" x14ac:dyDescent="0.25">
      <c r="B36" s="8" t="s">
        <v>280</v>
      </c>
      <c r="C36" s="4"/>
      <c r="D36" t="s">
        <v>270</v>
      </c>
    </row>
    <row r="37" spans="2:4" x14ac:dyDescent="0.25">
      <c r="B37" s="8" t="s">
        <v>280</v>
      </c>
      <c r="C37" s="4" t="s">
        <v>765</v>
      </c>
      <c r="D37" t="str">
        <f>"iscsiadm -m discovery --type=st --portal="&amp;SBD1IP&amp;":3260"</f>
        <v>iscsiadm -m discovery --type=st --portal=10.1.1.13:3260</v>
      </c>
    </row>
    <row r="38" spans="2:4" x14ac:dyDescent="0.25">
      <c r="B38" s="8" t="s">
        <v>280</v>
      </c>
      <c r="C38" s="4" t="s">
        <v>768</v>
      </c>
      <c r="D38" t="str">
        <f>"iscsiadm -m node -T iqn.2006-04.ascs.local:ascs-"&amp;LOSID&amp;" --login --portal="&amp;SBD1IP&amp;":3260"</f>
        <v>iscsiadm -m node -T iqn.2006-04.ascs.local:ascs-nw1 --login --portal=10.1.1.13:3260</v>
      </c>
    </row>
    <row r="39" spans="2:4" x14ac:dyDescent="0.25">
      <c r="B39" s="8" t="s">
        <v>280</v>
      </c>
      <c r="C39" s="4" t="s">
        <v>767</v>
      </c>
      <c r="D39" t="str">
        <f>"iscsiadm -m node -p "&amp;SBD1IP&amp;":3260  -T iqn.2006-04.ascs.local:ascs-"&amp;LOSID&amp;" --op=update --name=node.startup --value=automatic"</f>
        <v>iscsiadm -m node -p 10.1.1.13:3260  -T iqn.2006-04.ascs.local:ascs-nw1 --op=update --name=node.startup --value=automatic</v>
      </c>
    </row>
    <row r="40" spans="2:4" x14ac:dyDescent="0.25">
      <c r="B40" s="8" t="s">
        <v>280</v>
      </c>
      <c r="C40" s="4" t="s">
        <v>769</v>
      </c>
      <c r="D40" t="str">
        <f>"iscsiadm -m discovery --type=st --portal="&amp;SBD2IP&amp;":3260"</f>
        <v>iscsiadm -m discovery --type=st --portal=10.1.1.14:3260</v>
      </c>
    </row>
    <row r="41" spans="2:4" x14ac:dyDescent="0.25">
      <c r="B41" s="8" t="s">
        <v>280</v>
      </c>
      <c r="C41" s="4" t="s">
        <v>766</v>
      </c>
      <c r="D41" t="str">
        <f>"iscsiadm -m node -T iqn.2006-04.ascs.local:ascs-"&amp;LOSID&amp;" --login --portal="&amp;SBD2IP&amp;":3260"</f>
        <v>iscsiadm -m node -T iqn.2006-04.ascs.local:ascs-nw1 --login --portal=10.1.1.14:3260</v>
      </c>
    </row>
    <row r="42" spans="2:4" x14ac:dyDescent="0.25">
      <c r="B42" s="8" t="s">
        <v>280</v>
      </c>
      <c r="C42" s="4" t="s">
        <v>770</v>
      </c>
      <c r="D42" t="str">
        <f>"iscsiadm -m node -p "&amp;SBD2IP&amp;":3260  -T iqn.2006-04.ascs.local:ascs-"&amp;LOSID&amp;" --op=update --name=node.startup --value=automatic"</f>
        <v>iscsiadm -m node -p 10.1.1.14:3260  -T iqn.2006-04.ascs.local:ascs-nw1 --op=update --name=node.startup --value=automatic</v>
      </c>
    </row>
    <row r="43" spans="2:4" x14ac:dyDescent="0.25">
      <c r="B43" s="8" t="s">
        <v>280</v>
      </c>
      <c r="C43" s="4" t="s">
        <v>771</v>
      </c>
      <c r="D43" t="str">
        <f>"iscsiadm -m discovery --type=st --portal="&amp;SBD3IP&amp;":3260"</f>
        <v>iscsiadm -m discovery --type=st --portal=10.1.1.15:3260</v>
      </c>
    </row>
    <row r="44" spans="2:4" x14ac:dyDescent="0.25">
      <c r="B44" s="8" t="s">
        <v>280</v>
      </c>
      <c r="C44" s="4" t="s">
        <v>772</v>
      </c>
      <c r="D44" t="str">
        <f>"iscsiadm -m node -T iqn.2006-04.ascs.local:ascs-"&amp;LOSID&amp;" --login --portal="&amp;SBD3IP&amp;":3260"</f>
        <v>iscsiadm -m node -T iqn.2006-04.ascs.local:ascs-nw1 --login --portal=10.1.1.15:3260</v>
      </c>
    </row>
    <row r="45" spans="2:4" x14ac:dyDescent="0.25">
      <c r="B45" s="8" t="s">
        <v>280</v>
      </c>
      <c r="C45" s="4" t="s">
        <v>773</v>
      </c>
      <c r="D45" t="str">
        <f>"iscsiadm -m node -p "&amp;SBD3IP&amp;":3260  -T iqn.2006-04.ascs.local:ascs-"&amp;LOSID&amp;" --op=update --name=node.startup --value=automatic"</f>
        <v>iscsiadm -m node -p 10.1.1.15:3260  -T iqn.2006-04.ascs.local:ascs-nw1 --op=update --name=node.startup --value=automatic</v>
      </c>
    </row>
    <row r="46" spans="2:4" x14ac:dyDescent="0.25">
      <c r="B46" s="8" t="s">
        <v>280</v>
      </c>
      <c r="C46" s="4" t="s">
        <v>774</v>
      </c>
      <c r="D46" t="s">
        <v>271</v>
      </c>
    </row>
    <row r="47" spans="2:4" x14ac:dyDescent="0.25">
      <c r="B47" s="8" t="s">
        <v>280</v>
      </c>
      <c r="C47" s="4" t="s">
        <v>778</v>
      </c>
      <c r="D47" s="11" t="s">
        <v>788</v>
      </c>
    </row>
    <row r="48" spans="2:4" x14ac:dyDescent="0.25">
      <c r="B48" s="8" t="s">
        <v>280</v>
      </c>
      <c r="C48" s="4"/>
      <c r="D48" s="11" t="s">
        <v>789</v>
      </c>
    </row>
    <row r="49" spans="2:7" x14ac:dyDescent="0.25">
      <c r="B49" s="8" t="s">
        <v>280</v>
      </c>
      <c r="C49" s="4"/>
      <c r="D49" s="11" t="s">
        <v>790</v>
      </c>
    </row>
    <row r="50" spans="2:7" x14ac:dyDescent="0.25">
      <c r="B50" s="8" t="s">
        <v>280</v>
      </c>
      <c r="C50" s="4" t="s">
        <v>285</v>
      </c>
    </row>
    <row r="51" spans="2:7" x14ac:dyDescent="0.25">
      <c r="B51" s="8" t="s">
        <v>280</v>
      </c>
      <c r="C51" s="4" t="s">
        <v>287</v>
      </c>
      <c r="D51" t="s">
        <v>286</v>
      </c>
    </row>
    <row r="52" spans="2:7" x14ac:dyDescent="0.25">
      <c r="B52" s="8" t="s">
        <v>280</v>
      </c>
      <c r="C52" s="4" t="s">
        <v>781</v>
      </c>
      <c r="D52" s="25" t="s">
        <v>763</v>
      </c>
      <c r="E52" s="25"/>
      <c r="F52" s="25"/>
      <c r="G52" s="25"/>
    </row>
    <row r="53" spans="2:7" x14ac:dyDescent="0.25">
      <c r="B53" s="8" t="s">
        <v>280</v>
      </c>
      <c r="C53" s="4" t="s">
        <v>287</v>
      </c>
      <c r="D53" t="s">
        <v>780</v>
      </c>
    </row>
    <row r="54" spans="2:7" x14ac:dyDescent="0.25">
      <c r="B54" s="8" t="s">
        <v>280</v>
      </c>
      <c r="C54" s="4" t="s">
        <v>782</v>
      </c>
      <c r="D54" s="25" t="s">
        <v>784</v>
      </c>
      <c r="E54" s="25"/>
      <c r="F54" s="25"/>
      <c r="G54" s="25"/>
    </row>
    <row r="55" spans="2:7" x14ac:dyDescent="0.25">
      <c r="B55" s="8" t="s">
        <v>280</v>
      </c>
      <c r="C55" s="4" t="s">
        <v>287</v>
      </c>
      <c r="D55" t="s">
        <v>779</v>
      </c>
    </row>
    <row r="56" spans="2:7" x14ac:dyDescent="0.25">
      <c r="B56" s="8" t="s">
        <v>280</v>
      </c>
      <c r="C56" s="4" t="s">
        <v>783</v>
      </c>
      <c r="D56" s="25" t="s">
        <v>785</v>
      </c>
      <c r="E56" s="25"/>
      <c r="F56" s="25"/>
      <c r="G56" s="25"/>
    </row>
    <row r="57" spans="2:7" x14ac:dyDescent="0.25">
      <c r="B57" s="8"/>
      <c r="C57" s="4"/>
    </row>
    <row r="58" spans="2:7" x14ac:dyDescent="0.25">
      <c r="B58" s="8" t="s">
        <v>282</v>
      </c>
      <c r="C58" s="4" t="s">
        <v>786</v>
      </c>
      <c r="D58" t="str">
        <f>"sbd -d "&amp;$D$52&amp;" -1 60 -4 120 create"</f>
        <v>sbd -d /dev/disk/by-id/scsi-360014053b3c8d3c0fcf4d08889222676 -1 60 -4 120 create</v>
      </c>
    </row>
    <row r="59" spans="2:7" x14ac:dyDescent="0.25">
      <c r="B59" s="8" t="s">
        <v>282</v>
      </c>
      <c r="C59" s="4"/>
      <c r="D59" t="str">
        <f>"sbd -d "&amp;$D$54&amp;" -1 60 -4 120 create"</f>
        <v>sbd -d /dev/disk/by-id/scsi-360014051e78fe381e02418baf7930d74 -1 60 -4 120 create</v>
      </c>
    </row>
    <row r="60" spans="2:7" x14ac:dyDescent="0.25">
      <c r="B60" s="8" t="s">
        <v>282</v>
      </c>
      <c r="C60" s="4"/>
      <c r="D60" t="str">
        <f>"sbd -d "&amp;$D$56&amp;" -1 60 -4 120 create"</f>
        <v>sbd -d /dev/disk/by-id/scsi-36001405212f81ba547a421a8b96b4030 -1 60 -4 120 create</v>
      </c>
    </row>
    <row r="61" spans="2:7" x14ac:dyDescent="0.25">
      <c r="B61" s="8"/>
      <c r="C61" s="4"/>
    </row>
    <row r="62" spans="2:7" x14ac:dyDescent="0.25">
      <c r="B62" s="8" t="s">
        <v>282</v>
      </c>
      <c r="C62" s="4" t="s">
        <v>787</v>
      </c>
      <c r="D62" t="s">
        <v>288</v>
      </c>
    </row>
    <row r="63" spans="2:7" x14ac:dyDescent="0.25">
      <c r="B63" s="8" t="s">
        <v>282</v>
      </c>
      <c r="C63" s="4" t="s">
        <v>289</v>
      </c>
      <c r="D63" s="11" t="str">
        <f>"SBD_DEVICE="""&amp;$D$52&amp;";"&amp;$D$54&amp;";"&amp;$D$56&amp;""""</f>
        <v>SBD_DEVICE="/dev/disk/by-id/scsi-360014053b3c8d3c0fcf4d08889222676;/dev/disk/by-id/scsi-360014051e78fe381e02418baf7930d74;/dev/disk/by-id/scsi-36001405212f81ba547a421a8b96b4030"</v>
      </c>
    </row>
    <row r="64" spans="2:7" x14ac:dyDescent="0.25">
      <c r="B64" s="8" t="s">
        <v>282</v>
      </c>
      <c r="C64" s="4"/>
      <c r="D64" s="11" t="s">
        <v>290</v>
      </c>
    </row>
    <row r="65" spans="1:4" x14ac:dyDescent="0.25">
      <c r="B65" s="8" t="s">
        <v>282</v>
      </c>
      <c r="C65" s="4"/>
      <c r="D65" s="11" t="s">
        <v>291</v>
      </c>
    </row>
    <row r="66" spans="1:4" x14ac:dyDescent="0.25">
      <c r="B66" s="8" t="s">
        <v>282</v>
      </c>
      <c r="C66" s="4" t="s">
        <v>317</v>
      </c>
      <c r="D66" t="str">
        <f>"scp /etc/sysconfig/sbd "&amp;ASCS2NAME&amp;":/etc/sysconfig/sbd"</f>
        <v>scp /etc/sysconfig/sbd sap-nw1-ascs2:/etc/sysconfig/sbd</v>
      </c>
    </row>
    <row r="67" spans="1:4" x14ac:dyDescent="0.25">
      <c r="A67" s="8"/>
      <c r="B67" s="8"/>
      <c r="C67" s="4"/>
    </row>
    <row r="68" spans="1:4" x14ac:dyDescent="0.25">
      <c r="A68" s="8"/>
      <c r="B68" s="8" t="s">
        <v>280</v>
      </c>
      <c r="C68" s="4" t="s">
        <v>292</v>
      </c>
      <c r="D68" t="s">
        <v>293</v>
      </c>
    </row>
    <row r="69" spans="1:4" x14ac:dyDescent="0.25">
      <c r="A69" s="8"/>
      <c r="B69" s="8" t="s">
        <v>280</v>
      </c>
      <c r="C69" s="4"/>
      <c r="D69" t="s">
        <v>294</v>
      </c>
    </row>
    <row r="70" spans="1:4" x14ac:dyDescent="0.25">
      <c r="A70" s="8"/>
    </row>
    <row r="71" spans="1:4" x14ac:dyDescent="0.25">
      <c r="A71" s="1" t="s">
        <v>453</v>
      </c>
      <c r="B71" s="8" t="s">
        <v>282</v>
      </c>
      <c r="C71" s="4" t="s">
        <v>303</v>
      </c>
      <c r="D71" t="s">
        <v>295</v>
      </c>
    </row>
    <row r="72" spans="1:4" x14ac:dyDescent="0.25">
      <c r="A72" s="8"/>
      <c r="B72" s="8" t="s">
        <v>282</v>
      </c>
      <c r="C72" s="4" t="s">
        <v>296</v>
      </c>
      <c r="D72" s="11" t="s">
        <v>297</v>
      </c>
    </row>
    <row r="73" spans="1:4" x14ac:dyDescent="0.25">
      <c r="A73" s="8"/>
      <c r="B73" s="8" t="s">
        <v>282</v>
      </c>
      <c r="C73" s="4" t="s">
        <v>318</v>
      </c>
      <c r="D73" t="str">
        <f>"scp /etc/systemd/system.conf "&amp;ASCS2NAME&amp;":/etc/systemd/system.conf"</f>
        <v>scp /etc/systemd/system.conf sap-nw1-ascs2:/etc/systemd/system.conf</v>
      </c>
    </row>
    <row r="74" spans="1:4" x14ac:dyDescent="0.25">
      <c r="A74" s="8"/>
      <c r="B74" s="8" t="s">
        <v>282</v>
      </c>
      <c r="C74" s="4" t="s">
        <v>319</v>
      </c>
      <c r="D74" t="s">
        <v>298</v>
      </c>
    </row>
    <row r="75" spans="1:4" x14ac:dyDescent="0.25">
      <c r="A75" s="8"/>
      <c r="B75" s="8" t="s">
        <v>282</v>
      </c>
      <c r="C75" s="4" t="s">
        <v>320</v>
      </c>
      <c r="D75" t="s">
        <v>299</v>
      </c>
    </row>
    <row r="76" spans="1:4" x14ac:dyDescent="0.25">
      <c r="A76" s="8"/>
      <c r="B76" s="8" t="s">
        <v>282</v>
      </c>
      <c r="C76" s="4" t="s">
        <v>303</v>
      </c>
      <c r="D76" t="s">
        <v>300</v>
      </c>
    </row>
    <row r="77" spans="1:4" x14ac:dyDescent="0.25">
      <c r="A77" s="8"/>
      <c r="B77" s="8" t="s">
        <v>282</v>
      </c>
      <c r="C77" s="4" t="s">
        <v>304</v>
      </c>
      <c r="D77" s="11" t="s">
        <v>301</v>
      </c>
    </row>
    <row r="78" spans="1:4" x14ac:dyDescent="0.25">
      <c r="A78" s="8"/>
      <c r="B78" s="8" t="s">
        <v>282</v>
      </c>
      <c r="C78" s="4"/>
      <c r="D78" s="11" t="s">
        <v>302</v>
      </c>
    </row>
    <row r="79" spans="1:4" x14ac:dyDescent="0.25">
      <c r="A79" s="8"/>
      <c r="B79" s="8" t="s">
        <v>282</v>
      </c>
      <c r="C79" s="4" t="s">
        <v>318</v>
      </c>
      <c r="D79" t="str">
        <f>"scp /etc/sysctl.conf "&amp;ASCS2NAME&amp;":/etc/sysctl.conf"</f>
        <v>scp /etc/sysctl.conf sap-nw1-ascs2:/etc/sysctl.conf</v>
      </c>
    </row>
    <row r="80" spans="1:4" x14ac:dyDescent="0.25">
      <c r="A80" s="8"/>
      <c r="B80" s="8" t="s">
        <v>282</v>
      </c>
      <c r="C80" s="4" t="s">
        <v>303</v>
      </c>
      <c r="D80" t="s">
        <v>305</v>
      </c>
    </row>
    <row r="81" spans="1:4" x14ac:dyDescent="0.25">
      <c r="A81" s="8"/>
      <c r="B81" s="8" t="s">
        <v>282</v>
      </c>
      <c r="C81" s="4" t="s">
        <v>296</v>
      </c>
      <c r="D81" s="11" t="s">
        <v>306</v>
      </c>
    </row>
    <row r="82" spans="1:4" x14ac:dyDescent="0.25">
      <c r="A82" s="8"/>
      <c r="B82" s="8" t="s">
        <v>282</v>
      </c>
      <c r="C82" s="4" t="s">
        <v>318</v>
      </c>
      <c r="D82" t="str">
        <f>"scp /etc/sysconfig/network/ifcfg-eth0 "&amp;ASCS2NAME&amp;":/etc/sysconfig/network/ifcfg-eth0"</f>
        <v>scp /etc/sysconfig/network/ifcfg-eth0 sap-nw1-ascs2:/etc/sysconfig/network/ifcfg-eth0</v>
      </c>
    </row>
    <row r="83" spans="1:4" x14ac:dyDescent="0.25">
      <c r="A83" s="8"/>
      <c r="B83" s="8"/>
      <c r="C83" s="4"/>
    </row>
    <row r="84" spans="1:4" x14ac:dyDescent="0.25">
      <c r="A84" s="8"/>
      <c r="B84" s="8" t="s">
        <v>283</v>
      </c>
      <c r="C84" s="4" t="s">
        <v>319</v>
      </c>
      <c r="D84" t="s">
        <v>298</v>
      </c>
    </row>
    <row r="85" spans="1:4" x14ac:dyDescent="0.25">
      <c r="A85" s="8"/>
      <c r="B85" s="8" t="s">
        <v>283</v>
      </c>
      <c r="C85" s="4" t="s">
        <v>320</v>
      </c>
      <c r="D85" t="s">
        <v>299</v>
      </c>
    </row>
    <row r="86" spans="1:4" x14ac:dyDescent="0.25">
      <c r="B86" s="8"/>
      <c r="C86" s="4"/>
    </row>
    <row r="87" spans="1:4" x14ac:dyDescent="0.25">
      <c r="B87" s="8" t="s">
        <v>282</v>
      </c>
      <c r="C87" s="4" t="s">
        <v>322</v>
      </c>
      <c r="D87" t="s">
        <v>321</v>
      </c>
    </row>
    <row r="88" spans="1:4" x14ac:dyDescent="0.25">
      <c r="B88" s="8" t="s">
        <v>282</v>
      </c>
      <c r="C88" s="4" t="s">
        <v>362</v>
      </c>
      <c r="D88" s="11" t="s">
        <v>324</v>
      </c>
    </row>
    <row r="89" spans="1:4" x14ac:dyDescent="0.25">
      <c r="B89" s="8" t="s">
        <v>282</v>
      </c>
      <c r="C89" s="4"/>
      <c r="D89" s="11" t="s">
        <v>325</v>
      </c>
    </row>
    <row r="90" spans="1:4" x14ac:dyDescent="0.25">
      <c r="B90" s="8" t="s">
        <v>282</v>
      </c>
      <c r="C90" s="4"/>
      <c r="D90" s="11" t="s">
        <v>326</v>
      </c>
    </row>
    <row r="91" spans="1:4" x14ac:dyDescent="0.25">
      <c r="B91" s="8" t="s">
        <v>282</v>
      </c>
      <c r="C91" s="4"/>
      <c r="D91" s="11" t="s">
        <v>327</v>
      </c>
    </row>
    <row r="92" spans="1:4" x14ac:dyDescent="0.25">
      <c r="B92" s="8" t="s">
        <v>282</v>
      </c>
      <c r="C92" s="4"/>
      <c r="D92" s="11" t="s">
        <v>328</v>
      </c>
    </row>
    <row r="93" spans="1:4" x14ac:dyDescent="0.25">
      <c r="B93" s="8" t="s">
        <v>282</v>
      </c>
      <c r="C93" s="4"/>
      <c r="D93" s="11" t="s">
        <v>329</v>
      </c>
    </row>
    <row r="94" spans="1:4" x14ac:dyDescent="0.25">
      <c r="B94" s="8" t="s">
        <v>282</v>
      </c>
      <c r="C94" s="4"/>
      <c r="D94" s="11" t="s">
        <v>330</v>
      </c>
    </row>
    <row r="95" spans="1:4" x14ac:dyDescent="0.25">
      <c r="B95" s="8" t="s">
        <v>282</v>
      </c>
      <c r="D95" s="11"/>
    </row>
    <row r="96" spans="1:4" x14ac:dyDescent="0.25">
      <c r="B96" s="8" t="s">
        <v>282</v>
      </c>
      <c r="C96" s="4"/>
      <c r="D96" s="11" t="s">
        <v>331</v>
      </c>
    </row>
    <row r="97" spans="2:8" x14ac:dyDescent="0.25">
      <c r="B97" s="8" t="s">
        <v>282</v>
      </c>
      <c r="C97" s="4"/>
      <c r="D97" s="11" t="s">
        <v>332</v>
      </c>
    </row>
    <row r="98" spans="2:8" x14ac:dyDescent="0.25">
      <c r="B98" s="8" t="s">
        <v>282</v>
      </c>
      <c r="C98" s="4"/>
      <c r="D98" s="11" t="s">
        <v>333</v>
      </c>
    </row>
    <row r="99" spans="2:8" x14ac:dyDescent="0.25">
      <c r="B99" s="8" t="s">
        <v>282</v>
      </c>
      <c r="C99" s="4"/>
      <c r="D99" s="11" t="s">
        <v>334</v>
      </c>
    </row>
    <row r="100" spans="2:8" x14ac:dyDescent="0.25">
      <c r="B100" s="8" t="s">
        <v>282</v>
      </c>
      <c r="C100" s="4"/>
      <c r="D100" s="11" t="s">
        <v>335</v>
      </c>
      <c r="H100" s="3"/>
    </row>
    <row r="101" spans="2:8" x14ac:dyDescent="0.25">
      <c r="B101" s="8" t="s">
        <v>282</v>
      </c>
      <c r="C101" s="5"/>
      <c r="D101" s="11"/>
    </row>
    <row r="102" spans="2:8" x14ac:dyDescent="0.25">
      <c r="B102" s="8" t="s">
        <v>282</v>
      </c>
      <c r="C102" s="5"/>
      <c r="D102" s="11" t="s">
        <v>608</v>
      </c>
    </row>
    <row r="103" spans="2:8" x14ac:dyDescent="0.25">
      <c r="B103" s="8" t="s">
        <v>282</v>
      </c>
      <c r="C103" s="4"/>
      <c r="D103" s="11" t="s">
        <v>336</v>
      </c>
    </row>
    <row r="104" spans="2:8" x14ac:dyDescent="0.25">
      <c r="B104" s="8" t="s">
        <v>282</v>
      </c>
      <c r="C104" s="4"/>
      <c r="D104" s="11"/>
    </row>
    <row r="105" spans="2:8" x14ac:dyDescent="0.25">
      <c r="B105" s="8" t="s">
        <v>282</v>
      </c>
      <c r="C105" s="4"/>
      <c r="D105" s="11" t="s">
        <v>337</v>
      </c>
    </row>
    <row r="106" spans="2:8" x14ac:dyDescent="0.25">
      <c r="B106" s="8" t="s">
        <v>282</v>
      </c>
      <c r="C106" s="4"/>
      <c r="D106" s="11" t="s">
        <v>338</v>
      </c>
    </row>
    <row r="107" spans="2:8" x14ac:dyDescent="0.25">
      <c r="B107" s="8" t="s">
        <v>282</v>
      </c>
      <c r="C107" s="4"/>
      <c r="D107" s="11" t="s">
        <v>339</v>
      </c>
    </row>
    <row r="108" spans="2:8" x14ac:dyDescent="0.25">
      <c r="B108" s="8" t="s">
        <v>282</v>
      </c>
      <c r="C108" s="4"/>
      <c r="D108" s="11" t="s">
        <v>340</v>
      </c>
    </row>
    <row r="109" spans="2:8" x14ac:dyDescent="0.25">
      <c r="B109" s="8" t="s">
        <v>282</v>
      </c>
      <c r="C109" s="4"/>
      <c r="D109" s="13" t="s">
        <v>341</v>
      </c>
    </row>
    <row r="110" spans="2:8" x14ac:dyDescent="0.25">
      <c r="B110" s="8" t="s">
        <v>282</v>
      </c>
      <c r="C110" s="4"/>
      <c r="D110" s="11" t="s">
        <v>342</v>
      </c>
    </row>
    <row r="111" spans="2:8" x14ac:dyDescent="0.25">
      <c r="B111" s="8" t="s">
        <v>282</v>
      </c>
      <c r="C111" s="4"/>
      <c r="D111" s="11" t="s">
        <v>343</v>
      </c>
    </row>
    <row r="112" spans="2:8" x14ac:dyDescent="0.25">
      <c r="B112" s="8" t="s">
        <v>282</v>
      </c>
      <c r="C112" s="4"/>
      <c r="D112" s="11" t="s">
        <v>344</v>
      </c>
    </row>
    <row r="113" spans="2:4" x14ac:dyDescent="0.25">
      <c r="B113" s="8" t="s">
        <v>282</v>
      </c>
      <c r="C113" s="4"/>
      <c r="D113" s="11"/>
    </row>
    <row r="114" spans="2:4" x14ac:dyDescent="0.25">
      <c r="B114" s="8" t="s">
        <v>282</v>
      </c>
      <c r="C114" s="4"/>
      <c r="D114" s="11" t="s">
        <v>345</v>
      </c>
    </row>
    <row r="115" spans="2:4" x14ac:dyDescent="0.25">
      <c r="B115" s="8" t="s">
        <v>282</v>
      </c>
      <c r="C115" s="4"/>
      <c r="D115" s="11" t="s">
        <v>360</v>
      </c>
    </row>
    <row r="116" spans="2:4" x14ac:dyDescent="0.25">
      <c r="B116" s="8" t="s">
        <v>282</v>
      </c>
      <c r="C116" s="4"/>
      <c r="D116" s="11" t="s">
        <v>346</v>
      </c>
    </row>
    <row r="117" spans="2:4" x14ac:dyDescent="0.25">
      <c r="B117" s="8" t="s">
        <v>282</v>
      </c>
      <c r="C117" s="4"/>
      <c r="D117" s="11" t="s">
        <v>609</v>
      </c>
    </row>
    <row r="118" spans="2:4" x14ac:dyDescent="0.25">
      <c r="B118" s="8" t="s">
        <v>282</v>
      </c>
      <c r="C118" s="4"/>
      <c r="D118" s="11" t="s">
        <v>347</v>
      </c>
    </row>
    <row r="119" spans="2:4" x14ac:dyDescent="0.25">
      <c r="B119" s="8" t="s">
        <v>282</v>
      </c>
      <c r="C119" s="4"/>
      <c r="D119" s="11" t="s">
        <v>348</v>
      </c>
    </row>
    <row r="120" spans="2:4" x14ac:dyDescent="0.25">
      <c r="B120" s="8" t="s">
        <v>282</v>
      </c>
      <c r="C120" s="4"/>
      <c r="D120" s="11" t="s">
        <v>349</v>
      </c>
    </row>
    <row r="121" spans="2:4" x14ac:dyDescent="0.25">
      <c r="B121" s="8" t="s">
        <v>282</v>
      </c>
      <c r="C121" s="4"/>
      <c r="D121" s="11" t="s">
        <v>350</v>
      </c>
    </row>
    <row r="122" spans="2:4" x14ac:dyDescent="0.25">
      <c r="B122" s="8" t="s">
        <v>282</v>
      </c>
      <c r="C122" s="4"/>
      <c r="D122" s="11"/>
    </row>
    <row r="123" spans="2:4" x14ac:dyDescent="0.25">
      <c r="B123" s="8" t="s">
        <v>282</v>
      </c>
      <c r="C123" s="4"/>
      <c r="D123" s="11" t="s">
        <v>351</v>
      </c>
    </row>
    <row r="124" spans="2:4" x14ac:dyDescent="0.25">
      <c r="B124" s="8" t="s">
        <v>282</v>
      </c>
      <c r="C124" s="4"/>
      <c r="D124" s="11" t="s">
        <v>352</v>
      </c>
    </row>
    <row r="125" spans="2:4" x14ac:dyDescent="0.25">
      <c r="B125" s="8" t="s">
        <v>282</v>
      </c>
      <c r="C125" s="4"/>
      <c r="D125" s="11" t="s">
        <v>353</v>
      </c>
    </row>
    <row r="126" spans="2:4" x14ac:dyDescent="0.25">
      <c r="B126" s="8" t="s">
        <v>282</v>
      </c>
      <c r="C126" s="4"/>
      <c r="D126" s="11" t="s">
        <v>354</v>
      </c>
    </row>
    <row r="127" spans="2:4" x14ac:dyDescent="0.25">
      <c r="B127" s="8" t="s">
        <v>282</v>
      </c>
      <c r="C127" s="4"/>
      <c r="D127" s="11" t="s">
        <v>355</v>
      </c>
    </row>
    <row r="128" spans="2:4" x14ac:dyDescent="0.25">
      <c r="B128" s="8" t="s">
        <v>282</v>
      </c>
      <c r="C128" s="4"/>
      <c r="D128" s="11" t="s">
        <v>356</v>
      </c>
    </row>
    <row r="129" spans="2:4" x14ac:dyDescent="0.25">
      <c r="B129" s="8" t="s">
        <v>282</v>
      </c>
      <c r="C129" s="4"/>
      <c r="D129" s="11"/>
    </row>
    <row r="130" spans="2:4" x14ac:dyDescent="0.25">
      <c r="B130" s="8" t="s">
        <v>282</v>
      </c>
      <c r="C130" s="4"/>
      <c r="D130" s="11" t="s">
        <v>357</v>
      </c>
    </row>
    <row r="131" spans="2:4" x14ac:dyDescent="0.25">
      <c r="B131" s="8" t="s">
        <v>282</v>
      </c>
      <c r="C131" s="4"/>
      <c r="D131" s="11" t="s">
        <v>358</v>
      </c>
    </row>
    <row r="132" spans="2:4" x14ac:dyDescent="0.25">
      <c r="B132" s="8"/>
      <c r="C132" s="4"/>
    </row>
    <row r="133" spans="2:4" x14ac:dyDescent="0.25">
      <c r="B133" s="8" t="s">
        <v>283</v>
      </c>
      <c r="C133" s="4" t="s">
        <v>363</v>
      </c>
      <c r="D133" t="s">
        <v>364</v>
      </c>
    </row>
    <row r="134" spans="2:4" x14ac:dyDescent="0.25">
      <c r="B134" s="8" t="s">
        <v>283</v>
      </c>
      <c r="C134" s="4" t="s">
        <v>362</v>
      </c>
      <c r="D134" s="11" t="s">
        <v>324</v>
      </c>
    </row>
    <row r="135" spans="2:4" x14ac:dyDescent="0.25">
      <c r="B135" s="8" t="s">
        <v>283</v>
      </c>
      <c r="C135" s="4"/>
      <c r="D135" s="11" t="s">
        <v>325</v>
      </c>
    </row>
    <row r="136" spans="2:4" x14ac:dyDescent="0.25">
      <c r="B136" s="8" t="s">
        <v>283</v>
      </c>
      <c r="C136" s="4"/>
      <c r="D136" s="11" t="s">
        <v>365</v>
      </c>
    </row>
    <row r="137" spans="2:4" x14ac:dyDescent="0.25">
      <c r="B137" s="8" t="s">
        <v>283</v>
      </c>
      <c r="C137" s="4"/>
      <c r="D137" s="11" t="s">
        <v>366</v>
      </c>
    </row>
    <row r="138" spans="2:4" x14ac:dyDescent="0.25">
      <c r="B138" s="8" t="s">
        <v>283</v>
      </c>
      <c r="C138" s="4"/>
      <c r="D138" s="11" t="s">
        <v>367</v>
      </c>
    </row>
    <row r="139" spans="2:4" x14ac:dyDescent="0.25">
      <c r="B139" s="8" t="s">
        <v>283</v>
      </c>
      <c r="C139" s="4"/>
      <c r="D139" s="11" t="s">
        <v>368</v>
      </c>
    </row>
    <row r="140" spans="2:4" x14ac:dyDescent="0.25">
      <c r="B140" s="8" t="s">
        <v>283</v>
      </c>
      <c r="C140" s="4"/>
      <c r="D140" s="11" t="s">
        <v>369</v>
      </c>
    </row>
    <row r="141" spans="2:4" x14ac:dyDescent="0.25">
      <c r="B141" s="8" t="s">
        <v>283</v>
      </c>
      <c r="C141" s="4"/>
      <c r="D141" s="11"/>
    </row>
    <row r="142" spans="2:4" x14ac:dyDescent="0.25">
      <c r="B142" s="8" t="s">
        <v>283</v>
      </c>
      <c r="C142" s="4"/>
      <c r="D142" s="11" t="s">
        <v>610</v>
      </c>
    </row>
    <row r="143" spans="2:4" x14ac:dyDescent="0.25">
      <c r="B143" s="8" t="s">
        <v>283</v>
      </c>
      <c r="C143" s="4"/>
      <c r="D143" s="11" t="s">
        <v>611</v>
      </c>
    </row>
    <row r="144" spans="2:4" x14ac:dyDescent="0.25">
      <c r="B144" s="8" t="s">
        <v>283</v>
      </c>
      <c r="C144" s="4"/>
      <c r="D144" s="11" t="s">
        <v>326</v>
      </c>
    </row>
    <row r="145" spans="2:4" x14ac:dyDescent="0.25">
      <c r="B145" s="8" t="s">
        <v>283</v>
      </c>
      <c r="C145" s="4"/>
      <c r="D145" s="11" t="s">
        <v>370</v>
      </c>
    </row>
    <row r="146" spans="2:4" x14ac:dyDescent="0.25">
      <c r="B146" s="8" t="s">
        <v>283</v>
      </c>
      <c r="C146" s="4"/>
      <c r="D146" s="11" t="s">
        <v>371</v>
      </c>
    </row>
    <row r="147" spans="2:4" x14ac:dyDescent="0.25">
      <c r="B147" s="8" t="s">
        <v>283</v>
      </c>
      <c r="C147" s="4"/>
      <c r="D147" s="13" t="s">
        <v>372</v>
      </c>
    </row>
    <row r="148" spans="2:4" x14ac:dyDescent="0.25">
      <c r="B148" s="8" t="s">
        <v>283</v>
      </c>
      <c r="C148" s="4"/>
      <c r="D148" s="11" t="s">
        <v>373</v>
      </c>
    </row>
    <row r="149" spans="2:4" x14ac:dyDescent="0.25">
      <c r="B149" s="8" t="s">
        <v>283</v>
      </c>
      <c r="C149" s="4"/>
      <c r="D149" s="11" t="s">
        <v>612</v>
      </c>
    </row>
    <row r="150" spans="2:4" x14ac:dyDescent="0.25">
      <c r="B150" s="8" t="s">
        <v>283</v>
      </c>
      <c r="C150" s="4"/>
      <c r="D150" s="11"/>
    </row>
    <row r="151" spans="2:4" x14ac:dyDescent="0.25">
      <c r="B151" s="8" t="s">
        <v>283</v>
      </c>
      <c r="C151" s="4"/>
      <c r="D151" s="11" t="s">
        <v>346</v>
      </c>
    </row>
    <row r="152" spans="2:4" x14ac:dyDescent="0.25">
      <c r="B152" s="8" t="s">
        <v>283</v>
      </c>
      <c r="C152" s="4"/>
      <c r="D152" s="11" t="s">
        <v>613</v>
      </c>
    </row>
    <row r="153" spans="2:4" x14ac:dyDescent="0.25">
      <c r="B153" s="8" t="s">
        <v>283</v>
      </c>
      <c r="C153" s="4"/>
      <c r="D153" s="11" t="s">
        <v>347</v>
      </c>
    </row>
    <row r="154" spans="2:4" x14ac:dyDescent="0.25">
      <c r="B154" s="8" t="s">
        <v>283</v>
      </c>
      <c r="C154" s="4"/>
      <c r="D154" s="11" t="s">
        <v>348</v>
      </c>
    </row>
    <row r="155" spans="2:4" x14ac:dyDescent="0.25">
      <c r="B155" s="8" t="s">
        <v>283</v>
      </c>
      <c r="C155" s="4"/>
      <c r="D155" s="11" t="s">
        <v>374</v>
      </c>
    </row>
    <row r="156" spans="2:4" x14ac:dyDescent="0.25">
      <c r="B156" s="8" t="s">
        <v>283</v>
      </c>
      <c r="C156" s="4"/>
      <c r="D156" s="11" t="s">
        <v>375</v>
      </c>
    </row>
    <row r="157" spans="2:4" x14ac:dyDescent="0.25">
      <c r="B157" s="8" t="s">
        <v>283</v>
      </c>
      <c r="C157" s="4"/>
      <c r="D157" s="11" t="s">
        <v>358</v>
      </c>
    </row>
    <row r="158" spans="2:4" x14ac:dyDescent="0.25">
      <c r="B158" s="8"/>
      <c r="C158" s="4"/>
    </row>
    <row r="159" spans="2:4" x14ac:dyDescent="0.25">
      <c r="B159" s="8" t="s">
        <v>280</v>
      </c>
      <c r="C159" s="4" t="s">
        <v>380</v>
      </c>
      <c r="D159" t="s">
        <v>381</v>
      </c>
    </row>
    <row r="160" spans="2:4" x14ac:dyDescent="0.25">
      <c r="B160" s="8"/>
      <c r="C160" s="4"/>
    </row>
    <row r="161" spans="2:4" x14ac:dyDescent="0.25">
      <c r="B161" s="8" t="s">
        <v>282</v>
      </c>
      <c r="C161" s="4" t="s">
        <v>382</v>
      </c>
      <c r="D161" t="s">
        <v>383</v>
      </c>
    </row>
    <row r="162" spans="2:4" x14ac:dyDescent="0.25">
      <c r="B162" s="8" t="s">
        <v>282</v>
      </c>
      <c r="C162" s="4" t="s">
        <v>544</v>
      </c>
      <c r="D162" s="11" t="s">
        <v>384</v>
      </c>
    </row>
    <row r="163" spans="2:4" x14ac:dyDescent="0.25">
      <c r="B163" s="8" t="s">
        <v>282</v>
      </c>
      <c r="C163" s="4"/>
      <c r="D163" s="11" t="s">
        <v>385</v>
      </c>
    </row>
    <row r="164" spans="2:4" x14ac:dyDescent="0.25">
      <c r="B164" s="8" t="s">
        <v>282</v>
      </c>
      <c r="C164" s="4"/>
      <c r="D164" s="11" t="s">
        <v>386</v>
      </c>
    </row>
    <row r="165" spans="2:4" x14ac:dyDescent="0.25">
      <c r="B165" s="8" t="s">
        <v>282</v>
      </c>
      <c r="C165" s="4"/>
      <c r="D165" s="11" t="s">
        <v>387</v>
      </c>
    </row>
    <row r="166" spans="2:4" x14ac:dyDescent="0.25">
      <c r="B166" s="8" t="s">
        <v>282</v>
      </c>
      <c r="C166" s="4"/>
      <c r="D166" s="11" t="s">
        <v>388</v>
      </c>
    </row>
    <row r="167" spans="2:4" x14ac:dyDescent="0.25">
      <c r="B167" s="8" t="s">
        <v>282</v>
      </c>
      <c r="C167" s="4"/>
      <c r="D167" s="11" t="s">
        <v>389</v>
      </c>
    </row>
    <row r="168" spans="2:4" x14ac:dyDescent="0.25">
      <c r="B168" s="8" t="s">
        <v>282</v>
      </c>
      <c r="C168" s="4"/>
      <c r="D168" s="11" t="s">
        <v>390</v>
      </c>
    </row>
    <row r="169" spans="2:4" x14ac:dyDescent="0.25">
      <c r="B169" s="8" t="s">
        <v>282</v>
      </c>
      <c r="C169" s="4"/>
      <c r="D169" s="11" t="s">
        <v>391</v>
      </c>
    </row>
    <row r="170" spans="2:4" x14ac:dyDescent="0.25">
      <c r="B170" s="8" t="s">
        <v>282</v>
      </c>
      <c r="C170" s="4"/>
      <c r="D170" s="14" t="s">
        <v>392</v>
      </c>
    </row>
    <row r="171" spans="2:4" x14ac:dyDescent="0.25">
      <c r="B171" s="8" t="s">
        <v>282</v>
      </c>
      <c r="C171" s="4"/>
      <c r="D171" s="11" t="s">
        <v>393</v>
      </c>
    </row>
    <row r="172" spans="2:4" x14ac:dyDescent="0.25">
      <c r="B172" s="8" t="s">
        <v>282</v>
      </c>
      <c r="C172" s="4"/>
      <c r="D172" s="11" t="s">
        <v>394</v>
      </c>
    </row>
    <row r="173" spans="2:4" x14ac:dyDescent="0.25">
      <c r="B173" s="8" t="s">
        <v>282</v>
      </c>
      <c r="C173" s="4"/>
      <c r="D173" s="14" t="s">
        <v>395</v>
      </c>
    </row>
    <row r="174" spans="2:4" x14ac:dyDescent="0.25">
      <c r="B174" s="8" t="s">
        <v>282</v>
      </c>
      <c r="C174" s="4"/>
      <c r="D174" s="11" t="s">
        <v>396</v>
      </c>
    </row>
    <row r="175" spans="2:4" x14ac:dyDescent="0.25">
      <c r="B175" s="8" t="s">
        <v>282</v>
      </c>
      <c r="C175" s="4"/>
      <c r="D175" s="11" t="s">
        <v>397</v>
      </c>
    </row>
    <row r="176" spans="2:4" x14ac:dyDescent="0.25">
      <c r="B176" s="8" t="s">
        <v>282</v>
      </c>
      <c r="C176" s="4"/>
      <c r="D176" s="11" t="s">
        <v>398</v>
      </c>
    </row>
    <row r="177" spans="2:4" x14ac:dyDescent="0.25">
      <c r="B177" s="8" t="s">
        <v>282</v>
      </c>
      <c r="C177" s="4"/>
      <c r="D177" s="11" t="s">
        <v>399</v>
      </c>
    </row>
    <row r="178" spans="2:4" x14ac:dyDescent="0.25">
      <c r="B178" s="8" t="s">
        <v>282</v>
      </c>
      <c r="C178" s="4"/>
      <c r="D178" s="11" t="s">
        <v>400</v>
      </c>
    </row>
    <row r="179" spans="2:4" x14ac:dyDescent="0.25">
      <c r="B179" s="8" t="s">
        <v>282</v>
      </c>
      <c r="C179" s="4"/>
      <c r="D179" s="11" t="s">
        <v>401</v>
      </c>
    </row>
    <row r="180" spans="2:4" x14ac:dyDescent="0.25">
      <c r="B180" s="8" t="s">
        <v>282</v>
      </c>
      <c r="C180" s="4"/>
      <c r="D180" s="11" t="s">
        <v>402</v>
      </c>
    </row>
    <row r="181" spans="2:4" x14ac:dyDescent="0.25">
      <c r="B181" s="8" t="s">
        <v>282</v>
      </c>
      <c r="C181" s="4"/>
      <c r="D181" s="11" t="s">
        <v>403</v>
      </c>
    </row>
    <row r="182" spans="2:4" x14ac:dyDescent="0.25">
      <c r="B182" s="8" t="s">
        <v>282</v>
      </c>
      <c r="C182" s="4"/>
      <c r="D182" s="11" t="s">
        <v>404</v>
      </c>
    </row>
    <row r="183" spans="2:4" x14ac:dyDescent="0.25">
      <c r="B183" s="8" t="s">
        <v>282</v>
      </c>
      <c r="C183" s="4"/>
      <c r="D183" s="11" t="s">
        <v>405</v>
      </c>
    </row>
    <row r="184" spans="2:4" x14ac:dyDescent="0.25">
      <c r="B184" s="8" t="s">
        <v>282</v>
      </c>
      <c r="C184" s="4"/>
      <c r="D184" s="11" t="s">
        <v>406</v>
      </c>
    </row>
    <row r="185" spans="2:4" x14ac:dyDescent="0.25">
      <c r="B185" s="8" t="s">
        <v>282</v>
      </c>
      <c r="C185" s="4"/>
      <c r="D185" s="11" t="s">
        <v>407</v>
      </c>
    </row>
    <row r="186" spans="2:4" x14ac:dyDescent="0.25">
      <c r="B186" s="8" t="s">
        <v>282</v>
      </c>
      <c r="C186" s="4"/>
      <c r="D186" s="11" t="s">
        <v>408</v>
      </c>
    </row>
    <row r="187" spans="2:4" x14ac:dyDescent="0.25">
      <c r="B187" s="8" t="s">
        <v>282</v>
      </c>
      <c r="C187" s="4"/>
      <c r="D187" s="11" t="s">
        <v>409</v>
      </c>
    </row>
    <row r="188" spans="2:4" x14ac:dyDescent="0.25">
      <c r="B188" s="8" t="s">
        <v>282</v>
      </c>
      <c r="C188" s="4"/>
      <c r="D188" s="11" t="s">
        <v>410</v>
      </c>
    </row>
    <row r="189" spans="2:4" x14ac:dyDescent="0.25">
      <c r="B189" s="8" t="s">
        <v>282</v>
      </c>
      <c r="C189" s="4"/>
      <c r="D189" s="11" t="s">
        <v>411</v>
      </c>
    </row>
    <row r="190" spans="2:4" x14ac:dyDescent="0.25">
      <c r="B190" s="8" t="s">
        <v>282</v>
      </c>
      <c r="C190" s="4"/>
      <c r="D190" s="11" t="s">
        <v>412</v>
      </c>
    </row>
    <row r="191" spans="2:4" x14ac:dyDescent="0.25">
      <c r="B191" s="8" t="s">
        <v>282</v>
      </c>
      <c r="C191" s="4"/>
      <c r="D191" s="11" t="s">
        <v>413</v>
      </c>
    </row>
    <row r="192" spans="2:4" x14ac:dyDescent="0.25">
      <c r="B192" s="8" t="s">
        <v>282</v>
      </c>
      <c r="C192" s="4"/>
      <c r="D192" s="11" t="s">
        <v>414</v>
      </c>
    </row>
    <row r="193" spans="2:4" x14ac:dyDescent="0.25">
      <c r="B193" s="8" t="s">
        <v>282</v>
      </c>
      <c r="C193" s="4"/>
      <c r="D193" s="11" t="s">
        <v>401</v>
      </c>
    </row>
    <row r="194" spans="2:4" x14ac:dyDescent="0.25">
      <c r="B194" s="8" t="s">
        <v>282</v>
      </c>
      <c r="C194" s="4"/>
      <c r="D194" s="11" t="s">
        <v>403</v>
      </c>
    </row>
    <row r="195" spans="2:4" x14ac:dyDescent="0.25">
      <c r="B195" s="8" t="s">
        <v>282</v>
      </c>
      <c r="C195" s="4"/>
      <c r="D195" s="11" t="s">
        <v>415</v>
      </c>
    </row>
    <row r="196" spans="2:4" x14ac:dyDescent="0.25">
      <c r="B196" s="8" t="s">
        <v>282</v>
      </c>
      <c r="C196" s="4"/>
      <c r="D196" s="11" t="s">
        <v>416</v>
      </c>
    </row>
    <row r="197" spans="2:4" x14ac:dyDescent="0.25">
      <c r="B197" s="8" t="s">
        <v>282</v>
      </c>
      <c r="C197" s="4"/>
      <c r="D197" s="11" t="s">
        <v>614</v>
      </c>
    </row>
    <row r="198" spans="2:4" x14ac:dyDescent="0.25">
      <c r="B198" s="8" t="s">
        <v>282</v>
      </c>
      <c r="C198" s="4"/>
      <c r="D198" s="11" t="s">
        <v>417</v>
      </c>
    </row>
    <row r="199" spans="2:4" x14ac:dyDescent="0.25">
      <c r="B199" s="8" t="s">
        <v>282</v>
      </c>
      <c r="C199" s="4"/>
      <c r="D199" s="11" t="s">
        <v>401</v>
      </c>
    </row>
    <row r="200" spans="2:4" x14ac:dyDescent="0.25">
      <c r="B200" s="8" t="s">
        <v>282</v>
      </c>
      <c r="C200" s="4"/>
      <c r="D200" s="11" t="s">
        <v>416</v>
      </c>
    </row>
    <row r="201" spans="2:4" x14ac:dyDescent="0.25">
      <c r="B201" s="8" t="s">
        <v>282</v>
      </c>
      <c r="C201" s="4"/>
      <c r="D201" s="11" t="s">
        <v>615</v>
      </c>
    </row>
    <row r="202" spans="2:4" x14ac:dyDescent="0.25">
      <c r="B202" s="8" t="s">
        <v>282</v>
      </c>
      <c r="C202" s="4"/>
      <c r="D202" s="11" t="s">
        <v>418</v>
      </c>
    </row>
    <row r="203" spans="2:4" x14ac:dyDescent="0.25">
      <c r="B203" s="8" t="s">
        <v>282</v>
      </c>
      <c r="C203" s="4"/>
      <c r="D203" s="11" t="s">
        <v>401</v>
      </c>
    </row>
    <row r="204" spans="2:4" x14ac:dyDescent="0.25">
      <c r="B204" s="8" t="s">
        <v>282</v>
      </c>
      <c r="C204" s="4"/>
      <c r="D204" s="11" t="s">
        <v>403</v>
      </c>
    </row>
    <row r="205" spans="2:4" x14ac:dyDescent="0.25">
      <c r="B205" s="8" t="s">
        <v>282</v>
      </c>
      <c r="C205" s="4"/>
      <c r="D205" s="11" t="s">
        <v>419</v>
      </c>
    </row>
    <row r="206" spans="2:4" x14ac:dyDescent="0.25">
      <c r="B206" s="8" t="s">
        <v>282</v>
      </c>
      <c r="C206" s="4"/>
      <c r="D206" s="11" t="s">
        <v>420</v>
      </c>
    </row>
    <row r="207" spans="2:4" x14ac:dyDescent="0.25">
      <c r="B207" s="8" t="s">
        <v>282</v>
      </c>
      <c r="C207" s="4"/>
      <c r="D207" s="11" t="s">
        <v>421</v>
      </c>
    </row>
    <row r="208" spans="2:4" x14ac:dyDescent="0.25">
      <c r="B208" s="8" t="s">
        <v>282</v>
      </c>
      <c r="C208" s="4"/>
      <c r="D208" s="11" t="s">
        <v>422</v>
      </c>
    </row>
    <row r="209" spans="2:4" x14ac:dyDescent="0.25">
      <c r="B209" s="8" t="s">
        <v>282</v>
      </c>
      <c r="C209" s="4"/>
      <c r="D209" s="11" t="s">
        <v>423</v>
      </c>
    </row>
    <row r="210" spans="2:4" x14ac:dyDescent="0.25">
      <c r="B210" s="8" t="s">
        <v>282</v>
      </c>
      <c r="C210" s="4"/>
      <c r="D210" s="11" t="s">
        <v>424</v>
      </c>
    </row>
    <row r="211" spans="2:4" x14ac:dyDescent="0.25">
      <c r="B211" s="8" t="s">
        <v>282</v>
      </c>
      <c r="C211" s="4"/>
      <c r="D211" s="11" t="s">
        <v>403</v>
      </c>
    </row>
    <row r="212" spans="2:4" x14ac:dyDescent="0.25">
      <c r="B212" s="8" t="s">
        <v>282</v>
      </c>
      <c r="C212" s="4" t="s">
        <v>450</v>
      </c>
    </row>
    <row r="213" spans="2:4" x14ac:dyDescent="0.25">
      <c r="B213" s="8" t="s">
        <v>282</v>
      </c>
      <c r="C213" s="4" t="s">
        <v>318</v>
      </c>
      <c r="D213" t="str">
        <f>"scp /etc/corosync/corosync.conf "&amp;ASCS2NAME&amp;":/etc/corosync/corosync.conf"</f>
        <v>scp /etc/corosync/corosync.conf sap-nw1-ascs2:/etc/corosync/corosync.conf</v>
      </c>
    </row>
    <row r="214" spans="2:4" x14ac:dyDescent="0.25">
      <c r="B214" s="8"/>
      <c r="C214" s="4"/>
    </row>
    <row r="215" spans="2:4" x14ac:dyDescent="0.25">
      <c r="B215" s="8" t="s">
        <v>280</v>
      </c>
      <c r="C215" s="4" t="s">
        <v>427</v>
      </c>
      <c r="D215" t="s">
        <v>428</v>
      </c>
    </row>
    <row r="216" spans="2:4" x14ac:dyDescent="0.25">
      <c r="B216" s="8"/>
      <c r="C216" s="4"/>
    </row>
    <row r="217" spans="2:4" x14ac:dyDescent="0.25">
      <c r="B217" s="8" t="s">
        <v>282</v>
      </c>
      <c r="C217" s="4" t="s">
        <v>451</v>
      </c>
      <c r="D217" t="s">
        <v>429</v>
      </c>
    </row>
    <row r="218" spans="2:4" x14ac:dyDescent="0.25">
      <c r="B218" s="8" t="s">
        <v>282</v>
      </c>
      <c r="C218" s="4"/>
      <c r="D218" t="s">
        <v>430</v>
      </c>
    </row>
    <row r="219" spans="2:4" x14ac:dyDescent="0.25">
      <c r="B219" s="8" t="s">
        <v>282</v>
      </c>
      <c r="C219" s="4"/>
      <c r="D219" t="s">
        <v>431</v>
      </c>
    </row>
    <row r="220" spans="2:4" x14ac:dyDescent="0.25">
      <c r="B220" s="8" t="s">
        <v>282</v>
      </c>
      <c r="C220" s="4"/>
      <c r="D220" t="s">
        <v>432</v>
      </c>
    </row>
    <row r="221" spans="2:4" x14ac:dyDescent="0.25">
      <c r="B221" s="8" t="s">
        <v>282</v>
      </c>
      <c r="C221" s="4"/>
      <c r="D221" t="s">
        <v>433</v>
      </c>
    </row>
    <row r="222" spans="2:4" x14ac:dyDescent="0.25">
      <c r="B222" s="8" t="s">
        <v>282</v>
      </c>
      <c r="C222" s="4" t="s">
        <v>434</v>
      </c>
      <c r="D222" t="s">
        <v>152</v>
      </c>
    </row>
    <row r="223" spans="2:4" x14ac:dyDescent="0.25">
      <c r="B223" s="8" t="s">
        <v>282</v>
      </c>
      <c r="C223" s="4" t="s">
        <v>435</v>
      </c>
      <c r="D223" s="11" t="s">
        <v>436</v>
      </c>
    </row>
    <row r="224" spans="2:4" x14ac:dyDescent="0.25">
      <c r="B224" s="8" t="s">
        <v>282</v>
      </c>
      <c r="C224" s="4"/>
      <c r="D224" s="11" t="s">
        <v>437</v>
      </c>
    </row>
    <row r="225" spans="2:4" x14ac:dyDescent="0.25">
      <c r="B225" s="8" t="s">
        <v>282</v>
      </c>
      <c r="C225" s="4"/>
      <c r="D225" s="11" t="s">
        <v>438</v>
      </c>
    </row>
    <row r="226" spans="2:4" x14ac:dyDescent="0.25">
      <c r="B226" s="8" t="s">
        <v>282</v>
      </c>
      <c r="C226" s="4"/>
      <c r="D226" s="11" t="s">
        <v>791</v>
      </c>
    </row>
    <row r="227" spans="2:4" x14ac:dyDescent="0.25">
      <c r="B227" s="8" t="s">
        <v>282</v>
      </c>
      <c r="C227" s="4"/>
      <c r="D227" s="11"/>
    </row>
    <row r="228" spans="2:4" x14ac:dyDescent="0.25">
      <c r="B228" s="8" t="s">
        <v>282</v>
      </c>
      <c r="C228" s="4"/>
      <c r="D228" s="11" t="s">
        <v>439</v>
      </c>
    </row>
    <row r="229" spans="2:4" x14ac:dyDescent="0.25">
      <c r="B229" s="8" t="s">
        <v>282</v>
      </c>
      <c r="C229" s="4"/>
      <c r="D229" s="11" t="s">
        <v>440</v>
      </c>
    </row>
    <row r="230" spans="2:4" x14ac:dyDescent="0.25">
      <c r="B230" s="8" t="s">
        <v>282</v>
      </c>
      <c r="C230" s="4"/>
      <c r="D230" s="11"/>
    </row>
    <row r="231" spans="2:4" x14ac:dyDescent="0.25">
      <c r="B231" s="8" t="s">
        <v>282</v>
      </c>
      <c r="C231" s="4"/>
      <c r="D231" s="11" t="s">
        <v>616</v>
      </c>
    </row>
    <row r="232" spans="2:4" x14ac:dyDescent="0.25">
      <c r="B232" s="8" t="s">
        <v>282</v>
      </c>
      <c r="C232" s="4"/>
      <c r="D232" s="11"/>
    </row>
    <row r="233" spans="2:4" x14ac:dyDescent="0.25">
      <c r="B233" s="8" t="s">
        <v>282</v>
      </c>
      <c r="C233" s="4"/>
      <c r="D233" s="11" t="s">
        <v>441</v>
      </c>
    </row>
    <row r="234" spans="2:4" x14ac:dyDescent="0.25">
      <c r="B234" s="8" t="s">
        <v>282</v>
      </c>
      <c r="C234" s="4"/>
      <c r="D234" s="11"/>
    </row>
    <row r="235" spans="2:4" x14ac:dyDescent="0.25">
      <c r="B235" s="8" t="s">
        <v>282</v>
      </c>
      <c r="C235" s="4"/>
      <c r="D235" s="11" t="s">
        <v>617</v>
      </c>
    </row>
    <row r="236" spans="2:4" x14ac:dyDescent="0.25">
      <c r="B236" s="8" t="s">
        <v>282</v>
      </c>
      <c r="C236" s="4"/>
    </row>
    <row r="237" spans="2:4" x14ac:dyDescent="0.25">
      <c r="B237" s="8" t="s">
        <v>282</v>
      </c>
      <c r="C237" s="4" t="s">
        <v>444</v>
      </c>
      <c r="D237" t="s">
        <v>300</v>
      </c>
    </row>
    <row r="238" spans="2:4" x14ac:dyDescent="0.25">
      <c r="B238" s="8" t="s">
        <v>282</v>
      </c>
      <c r="C238" s="4" t="s">
        <v>304</v>
      </c>
      <c r="D238" s="11" t="s">
        <v>445</v>
      </c>
    </row>
    <row r="239" spans="2:4" x14ac:dyDescent="0.25">
      <c r="B239" s="8" t="s">
        <v>282</v>
      </c>
      <c r="C239" s="4"/>
      <c r="D239" s="11" t="s">
        <v>446</v>
      </c>
    </row>
    <row r="240" spans="2:4" x14ac:dyDescent="0.25">
      <c r="B240" s="8" t="s">
        <v>282</v>
      </c>
      <c r="C240" s="4"/>
      <c r="D240" s="11" t="s">
        <v>447</v>
      </c>
    </row>
    <row r="241" spans="1:4" x14ac:dyDescent="0.25">
      <c r="B241" s="8" t="s">
        <v>282</v>
      </c>
      <c r="C241" s="4" t="s">
        <v>318</v>
      </c>
      <c r="D241" t="str">
        <f>"scp /etc/sysctl.conf "&amp;ASCS2NAME&amp;":/etc/sysctl.conf"</f>
        <v>scp /etc/sysctl.conf sap-nw1-ascs2:/etc/sysctl.conf</v>
      </c>
    </row>
    <row r="242" spans="1:4" x14ac:dyDescent="0.25">
      <c r="B242" s="8"/>
      <c r="C242" s="4"/>
    </row>
    <row r="243" spans="1:4" x14ac:dyDescent="0.25">
      <c r="B243" s="8" t="s">
        <v>280</v>
      </c>
      <c r="C243" s="4" t="s">
        <v>449</v>
      </c>
      <c r="D243" t="s">
        <v>448</v>
      </c>
    </row>
    <row r="244" spans="1:4" x14ac:dyDescent="0.25">
      <c r="A244" s="8"/>
    </row>
    <row r="245" spans="1:4" x14ac:dyDescent="0.25">
      <c r="A245" s="1" t="s">
        <v>620</v>
      </c>
      <c r="B245" s="4" t="s">
        <v>280</v>
      </c>
      <c r="C245" t="s">
        <v>624</v>
      </c>
      <c r="D245" t="s">
        <v>621</v>
      </c>
    </row>
    <row r="246" spans="1:4" x14ac:dyDescent="0.25">
      <c r="A246" s="8"/>
      <c r="B246" s="4" t="s">
        <v>280</v>
      </c>
      <c r="C246" t="s">
        <v>622</v>
      </c>
      <c r="D246" s="11" t="s">
        <v>623</v>
      </c>
    </row>
    <row r="247" spans="1:4" x14ac:dyDescent="0.25">
      <c r="A247" s="8"/>
      <c r="B247" s="4" t="s">
        <v>280</v>
      </c>
      <c r="C247" t="s">
        <v>166</v>
      </c>
      <c r="D247" t="str">
        <f>"mkdir -p /sapmnt/"&amp;SID</f>
        <v>mkdir -p /sapmnt/NW1</v>
      </c>
    </row>
    <row r="248" spans="1:4" x14ac:dyDescent="0.25">
      <c r="A248" s="8"/>
      <c r="B248" s="4" t="s">
        <v>280</v>
      </c>
      <c r="D248" t="s">
        <v>168</v>
      </c>
    </row>
    <row r="249" spans="1:4" x14ac:dyDescent="0.25">
      <c r="A249" s="8"/>
      <c r="B249" s="4" t="s">
        <v>280</v>
      </c>
      <c r="D249" t="str">
        <f>"mkdir -p /usr/sap/"&amp;SID&amp;"/SYS"</f>
        <v>mkdir -p /usr/sap/NW1/SYS</v>
      </c>
    </row>
    <row r="250" spans="1:4" x14ac:dyDescent="0.25">
      <c r="A250" s="8"/>
      <c r="B250" s="4" t="s">
        <v>280</v>
      </c>
      <c r="D250" t="str">
        <f>"mkdir -p /usr/sap/"&amp;SID&amp;"/ASCS"&amp;ASCSINST</f>
        <v>mkdir -p /usr/sap/NW1/ASCS10</v>
      </c>
    </row>
    <row r="251" spans="1:4" x14ac:dyDescent="0.25">
      <c r="A251" s="8"/>
      <c r="B251" s="4" t="s">
        <v>280</v>
      </c>
      <c r="D251" t="str">
        <f>"mkdir -p /usr/sap/"&amp;SID&amp;"/ERS"&amp;ERSINST</f>
        <v>mkdir -p /usr/sap/NW1/ERS20</v>
      </c>
    </row>
    <row r="252" spans="1:4" x14ac:dyDescent="0.25">
      <c r="A252" s="8"/>
      <c r="B252" s="4" t="s">
        <v>280</v>
      </c>
      <c r="D252" t="str">
        <f>"chattr +i /sapmnt/"&amp;SID</f>
        <v>chattr +i /sapmnt/NW1</v>
      </c>
    </row>
    <row r="253" spans="1:4" x14ac:dyDescent="0.25">
      <c r="A253" s="8"/>
      <c r="B253" s="4" t="s">
        <v>280</v>
      </c>
      <c r="D253" t="s">
        <v>171</v>
      </c>
    </row>
    <row r="254" spans="1:4" x14ac:dyDescent="0.25">
      <c r="A254" s="8"/>
      <c r="B254" s="4" t="s">
        <v>280</v>
      </c>
      <c r="D254" t="str">
        <f>"chattr +i /usr/sap/"&amp;SID&amp;"/SYS"</f>
        <v>chattr +i /usr/sap/NW1/SYS</v>
      </c>
    </row>
    <row r="255" spans="1:4" x14ac:dyDescent="0.25">
      <c r="A255" s="8"/>
      <c r="B255" s="4" t="s">
        <v>280</v>
      </c>
      <c r="D255" t="str">
        <f>"chattr +i /usr/sap/"&amp;SID&amp;"/ASCS"&amp;ASCSINST</f>
        <v>chattr +i /usr/sap/NW1/ASCS10</v>
      </c>
    </row>
    <row r="256" spans="1:4" x14ac:dyDescent="0.25">
      <c r="B256" s="4" t="s">
        <v>280</v>
      </c>
      <c r="D256" t="str">
        <f>"chattr +i /usr/sap/"&amp;SID&amp;"/ERS"&amp;ERSINST</f>
        <v>chattr +i /usr/sap/NW1/ERS20</v>
      </c>
    </row>
    <row r="258" spans="1:4" x14ac:dyDescent="0.25">
      <c r="B258" s="4" t="s">
        <v>282</v>
      </c>
      <c r="C258" t="s">
        <v>626</v>
      </c>
      <c r="D258" t="s">
        <v>172</v>
      </c>
    </row>
    <row r="259" spans="1:4" x14ac:dyDescent="0.25">
      <c r="A259" s="8"/>
      <c r="B259" s="4" t="s">
        <v>282</v>
      </c>
      <c r="C259" s="4" t="s">
        <v>627</v>
      </c>
      <c r="D259" s="11" t="s">
        <v>173</v>
      </c>
    </row>
    <row r="260" spans="1:4" x14ac:dyDescent="0.25">
      <c r="B260" s="4" t="s">
        <v>282</v>
      </c>
      <c r="C260" t="s">
        <v>628</v>
      </c>
      <c r="D260" t="s">
        <v>174</v>
      </c>
    </row>
    <row r="261" spans="1:4" x14ac:dyDescent="0.25">
      <c r="B261" s="4" t="s">
        <v>282</v>
      </c>
      <c r="C261" t="s">
        <v>629</v>
      </c>
      <c r="D261" s="11" t="str">
        <f>"/sapmnt/"&amp;SID&amp;" -nfsvers=4,nosymlink,sync "&amp;NFSLBNAME&amp;":/"&amp;SID&amp;"/sapmntsid"</f>
        <v>/sapmnt/NW1 -nfsvers=4,nosymlink,sync sap-nw1-nfs:/NW1/sapmntsid</v>
      </c>
    </row>
    <row r="262" spans="1:4" x14ac:dyDescent="0.25">
      <c r="B262" s="4" t="s">
        <v>282</v>
      </c>
      <c r="D262" s="11" t="str">
        <f>"/usr/sap/trans -nfsvers=4,nosymlink,sync "&amp;NFSLBNAME&amp;":/"&amp;SID&amp;"/trans"</f>
        <v>/usr/sap/trans -nfsvers=4,nosymlink,sync sap-nw1-nfs:/NW1/trans</v>
      </c>
    </row>
    <row r="263" spans="1:4" x14ac:dyDescent="0.25">
      <c r="B263" s="4" t="s">
        <v>282</v>
      </c>
      <c r="D263" s="11" t="str">
        <f>"/usr/sap/"&amp;SID&amp;"/SYS -nfsvers=4,nosymlink,sync "&amp;NFSLBNAME&amp;":/"&amp;SID&amp;"/sidsys"</f>
        <v>/usr/sap/NW1/SYS -nfsvers=4,nosymlink,sync sap-nw1-nfs:/NW1/sidsys</v>
      </c>
    </row>
    <row r="264" spans="1:4" x14ac:dyDescent="0.25">
      <c r="B264" s="4" t="s">
        <v>282</v>
      </c>
      <c r="C264" t="s">
        <v>630</v>
      </c>
      <c r="D264" t="str">
        <f>"scp /etc/auto.master "&amp;ASCS2NAME&amp;":/etc/auto.master"</f>
        <v>scp /etc/auto.master sap-nw1-ascs2:/etc/auto.master</v>
      </c>
    </row>
    <row r="265" spans="1:4" x14ac:dyDescent="0.25">
      <c r="B265" s="4" t="s">
        <v>282</v>
      </c>
      <c r="D265" t="str">
        <f>"scp /etc/auto.direct "&amp;ASCS2NAME&amp;":/etc/auto.direct"</f>
        <v>scp /etc/auto.direct sap-nw1-ascs2:/etc/auto.direct</v>
      </c>
    </row>
    <row r="267" spans="1:4" x14ac:dyDescent="0.25">
      <c r="B267" s="4" t="s">
        <v>280</v>
      </c>
      <c r="C267" t="s">
        <v>631</v>
      </c>
      <c r="D267" t="s">
        <v>175</v>
      </c>
    </row>
    <row r="268" spans="1:4" x14ac:dyDescent="0.25">
      <c r="B268" s="4" t="s">
        <v>280</v>
      </c>
      <c r="D268" t="s">
        <v>176</v>
      </c>
    </row>
    <row r="270" spans="1:4" x14ac:dyDescent="0.25">
      <c r="B270" s="4" t="s">
        <v>280</v>
      </c>
      <c r="C270" t="s">
        <v>636</v>
      </c>
      <c r="D270" t="s">
        <v>632</v>
      </c>
    </row>
    <row r="271" spans="1:4" x14ac:dyDescent="0.25">
      <c r="B271" s="4" t="s">
        <v>280</v>
      </c>
      <c r="C271" t="s">
        <v>637</v>
      </c>
      <c r="D271" t="s">
        <v>41</v>
      </c>
    </row>
    <row r="272" spans="1:4" x14ac:dyDescent="0.25">
      <c r="B272" s="4" t="s">
        <v>280</v>
      </c>
      <c r="C272" t="s">
        <v>638</v>
      </c>
      <c r="D272" s="11" t="s">
        <v>4</v>
      </c>
    </row>
    <row r="273" spans="1:4" x14ac:dyDescent="0.25">
      <c r="B273" s="4" t="s">
        <v>280</v>
      </c>
      <c r="C273" t="s">
        <v>639</v>
      </c>
      <c r="D273" s="11" t="s">
        <v>633</v>
      </c>
    </row>
    <row r="274" spans="1:4" x14ac:dyDescent="0.25">
      <c r="B274" s="4" t="s">
        <v>280</v>
      </c>
      <c r="C274" t="s">
        <v>640</v>
      </c>
      <c r="D274" t="s">
        <v>634</v>
      </c>
    </row>
    <row r="275" spans="1:4" x14ac:dyDescent="0.25">
      <c r="B275" s="4" t="s">
        <v>280</v>
      </c>
      <c r="C275" t="s">
        <v>641</v>
      </c>
      <c r="D275" t="s">
        <v>635</v>
      </c>
    </row>
    <row r="276" spans="1:4" x14ac:dyDescent="0.25">
      <c r="B276" s="4" t="s">
        <v>280</v>
      </c>
      <c r="C276" t="s">
        <v>642</v>
      </c>
      <c r="D276" t="str">
        <f>"cd /sapmnt/"&amp;SID</f>
        <v>cd /sapmnt/NW1</v>
      </c>
    </row>
    <row r="277" spans="1:4" x14ac:dyDescent="0.25">
      <c r="B277" s="4" t="s">
        <v>280</v>
      </c>
      <c r="D277" t="s">
        <v>177</v>
      </c>
    </row>
    <row r="278" spans="1:4" x14ac:dyDescent="0.25">
      <c r="B278" s="4" t="s">
        <v>280</v>
      </c>
      <c r="D278" t="str">
        <f>"cd /usr/sap/"&amp;SID&amp;"/SYS"</f>
        <v>cd /usr/sap/NW1/SYS</v>
      </c>
    </row>
    <row r="279" spans="1:4" x14ac:dyDescent="0.25">
      <c r="B279" s="4" t="s">
        <v>280</v>
      </c>
      <c r="C279" t="s">
        <v>643</v>
      </c>
      <c r="D279" t="s">
        <v>178</v>
      </c>
    </row>
    <row r="281" spans="1:4" x14ac:dyDescent="0.25">
      <c r="A281" s="1" t="s">
        <v>644</v>
      </c>
      <c r="B281" s="4" t="s">
        <v>282</v>
      </c>
      <c r="C281" t="s">
        <v>654</v>
      </c>
      <c r="D281" t="str">
        <f>"crm node standby "&amp;ASCS2NAME</f>
        <v>crm node standby sap-nw1-ascs2</v>
      </c>
    </row>
    <row r="282" spans="1:4" x14ac:dyDescent="0.25">
      <c r="B282" s="4" t="s">
        <v>282</v>
      </c>
      <c r="D282" t="s">
        <v>645</v>
      </c>
    </row>
    <row r="283" spans="1:4" x14ac:dyDescent="0.25">
      <c r="B283" s="4" t="s">
        <v>282</v>
      </c>
    </row>
    <row r="284" spans="1:4" x14ac:dyDescent="0.25">
      <c r="B284" s="4" t="s">
        <v>282</v>
      </c>
      <c r="D284" t="str">
        <f>"crm configure primitive filesystem_"&amp;LOSID&amp;"_ascs Filesystem device='"&amp;NFSLBNAME&amp;":/"&amp;SID&amp;"/ASCS' directory='/usr/sap/"&amp;SID&amp;"/ASCS"&amp;ASCSINST&amp;"' fstype='nfs4' \"</f>
        <v>crm configure primitive filesystem_nw1_ascs Filesystem device='sap-nw1-nfs:/NW1/ASCS' directory='/usr/sap/NW1/ASCS10' fstype='nfs4' \</v>
      </c>
    </row>
    <row r="285" spans="1:4" x14ac:dyDescent="0.25">
      <c r="B285" s="4" t="s">
        <v>282</v>
      </c>
      <c r="D285" t="s">
        <v>646</v>
      </c>
    </row>
    <row r="286" spans="1:4" x14ac:dyDescent="0.25">
      <c r="B286" s="4" t="s">
        <v>282</v>
      </c>
      <c r="D286" t="s">
        <v>647</v>
      </c>
    </row>
    <row r="287" spans="1:4" x14ac:dyDescent="0.25">
      <c r="B287" s="4" t="s">
        <v>282</v>
      </c>
      <c r="D287" t="s">
        <v>648</v>
      </c>
    </row>
    <row r="288" spans="1:4" x14ac:dyDescent="0.25">
      <c r="B288" s="4" t="s">
        <v>282</v>
      </c>
      <c r="D288" t="s">
        <v>649</v>
      </c>
    </row>
    <row r="289" spans="2:4" x14ac:dyDescent="0.25">
      <c r="B289" s="4" t="s">
        <v>282</v>
      </c>
    </row>
    <row r="290" spans="2:4" x14ac:dyDescent="0.25">
      <c r="B290" s="4" t="s">
        <v>282</v>
      </c>
      <c r="D290" t="str">
        <f>"crm configure primitive vip_"&amp;LOSID&amp;"_ascs IPaddr2 \"</f>
        <v>crm configure primitive vip_nw1_ascs IPaddr2 \</v>
      </c>
    </row>
    <row r="291" spans="2:4" x14ac:dyDescent="0.25">
      <c r="B291" s="4" t="s">
        <v>282</v>
      </c>
      <c r="D291" t="str">
        <f>"  params ip="&amp;ASCSLBIP&amp;" cidr_netmask="&amp;ASCSLBNM&amp;" \"</f>
        <v xml:space="preserve">  params ip=10.1.1.6 cidr_netmask=24 \</v>
      </c>
    </row>
    <row r="292" spans="2:4" x14ac:dyDescent="0.25">
      <c r="B292" s="4" t="s">
        <v>282</v>
      </c>
      <c r="D292" t="s">
        <v>650</v>
      </c>
    </row>
    <row r="293" spans="2:4" x14ac:dyDescent="0.25">
      <c r="B293" s="4" t="s">
        <v>282</v>
      </c>
      <c r="D293" t="s">
        <v>651</v>
      </c>
    </row>
    <row r="294" spans="2:4" x14ac:dyDescent="0.25">
      <c r="B294" s="4" t="s">
        <v>282</v>
      </c>
    </row>
    <row r="295" spans="2:4" x14ac:dyDescent="0.25">
      <c r="B295" s="4" t="s">
        <v>282</v>
      </c>
      <c r="D295" t="str">
        <f>"crm configure primitive probeport_"&amp;LOSID&amp;"_ascs anything \"</f>
        <v>crm configure primitive probeport_nw1_ascs anything \</v>
      </c>
    </row>
    <row r="296" spans="2:4" x14ac:dyDescent="0.25">
      <c r="B296" s="4" t="s">
        <v>282</v>
      </c>
      <c r="D296" t="s">
        <v>588</v>
      </c>
    </row>
    <row r="297" spans="2:4" x14ac:dyDescent="0.25">
      <c r="B297" s="4" t="s">
        <v>282</v>
      </c>
      <c r="D297" t="s">
        <v>146</v>
      </c>
    </row>
    <row r="298" spans="2:4" x14ac:dyDescent="0.25">
      <c r="B298" s="4" t="s">
        <v>282</v>
      </c>
      <c r="D298" t="s">
        <v>583</v>
      </c>
    </row>
    <row r="299" spans="2:4" x14ac:dyDescent="0.25">
      <c r="B299" s="4" t="s">
        <v>282</v>
      </c>
    </row>
    <row r="300" spans="2:4" x14ac:dyDescent="0.25">
      <c r="B300" s="4" t="s">
        <v>282</v>
      </c>
      <c r="D300" t="str">
        <f>"crm configure group g-"&amp;LOSID&amp;"_ascs filesystem_"&amp;LOSID&amp;"_ascs probeport_"&amp;LOSID&amp;"_ascs vip_"&amp;LOSID&amp;"_ascs \"</f>
        <v>crm configure group g-nw1_ascs filesystem_nw1_ascs probeport_nw1_ascs vip_nw1_ascs \</v>
      </c>
    </row>
    <row r="301" spans="2:4" x14ac:dyDescent="0.25">
      <c r="B301" s="4" t="s">
        <v>282</v>
      </c>
      <c r="D301" t="s">
        <v>652</v>
      </c>
    </row>
    <row r="302" spans="2:4" x14ac:dyDescent="0.25">
      <c r="B302" s="4" t="s">
        <v>282</v>
      </c>
      <c r="D302" t="s">
        <v>653</v>
      </c>
    </row>
    <row r="303" spans="2:4" x14ac:dyDescent="0.25">
      <c r="B303" s="4" t="s">
        <v>282</v>
      </c>
    </row>
    <row r="304" spans="2:4" x14ac:dyDescent="0.25">
      <c r="B304" s="4" t="s">
        <v>282</v>
      </c>
      <c r="C304" t="s">
        <v>655</v>
      </c>
      <c r="D304" t="str">
        <f>"crm configure primitive filesystem_"&amp;LOSID&amp;"_ers Filesystem device='"&amp;NFSLBNAME&amp;":/"&amp;SID&amp;"/ERS' directory='/usr/sap/"&amp;SID&amp;"/ERS"&amp;ERSINST&amp;"' fstype='nfs4' \"</f>
        <v>crm configure primitive filesystem_nw1_ers Filesystem device='sap-nw1-nfs:/NW1/ERS' directory='/usr/sap/NW1/ERS20' fstype='nfs4' \</v>
      </c>
    </row>
    <row r="305" spans="2:4" x14ac:dyDescent="0.25">
      <c r="B305" s="4" t="s">
        <v>282</v>
      </c>
      <c r="D305" t="s">
        <v>646</v>
      </c>
    </row>
    <row r="306" spans="2:4" x14ac:dyDescent="0.25">
      <c r="B306" s="4" t="s">
        <v>282</v>
      </c>
      <c r="D306" t="s">
        <v>647</v>
      </c>
    </row>
    <row r="307" spans="2:4" x14ac:dyDescent="0.25">
      <c r="B307" s="4" t="s">
        <v>282</v>
      </c>
      <c r="D307" t="s">
        <v>648</v>
      </c>
    </row>
    <row r="308" spans="2:4" x14ac:dyDescent="0.25">
      <c r="B308" s="4" t="s">
        <v>282</v>
      </c>
      <c r="D308" t="s">
        <v>656</v>
      </c>
    </row>
    <row r="309" spans="2:4" x14ac:dyDescent="0.25">
      <c r="B309" s="4" t="s">
        <v>282</v>
      </c>
    </row>
    <row r="310" spans="2:4" x14ac:dyDescent="0.25">
      <c r="B310" s="4" t="s">
        <v>282</v>
      </c>
      <c r="D310" t="str">
        <f>"crm configure primitive vip_"&amp;LOSID&amp;"_ers IPaddr2 \"</f>
        <v>crm configure primitive vip_nw1_ers IPaddr2 \</v>
      </c>
    </row>
    <row r="311" spans="2:4" x14ac:dyDescent="0.25">
      <c r="B311" s="4" t="s">
        <v>282</v>
      </c>
      <c r="D311" t="str">
        <f>"  params ip="&amp;ERSLBIP&amp;" cidr_netmask="&amp;ERSLBNM&amp;" \"</f>
        <v xml:space="preserve">  params ip=10.1.1.7 cidr_netmask=24 \</v>
      </c>
    </row>
    <row r="312" spans="2:4" x14ac:dyDescent="0.25">
      <c r="B312" s="4" t="s">
        <v>282</v>
      </c>
      <c r="D312" t="s">
        <v>650</v>
      </c>
    </row>
    <row r="313" spans="2:4" x14ac:dyDescent="0.25">
      <c r="B313" s="4" t="s">
        <v>282</v>
      </c>
      <c r="D313" t="s">
        <v>651</v>
      </c>
    </row>
    <row r="314" spans="2:4" x14ac:dyDescent="0.25">
      <c r="B314" s="4" t="s">
        <v>282</v>
      </c>
    </row>
    <row r="315" spans="2:4" x14ac:dyDescent="0.25">
      <c r="B315" s="4" t="s">
        <v>282</v>
      </c>
      <c r="D315" t="str">
        <f>"crm configure primitive probeport_"&amp;LOSID&amp;"_ers anything \"</f>
        <v>crm configure primitive probeport_nw1_ers anything \</v>
      </c>
    </row>
    <row r="316" spans="2:4" x14ac:dyDescent="0.25">
      <c r="B316" s="4" t="s">
        <v>282</v>
      </c>
      <c r="D316" t="s">
        <v>658</v>
      </c>
    </row>
    <row r="317" spans="2:4" x14ac:dyDescent="0.25">
      <c r="B317" s="4" t="s">
        <v>282</v>
      </c>
      <c r="D317" t="s">
        <v>657</v>
      </c>
    </row>
    <row r="318" spans="2:4" x14ac:dyDescent="0.25">
      <c r="B318" s="4" t="s">
        <v>282</v>
      </c>
      <c r="D318" t="s">
        <v>583</v>
      </c>
    </row>
    <row r="319" spans="2:4" x14ac:dyDescent="0.25">
      <c r="B319" s="4" t="s">
        <v>282</v>
      </c>
    </row>
    <row r="320" spans="2:4" x14ac:dyDescent="0.25">
      <c r="B320" s="4" t="s">
        <v>282</v>
      </c>
      <c r="D320" t="str">
        <f>"crm configure group g-"&amp;LOSID&amp;"_ers filesystem_"&amp;LOSID&amp;"_ers probeport_"&amp;LOSID&amp;"_ers vip_"&amp;LOSID&amp;"_ers"</f>
        <v>crm configure group g-nw1_ers filesystem_nw1_ers probeport_nw1_ers vip_nw1_ers</v>
      </c>
    </row>
    <row r="321" spans="2:4" x14ac:dyDescent="0.25">
      <c r="B321" s="4" t="s">
        <v>282</v>
      </c>
      <c r="D321" t="s">
        <v>653</v>
      </c>
    </row>
    <row r="322" spans="2:4" x14ac:dyDescent="0.25">
      <c r="B322" s="4" t="s">
        <v>282</v>
      </c>
    </row>
    <row r="323" spans="2:4" x14ac:dyDescent="0.25">
      <c r="B323" s="4" t="s">
        <v>282</v>
      </c>
      <c r="C323" t="s">
        <v>659</v>
      </c>
      <c r="D323" t="str">
        <f>"crm node online "&amp;ASCS2NAME</f>
        <v>crm node online sap-nw1-ascs2</v>
      </c>
    </row>
    <row r="324" spans="2:4" x14ac:dyDescent="0.25">
      <c r="B324" s="4" t="s">
        <v>282</v>
      </c>
      <c r="C324" t="s">
        <v>660</v>
      </c>
      <c r="D324" t="s">
        <v>152</v>
      </c>
    </row>
    <row r="325" spans="2:4" x14ac:dyDescent="0.25">
      <c r="B325" s="4" t="s">
        <v>282</v>
      </c>
      <c r="C325" t="s">
        <v>661</v>
      </c>
      <c r="D325" s="11" t="s">
        <v>436</v>
      </c>
    </row>
    <row r="326" spans="2:4" x14ac:dyDescent="0.25">
      <c r="B326" s="4" t="s">
        <v>282</v>
      </c>
      <c r="D326" s="11" t="s">
        <v>662</v>
      </c>
    </row>
    <row r="327" spans="2:4" x14ac:dyDescent="0.25">
      <c r="B327" s="4" t="s">
        <v>282</v>
      </c>
      <c r="D327" s="11" t="s">
        <v>663</v>
      </c>
    </row>
    <row r="328" spans="2:4" x14ac:dyDescent="0.25">
      <c r="B328" s="4" t="s">
        <v>282</v>
      </c>
      <c r="D328" s="11" t="s">
        <v>664</v>
      </c>
    </row>
    <row r="329" spans="2:4" x14ac:dyDescent="0.25">
      <c r="B329" s="4" t="s">
        <v>282</v>
      </c>
      <c r="D329" s="11"/>
    </row>
    <row r="330" spans="2:4" x14ac:dyDescent="0.25">
      <c r="B330" s="4" t="s">
        <v>282</v>
      </c>
      <c r="D330" s="11" t="s">
        <v>439</v>
      </c>
    </row>
    <row r="331" spans="2:4" x14ac:dyDescent="0.25">
      <c r="B331" s="4" t="s">
        <v>282</v>
      </c>
      <c r="D331" s="11" t="s">
        <v>665</v>
      </c>
    </row>
    <row r="332" spans="2:4" x14ac:dyDescent="0.25">
      <c r="B332" s="4" t="s">
        <v>282</v>
      </c>
      <c r="D332" s="11"/>
    </row>
    <row r="333" spans="2:4" x14ac:dyDescent="0.25">
      <c r="B333" s="4" t="s">
        <v>282</v>
      </c>
      <c r="D333" s="11" t="s">
        <v>616</v>
      </c>
    </row>
    <row r="334" spans="2:4" x14ac:dyDescent="0.25">
      <c r="B334" s="4" t="s">
        <v>282</v>
      </c>
      <c r="D334" s="11"/>
    </row>
    <row r="335" spans="2:4" x14ac:dyDescent="0.25">
      <c r="B335" s="4" t="s">
        <v>282</v>
      </c>
      <c r="D335" s="11" t="s">
        <v>441</v>
      </c>
    </row>
    <row r="336" spans="2:4" x14ac:dyDescent="0.25">
      <c r="B336" s="4" t="s">
        <v>282</v>
      </c>
      <c r="D336" s="11"/>
    </row>
    <row r="337" spans="1:4" x14ac:dyDescent="0.25">
      <c r="B337" s="4" t="s">
        <v>282</v>
      </c>
      <c r="D337" s="11" t="s">
        <v>617</v>
      </c>
    </row>
    <row r="338" spans="1:4" x14ac:dyDescent="0.25">
      <c r="B338" s="4" t="s">
        <v>282</v>
      </c>
      <c r="D338" s="11" t="s">
        <v>666</v>
      </c>
    </row>
    <row r="339" spans="1:4" x14ac:dyDescent="0.25">
      <c r="B339" s="4" t="s">
        <v>282</v>
      </c>
      <c r="D339" s="11" t="s">
        <v>667</v>
      </c>
    </row>
    <row r="340" spans="1:4" x14ac:dyDescent="0.25">
      <c r="B340" s="4" t="s">
        <v>282</v>
      </c>
      <c r="D340" s="11" t="s">
        <v>668</v>
      </c>
    </row>
    <row r="341" spans="1:4" x14ac:dyDescent="0.25">
      <c r="B341" s="4" t="s">
        <v>282</v>
      </c>
      <c r="D341" s="11" t="s">
        <v>669</v>
      </c>
    </row>
    <row r="342" spans="1:4" x14ac:dyDescent="0.25">
      <c r="B342" s="4" t="s">
        <v>282</v>
      </c>
      <c r="D342" s="11" t="s">
        <v>670</v>
      </c>
    </row>
    <row r="343" spans="1:4" x14ac:dyDescent="0.25">
      <c r="B343" s="4" t="s">
        <v>282</v>
      </c>
      <c r="D343" s="11" t="s">
        <v>671</v>
      </c>
    </row>
    <row r="344" spans="1:4" x14ac:dyDescent="0.25">
      <c r="B344" s="4" t="s">
        <v>282</v>
      </c>
      <c r="D344" s="11" t="s">
        <v>672</v>
      </c>
    </row>
    <row r="345" spans="1:4" x14ac:dyDescent="0.25">
      <c r="B345" s="4" t="s">
        <v>282</v>
      </c>
      <c r="D345" s="11" t="s">
        <v>673</v>
      </c>
    </row>
    <row r="347" spans="1:4" x14ac:dyDescent="0.25">
      <c r="A347" s="1" t="s">
        <v>674</v>
      </c>
      <c r="C347" s="1" t="s">
        <v>687</v>
      </c>
    </row>
    <row r="349" spans="1:4" x14ac:dyDescent="0.25">
      <c r="B349" s="8" t="s">
        <v>280</v>
      </c>
      <c r="C349" s="4" t="s">
        <v>1</v>
      </c>
      <c r="D349">
        <v>1680045</v>
      </c>
    </row>
    <row r="350" spans="1:4" x14ac:dyDescent="0.25">
      <c r="B350" s="8" t="s">
        <v>280</v>
      </c>
      <c r="C350" s="4"/>
      <c r="D350">
        <v>2365849</v>
      </c>
    </row>
    <row r="351" spans="1:4" x14ac:dyDescent="0.25">
      <c r="B351" s="8" t="s">
        <v>280</v>
      </c>
      <c r="C351" s="4" t="str">
        <f>"Configure and mount "&amp;MEDIA</f>
        <v>Configure and mount /sapmedia</v>
      </c>
    </row>
    <row r="352" spans="1:4" x14ac:dyDescent="0.25">
      <c r="B352" s="8" t="s">
        <v>280</v>
      </c>
      <c r="C352" s="4" t="s">
        <v>800</v>
      </c>
      <c r="D352" t="str">
        <f>MEDIA&amp;"/scripts/users/mkgu_sap.sh -s "&amp;SID&amp;" -n "&amp;PASINST</f>
        <v>/sapmedia/scripts/users/mkgu_sap.sh -s NW1 -n 00</v>
      </c>
    </row>
    <row r="353" spans="2:5" x14ac:dyDescent="0.25">
      <c r="B353" s="8" t="s">
        <v>280</v>
      </c>
      <c r="C353" s="4" t="s">
        <v>797</v>
      </c>
      <c r="D353" t="str">
        <f>"curl -s https://raw.githubusercontent.com/dohughes-msft/sap/master/bash/user/mkgu_sap.sh | bash /dev/stdin -s "&amp;SID&amp;" -n "&amp;PASINST</f>
        <v>curl -s https://raw.githubusercontent.com/dohughes-msft/sap/master/bash/user/mkgu_sap.sh | bash /dev/stdin -s NW1 -n 00</v>
      </c>
    </row>
    <row r="354" spans="2:5" x14ac:dyDescent="0.25">
      <c r="B354" s="8" t="s">
        <v>280</v>
      </c>
      <c r="C354" s="4" t="s">
        <v>37</v>
      </c>
      <c r="D354" t="s">
        <v>38</v>
      </c>
      <c r="E354" t="str">
        <f>PASSWORD</f>
        <v>P4ssword!!!!</v>
      </c>
    </row>
    <row r="355" spans="2:5" x14ac:dyDescent="0.25">
      <c r="B355" s="8" t="s">
        <v>280</v>
      </c>
      <c r="C355" s="4"/>
      <c r="D355" t="str">
        <f>"passwd "&amp;LOSID&amp;"adm"</f>
        <v>passwd nw1adm</v>
      </c>
    </row>
    <row r="356" spans="2:5" x14ac:dyDescent="0.25">
      <c r="B356" s="8" t="s">
        <v>280</v>
      </c>
      <c r="C356" t="s">
        <v>676</v>
      </c>
      <c r="D356" t="s">
        <v>40</v>
      </c>
    </row>
    <row r="357" spans="2:5" x14ac:dyDescent="0.25">
      <c r="B357" s="8" t="s">
        <v>280</v>
      </c>
      <c r="C357" t="s">
        <v>675</v>
      </c>
      <c r="D357" s="11" t="s">
        <v>27</v>
      </c>
    </row>
    <row r="358" spans="2:5" x14ac:dyDescent="0.25">
      <c r="B358" s="8" t="s">
        <v>280</v>
      </c>
      <c r="D358" s="11" t="s">
        <v>28</v>
      </c>
    </row>
    <row r="359" spans="2:5" x14ac:dyDescent="0.25">
      <c r="B359" s="8" t="s">
        <v>280</v>
      </c>
      <c r="D359" s="11" t="s">
        <v>29</v>
      </c>
    </row>
    <row r="360" spans="2:5" x14ac:dyDescent="0.25">
      <c r="B360" s="8" t="s">
        <v>280</v>
      </c>
      <c r="C360" s="4" t="s">
        <v>2</v>
      </c>
      <c r="D360" t="s">
        <v>3</v>
      </c>
    </row>
    <row r="361" spans="2:5" x14ac:dyDescent="0.25">
      <c r="B361" s="8" t="s">
        <v>280</v>
      </c>
      <c r="C361" s="5" t="s">
        <v>6</v>
      </c>
      <c r="D361" t="str">
        <f>MEDIA&amp;"/sles/install_sles12_components.sh"</f>
        <v>/sapmedia/sles/install_sles12_components.sh</v>
      </c>
    </row>
    <row r="362" spans="2:5" x14ac:dyDescent="0.25">
      <c r="B362" s="8"/>
      <c r="C362" s="5"/>
    </row>
    <row r="363" spans="2:5" x14ac:dyDescent="0.25">
      <c r="B363" s="8" t="s">
        <v>282</v>
      </c>
      <c r="C363" s="4" t="str">
        <f>"Download latest SWPM to "&amp;MEDIA</f>
        <v>Download latest SWPM to /sapmedia</v>
      </c>
    </row>
    <row r="364" spans="2:5" x14ac:dyDescent="0.25">
      <c r="B364" s="8" t="s">
        <v>282</v>
      </c>
      <c r="C364" s="4" t="s">
        <v>44</v>
      </c>
    </row>
    <row r="365" spans="2:5" x14ac:dyDescent="0.25">
      <c r="B365" s="8" t="s">
        <v>282</v>
      </c>
      <c r="C365" s="4" t="str">
        <f>MEDIA&amp;"/SAPCAR_LINUX_X64.EXE -xvf "&amp;MEDIA&amp;"/SLTOOLS/SWPM/10/LINUX_X64/SWPM10SP27_2-20009701.SAR -R /mnt/resource/SPM"</f>
        <v>/sapmedia/SAPCAR_LINUX_X64.EXE -xvf /sapmedia/SLTOOLS/SWPM/10/LINUX_X64/SWPM10SP27_2-20009701.SAR -R /mnt/resource/SPM</v>
      </c>
    </row>
    <row r="366" spans="2:5" x14ac:dyDescent="0.25">
      <c r="B366" s="8" t="s">
        <v>282</v>
      </c>
      <c r="C366" s="4" t="s">
        <v>45</v>
      </c>
    </row>
    <row r="367" spans="2:5" x14ac:dyDescent="0.25">
      <c r="B367" s="8" t="s">
        <v>282</v>
      </c>
      <c r="C367" s="4" t="s">
        <v>30</v>
      </c>
    </row>
    <row r="368" spans="2:5" x14ac:dyDescent="0.25">
      <c r="B368" s="8" t="s">
        <v>282</v>
      </c>
      <c r="C368" s="4" t="str">
        <f>"./sapinst SAPINST_REMOTE_ACCESS_USER="&amp;SIDADM&amp;" SAPINST_USE_HOSTNAME="&amp;ASCSLBNAME</f>
        <v>./sapinst SAPINST_REMOTE_ACCESS_USER=nw1adm SAPINST_USE_HOSTNAME=sap-nw1-ascs</v>
      </c>
      <c r="D368" s="2"/>
    </row>
    <row r="369" spans="2:4" x14ac:dyDescent="0.25">
      <c r="B369" s="8" t="s">
        <v>282</v>
      </c>
      <c r="C369" s="4" t="s">
        <v>688</v>
      </c>
      <c r="D369" s="2"/>
    </row>
    <row r="370" spans="2:4" x14ac:dyDescent="0.25">
      <c r="B370" s="8" t="s">
        <v>282</v>
      </c>
      <c r="C370" s="4" t="s">
        <v>689</v>
      </c>
      <c r="D370" s="4" t="s">
        <v>31</v>
      </c>
    </row>
    <row r="371" spans="2:4" x14ac:dyDescent="0.25">
      <c r="B371" s="8" t="s">
        <v>282</v>
      </c>
      <c r="D371" s="4" t="s">
        <v>46</v>
      </c>
    </row>
    <row r="372" spans="2:4" x14ac:dyDescent="0.25">
      <c r="B372" s="8" t="s">
        <v>282</v>
      </c>
      <c r="D372" s="4" t="s">
        <v>32</v>
      </c>
    </row>
    <row r="373" spans="2:4" x14ac:dyDescent="0.25">
      <c r="B373" s="8" t="s">
        <v>282</v>
      </c>
      <c r="D373" s="4" t="s">
        <v>33</v>
      </c>
    </row>
    <row r="374" spans="2:4" x14ac:dyDescent="0.25">
      <c r="B374" s="8" t="s">
        <v>282</v>
      </c>
      <c r="D374" s="4" t="s">
        <v>47</v>
      </c>
    </row>
    <row r="375" spans="2:4" x14ac:dyDescent="0.25">
      <c r="B375" s="8" t="s">
        <v>282</v>
      </c>
      <c r="D375" s="4" t="s">
        <v>48</v>
      </c>
    </row>
    <row r="376" spans="2:4" x14ac:dyDescent="0.25">
      <c r="B376" s="8" t="s">
        <v>282</v>
      </c>
      <c r="C376" s="4" t="s">
        <v>7</v>
      </c>
      <c r="D376" t="str">
        <f>SID</f>
        <v>NW1</v>
      </c>
    </row>
    <row r="377" spans="2:4" x14ac:dyDescent="0.25">
      <c r="B377" s="8" t="s">
        <v>282</v>
      </c>
      <c r="C377" s="4" t="s">
        <v>8</v>
      </c>
      <c r="D377" t="s">
        <v>9</v>
      </c>
    </row>
    <row r="378" spans="2:4" x14ac:dyDescent="0.25">
      <c r="B378" s="8" t="s">
        <v>282</v>
      </c>
      <c r="C378" s="4" t="s">
        <v>11</v>
      </c>
      <c r="D378" t="s">
        <v>10</v>
      </c>
    </row>
    <row r="379" spans="2:4" x14ac:dyDescent="0.25">
      <c r="B379" s="8" t="s">
        <v>282</v>
      </c>
      <c r="C379" s="4" t="s">
        <v>691</v>
      </c>
      <c r="D379" t="str">
        <f>DOMAIN</f>
        <v>mydomain.com</v>
      </c>
    </row>
    <row r="380" spans="2:4" x14ac:dyDescent="0.25">
      <c r="B380" s="8" t="s">
        <v>282</v>
      </c>
      <c r="C380" s="4" t="s">
        <v>12</v>
      </c>
      <c r="D380" t="str">
        <f>PASSWORD</f>
        <v>P4ssword!!!!</v>
      </c>
    </row>
    <row r="381" spans="2:4" x14ac:dyDescent="0.25">
      <c r="B381" s="8" t="s">
        <v>282</v>
      </c>
      <c r="C381" s="4" t="s">
        <v>35</v>
      </c>
      <c r="D381" t="str">
        <f>MEDIA&amp;"/KERNEL/753_514/LINUX_X64/SAPEXE_500-80002573.SAR"</f>
        <v>/sapmedia/KERNEL/753_514/LINUX_X64/SAPEXE_500-80002573.SAR</v>
      </c>
    </row>
    <row r="382" spans="2:4" x14ac:dyDescent="0.25">
      <c r="B382" s="8" t="s">
        <v>282</v>
      </c>
      <c r="C382" s="4"/>
      <c r="D382" t="str">
        <f>MEDIA&amp;"/KERNEL/SAPHOSTAGENT/LINUX_X64/SAPHOSTAGENT44_44-20009394.SAR"</f>
        <v>/sapmedia/KERNEL/SAPHOSTAGENT/LINUX_X64/SAPHOSTAGENT44_44-20009394.SAR</v>
      </c>
    </row>
    <row r="383" spans="2:4" x14ac:dyDescent="0.25">
      <c r="B383" s="8" t="s">
        <v>282</v>
      </c>
      <c r="C383" s="4" t="s">
        <v>17</v>
      </c>
      <c r="D383" t="str">
        <f>ASCSINST</f>
        <v>10</v>
      </c>
    </row>
    <row r="384" spans="2:4" x14ac:dyDescent="0.25">
      <c r="B384" s="8" t="s">
        <v>282</v>
      </c>
      <c r="C384" s="4" t="s">
        <v>49</v>
      </c>
      <c r="D384" t="str">
        <f>ASCSLBNAME</f>
        <v>sap-nw1-ascs</v>
      </c>
    </row>
    <row r="385" spans="2:4" x14ac:dyDescent="0.25">
      <c r="B385" s="8" t="s">
        <v>282</v>
      </c>
      <c r="C385" s="4" t="s">
        <v>18</v>
      </c>
      <c r="D385" t="str">
        <f>"36"&amp;ASCSINST</f>
        <v>3610</v>
      </c>
    </row>
    <row r="386" spans="2:4" x14ac:dyDescent="0.25">
      <c r="B386" s="8" t="s">
        <v>282</v>
      </c>
      <c r="C386" s="4" t="s">
        <v>19</v>
      </c>
      <c r="D386" t="str">
        <f>"39"&amp;ASCSINST</f>
        <v>3910</v>
      </c>
    </row>
    <row r="387" spans="2:4" x14ac:dyDescent="0.25">
      <c r="B387" s="8" t="s">
        <v>282</v>
      </c>
      <c r="C387" s="4" t="s">
        <v>50</v>
      </c>
      <c r="D387" t="s">
        <v>14</v>
      </c>
    </row>
    <row r="388" spans="2:4" x14ac:dyDescent="0.25">
      <c r="B388" s="8" t="s">
        <v>282</v>
      </c>
      <c r="C388" s="4" t="s">
        <v>51</v>
      </c>
      <c r="D388" t="s">
        <v>14</v>
      </c>
    </row>
    <row r="389" spans="2:4" x14ac:dyDescent="0.25">
      <c r="B389" s="8" t="s">
        <v>282</v>
      </c>
      <c r="C389" s="4" t="s">
        <v>36</v>
      </c>
      <c r="D389" t="s">
        <v>14</v>
      </c>
    </row>
    <row r="390" spans="2:4" x14ac:dyDescent="0.25">
      <c r="B390" s="8" t="s">
        <v>282</v>
      </c>
      <c r="C390" s="4" t="s">
        <v>24</v>
      </c>
    </row>
    <row r="391" spans="2:4" x14ac:dyDescent="0.25">
      <c r="B391" s="8" t="s">
        <v>282</v>
      </c>
      <c r="C391" s="4" t="s">
        <v>52</v>
      </c>
    </row>
    <row r="392" spans="2:4" x14ac:dyDescent="0.25">
      <c r="B392" s="8" t="s">
        <v>282</v>
      </c>
      <c r="C392" s="4"/>
    </row>
    <row r="393" spans="2:4" x14ac:dyDescent="0.25">
      <c r="B393" s="8" t="s">
        <v>282</v>
      </c>
      <c r="C393" s="4" t="s">
        <v>58</v>
      </c>
      <c r="D393" t="s">
        <v>59</v>
      </c>
    </row>
    <row r="394" spans="2:4" x14ac:dyDescent="0.25">
      <c r="B394" s="8" t="s">
        <v>282</v>
      </c>
      <c r="C394" s="4"/>
      <c r="D394" t="s">
        <v>60</v>
      </c>
    </row>
    <row r="395" spans="2:4" x14ac:dyDescent="0.25">
      <c r="B395" s="8" t="s">
        <v>282</v>
      </c>
      <c r="C395" s="4"/>
      <c r="D395" t="s">
        <v>61</v>
      </c>
    </row>
    <row r="396" spans="2:4" x14ac:dyDescent="0.25">
      <c r="B396" s="8" t="s">
        <v>282</v>
      </c>
      <c r="C396" s="4"/>
    </row>
    <row r="397" spans="2:4" x14ac:dyDescent="0.25">
      <c r="B397" s="8" t="s">
        <v>282</v>
      </c>
      <c r="C397" s="4"/>
      <c r="D397" t="s">
        <v>62</v>
      </c>
    </row>
    <row r="398" spans="2:4" x14ac:dyDescent="0.25">
      <c r="B398" s="8" t="s">
        <v>282</v>
      </c>
      <c r="C398" s="4"/>
      <c r="D398" t="s">
        <v>63</v>
      </c>
    </row>
    <row r="399" spans="2:4" x14ac:dyDescent="0.25">
      <c r="B399" s="8" t="s">
        <v>282</v>
      </c>
      <c r="C399" s="4"/>
      <c r="D399" t="s">
        <v>64</v>
      </c>
    </row>
    <row r="400" spans="2:4" x14ac:dyDescent="0.25">
      <c r="B400" s="8" t="s">
        <v>282</v>
      </c>
      <c r="C400" s="4"/>
    </row>
    <row r="401" spans="1:4" x14ac:dyDescent="0.25">
      <c r="B401" s="8" t="s">
        <v>282</v>
      </c>
      <c r="C401" s="4"/>
      <c r="D401" t="s">
        <v>65</v>
      </c>
    </row>
    <row r="402" spans="1:4" x14ac:dyDescent="0.25">
      <c r="B402" s="8" t="s">
        <v>282</v>
      </c>
      <c r="C402" s="4"/>
      <c r="D402" t="s">
        <v>66</v>
      </c>
    </row>
    <row r="403" spans="1:4" x14ac:dyDescent="0.25">
      <c r="B403" s="8" t="s">
        <v>282</v>
      </c>
      <c r="C403" s="4"/>
    </row>
    <row r="404" spans="1:4" x14ac:dyDescent="0.25">
      <c r="B404" s="8"/>
      <c r="C404" s="4"/>
    </row>
    <row r="405" spans="1:4" x14ac:dyDescent="0.25">
      <c r="B405" s="8" t="s">
        <v>280</v>
      </c>
      <c r="C405" s="4" t="s">
        <v>71</v>
      </c>
      <c r="D405" t="str">
        <f>"usermod -aG haclient "&amp;SIDADM</f>
        <v>usermod -aG haclient nw1adm</v>
      </c>
    </row>
    <row r="406" spans="1:4" x14ac:dyDescent="0.25">
      <c r="B406" s="8"/>
      <c r="C406" s="4"/>
    </row>
    <row r="407" spans="1:4" x14ac:dyDescent="0.25">
      <c r="A407" s="1" t="s">
        <v>690</v>
      </c>
      <c r="C407" s="1" t="s">
        <v>687</v>
      </c>
    </row>
    <row r="408" spans="1:4" x14ac:dyDescent="0.25">
      <c r="A408" s="8"/>
      <c r="B408" s="8"/>
      <c r="C408" s="4"/>
    </row>
    <row r="409" spans="1:4" x14ac:dyDescent="0.25">
      <c r="A409" s="8"/>
      <c r="B409" s="8" t="s">
        <v>282</v>
      </c>
      <c r="C409" s="4" t="s">
        <v>44</v>
      </c>
    </row>
    <row r="410" spans="1:4" x14ac:dyDescent="0.25">
      <c r="A410" s="8"/>
      <c r="B410" s="8" t="s">
        <v>282</v>
      </c>
      <c r="C410" s="4" t="str">
        <f>MEDIA&amp;"/SAPCAR_LINUX_X64.EXE -xvf "&amp;MEDIA&amp;"/SLTOOLS/SWPM/10/LINUX_X64/SWPM10SP27_2-20009701.SAR -R /mnt/resource/SPM"</f>
        <v>/sapmedia/SAPCAR_LINUX_X64.EXE -xvf /sapmedia/SLTOOLS/SWPM/10/LINUX_X64/SWPM10SP27_2-20009701.SAR -R /mnt/resource/SPM</v>
      </c>
    </row>
    <row r="411" spans="1:4" x14ac:dyDescent="0.25">
      <c r="A411" s="8"/>
      <c r="B411" s="8" t="s">
        <v>282</v>
      </c>
      <c r="C411" s="4" t="s">
        <v>45</v>
      </c>
    </row>
    <row r="412" spans="1:4" x14ac:dyDescent="0.25">
      <c r="A412" s="8"/>
      <c r="B412" s="8" t="s">
        <v>282</v>
      </c>
      <c r="C412" s="4" t="s">
        <v>30</v>
      </c>
    </row>
    <row r="413" spans="1:4" x14ac:dyDescent="0.25">
      <c r="A413" s="8"/>
      <c r="B413" s="8" t="s">
        <v>282</v>
      </c>
      <c r="C413" s="4" t="str">
        <f>"./sapinst SAPINST_REMOTE_ACCESS_USER="&amp;SIDADM&amp;" SAPINST_USE_HOSTNAME="&amp;ERSLBNAME</f>
        <v>./sapinst SAPINST_REMOTE_ACCESS_USER=nw1adm SAPINST_USE_HOSTNAME=sap-nw1-ers</v>
      </c>
      <c r="D413" s="2"/>
    </row>
    <row r="414" spans="1:4" x14ac:dyDescent="0.25">
      <c r="A414" s="8"/>
      <c r="B414" s="8" t="s">
        <v>282</v>
      </c>
      <c r="C414" s="4" t="s">
        <v>688</v>
      </c>
      <c r="D414" s="2"/>
    </row>
    <row r="415" spans="1:4" x14ac:dyDescent="0.25">
      <c r="A415" s="8"/>
      <c r="B415" s="8" t="s">
        <v>282</v>
      </c>
      <c r="C415" s="4" t="s">
        <v>689</v>
      </c>
      <c r="D415" s="4" t="s">
        <v>31</v>
      </c>
    </row>
    <row r="416" spans="1:4" x14ac:dyDescent="0.25">
      <c r="A416" s="8"/>
      <c r="B416" s="8" t="s">
        <v>282</v>
      </c>
      <c r="D416" s="4" t="s">
        <v>46</v>
      </c>
    </row>
    <row r="417" spans="1:4" x14ac:dyDescent="0.25">
      <c r="A417" s="8"/>
      <c r="B417" s="8" t="s">
        <v>282</v>
      </c>
      <c r="D417" s="4" t="s">
        <v>32</v>
      </c>
    </row>
    <row r="418" spans="1:4" x14ac:dyDescent="0.25">
      <c r="A418" s="8"/>
      <c r="B418" s="8" t="s">
        <v>282</v>
      </c>
      <c r="D418" s="4" t="s">
        <v>33</v>
      </c>
    </row>
    <row r="419" spans="1:4" x14ac:dyDescent="0.25">
      <c r="A419" s="8"/>
      <c r="B419" s="8" t="s">
        <v>282</v>
      </c>
      <c r="D419" s="4" t="s">
        <v>47</v>
      </c>
    </row>
    <row r="420" spans="1:4" x14ac:dyDescent="0.25">
      <c r="A420" s="8"/>
      <c r="B420" s="8" t="s">
        <v>282</v>
      </c>
      <c r="D420" s="4" t="s">
        <v>53</v>
      </c>
    </row>
    <row r="421" spans="1:4" x14ac:dyDescent="0.25">
      <c r="A421" s="8"/>
      <c r="B421" s="8" t="s">
        <v>282</v>
      </c>
      <c r="C421" s="4" t="s">
        <v>54</v>
      </c>
      <c r="D421" t="str">
        <f>"/usr/sap/"&amp;SID&amp;"/SYS/profile"</f>
        <v>/usr/sap/NW1/SYS/profile</v>
      </c>
    </row>
    <row r="422" spans="1:4" x14ac:dyDescent="0.25">
      <c r="A422" s="8"/>
      <c r="B422" s="8" t="s">
        <v>282</v>
      </c>
      <c r="C422" s="4" t="s">
        <v>11</v>
      </c>
      <c r="D422" t="s">
        <v>10</v>
      </c>
    </row>
    <row r="423" spans="1:4" x14ac:dyDescent="0.25">
      <c r="A423" s="8"/>
      <c r="B423" s="8" t="s">
        <v>282</v>
      </c>
      <c r="C423" s="4" t="s">
        <v>691</v>
      </c>
      <c r="D423" t="str">
        <f>DOMAIN</f>
        <v>mydomain.com</v>
      </c>
    </row>
    <row r="424" spans="1:4" x14ac:dyDescent="0.25">
      <c r="A424" s="8"/>
      <c r="B424" s="8" t="s">
        <v>282</v>
      </c>
      <c r="C424" s="4" t="s">
        <v>55</v>
      </c>
      <c r="D424" t="str">
        <f>"ASCS"&amp;ASCSINST</f>
        <v>ASCS10</v>
      </c>
    </row>
    <row r="425" spans="1:4" x14ac:dyDescent="0.25">
      <c r="A425" s="8"/>
      <c r="B425" s="8" t="s">
        <v>282</v>
      </c>
      <c r="C425" s="4" t="s">
        <v>35</v>
      </c>
      <c r="D425" t="str">
        <f>MEDIA&amp;"/KERNEL/SAPHOSTAGENT/LINUX_X64/SAPHOSTAGENT44_44-20009394.SAR"</f>
        <v>/sapmedia/KERNEL/SAPHOSTAGENT/LINUX_X64/SAPHOSTAGENT44_44-20009394.SAR</v>
      </c>
    </row>
    <row r="426" spans="1:4" x14ac:dyDescent="0.25">
      <c r="A426" s="8"/>
      <c r="B426" s="8" t="s">
        <v>282</v>
      </c>
      <c r="C426" s="4" t="s">
        <v>56</v>
      </c>
      <c r="D426" t="str">
        <f>ERSINST</f>
        <v>20</v>
      </c>
    </row>
    <row r="427" spans="1:4" x14ac:dyDescent="0.25">
      <c r="A427" s="8"/>
      <c r="B427" s="8" t="s">
        <v>282</v>
      </c>
      <c r="C427" s="4" t="s">
        <v>57</v>
      </c>
      <c r="D427" t="str">
        <f>ERSLBNAME</f>
        <v>sap-nw1-ers</v>
      </c>
    </row>
    <row r="428" spans="1:4" x14ac:dyDescent="0.25">
      <c r="A428" s="8"/>
      <c r="B428" s="8" t="s">
        <v>282</v>
      </c>
      <c r="C428" s="4" t="s">
        <v>36</v>
      </c>
      <c r="D428" t="s">
        <v>14</v>
      </c>
    </row>
    <row r="429" spans="1:4" x14ac:dyDescent="0.25">
      <c r="A429" s="8"/>
      <c r="B429" s="8" t="s">
        <v>282</v>
      </c>
      <c r="C429" s="4" t="s">
        <v>24</v>
      </c>
    </row>
    <row r="430" spans="1:4" x14ac:dyDescent="0.25">
      <c r="A430" s="8"/>
      <c r="B430" s="8" t="s">
        <v>282</v>
      </c>
      <c r="C430" s="4" t="s">
        <v>52</v>
      </c>
    </row>
    <row r="431" spans="1:4" x14ac:dyDescent="0.25">
      <c r="A431" s="8"/>
      <c r="B431" s="8" t="s">
        <v>282</v>
      </c>
      <c r="C431" s="4" t="s">
        <v>58</v>
      </c>
      <c r="D431" t="s">
        <v>59</v>
      </c>
    </row>
    <row r="432" spans="1:4" x14ac:dyDescent="0.25">
      <c r="A432" s="8"/>
      <c r="B432" s="8" t="s">
        <v>282</v>
      </c>
      <c r="C432" s="4"/>
      <c r="D432" t="s">
        <v>67</v>
      </c>
    </row>
    <row r="433" spans="1:4" x14ac:dyDescent="0.25">
      <c r="A433" s="8"/>
      <c r="B433" s="8" t="s">
        <v>282</v>
      </c>
      <c r="C433" s="4"/>
      <c r="D433" t="s">
        <v>68</v>
      </c>
    </row>
    <row r="434" spans="1:4" x14ac:dyDescent="0.25">
      <c r="A434" s="8"/>
      <c r="B434" s="8" t="s">
        <v>282</v>
      </c>
      <c r="C434" s="4"/>
    </row>
    <row r="435" spans="1:4" x14ac:dyDescent="0.25">
      <c r="A435" s="8"/>
      <c r="B435" s="8" t="s">
        <v>282</v>
      </c>
      <c r="C435" s="4"/>
      <c r="D435" t="s">
        <v>62</v>
      </c>
    </row>
    <row r="436" spans="1:4" x14ac:dyDescent="0.25">
      <c r="A436" s="8"/>
      <c r="B436" s="8" t="s">
        <v>282</v>
      </c>
      <c r="C436" s="4"/>
      <c r="D436" t="s">
        <v>63</v>
      </c>
    </row>
    <row r="437" spans="1:4" x14ac:dyDescent="0.25">
      <c r="A437" s="8"/>
      <c r="B437" s="8" t="s">
        <v>282</v>
      </c>
      <c r="C437" s="4"/>
      <c r="D437" t="s">
        <v>64</v>
      </c>
    </row>
    <row r="438" spans="1:4" x14ac:dyDescent="0.25">
      <c r="A438" s="8"/>
      <c r="B438" s="8" t="s">
        <v>282</v>
      </c>
      <c r="C438" s="4"/>
    </row>
    <row r="439" spans="1:4" x14ac:dyDescent="0.25">
      <c r="A439" s="8"/>
      <c r="B439" s="8" t="s">
        <v>282</v>
      </c>
      <c r="C439" s="4"/>
      <c r="D439" t="s">
        <v>69</v>
      </c>
    </row>
    <row r="440" spans="1:4" x14ac:dyDescent="0.25">
      <c r="A440" s="8"/>
      <c r="B440" s="8" t="s">
        <v>282</v>
      </c>
      <c r="C440" s="4"/>
      <c r="D440" t="s">
        <v>70</v>
      </c>
    </row>
    <row r="441" spans="1:4" x14ac:dyDescent="0.25">
      <c r="A441" s="8"/>
      <c r="B441" s="8" t="s">
        <v>282</v>
      </c>
      <c r="C441" s="4" t="s">
        <v>692</v>
      </c>
      <c r="D441" t="str">
        <f>"scp /usr/sap/sapservices "&amp;ASCS2NAME&amp;":/usr/sap/sapservices"</f>
        <v>scp /usr/sap/sapservices sap-nw1-ascs2:/usr/sap/sapservices</v>
      </c>
    </row>
    <row r="442" spans="1:4" x14ac:dyDescent="0.25">
      <c r="A442" s="8"/>
      <c r="B442" s="8"/>
      <c r="C442" s="4"/>
    </row>
    <row r="443" spans="1:4" x14ac:dyDescent="0.25">
      <c r="A443" s="1" t="s">
        <v>700</v>
      </c>
      <c r="B443" s="8"/>
      <c r="C443" s="4" t="s">
        <v>72</v>
      </c>
      <c r="D443" s="2" t="s">
        <v>73</v>
      </c>
    </row>
    <row r="444" spans="1:4" x14ac:dyDescent="0.25">
      <c r="B444" s="8"/>
      <c r="C444" s="4" t="s">
        <v>693</v>
      </c>
      <c r="D444" t="s">
        <v>74</v>
      </c>
    </row>
    <row r="445" spans="1:4" x14ac:dyDescent="0.25">
      <c r="B445" s="8"/>
      <c r="C445" s="4"/>
    </row>
    <row r="446" spans="1:4" x14ac:dyDescent="0.25">
      <c r="B446" s="8"/>
      <c r="C446" s="12" t="s">
        <v>694</v>
      </c>
    </row>
    <row r="447" spans="1:4" x14ac:dyDescent="0.25">
      <c r="B447" s="8"/>
      <c r="C447" s="4"/>
    </row>
    <row r="448" spans="1:4" x14ac:dyDescent="0.25">
      <c r="B448" s="8" t="s">
        <v>282</v>
      </c>
      <c r="C448" s="4" t="s">
        <v>75</v>
      </c>
      <c r="D448" t="s">
        <v>76</v>
      </c>
    </row>
    <row r="449" spans="2:4" x14ac:dyDescent="0.25">
      <c r="B449" s="8" t="s">
        <v>282</v>
      </c>
      <c r="C449" s="4"/>
      <c r="D449" t="s">
        <v>587</v>
      </c>
    </row>
    <row r="450" spans="2:4" x14ac:dyDescent="0.25">
      <c r="B450" s="8" t="s">
        <v>282</v>
      </c>
      <c r="C450" s="4"/>
    </row>
    <row r="451" spans="2:4" x14ac:dyDescent="0.25">
      <c r="B451" s="8" t="s">
        <v>282</v>
      </c>
      <c r="C451" s="4"/>
      <c r="D451" t="str">
        <f>"crm configure primitive rsc_sap_"&amp;LOSID&amp;"_ascs"&amp;ASCSINST&amp;" SAPInstance \"</f>
        <v>crm configure primitive rsc_sap_nw1_ascs10 SAPInstance \</v>
      </c>
    </row>
    <row r="452" spans="2:4" x14ac:dyDescent="0.25">
      <c r="B452" s="8" t="s">
        <v>282</v>
      </c>
      <c r="C452" s="4"/>
      <c r="D452" t="str">
        <f>"    operations \$id=rsc_sap_"&amp;LOSID&amp;"_ascs"&amp;ASCSINST&amp;"-operations \"</f>
        <v xml:space="preserve">    operations \$id=rsc_sap_nw1_ascs10-operations \</v>
      </c>
    </row>
    <row r="453" spans="2:4" x14ac:dyDescent="0.25">
      <c r="B453" s="8" t="s">
        <v>282</v>
      </c>
      <c r="C453" s="4"/>
      <c r="D453" t="s">
        <v>77</v>
      </c>
    </row>
    <row r="454" spans="2:4" x14ac:dyDescent="0.25">
      <c r="B454" s="8" t="s">
        <v>282</v>
      </c>
      <c r="C454" s="4"/>
      <c r="D454" t="str">
        <f>"    params InstanceName="&amp;SID&amp;"_ASCS"&amp;ASCSINST&amp;"_sap-"&amp;LOSID&amp;"-ascs START_PROFILE=""/sapmnt/"&amp;SID&amp;"/profile/"&amp;SID&amp;"_ASCS"&amp;ASCSINST&amp;"_sap-"&amp;LOSID&amp;"-ascs"" \"</f>
        <v xml:space="preserve">    params InstanceName=NW1_ASCS10_sap-nw1-ascs START_PROFILE="/sapmnt/NW1/profile/NW1_ASCS10_sap-nw1-ascs" \</v>
      </c>
    </row>
    <row r="455" spans="2:4" x14ac:dyDescent="0.25">
      <c r="B455" s="8" t="s">
        <v>282</v>
      </c>
      <c r="C455" s="4"/>
      <c r="D455" t="s">
        <v>78</v>
      </c>
    </row>
    <row r="456" spans="2:4" x14ac:dyDescent="0.25">
      <c r="B456" s="8" t="s">
        <v>282</v>
      </c>
      <c r="C456" s="4"/>
      <c r="D456" t="s">
        <v>79</v>
      </c>
    </row>
    <row r="457" spans="2:4" x14ac:dyDescent="0.25">
      <c r="B457" s="8" t="s">
        <v>282</v>
      </c>
      <c r="C457" s="4"/>
      <c r="D457" t="s">
        <v>695</v>
      </c>
    </row>
    <row r="458" spans="2:4" x14ac:dyDescent="0.25">
      <c r="B458" s="8" t="s">
        <v>282</v>
      </c>
      <c r="C458" s="4"/>
      <c r="D458" t="s">
        <v>80</v>
      </c>
    </row>
    <row r="459" spans="2:4" x14ac:dyDescent="0.25">
      <c r="B459" s="8" t="s">
        <v>282</v>
      </c>
      <c r="C459" s="4"/>
      <c r="D459" t="str">
        <f>"crm configure primitive rsc_sap_"&amp;LOSID&amp;"_ers"&amp;ERSINST&amp;" SAPInstance \"</f>
        <v>crm configure primitive rsc_sap_nw1_ers20 SAPInstance \</v>
      </c>
    </row>
    <row r="460" spans="2:4" x14ac:dyDescent="0.25">
      <c r="B460" s="8" t="s">
        <v>282</v>
      </c>
      <c r="C460" s="4"/>
      <c r="D460" t="str">
        <f>"    operations \$id=rsc_sap_"&amp;LOSID&amp;"_ers"&amp;ERSINST&amp;"-operations \"</f>
        <v xml:space="preserve">    operations \$id=rsc_sap_nw1_ers20-operations \</v>
      </c>
    </row>
    <row r="461" spans="2:4" x14ac:dyDescent="0.25">
      <c r="B461" s="8" t="s">
        <v>282</v>
      </c>
      <c r="C461" s="4"/>
      <c r="D461" t="s">
        <v>77</v>
      </c>
    </row>
    <row r="462" spans="2:4" x14ac:dyDescent="0.25">
      <c r="B462" s="8" t="s">
        <v>282</v>
      </c>
      <c r="C462" s="4"/>
      <c r="D462" t="str">
        <f>"    params InstanceName="&amp;SID&amp;"_ERS"&amp;ERSINST&amp;"_"&amp;ERSLBNAME&amp;" START_PROFILE=""/sapmnt/"&amp;SID&amp;"/profile/"&amp;SID&amp;"_ERS"&amp;ERSINST&amp;"_"&amp;ERSLBNAME&amp;""" AUTOMATIC_RECOVER=false IS_ERS=true \"</f>
        <v xml:space="preserve">    params InstanceName=NW1_ERS20_sap-nw1-ers START_PROFILE="/sapmnt/NW1/profile/NW1_ERS20_sap-nw1-ers" AUTOMATIC_RECOVER=false IS_ERS=true \</v>
      </c>
    </row>
    <row r="463" spans="2:4" x14ac:dyDescent="0.25">
      <c r="B463" s="8" t="s">
        <v>282</v>
      </c>
      <c r="C463" s="4"/>
      <c r="D463" t="s">
        <v>81</v>
      </c>
    </row>
    <row r="464" spans="2:4" x14ac:dyDescent="0.25">
      <c r="B464" s="8" t="s">
        <v>282</v>
      </c>
      <c r="C464" s="4"/>
      <c r="D464" t="s">
        <v>696</v>
      </c>
    </row>
    <row r="465" spans="2:4" x14ac:dyDescent="0.25">
      <c r="B465" s="8" t="s">
        <v>282</v>
      </c>
      <c r="C465" s="4"/>
    </row>
    <row r="466" spans="2:4" x14ac:dyDescent="0.25">
      <c r="B466" s="8" t="s">
        <v>282</v>
      </c>
      <c r="C466" s="4"/>
      <c r="D466" t="str">
        <f>"crm configure modgroup g-"&amp;LOSID&amp;"_ascs add rsc_sap_"&amp;LOSID&amp;"_ascs"&amp;ASCSINST</f>
        <v>crm configure modgroup g-nw1_ascs add rsc_sap_nw1_ascs10</v>
      </c>
    </row>
    <row r="467" spans="2:4" x14ac:dyDescent="0.25">
      <c r="B467" s="8" t="s">
        <v>282</v>
      </c>
      <c r="C467" s="4"/>
      <c r="D467" t="str">
        <f>"crm configure modgroup g-"&amp;LOSID&amp;"_ers add rsc_sap_"&amp;LOSID&amp;"_ers"&amp;ERSINST</f>
        <v>crm configure modgroup g-nw1_ers add rsc_sap_nw1_ers20</v>
      </c>
    </row>
    <row r="468" spans="2:4" x14ac:dyDescent="0.25">
      <c r="B468" s="8" t="s">
        <v>282</v>
      </c>
      <c r="C468" s="4"/>
      <c r="D468" t="s">
        <v>697</v>
      </c>
    </row>
    <row r="469" spans="2:4" x14ac:dyDescent="0.25">
      <c r="B469" s="8" t="s">
        <v>282</v>
      </c>
      <c r="C469" s="4"/>
    </row>
    <row r="470" spans="2:4" x14ac:dyDescent="0.25">
      <c r="B470" s="8" t="s">
        <v>282</v>
      </c>
      <c r="C470" s="4"/>
      <c r="D470" t="str">
        <f>"crm configure colocation col_sap_"&amp;LOSID&amp;"_no_both -5000: g-"&amp;LOSID&amp;"_ers g-"&amp;LOSID&amp;"_ascs"</f>
        <v>crm configure colocation col_sap_nw1_no_both -5000: g-nw1_ers g-nw1_ascs</v>
      </c>
    </row>
    <row r="471" spans="2:4" x14ac:dyDescent="0.25">
      <c r="B471" s="8" t="s">
        <v>282</v>
      </c>
      <c r="C471" s="4"/>
      <c r="D471" t="str">
        <f>"crm configure location loc_sap_"&amp;LOSID&amp;"_failover_to_ers rsc_sap_"&amp;LOSID&amp;"_ascs"&amp;ASCSINST&amp;" rule 2000: runs_ers_"&amp;LOSID&amp;" eq 1"</f>
        <v>crm configure location loc_sap_nw1_failover_to_ers rsc_sap_nw1_ascs10 rule 2000: runs_ers_nw1 eq 1</v>
      </c>
    </row>
    <row r="472" spans="2:4" x14ac:dyDescent="0.25">
      <c r="B472" s="8" t="s">
        <v>282</v>
      </c>
      <c r="C472" s="4"/>
      <c r="D472" t="str">
        <f>"crm configure order ord_sap_"&amp;LOSID&amp;"_first_start_ascs Optional: rsc_sap_"&amp;LOSID&amp;"_ascs"&amp;ASCSINST&amp;":start rsc_sap_"&amp;LOSID&amp;"_ers"&amp;ERSINST&amp;":stop symmetrical=FALSE"</f>
        <v>crm configure order ord_sap_nw1_first_start_ascs Optional: rsc_sap_nw1_ascs10:start rsc_sap_nw1_ers20:stop symmetrical=FALSE</v>
      </c>
    </row>
    <row r="473" spans="2:4" x14ac:dyDescent="0.25">
      <c r="B473" s="8" t="s">
        <v>282</v>
      </c>
      <c r="C473" s="4"/>
      <c r="D473" t="s">
        <v>698</v>
      </c>
    </row>
    <row r="474" spans="2:4" x14ac:dyDescent="0.25">
      <c r="B474" s="8" t="s">
        <v>282</v>
      </c>
      <c r="C474" s="4"/>
    </row>
    <row r="475" spans="2:4" x14ac:dyDescent="0.25">
      <c r="B475" s="8" t="s">
        <v>282</v>
      </c>
      <c r="C475" s="4"/>
      <c r="D475" t="s">
        <v>82</v>
      </c>
    </row>
    <row r="476" spans="2:4" x14ac:dyDescent="0.25">
      <c r="B476" s="1"/>
      <c r="C476" s="4"/>
    </row>
    <row r="477" spans="2:4" x14ac:dyDescent="0.25">
      <c r="B477" s="1"/>
      <c r="C477" s="4" t="s">
        <v>699</v>
      </c>
    </row>
    <row r="478" spans="2:4" x14ac:dyDescent="0.25">
      <c r="B478" s="1"/>
      <c r="C478" s="4"/>
    </row>
    <row r="479" spans="2:4" x14ac:dyDescent="0.25">
      <c r="B479" s="1"/>
      <c r="C479" s="4"/>
    </row>
    <row r="480" spans="2:4" x14ac:dyDescent="0.25">
      <c r="B480" s="1"/>
      <c r="C480" s="4"/>
    </row>
    <row r="481" spans="2:3" x14ac:dyDescent="0.25">
      <c r="B481" s="1"/>
      <c r="C481" s="4"/>
    </row>
    <row r="482" spans="2:3" x14ac:dyDescent="0.25">
      <c r="B482" s="1"/>
      <c r="C482" s="4"/>
    </row>
    <row r="483" spans="2:3" x14ac:dyDescent="0.25">
      <c r="B483" s="1"/>
      <c r="C483" s="4"/>
    </row>
    <row r="484" spans="2:3" x14ac:dyDescent="0.25">
      <c r="B484" s="1"/>
      <c r="C484" s="4"/>
    </row>
    <row r="485" spans="2:3" x14ac:dyDescent="0.25">
      <c r="B485" s="1"/>
      <c r="C485" s="4"/>
    </row>
    <row r="486" spans="2:3" x14ac:dyDescent="0.25">
      <c r="B486" s="1"/>
      <c r="C486" s="4"/>
    </row>
    <row r="487" spans="2:3" x14ac:dyDescent="0.25">
      <c r="B487" s="1"/>
      <c r="C487" s="4"/>
    </row>
    <row r="488" spans="2:3" x14ac:dyDescent="0.25">
      <c r="B488" s="1"/>
      <c r="C488" s="4"/>
    </row>
    <row r="489" spans="2:3" x14ac:dyDescent="0.25">
      <c r="B489" s="1"/>
      <c r="C489" s="4"/>
    </row>
    <row r="490" spans="2:3" x14ac:dyDescent="0.25">
      <c r="B490" s="1"/>
      <c r="C490" s="4"/>
    </row>
    <row r="491" spans="2:3" x14ac:dyDescent="0.25">
      <c r="B491" s="1"/>
      <c r="C491" s="4"/>
    </row>
    <row r="492" spans="2:3" x14ac:dyDescent="0.25">
      <c r="B492" s="1"/>
      <c r="C492" s="4"/>
    </row>
    <row r="493" spans="2:3" x14ac:dyDescent="0.25">
      <c r="B493" s="1"/>
      <c r="C493" s="4"/>
    </row>
    <row r="494" spans="2:3" x14ac:dyDescent="0.25">
      <c r="B494" s="1"/>
      <c r="C494" s="4"/>
    </row>
    <row r="495" spans="2:3" x14ac:dyDescent="0.25">
      <c r="B495" s="1"/>
      <c r="C495" s="4"/>
    </row>
    <row r="496" spans="2:3" x14ac:dyDescent="0.25">
      <c r="B496" s="1"/>
      <c r="C496" s="4"/>
    </row>
    <row r="497" spans="2:3" x14ac:dyDescent="0.25">
      <c r="B497" s="1"/>
      <c r="C497" s="4"/>
    </row>
    <row r="498" spans="2:3" x14ac:dyDescent="0.25">
      <c r="B498" s="1"/>
      <c r="C498" s="4"/>
    </row>
    <row r="499" spans="2:3" x14ac:dyDescent="0.25">
      <c r="B499" s="1"/>
      <c r="C499" s="4"/>
    </row>
    <row r="500" spans="2:3" x14ac:dyDescent="0.25">
      <c r="B500" s="1"/>
      <c r="C500" s="4"/>
    </row>
    <row r="501" spans="2:3" x14ac:dyDescent="0.25">
      <c r="B501" s="1"/>
      <c r="C501" s="4"/>
    </row>
    <row r="502" spans="2:3" x14ac:dyDescent="0.25">
      <c r="B502" s="1"/>
      <c r="C502" s="4"/>
    </row>
    <row r="503" spans="2:3" x14ac:dyDescent="0.25">
      <c r="C503" s="4"/>
    </row>
    <row r="504" spans="2:3" x14ac:dyDescent="0.25">
      <c r="C504" s="4"/>
    </row>
  </sheetData>
  <sheetProtection sheet="1" objects="1" scenarios="1"/>
  <mergeCells count="3">
    <mergeCell ref="D52:G52"/>
    <mergeCell ref="D54:G54"/>
    <mergeCell ref="D56:G56"/>
  </mergeCells>
  <hyperlinks>
    <hyperlink ref="D443" r:id="rId1" xr:uid="{D728ED12-2C8E-496A-A030-0C286205F870}"/>
    <hyperlink ref="B1" r:id="rId2" xr:uid="{823F95C2-D7FC-4E7C-A987-DECC5D91884B}"/>
    <hyperlink ref="B2" r:id="rId3" xr:uid="{C2917CE9-30F9-44DA-AB0A-4796F29A6799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7F5B-3FB7-4786-8342-BD403FB8360B}">
  <sheetPr codeName="Sheet5"/>
  <dimension ref="A1:H422"/>
  <sheetViews>
    <sheetView workbookViewId="0"/>
  </sheetViews>
  <sheetFormatPr defaultRowHeight="15" x14ac:dyDescent="0.25"/>
  <cols>
    <col min="1" max="1" width="25.28515625" style="1" customWidth="1"/>
    <col min="2" max="2" width="10.7109375" customWidth="1"/>
    <col min="3" max="3" width="52.42578125" style="4" customWidth="1"/>
    <col min="4" max="4" width="23.28515625" customWidth="1"/>
    <col min="5" max="5" width="17.85546875" customWidth="1"/>
  </cols>
  <sheetData>
    <row r="1" spans="1:5" x14ac:dyDescent="0.25">
      <c r="A1" s="1" t="s">
        <v>246</v>
      </c>
      <c r="B1" s="2" t="s">
        <v>247</v>
      </c>
      <c r="C1"/>
    </row>
    <row r="2" spans="1:5" x14ac:dyDescent="0.25">
      <c r="B2" s="2" t="s">
        <v>701</v>
      </c>
      <c r="C2"/>
    </row>
    <row r="3" spans="1:5" x14ac:dyDescent="0.25">
      <c r="B3" s="4"/>
      <c r="C3"/>
    </row>
    <row r="4" spans="1:5" x14ac:dyDescent="0.25">
      <c r="B4" s="1" t="s">
        <v>281</v>
      </c>
    </row>
    <row r="5" spans="1:5" x14ac:dyDescent="0.25">
      <c r="A5" s="1" t="s">
        <v>250</v>
      </c>
      <c r="B5" s="8" t="s">
        <v>280</v>
      </c>
      <c r="C5" s="4" t="s">
        <v>248</v>
      </c>
      <c r="D5" s="9" t="s">
        <v>165</v>
      </c>
    </row>
    <row r="6" spans="1:5" x14ac:dyDescent="0.25">
      <c r="B6" s="8" t="s">
        <v>280</v>
      </c>
      <c r="C6" s="4" t="s">
        <v>590</v>
      </c>
      <c r="D6" s="9" t="s">
        <v>134</v>
      </c>
    </row>
    <row r="7" spans="1:5" x14ac:dyDescent="0.25">
      <c r="B7" s="8" t="s">
        <v>280</v>
      </c>
      <c r="D7" t="s">
        <v>249</v>
      </c>
    </row>
    <row r="8" spans="1:5" x14ac:dyDescent="0.25">
      <c r="B8" s="8" t="s">
        <v>280</v>
      </c>
      <c r="C8" s="4" t="s">
        <v>254</v>
      </c>
      <c r="D8" t="s">
        <v>255</v>
      </c>
    </row>
    <row r="9" spans="1:5" x14ac:dyDescent="0.25">
      <c r="B9" s="8" t="s">
        <v>280</v>
      </c>
      <c r="C9" s="4" t="s">
        <v>307</v>
      </c>
      <c r="D9" t="s">
        <v>308</v>
      </c>
      <c r="E9" t="s">
        <v>309</v>
      </c>
    </row>
    <row r="10" spans="1:5" x14ac:dyDescent="0.25">
      <c r="B10" s="8"/>
    </row>
    <row r="11" spans="1:5" x14ac:dyDescent="0.25">
      <c r="B11" s="8" t="s">
        <v>282</v>
      </c>
      <c r="C11" s="4" t="s">
        <v>314</v>
      </c>
      <c r="D11" t="s">
        <v>310</v>
      </c>
    </row>
    <row r="12" spans="1:5" x14ac:dyDescent="0.25">
      <c r="B12" s="8" t="s">
        <v>282</v>
      </c>
      <c r="C12" s="4" t="s">
        <v>312</v>
      </c>
    </row>
    <row r="13" spans="1:5" x14ac:dyDescent="0.25">
      <c r="B13" s="8"/>
    </row>
    <row r="14" spans="1:5" x14ac:dyDescent="0.25">
      <c r="B14" s="8" t="s">
        <v>283</v>
      </c>
      <c r="C14" s="4" t="s">
        <v>315</v>
      </c>
      <c r="D14" t="s">
        <v>311</v>
      </c>
    </row>
    <row r="15" spans="1:5" x14ac:dyDescent="0.25">
      <c r="B15" s="8" t="s">
        <v>283</v>
      </c>
      <c r="C15" s="4" t="s">
        <v>313</v>
      </c>
    </row>
    <row r="16" spans="1:5" x14ac:dyDescent="0.25">
      <c r="B16" s="8" t="s">
        <v>283</v>
      </c>
      <c r="C16" s="4" t="s">
        <v>314</v>
      </c>
      <c r="D16" t="s">
        <v>310</v>
      </c>
    </row>
    <row r="17" spans="1:4" x14ac:dyDescent="0.25">
      <c r="B17" s="8" t="s">
        <v>283</v>
      </c>
      <c r="C17" s="4" t="s">
        <v>312</v>
      </c>
    </row>
    <row r="18" spans="1:4" x14ac:dyDescent="0.25">
      <c r="B18" s="8"/>
    </row>
    <row r="19" spans="1:4" x14ac:dyDescent="0.25">
      <c r="B19" s="8" t="s">
        <v>282</v>
      </c>
      <c r="C19" s="4" t="s">
        <v>315</v>
      </c>
      <c r="D19" t="s">
        <v>311</v>
      </c>
    </row>
    <row r="20" spans="1:4" x14ac:dyDescent="0.25">
      <c r="B20" s="8" t="s">
        <v>282</v>
      </c>
      <c r="C20" s="4" t="s">
        <v>313</v>
      </c>
    </row>
    <row r="21" spans="1:4" x14ac:dyDescent="0.25">
      <c r="B21" s="8"/>
    </row>
    <row r="22" spans="1:4" x14ac:dyDescent="0.25">
      <c r="B22" s="8" t="s">
        <v>280</v>
      </c>
      <c r="C22" s="4" t="s">
        <v>316</v>
      </c>
    </row>
    <row r="24" spans="1:4" x14ac:dyDescent="0.25">
      <c r="A24" s="1" t="s">
        <v>278</v>
      </c>
      <c r="B24" s="8" t="s">
        <v>280</v>
      </c>
      <c r="C24" s="4" t="s">
        <v>279</v>
      </c>
      <c r="D24" t="s">
        <v>265</v>
      </c>
    </row>
    <row r="25" spans="1:4" x14ac:dyDescent="0.25">
      <c r="B25" s="8" t="s">
        <v>280</v>
      </c>
      <c r="D25" t="s">
        <v>266</v>
      </c>
    </row>
    <row r="26" spans="1:4" x14ac:dyDescent="0.25">
      <c r="B26" s="8" t="s">
        <v>280</v>
      </c>
      <c r="D26" t="s">
        <v>267</v>
      </c>
    </row>
    <row r="27" spans="1:4" x14ac:dyDescent="0.25">
      <c r="B27" s="8"/>
    </row>
    <row r="28" spans="1:4" x14ac:dyDescent="0.25">
      <c r="B28" s="8" t="s">
        <v>282</v>
      </c>
      <c r="C28" s="4" t="s">
        <v>284</v>
      </c>
      <c r="D28" t="s">
        <v>268</v>
      </c>
    </row>
    <row r="29" spans="1:4" x14ac:dyDescent="0.25">
      <c r="B29" s="8" t="s">
        <v>282</v>
      </c>
      <c r="D29" s="11" t="str">
        <f>"InitiatorName=iqn.2006-04."&amp;HANA1NAME&amp;".local:"&amp;HANA1NAME</f>
        <v>InitiatorName=iqn.2006-04.sap-nw1-db1.local:sap-nw1-db1</v>
      </c>
    </row>
    <row r="30" spans="1:4" x14ac:dyDescent="0.25">
      <c r="B30" s="8"/>
    </row>
    <row r="31" spans="1:4" x14ac:dyDescent="0.25">
      <c r="B31" s="8" t="s">
        <v>283</v>
      </c>
      <c r="C31" s="4" t="s">
        <v>284</v>
      </c>
      <c r="D31" t="s">
        <v>268</v>
      </c>
    </row>
    <row r="32" spans="1:4" x14ac:dyDescent="0.25">
      <c r="B32" s="8" t="s">
        <v>283</v>
      </c>
      <c r="D32" s="11" t="str">
        <f>"InitiatorName=iqn.2006-04."&amp;HANA2NAME&amp;".local:"&amp;HANA2NAME</f>
        <v>InitiatorName=iqn.2006-04.sap-nw1-db2.local:sap-nw1-db2</v>
      </c>
    </row>
    <row r="33" spans="2:4" x14ac:dyDescent="0.25">
      <c r="B33" s="8"/>
      <c r="D33" s="11"/>
    </row>
    <row r="34" spans="2:4" x14ac:dyDescent="0.25">
      <c r="B34" s="8" t="s">
        <v>280</v>
      </c>
      <c r="C34" s="4" t="s">
        <v>764</v>
      </c>
      <c r="D34" t="s">
        <v>269</v>
      </c>
    </row>
    <row r="35" spans="2:4" x14ac:dyDescent="0.25">
      <c r="B35" s="8" t="s">
        <v>280</v>
      </c>
      <c r="D35" t="s">
        <v>270</v>
      </c>
    </row>
    <row r="36" spans="2:4" x14ac:dyDescent="0.25">
      <c r="B36" s="8" t="s">
        <v>280</v>
      </c>
      <c r="C36" s="4" t="s">
        <v>765</v>
      </c>
      <c r="D36" t="str">
        <f>"iscsiadm -m discovery --type=st --portal="&amp;SBD1IP&amp;":3260"</f>
        <v>iscsiadm -m discovery --type=st --portal=10.1.1.13:3260</v>
      </c>
    </row>
    <row r="37" spans="2:4" x14ac:dyDescent="0.25">
      <c r="B37" s="8" t="s">
        <v>280</v>
      </c>
      <c r="C37" s="4" t="s">
        <v>768</v>
      </c>
      <c r="D37" t="str">
        <f>"iscsiadm -m node -T iqn.2006-04.hana.local:hana-"&amp;LOSID&amp;" --login --portal="&amp;SBD1IP&amp;":3260"</f>
        <v>iscsiadm -m node -T iqn.2006-04.hana.local:hana-nw1 --login --portal=10.1.1.13:3260</v>
      </c>
    </row>
    <row r="38" spans="2:4" x14ac:dyDescent="0.25">
      <c r="B38" s="8" t="s">
        <v>280</v>
      </c>
      <c r="C38" s="4" t="s">
        <v>767</v>
      </c>
      <c r="D38" t="str">
        <f>"iscsiadm -m node -p "&amp;SBD1IP&amp;":3260  -T iqn.2006-04.hana.local:hana-"&amp;LOSID&amp;" --op=update --name=node.startup --value=automatic"</f>
        <v>iscsiadm -m node -p 10.1.1.13:3260  -T iqn.2006-04.hana.local:hana-nw1 --op=update --name=node.startup --value=automatic</v>
      </c>
    </row>
    <row r="39" spans="2:4" x14ac:dyDescent="0.25">
      <c r="B39" s="8" t="s">
        <v>280</v>
      </c>
      <c r="C39" s="4" t="s">
        <v>769</v>
      </c>
      <c r="D39" t="str">
        <f>"iscsiadm -m discovery --type=st --portal="&amp;SBD2IP&amp;":3260"</f>
        <v>iscsiadm -m discovery --type=st --portal=10.1.1.14:3260</v>
      </c>
    </row>
    <row r="40" spans="2:4" x14ac:dyDescent="0.25">
      <c r="B40" s="8" t="s">
        <v>280</v>
      </c>
      <c r="C40" s="4" t="s">
        <v>766</v>
      </c>
      <c r="D40" t="str">
        <f>"iscsiadm -m node -T iqn.2006-04.hana.local:hana-"&amp;LOSID&amp;" --login --portal="&amp;SBD2IP&amp;":3260"</f>
        <v>iscsiadm -m node -T iqn.2006-04.hana.local:hana-nw1 --login --portal=10.1.1.14:3260</v>
      </c>
    </row>
    <row r="41" spans="2:4" x14ac:dyDescent="0.25">
      <c r="B41" s="8" t="s">
        <v>280</v>
      </c>
      <c r="C41" s="4" t="s">
        <v>770</v>
      </c>
      <c r="D41" t="str">
        <f>"iscsiadm -m node -p "&amp;SBD2IP&amp;":3260  -T iqn.2006-04.hana.local:hana-"&amp;LOSID&amp;" --op=update --name=node.startup --value=automatic"</f>
        <v>iscsiadm -m node -p 10.1.1.14:3260  -T iqn.2006-04.hana.local:hana-nw1 --op=update --name=node.startup --value=automatic</v>
      </c>
    </row>
    <row r="42" spans="2:4" x14ac:dyDescent="0.25">
      <c r="B42" s="8" t="s">
        <v>280</v>
      </c>
      <c r="C42" s="4" t="s">
        <v>771</v>
      </c>
      <c r="D42" t="str">
        <f>"iscsiadm -m discovery --type=st --portal="&amp;SBD3IP&amp;":3260"</f>
        <v>iscsiadm -m discovery --type=st --portal=10.1.1.15:3260</v>
      </c>
    </row>
    <row r="43" spans="2:4" x14ac:dyDescent="0.25">
      <c r="B43" s="8" t="s">
        <v>280</v>
      </c>
      <c r="C43" s="4" t="s">
        <v>772</v>
      </c>
      <c r="D43" t="str">
        <f>"iscsiadm -m node -T iqn.2006-04.hana.local:hana-"&amp;LOSID&amp;" --login --portal="&amp;SBD3IP&amp;":3260"</f>
        <v>iscsiadm -m node -T iqn.2006-04.hana.local:hana-nw1 --login --portal=10.1.1.15:3260</v>
      </c>
    </row>
    <row r="44" spans="2:4" x14ac:dyDescent="0.25">
      <c r="B44" s="8" t="s">
        <v>280</v>
      </c>
      <c r="C44" s="4" t="s">
        <v>773</v>
      </c>
      <c r="D44" t="str">
        <f>"iscsiadm -m node -p "&amp;SBD3IP&amp;":3260  -T iqn.2006-04.hana.local:hana-"&amp;LOSID&amp;" --op=update --name=node.startup --value=automatic"</f>
        <v>iscsiadm -m node -p 10.1.1.15:3260  -T iqn.2006-04.hana.local:hana-nw1 --op=update --name=node.startup --value=automatic</v>
      </c>
    </row>
    <row r="45" spans="2:4" x14ac:dyDescent="0.25">
      <c r="B45" s="8" t="s">
        <v>280</v>
      </c>
      <c r="C45" s="4" t="s">
        <v>774</v>
      </c>
      <c r="D45" t="s">
        <v>271</v>
      </c>
    </row>
    <row r="46" spans="2:4" x14ac:dyDescent="0.25">
      <c r="B46" s="8" t="s">
        <v>280</v>
      </c>
      <c r="C46" s="4" t="s">
        <v>778</v>
      </c>
      <c r="D46" s="11" t="s">
        <v>792</v>
      </c>
    </row>
    <row r="47" spans="2:4" x14ac:dyDescent="0.25">
      <c r="B47" s="8" t="s">
        <v>280</v>
      </c>
      <c r="D47" s="11" t="s">
        <v>793</v>
      </c>
    </row>
    <row r="48" spans="2:4" x14ac:dyDescent="0.25">
      <c r="B48" s="8" t="s">
        <v>280</v>
      </c>
      <c r="D48" s="11" t="s">
        <v>794</v>
      </c>
    </row>
    <row r="49" spans="2:7" x14ac:dyDescent="0.25">
      <c r="B49" s="8" t="s">
        <v>280</v>
      </c>
      <c r="C49" s="4" t="s">
        <v>285</v>
      </c>
    </row>
    <row r="50" spans="2:7" x14ac:dyDescent="0.25">
      <c r="B50" s="8" t="s">
        <v>280</v>
      </c>
      <c r="C50" s="4" t="s">
        <v>287</v>
      </c>
      <c r="D50" t="s">
        <v>286</v>
      </c>
    </row>
    <row r="51" spans="2:7" x14ac:dyDescent="0.25">
      <c r="B51" s="8" t="s">
        <v>280</v>
      </c>
      <c r="C51" s="4" t="s">
        <v>781</v>
      </c>
      <c r="D51" s="25" t="s">
        <v>763</v>
      </c>
      <c r="E51" s="25"/>
      <c r="F51" s="25"/>
      <c r="G51" s="25"/>
    </row>
    <row r="52" spans="2:7" x14ac:dyDescent="0.25">
      <c r="B52" s="8" t="s">
        <v>280</v>
      </c>
      <c r="C52" s="4" t="s">
        <v>287</v>
      </c>
      <c r="D52" t="s">
        <v>780</v>
      </c>
    </row>
    <row r="53" spans="2:7" x14ac:dyDescent="0.25">
      <c r="B53" s="8" t="s">
        <v>280</v>
      </c>
      <c r="C53" s="4" t="s">
        <v>782</v>
      </c>
      <c r="D53" s="25" t="s">
        <v>784</v>
      </c>
      <c r="E53" s="25"/>
      <c r="F53" s="25"/>
      <c r="G53" s="25"/>
    </row>
    <row r="54" spans="2:7" x14ac:dyDescent="0.25">
      <c r="B54" s="8" t="s">
        <v>280</v>
      </c>
      <c r="C54" s="4" t="s">
        <v>287</v>
      </c>
      <c r="D54" t="s">
        <v>779</v>
      </c>
    </row>
    <row r="55" spans="2:7" x14ac:dyDescent="0.25">
      <c r="B55" s="8" t="s">
        <v>280</v>
      </c>
      <c r="C55" s="4" t="s">
        <v>783</v>
      </c>
      <c r="D55" s="25" t="s">
        <v>785</v>
      </c>
      <c r="E55" s="25"/>
      <c r="F55" s="25"/>
      <c r="G55" s="25"/>
    </row>
    <row r="56" spans="2:7" x14ac:dyDescent="0.25">
      <c r="B56" s="8"/>
    </row>
    <row r="57" spans="2:7" x14ac:dyDescent="0.25">
      <c r="B57" s="8" t="s">
        <v>282</v>
      </c>
      <c r="C57" s="4" t="s">
        <v>786</v>
      </c>
      <c r="D57" t="str">
        <f>"sbd -d "&amp;$D$51&amp;" -1 60 -4 120 create"</f>
        <v>sbd -d /dev/disk/by-id/scsi-360014053b3c8d3c0fcf4d08889222676 -1 60 -4 120 create</v>
      </c>
    </row>
    <row r="58" spans="2:7" x14ac:dyDescent="0.25">
      <c r="B58" s="8" t="s">
        <v>282</v>
      </c>
      <c r="D58" t="str">
        <f>"sbd -d "&amp;$D$53&amp;" -1 60 -4 120 create"</f>
        <v>sbd -d /dev/disk/by-id/scsi-360014051e78fe381e02418baf7930d74 -1 60 -4 120 create</v>
      </c>
    </row>
    <row r="59" spans="2:7" x14ac:dyDescent="0.25">
      <c r="B59" s="8" t="s">
        <v>282</v>
      </c>
      <c r="D59" t="str">
        <f>"sbd -d "&amp;$D$55&amp;" -1 60 -4 120 create"</f>
        <v>sbd -d /dev/disk/by-id/scsi-36001405212f81ba547a421a8b96b4030 -1 60 -4 120 create</v>
      </c>
    </row>
    <row r="60" spans="2:7" x14ac:dyDescent="0.25">
      <c r="B60" s="8"/>
    </row>
    <row r="61" spans="2:7" x14ac:dyDescent="0.25">
      <c r="B61" s="8" t="s">
        <v>282</v>
      </c>
      <c r="C61" s="4" t="s">
        <v>787</v>
      </c>
      <c r="D61" t="s">
        <v>288</v>
      </c>
    </row>
    <row r="62" spans="2:7" x14ac:dyDescent="0.25">
      <c r="B62" s="8" t="s">
        <v>282</v>
      </c>
      <c r="C62" s="4" t="s">
        <v>289</v>
      </c>
      <c r="D62" s="11" t="str">
        <f>"SBD_DEVICE="""&amp;$D$51&amp;";"&amp;$D$53&amp;";"&amp;$D$55&amp;""""</f>
        <v>SBD_DEVICE="/dev/disk/by-id/scsi-360014053b3c8d3c0fcf4d08889222676;/dev/disk/by-id/scsi-360014051e78fe381e02418baf7930d74;/dev/disk/by-id/scsi-36001405212f81ba547a421a8b96b4030"</v>
      </c>
    </row>
    <row r="63" spans="2:7" x14ac:dyDescent="0.25">
      <c r="B63" s="8" t="s">
        <v>282</v>
      </c>
      <c r="D63" s="11" t="s">
        <v>290</v>
      </c>
    </row>
    <row r="64" spans="2:7" x14ac:dyDescent="0.25">
      <c r="B64" s="8" t="s">
        <v>282</v>
      </c>
      <c r="D64" s="11" t="s">
        <v>291</v>
      </c>
    </row>
    <row r="65" spans="1:4" x14ac:dyDescent="0.25">
      <c r="B65" s="8" t="s">
        <v>282</v>
      </c>
      <c r="C65" s="4" t="s">
        <v>317</v>
      </c>
      <c r="D65" t="str">
        <f>"scp /etc/sysconfig/sbd "&amp;HANA2NAME&amp;":/etc/sysconfig/sbd"</f>
        <v>scp /etc/sysconfig/sbd sap-nw1-db2:/etc/sysconfig/sbd</v>
      </c>
    </row>
    <row r="66" spans="1:4" x14ac:dyDescent="0.25">
      <c r="B66" s="8"/>
      <c r="D66" s="11"/>
    </row>
    <row r="67" spans="1:4" x14ac:dyDescent="0.25">
      <c r="A67" s="8"/>
      <c r="B67" s="8" t="s">
        <v>280</v>
      </c>
      <c r="C67" s="4" t="s">
        <v>292</v>
      </c>
      <c r="D67" t="s">
        <v>293</v>
      </c>
    </row>
    <row r="68" spans="1:4" x14ac:dyDescent="0.25">
      <c r="A68" s="8"/>
      <c r="B68" s="8" t="s">
        <v>280</v>
      </c>
      <c r="D68" t="s">
        <v>294</v>
      </c>
    </row>
    <row r="70" spans="1:4" x14ac:dyDescent="0.25">
      <c r="A70" s="1" t="s">
        <v>453</v>
      </c>
      <c r="B70" s="8" t="s">
        <v>282</v>
      </c>
      <c r="C70" s="4" t="s">
        <v>303</v>
      </c>
      <c r="D70" t="s">
        <v>295</v>
      </c>
    </row>
    <row r="71" spans="1:4" x14ac:dyDescent="0.25">
      <c r="A71" s="8"/>
      <c r="B71" s="8" t="s">
        <v>282</v>
      </c>
      <c r="C71" s="4" t="s">
        <v>296</v>
      </c>
      <c r="D71" s="11" t="s">
        <v>297</v>
      </c>
    </row>
    <row r="72" spans="1:4" x14ac:dyDescent="0.25">
      <c r="A72" s="8"/>
      <c r="B72" s="8" t="s">
        <v>282</v>
      </c>
      <c r="C72" s="4" t="s">
        <v>318</v>
      </c>
      <c r="D72" t="str">
        <f>"scp /etc/systemd/system.conf "&amp;HANA2NAME&amp;":/etc/systemd/system.conf"</f>
        <v>scp /etc/systemd/system.conf sap-nw1-db2:/etc/systemd/system.conf</v>
      </c>
    </row>
    <row r="73" spans="1:4" x14ac:dyDescent="0.25">
      <c r="A73" s="8"/>
      <c r="B73" s="8" t="s">
        <v>282</v>
      </c>
      <c r="C73" s="4" t="s">
        <v>319</v>
      </c>
      <c r="D73" t="s">
        <v>298</v>
      </c>
    </row>
    <row r="74" spans="1:4" x14ac:dyDescent="0.25">
      <c r="A74" s="8"/>
      <c r="B74" s="8" t="s">
        <v>282</v>
      </c>
      <c r="C74" s="4" t="s">
        <v>320</v>
      </c>
      <c r="D74" t="s">
        <v>299</v>
      </c>
    </row>
    <row r="75" spans="1:4" x14ac:dyDescent="0.25">
      <c r="A75" s="8"/>
      <c r="B75" s="8" t="s">
        <v>282</v>
      </c>
      <c r="C75" s="4" t="s">
        <v>303</v>
      </c>
      <c r="D75" t="s">
        <v>300</v>
      </c>
    </row>
    <row r="76" spans="1:4" x14ac:dyDescent="0.25">
      <c r="A76" s="8"/>
      <c r="B76" s="8" t="s">
        <v>282</v>
      </c>
      <c r="C76" s="4" t="s">
        <v>304</v>
      </c>
      <c r="D76" s="11" t="s">
        <v>301</v>
      </c>
    </row>
    <row r="77" spans="1:4" x14ac:dyDescent="0.25">
      <c r="A77" s="8"/>
      <c r="B77" s="8" t="s">
        <v>282</v>
      </c>
      <c r="D77" s="11" t="s">
        <v>302</v>
      </c>
    </row>
    <row r="78" spans="1:4" x14ac:dyDescent="0.25">
      <c r="A78" s="8"/>
      <c r="B78" s="8" t="s">
        <v>282</v>
      </c>
      <c r="C78" s="4" t="s">
        <v>318</v>
      </c>
      <c r="D78" t="str">
        <f>"scp /etc/sysctl.conf "&amp;HANA2NAME&amp;":/etc/sysctl.conf"</f>
        <v>scp /etc/sysctl.conf sap-nw1-db2:/etc/sysctl.conf</v>
      </c>
    </row>
    <row r="79" spans="1:4" x14ac:dyDescent="0.25">
      <c r="A79" s="8"/>
      <c r="B79" s="8" t="s">
        <v>282</v>
      </c>
      <c r="C79" s="4" t="s">
        <v>303</v>
      </c>
      <c r="D79" t="s">
        <v>305</v>
      </c>
    </row>
    <row r="80" spans="1:4" x14ac:dyDescent="0.25">
      <c r="A80" s="8"/>
      <c r="B80" s="8" t="s">
        <v>282</v>
      </c>
      <c r="C80" s="4" t="s">
        <v>296</v>
      </c>
      <c r="D80" s="11" t="s">
        <v>306</v>
      </c>
    </row>
    <row r="81" spans="1:4" x14ac:dyDescent="0.25">
      <c r="A81" s="8"/>
      <c r="B81" s="8" t="s">
        <v>282</v>
      </c>
      <c r="C81" s="4" t="s">
        <v>318</v>
      </c>
      <c r="D81" t="str">
        <f>"scp /etc/sysconfig/network/ifcfg-eth0 "&amp;HANA2NAME&amp;":/etc/sysconfig/network/ifcfg-eth0"</f>
        <v>scp /etc/sysconfig/network/ifcfg-eth0 sap-nw1-db2:/etc/sysconfig/network/ifcfg-eth0</v>
      </c>
    </row>
    <row r="82" spans="1:4" x14ac:dyDescent="0.25">
      <c r="A82" s="8"/>
      <c r="B82" s="8"/>
    </row>
    <row r="83" spans="1:4" x14ac:dyDescent="0.25">
      <c r="A83" s="8"/>
      <c r="B83" s="8" t="s">
        <v>283</v>
      </c>
      <c r="C83" s="4" t="s">
        <v>319</v>
      </c>
      <c r="D83" t="s">
        <v>298</v>
      </c>
    </row>
    <row r="84" spans="1:4" x14ac:dyDescent="0.25">
      <c r="A84" s="8"/>
      <c r="B84" s="8" t="s">
        <v>283</v>
      </c>
      <c r="C84" s="4" t="s">
        <v>320</v>
      </c>
      <c r="D84" t="s">
        <v>299</v>
      </c>
    </row>
    <row r="85" spans="1:4" x14ac:dyDescent="0.25">
      <c r="B85" s="8"/>
    </row>
    <row r="86" spans="1:4" x14ac:dyDescent="0.25">
      <c r="B86" s="8" t="s">
        <v>282</v>
      </c>
      <c r="C86" s="4" t="s">
        <v>322</v>
      </c>
      <c r="D86" t="s">
        <v>321</v>
      </c>
    </row>
    <row r="87" spans="1:4" x14ac:dyDescent="0.25">
      <c r="B87" s="8" t="s">
        <v>282</v>
      </c>
      <c r="C87" s="4" t="s">
        <v>362</v>
      </c>
      <c r="D87" s="11" t="s">
        <v>324</v>
      </c>
    </row>
    <row r="88" spans="1:4" x14ac:dyDescent="0.25">
      <c r="B88" s="8" t="s">
        <v>282</v>
      </c>
      <c r="D88" s="11" t="s">
        <v>325</v>
      </c>
    </row>
    <row r="89" spans="1:4" x14ac:dyDescent="0.25">
      <c r="B89" s="8" t="s">
        <v>282</v>
      </c>
      <c r="D89" s="11" t="s">
        <v>326</v>
      </c>
    </row>
    <row r="90" spans="1:4" x14ac:dyDescent="0.25">
      <c r="B90" s="8" t="s">
        <v>282</v>
      </c>
      <c r="D90" s="11" t="s">
        <v>327</v>
      </c>
    </row>
    <row r="91" spans="1:4" x14ac:dyDescent="0.25">
      <c r="B91" s="8" t="s">
        <v>282</v>
      </c>
      <c r="D91" s="11" t="s">
        <v>328</v>
      </c>
    </row>
    <row r="92" spans="1:4" x14ac:dyDescent="0.25">
      <c r="B92" s="8" t="s">
        <v>282</v>
      </c>
      <c r="D92" s="11" t="s">
        <v>329</v>
      </c>
    </row>
    <row r="93" spans="1:4" x14ac:dyDescent="0.25">
      <c r="B93" s="8" t="s">
        <v>282</v>
      </c>
      <c r="D93" s="11" t="s">
        <v>330</v>
      </c>
    </row>
    <row r="94" spans="1:4" x14ac:dyDescent="0.25">
      <c r="B94" s="8" t="s">
        <v>282</v>
      </c>
      <c r="C94"/>
      <c r="D94" s="11"/>
    </row>
    <row r="95" spans="1:4" x14ac:dyDescent="0.25">
      <c r="B95" s="8" t="s">
        <v>282</v>
      </c>
      <c r="D95" s="11" t="s">
        <v>331</v>
      </c>
    </row>
    <row r="96" spans="1:4" x14ac:dyDescent="0.25">
      <c r="B96" s="8" t="s">
        <v>282</v>
      </c>
      <c r="D96" s="11" t="s">
        <v>332</v>
      </c>
    </row>
    <row r="97" spans="2:8" x14ac:dyDescent="0.25">
      <c r="B97" s="8" t="s">
        <v>282</v>
      </c>
      <c r="D97" s="11" t="s">
        <v>333</v>
      </c>
    </row>
    <row r="98" spans="2:8" x14ac:dyDescent="0.25">
      <c r="B98" s="8" t="s">
        <v>282</v>
      </c>
      <c r="D98" s="11" t="s">
        <v>334</v>
      </c>
    </row>
    <row r="99" spans="2:8" x14ac:dyDescent="0.25">
      <c r="B99" s="8" t="s">
        <v>282</v>
      </c>
      <c r="D99" s="11" t="s">
        <v>335</v>
      </c>
      <c r="H99" s="3"/>
    </row>
    <row r="100" spans="2:8" x14ac:dyDescent="0.25">
      <c r="B100" s="8" t="s">
        <v>282</v>
      </c>
      <c r="C100" s="5"/>
      <c r="D100" s="11"/>
    </row>
    <row r="101" spans="2:8" x14ac:dyDescent="0.25">
      <c r="B101" s="8" t="s">
        <v>282</v>
      </c>
      <c r="C101" s="5"/>
      <c r="D101" s="11" t="s">
        <v>702</v>
      </c>
    </row>
    <row r="102" spans="2:8" x14ac:dyDescent="0.25">
      <c r="B102" s="8" t="s">
        <v>282</v>
      </c>
      <c r="D102" s="11" t="s">
        <v>336</v>
      </c>
    </row>
    <row r="103" spans="2:8" x14ac:dyDescent="0.25">
      <c r="B103" s="8" t="s">
        <v>282</v>
      </c>
      <c r="D103" s="11"/>
    </row>
    <row r="104" spans="2:8" x14ac:dyDescent="0.25">
      <c r="B104" s="8" t="s">
        <v>282</v>
      </c>
      <c r="D104" s="11" t="s">
        <v>337</v>
      </c>
    </row>
    <row r="105" spans="2:8" x14ac:dyDescent="0.25">
      <c r="B105" s="8" t="s">
        <v>282</v>
      </c>
      <c r="D105" s="11" t="s">
        <v>338</v>
      </c>
    </row>
    <row r="106" spans="2:8" x14ac:dyDescent="0.25">
      <c r="B106" s="8" t="s">
        <v>282</v>
      </c>
      <c r="D106" s="11" t="s">
        <v>339</v>
      </c>
    </row>
    <row r="107" spans="2:8" x14ac:dyDescent="0.25">
      <c r="B107" s="8" t="s">
        <v>282</v>
      </c>
      <c r="D107" s="11" t="s">
        <v>340</v>
      </c>
    </row>
    <row r="108" spans="2:8" x14ac:dyDescent="0.25">
      <c r="B108" s="8" t="s">
        <v>282</v>
      </c>
      <c r="D108" s="13" t="s">
        <v>341</v>
      </c>
    </row>
    <row r="109" spans="2:8" x14ac:dyDescent="0.25">
      <c r="B109" s="8" t="s">
        <v>282</v>
      </c>
      <c r="D109" s="11" t="s">
        <v>342</v>
      </c>
    </row>
    <row r="110" spans="2:8" x14ac:dyDescent="0.25">
      <c r="B110" s="8" t="s">
        <v>282</v>
      </c>
      <c r="D110" s="11" t="s">
        <v>343</v>
      </c>
    </row>
    <row r="111" spans="2:8" x14ac:dyDescent="0.25">
      <c r="B111" s="8" t="s">
        <v>282</v>
      </c>
      <c r="D111" s="11" t="s">
        <v>344</v>
      </c>
    </row>
    <row r="112" spans="2:8" x14ac:dyDescent="0.25">
      <c r="B112" s="8" t="s">
        <v>282</v>
      </c>
      <c r="D112" s="11"/>
    </row>
    <row r="113" spans="2:4" x14ac:dyDescent="0.25">
      <c r="B113" s="8" t="s">
        <v>282</v>
      </c>
      <c r="D113" s="11" t="s">
        <v>345</v>
      </c>
    </row>
    <row r="114" spans="2:4" x14ac:dyDescent="0.25">
      <c r="B114" s="8" t="s">
        <v>282</v>
      </c>
      <c r="D114" s="11" t="s">
        <v>360</v>
      </c>
    </row>
    <row r="115" spans="2:4" x14ac:dyDescent="0.25">
      <c r="B115" s="8" t="s">
        <v>282</v>
      </c>
      <c r="D115" s="11" t="s">
        <v>346</v>
      </c>
    </row>
    <row r="116" spans="2:4" x14ac:dyDescent="0.25">
      <c r="B116" s="8" t="s">
        <v>282</v>
      </c>
      <c r="D116" s="11" t="s">
        <v>703</v>
      </c>
    </row>
    <row r="117" spans="2:4" x14ac:dyDescent="0.25">
      <c r="B117" s="8" t="s">
        <v>282</v>
      </c>
      <c r="D117" s="11" t="s">
        <v>347</v>
      </c>
    </row>
    <row r="118" spans="2:4" x14ac:dyDescent="0.25">
      <c r="B118" s="8" t="s">
        <v>282</v>
      </c>
      <c r="D118" s="11" t="s">
        <v>348</v>
      </c>
    </row>
    <row r="119" spans="2:4" x14ac:dyDescent="0.25">
      <c r="B119" s="8" t="s">
        <v>282</v>
      </c>
      <c r="D119" s="11" t="s">
        <v>349</v>
      </c>
    </row>
    <row r="120" spans="2:4" x14ac:dyDescent="0.25">
      <c r="B120" s="8" t="s">
        <v>282</v>
      </c>
      <c r="D120" s="11" t="s">
        <v>350</v>
      </c>
    </row>
    <row r="121" spans="2:4" x14ac:dyDescent="0.25">
      <c r="B121" s="8" t="s">
        <v>282</v>
      </c>
      <c r="D121" s="11"/>
    </row>
    <row r="122" spans="2:4" x14ac:dyDescent="0.25">
      <c r="B122" s="8" t="s">
        <v>282</v>
      </c>
      <c r="D122" s="11" t="s">
        <v>351</v>
      </c>
    </row>
    <row r="123" spans="2:4" x14ac:dyDescent="0.25">
      <c r="B123" s="8" t="s">
        <v>282</v>
      </c>
      <c r="D123" s="11" t="s">
        <v>352</v>
      </c>
    </row>
    <row r="124" spans="2:4" x14ac:dyDescent="0.25">
      <c r="B124" s="8" t="s">
        <v>282</v>
      </c>
      <c r="D124" s="11" t="s">
        <v>353</v>
      </c>
    </row>
    <row r="125" spans="2:4" x14ac:dyDescent="0.25">
      <c r="B125" s="8" t="s">
        <v>282</v>
      </c>
      <c r="D125" s="11" t="s">
        <v>354</v>
      </c>
    </row>
    <row r="126" spans="2:4" x14ac:dyDescent="0.25">
      <c r="B126" s="8" t="s">
        <v>282</v>
      </c>
      <c r="D126" s="11" t="s">
        <v>355</v>
      </c>
    </row>
    <row r="127" spans="2:4" x14ac:dyDescent="0.25">
      <c r="B127" s="8" t="s">
        <v>282</v>
      </c>
      <c r="D127" s="11" t="s">
        <v>356</v>
      </c>
    </row>
    <row r="128" spans="2:4" x14ac:dyDescent="0.25">
      <c r="B128" s="8" t="s">
        <v>282</v>
      </c>
      <c r="D128" s="11"/>
    </row>
    <row r="129" spans="2:4" x14ac:dyDescent="0.25">
      <c r="B129" s="8" t="s">
        <v>282</v>
      </c>
      <c r="D129" s="11" t="s">
        <v>357</v>
      </c>
    </row>
    <row r="130" spans="2:4" x14ac:dyDescent="0.25">
      <c r="B130" s="8" t="s">
        <v>282</v>
      </c>
      <c r="D130" s="11" t="s">
        <v>358</v>
      </c>
    </row>
    <row r="131" spans="2:4" x14ac:dyDescent="0.25">
      <c r="B131" s="8"/>
    </row>
    <row r="132" spans="2:4" x14ac:dyDescent="0.25">
      <c r="B132" s="8" t="s">
        <v>283</v>
      </c>
      <c r="C132" s="4" t="s">
        <v>363</v>
      </c>
      <c r="D132" t="s">
        <v>364</v>
      </c>
    </row>
    <row r="133" spans="2:4" x14ac:dyDescent="0.25">
      <c r="B133" s="8" t="s">
        <v>283</v>
      </c>
      <c r="C133" s="4" t="s">
        <v>362</v>
      </c>
      <c r="D133" s="11" t="s">
        <v>324</v>
      </c>
    </row>
    <row r="134" spans="2:4" x14ac:dyDescent="0.25">
      <c r="B134" s="8" t="s">
        <v>283</v>
      </c>
      <c r="D134" s="11" t="s">
        <v>325</v>
      </c>
    </row>
    <row r="135" spans="2:4" x14ac:dyDescent="0.25">
      <c r="B135" s="8" t="s">
        <v>283</v>
      </c>
      <c r="D135" s="11" t="s">
        <v>365</v>
      </c>
    </row>
    <row r="136" spans="2:4" x14ac:dyDescent="0.25">
      <c r="B136" s="8" t="s">
        <v>283</v>
      </c>
      <c r="D136" s="11" t="s">
        <v>366</v>
      </c>
    </row>
    <row r="137" spans="2:4" x14ac:dyDescent="0.25">
      <c r="B137" s="8" t="s">
        <v>283</v>
      </c>
      <c r="D137" s="11" t="s">
        <v>367</v>
      </c>
    </row>
    <row r="138" spans="2:4" x14ac:dyDescent="0.25">
      <c r="B138" s="8" t="s">
        <v>283</v>
      </c>
      <c r="D138" s="11" t="s">
        <v>368</v>
      </c>
    </row>
    <row r="139" spans="2:4" x14ac:dyDescent="0.25">
      <c r="B139" s="8" t="s">
        <v>283</v>
      </c>
      <c r="D139" s="11" t="s">
        <v>369</v>
      </c>
    </row>
    <row r="140" spans="2:4" x14ac:dyDescent="0.25">
      <c r="B140" s="8" t="s">
        <v>283</v>
      </c>
      <c r="D140" s="11"/>
    </row>
    <row r="141" spans="2:4" x14ac:dyDescent="0.25">
      <c r="B141" s="8" t="s">
        <v>283</v>
      </c>
      <c r="D141" s="11" t="s">
        <v>704</v>
      </c>
    </row>
    <row r="142" spans="2:4" x14ac:dyDescent="0.25">
      <c r="B142" s="8" t="s">
        <v>283</v>
      </c>
      <c r="D142" s="11" t="s">
        <v>377</v>
      </c>
    </row>
    <row r="143" spans="2:4" x14ac:dyDescent="0.25">
      <c r="B143" s="8" t="s">
        <v>283</v>
      </c>
      <c r="D143" s="11" t="s">
        <v>326</v>
      </c>
    </row>
    <row r="144" spans="2:4" x14ac:dyDescent="0.25">
      <c r="B144" s="8" t="s">
        <v>283</v>
      </c>
      <c r="D144" s="11" t="s">
        <v>370</v>
      </c>
    </row>
    <row r="145" spans="2:4" x14ac:dyDescent="0.25">
      <c r="B145" s="8" t="s">
        <v>283</v>
      </c>
      <c r="D145" s="11" t="s">
        <v>371</v>
      </c>
    </row>
    <row r="146" spans="2:4" x14ac:dyDescent="0.25">
      <c r="B146" s="8" t="s">
        <v>283</v>
      </c>
      <c r="D146" s="13" t="s">
        <v>372</v>
      </c>
    </row>
    <row r="147" spans="2:4" x14ac:dyDescent="0.25">
      <c r="B147" s="8" t="s">
        <v>283</v>
      </c>
      <c r="D147" s="11" t="s">
        <v>373</v>
      </c>
    </row>
    <row r="148" spans="2:4" x14ac:dyDescent="0.25">
      <c r="B148" s="8" t="s">
        <v>283</v>
      </c>
      <c r="D148" s="11" t="s">
        <v>705</v>
      </c>
    </row>
    <row r="149" spans="2:4" x14ac:dyDescent="0.25">
      <c r="B149" s="8" t="s">
        <v>283</v>
      </c>
      <c r="D149" s="11"/>
    </row>
    <row r="150" spans="2:4" x14ac:dyDescent="0.25">
      <c r="B150" s="8" t="s">
        <v>283</v>
      </c>
      <c r="D150" s="11" t="s">
        <v>346</v>
      </c>
    </row>
    <row r="151" spans="2:4" x14ac:dyDescent="0.25">
      <c r="B151" s="8" t="s">
        <v>283</v>
      </c>
      <c r="D151" s="11" t="s">
        <v>706</v>
      </c>
    </row>
    <row r="152" spans="2:4" x14ac:dyDescent="0.25">
      <c r="B152" s="8" t="s">
        <v>283</v>
      </c>
      <c r="D152" s="11" t="s">
        <v>347</v>
      </c>
    </row>
    <row r="153" spans="2:4" x14ac:dyDescent="0.25">
      <c r="B153" s="8" t="s">
        <v>283</v>
      </c>
      <c r="D153" s="11" t="s">
        <v>348</v>
      </c>
    </row>
    <row r="154" spans="2:4" x14ac:dyDescent="0.25">
      <c r="B154" s="8" t="s">
        <v>283</v>
      </c>
      <c r="D154" s="11" t="s">
        <v>374</v>
      </c>
    </row>
    <row r="155" spans="2:4" x14ac:dyDescent="0.25">
      <c r="B155" s="8" t="s">
        <v>283</v>
      </c>
      <c r="D155" s="11" t="s">
        <v>375</v>
      </c>
    </row>
    <row r="156" spans="2:4" x14ac:dyDescent="0.25">
      <c r="B156" s="8" t="s">
        <v>283</v>
      </c>
      <c r="D156" s="11" t="s">
        <v>358</v>
      </c>
    </row>
    <row r="157" spans="2:4" x14ac:dyDescent="0.25">
      <c r="B157" s="8"/>
    </row>
    <row r="158" spans="2:4" x14ac:dyDescent="0.25">
      <c r="B158" s="8" t="s">
        <v>280</v>
      </c>
      <c r="C158" s="4" t="s">
        <v>380</v>
      </c>
      <c r="D158" t="s">
        <v>381</v>
      </c>
    </row>
    <row r="159" spans="2:4" x14ac:dyDescent="0.25">
      <c r="B159" s="8"/>
    </row>
    <row r="160" spans="2:4" x14ac:dyDescent="0.25">
      <c r="B160" s="8" t="s">
        <v>282</v>
      </c>
      <c r="C160" s="4" t="s">
        <v>382</v>
      </c>
      <c r="D160" t="s">
        <v>383</v>
      </c>
    </row>
    <row r="161" spans="2:4" x14ac:dyDescent="0.25">
      <c r="B161" s="8" t="s">
        <v>282</v>
      </c>
      <c r="C161" s="4" t="s">
        <v>544</v>
      </c>
      <c r="D161" s="11" t="s">
        <v>384</v>
      </c>
    </row>
    <row r="162" spans="2:4" x14ac:dyDescent="0.25">
      <c r="B162" s="8" t="s">
        <v>282</v>
      </c>
      <c r="D162" s="11" t="s">
        <v>385</v>
      </c>
    </row>
    <row r="163" spans="2:4" x14ac:dyDescent="0.25">
      <c r="B163" s="8" t="s">
        <v>282</v>
      </c>
      <c r="D163" s="11" t="s">
        <v>386</v>
      </c>
    </row>
    <row r="164" spans="2:4" x14ac:dyDescent="0.25">
      <c r="B164" s="8" t="s">
        <v>282</v>
      </c>
      <c r="D164" s="11" t="s">
        <v>387</v>
      </c>
    </row>
    <row r="165" spans="2:4" x14ac:dyDescent="0.25">
      <c r="B165" s="8" t="s">
        <v>282</v>
      </c>
      <c r="D165" s="11" t="s">
        <v>388</v>
      </c>
    </row>
    <row r="166" spans="2:4" x14ac:dyDescent="0.25">
      <c r="B166" s="8" t="s">
        <v>282</v>
      </c>
      <c r="D166" s="11" t="s">
        <v>389</v>
      </c>
    </row>
    <row r="167" spans="2:4" x14ac:dyDescent="0.25">
      <c r="B167" s="8" t="s">
        <v>282</v>
      </c>
      <c r="D167" s="11" t="s">
        <v>390</v>
      </c>
    </row>
    <row r="168" spans="2:4" x14ac:dyDescent="0.25">
      <c r="B168" s="8" t="s">
        <v>282</v>
      </c>
      <c r="D168" s="11" t="s">
        <v>391</v>
      </c>
    </row>
    <row r="169" spans="2:4" x14ac:dyDescent="0.25">
      <c r="B169" s="8" t="s">
        <v>282</v>
      </c>
      <c r="D169" s="14" t="s">
        <v>392</v>
      </c>
    </row>
    <row r="170" spans="2:4" x14ac:dyDescent="0.25">
      <c r="B170" s="8" t="s">
        <v>282</v>
      </c>
      <c r="D170" s="11" t="s">
        <v>393</v>
      </c>
    </row>
    <row r="171" spans="2:4" x14ac:dyDescent="0.25">
      <c r="B171" s="8" t="s">
        <v>282</v>
      </c>
      <c r="D171" s="11" t="s">
        <v>394</v>
      </c>
    </row>
    <row r="172" spans="2:4" x14ac:dyDescent="0.25">
      <c r="B172" s="8" t="s">
        <v>282</v>
      </c>
      <c r="D172" s="14" t="s">
        <v>395</v>
      </c>
    </row>
    <row r="173" spans="2:4" x14ac:dyDescent="0.25">
      <c r="B173" s="8" t="s">
        <v>282</v>
      </c>
      <c r="D173" s="11" t="s">
        <v>396</v>
      </c>
    </row>
    <row r="174" spans="2:4" x14ac:dyDescent="0.25">
      <c r="B174" s="8" t="s">
        <v>282</v>
      </c>
      <c r="D174" s="11" t="s">
        <v>397</v>
      </c>
    </row>
    <row r="175" spans="2:4" x14ac:dyDescent="0.25">
      <c r="B175" s="8" t="s">
        <v>282</v>
      </c>
      <c r="D175" s="11" t="s">
        <v>398</v>
      </c>
    </row>
    <row r="176" spans="2:4" x14ac:dyDescent="0.25">
      <c r="B176" s="8" t="s">
        <v>282</v>
      </c>
      <c r="D176" s="11" t="s">
        <v>399</v>
      </c>
    </row>
    <row r="177" spans="2:4" x14ac:dyDescent="0.25">
      <c r="B177" s="8" t="s">
        <v>282</v>
      </c>
      <c r="D177" s="11" t="s">
        <v>400</v>
      </c>
    </row>
    <row r="178" spans="2:4" x14ac:dyDescent="0.25">
      <c r="B178" s="8" t="s">
        <v>282</v>
      </c>
      <c r="D178" s="11" t="s">
        <v>401</v>
      </c>
    </row>
    <row r="179" spans="2:4" x14ac:dyDescent="0.25">
      <c r="B179" s="8" t="s">
        <v>282</v>
      </c>
      <c r="D179" s="11" t="s">
        <v>402</v>
      </c>
    </row>
    <row r="180" spans="2:4" x14ac:dyDescent="0.25">
      <c r="B180" s="8" t="s">
        <v>282</v>
      </c>
      <c r="D180" s="11" t="s">
        <v>403</v>
      </c>
    </row>
    <row r="181" spans="2:4" x14ac:dyDescent="0.25">
      <c r="B181" s="8" t="s">
        <v>282</v>
      </c>
      <c r="D181" s="11" t="s">
        <v>404</v>
      </c>
    </row>
    <row r="182" spans="2:4" x14ac:dyDescent="0.25">
      <c r="B182" s="8" t="s">
        <v>282</v>
      </c>
      <c r="D182" s="11" t="s">
        <v>405</v>
      </c>
    </row>
    <row r="183" spans="2:4" x14ac:dyDescent="0.25">
      <c r="B183" s="8" t="s">
        <v>282</v>
      </c>
      <c r="D183" s="11" t="s">
        <v>406</v>
      </c>
    </row>
    <row r="184" spans="2:4" x14ac:dyDescent="0.25">
      <c r="B184" s="8" t="s">
        <v>282</v>
      </c>
      <c r="D184" s="11" t="s">
        <v>407</v>
      </c>
    </row>
    <row r="185" spans="2:4" x14ac:dyDescent="0.25">
      <c r="B185" s="8" t="s">
        <v>282</v>
      </c>
      <c r="D185" s="11" t="s">
        <v>408</v>
      </c>
    </row>
    <row r="186" spans="2:4" x14ac:dyDescent="0.25">
      <c r="B186" s="8" t="s">
        <v>282</v>
      </c>
      <c r="D186" s="11" t="s">
        <v>409</v>
      </c>
    </row>
    <row r="187" spans="2:4" x14ac:dyDescent="0.25">
      <c r="B187" s="8" t="s">
        <v>282</v>
      </c>
      <c r="D187" s="11" t="s">
        <v>410</v>
      </c>
    </row>
    <row r="188" spans="2:4" x14ac:dyDescent="0.25">
      <c r="B188" s="8" t="s">
        <v>282</v>
      </c>
      <c r="D188" s="11" t="s">
        <v>411</v>
      </c>
    </row>
    <row r="189" spans="2:4" x14ac:dyDescent="0.25">
      <c r="B189" s="8" t="s">
        <v>282</v>
      </c>
      <c r="D189" s="11" t="s">
        <v>412</v>
      </c>
    </row>
    <row r="190" spans="2:4" x14ac:dyDescent="0.25">
      <c r="B190" s="8" t="s">
        <v>282</v>
      </c>
      <c r="D190" s="11" t="s">
        <v>413</v>
      </c>
    </row>
    <row r="191" spans="2:4" x14ac:dyDescent="0.25">
      <c r="B191" s="8" t="s">
        <v>282</v>
      </c>
      <c r="D191" s="11" t="s">
        <v>414</v>
      </c>
    </row>
    <row r="192" spans="2:4" x14ac:dyDescent="0.25">
      <c r="B192" s="8" t="s">
        <v>282</v>
      </c>
      <c r="D192" s="11" t="s">
        <v>401</v>
      </c>
    </row>
    <row r="193" spans="2:4" x14ac:dyDescent="0.25">
      <c r="B193" s="8" t="s">
        <v>282</v>
      </c>
      <c r="D193" s="11" t="s">
        <v>403</v>
      </c>
    </row>
    <row r="194" spans="2:4" x14ac:dyDescent="0.25">
      <c r="B194" s="8" t="s">
        <v>282</v>
      </c>
      <c r="D194" s="11" t="s">
        <v>415</v>
      </c>
    </row>
    <row r="195" spans="2:4" x14ac:dyDescent="0.25">
      <c r="B195" s="8" t="s">
        <v>282</v>
      </c>
      <c r="D195" s="11" t="s">
        <v>416</v>
      </c>
    </row>
    <row r="196" spans="2:4" x14ac:dyDescent="0.25">
      <c r="B196" s="8" t="s">
        <v>282</v>
      </c>
      <c r="D196" s="11" t="s">
        <v>707</v>
      </c>
    </row>
    <row r="197" spans="2:4" x14ac:dyDescent="0.25">
      <c r="B197" s="8" t="s">
        <v>282</v>
      </c>
      <c r="D197" s="11" t="s">
        <v>417</v>
      </c>
    </row>
    <row r="198" spans="2:4" x14ac:dyDescent="0.25">
      <c r="B198" s="8" t="s">
        <v>282</v>
      </c>
      <c r="D198" s="11" t="s">
        <v>401</v>
      </c>
    </row>
    <row r="199" spans="2:4" x14ac:dyDescent="0.25">
      <c r="B199" s="8" t="s">
        <v>282</v>
      </c>
      <c r="D199" s="11" t="s">
        <v>416</v>
      </c>
    </row>
    <row r="200" spans="2:4" x14ac:dyDescent="0.25">
      <c r="B200" s="8" t="s">
        <v>282</v>
      </c>
      <c r="D200" s="11" t="s">
        <v>708</v>
      </c>
    </row>
    <row r="201" spans="2:4" x14ac:dyDescent="0.25">
      <c r="B201" s="8" t="s">
        <v>282</v>
      </c>
      <c r="D201" s="11" t="s">
        <v>418</v>
      </c>
    </row>
    <row r="202" spans="2:4" x14ac:dyDescent="0.25">
      <c r="B202" s="8" t="s">
        <v>282</v>
      </c>
      <c r="D202" s="11" t="s">
        <v>401</v>
      </c>
    </row>
    <row r="203" spans="2:4" x14ac:dyDescent="0.25">
      <c r="B203" s="8" t="s">
        <v>282</v>
      </c>
      <c r="D203" s="11" t="s">
        <v>403</v>
      </c>
    </row>
    <row r="204" spans="2:4" x14ac:dyDescent="0.25">
      <c r="B204" s="8" t="s">
        <v>282</v>
      </c>
      <c r="D204" s="11" t="s">
        <v>419</v>
      </c>
    </row>
    <row r="205" spans="2:4" x14ac:dyDescent="0.25">
      <c r="B205" s="8" t="s">
        <v>282</v>
      </c>
      <c r="D205" s="11" t="s">
        <v>420</v>
      </c>
    </row>
    <row r="206" spans="2:4" x14ac:dyDescent="0.25">
      <c r="B206" s="8" t="s">
        <v>282</v>
      </c>
      <c r="D206" s="11" t="s">
        <v>421</v>
      </c>
    </row>
    <row r="207" spans="2:4" x14ac:dyDescent="0.25">
      <c r="B207" s="8" t="s">
        <v>282</v>
      </c>
      <c r="D207" s="11" t="s">
        <v>422</v>
      </c>
    </row>
    <row r="208" spans="2:4" x14ac:dyDescent="0.25">
      <c r="B208" s="8" t="s">
        <v>282</v>
      </c>
      <c r="D208" s="11" t="s">
        <v>423</v>
      </c>
    </row>
    <row r="209" spans="2:4" x14ac:dyDescent="0.25">
      <c r="B209" s="8" t="s">
        <v>282</v>
      </c>
      <c r="D209" s="11" t="s">
        <v>424</v>
      </c>
    </row>
    <row r="210" spans="2:4" x14ac:dyDescent="0.25">
      <c r="B210" s="8" t="s">
        <v>282</v>
      </c>
      <c r="D210" s="11" t="s">
        <v>403</v>
      </c>
    </row>
    <row r="211" spans="2:4" x14ac:dyDescent="0.25">
      <c r="B211" s="8" t="s">
        <v>282</v>
      </c>
      <c r="C211" s="4" t="s">
        <v>450</v>
      </c>
    </row>
    <row r="212" spans="2:4" x14ac:dyDescent="0.25">
      <c r="B212" s="8" t="s">
        <v>282</v>
      </c>
      <c r="C212" s="4" t="s">
        <v>318</v>
      </c>
      <c r="D212" t="str">
        <f>"scp /etc/corosync/corosync.conf "&amp;HANA2NAME&amp;":/etc/corosync/corosync.conf"</f>
        <v>scp /etc/corosync/corosync.conf sap-nw1-db2:/etc/corosync/corosync.conf</v>
      </c>
    </row>
    <row r="214" spans="2:4" x14ac:dyDescent="0.25">
      <c r="B214" s="8" t="s">
        <v>280</v>
      </c>
      <c r="C214" s="4" t="s">
        <v>427</v>
      </c>
      <c r="D214" t="s">
        <v>428</v>
      </c>
    </row>
    <row r="215" spans="2:4" x14ac:dyDescent="0.25">
      <c r="B215" s="8"/>
    </row>
    <row r="216" spans="2:4" x14ac:dyDescent="0.25">
      <c r="B216" s="8" t="s">
        <v>282</v>
      </c>
      <c r="C216" s="4" t="s">
        <v>451</v>
      </c>
      <c r="D216" t="s">
        <v>429</v>
      </c>
    </row>
    <row r="217" spans="2:4" x14ac:dyDescent="0.25">
      <c r="B217" s="8" t="s">
        <v>282</v>
      </c>
      <c r="D217" t="s">
        <v>430</v>
      </c>
    </row>
    <row r="218" spans="2:4" x14ac:dyDescent="0.25">
      <c r="B218" s="8" t="s">
        <v>282</v>
      </c>
      <c r="D218" t="s">
        <v>431</v>
      </c>
    </row>
    <row r="219" spans="2:4" x14ac:dyDescent="0.25">
      <c r="B219" s="8" t="s">
        <v>282</v>
      </c>
      <c r="D219" t="s">
        <v>432</v>
      </c>
    </row>
    <row r="220" spans="2:4" x14ac:dyDescent="0.25">
      <c r="B220" s="8" t="s">
        <v>282</v>
      </c>
      <c r="D220" t="s">
        <v>433</v>
      </c>
    </row>
    <row r="221" spans="2:4" x14ac:dyDescent="0.25">
      <c r="B221" s="8" t="s">
        <v>282</v>
      </c>
      <c r="C221" s="4" t="s">
        <v>434</v>
      </c>
      <c r="D221" t="s">
        <v>152</v>
      </c>
    </row>
    <row r="222" spans="2:4" x14ac:dyDescent="0.25">
      <c r="B222" s="8" t="s">
        <v>282</v>
      </c>
      <c r="C222" s="4" t="s">
        <v>435</v>
      </c>
      <c r="D222" s="11" t="s">
        <v>436</v>
      </c>
    </row>
    <row r="223" spans="2:4" x14ac:dyDescent="0.25">
      <c r="B223" s="8" t="s">
        <v>282</v>
      </c>
      <c r="D223" s="11" t="s">
        <v>710</v>
      </c>
    </row>
    <row r="224" spans="2:4" x14ac:dyDescent="0.25">
      <c r="B224" s="8" t="s">
        <v>282</v>
      </c>
      <c r="D224" s="11" t="s">
        <v>438</v>
      </c>
    </row>
    <row r="225" spans="2:4" x14ac:dyDescent="0.25">
      <c r="B225" s="8" t="s">
        <v>282</v>
      </c>
      <c r="D225" s="11" t="s">
        <v>795</v>
      </c>
    </row>
    <row r="226" spans="2:4" x14ac:dyDescent="0.25">
      <c r="B226" s="8" t="s">
        <v>282</v>
      </c>
      <c r="D226" s="11"/>
    </row>
    <row r="227" spans="2:4" x14ac:dyDescent="0.25">
      <c r="B227" s="8" t="s">
        <v>282</v>
      </c>
      <c r="D227" s="11" t="s">
        <v>439</v>
      </c>
    </row>
    <row r="228" spans="2:4" x14ac:dyDescent="0.25">
      <c r="B228" s="8" t="s">
        <v>282</v>
      </c>
      <c r="D228" s="11" t="s">
        <v>440</v>
      </c>
    </row>
    <row r="229" spans="2:4" x14ac:dyDescent="0.25">
      <c r="B229" s="8" t="s">
        <v>282</v>
      </c>
      <c r="D229" s="11"/>
    </row>
    <row r="230" spans="2:4" x14ac:dyDescent="0.25">
      <c r="B230" s="8" t="s">
        <v>282</v>
      </c>
      <c r="D230" s="11" t="s">
        <v>711</v>
      </c>
    </row>
    <row r="231" spans="2:4" x14ac:dyDescent="0.25">
      <c r="B231" s="8" t="s">
        <v>282</v>
      </c>
      <c r="D231" s="11"/>
    </row>
    <row r="232" spans="2:4" x14ac:dyDescent="0.25">
      <c r="B232" s="8" t="s">
        <v>282</v>
      </c>
      <c r="D232" s="11" t="s">
        <v>441</v>
      </c>
    </row>
    <row r="233" spans="2:4" x14ac:dyDescent="0.25">
      <c r="B233" s="8" t="s">
        <v>282</v>
      </c>
      <c r="D233" s="11"/>
    </row>
    <row r="234" spans="2:4" x14ac:dyDescent="0.25">
      <c r="B234" s="8" t="s">
        <v>282</v>
      </c>
      <c r="D234" s="11" t="s">
        <v>796</v>
      </c>
    </row>
    <row r="235" spans="2:4" x14ac:dyDescent="0.25">
      <c r="B235" s="8" t="s">
        <v>282</v>
      </c>
    </row>
    <row r="236" spans="2:4" x14ac:dyDescent="0.25">
      <c r="B236" s="8" t="s">
        <v>282</v>
      </c>
      <c r="C236" s="4" t="s">
        <v>444</v>
      </c>
      <c r="D236" t="s">
        <v>300</v>
      </c>
    </row>
    <row r="237" spans="2:4" x14ac:dyDescent="0.25">
      <c r="B237" s="8" t="s">
        <v>282</v>
      </c>
      <c r="C237" s="4" t="s">
        <v>304</v>
      </c>
      <c r="D237" s="11" t="s">
        <v>445</v>
      </c>
    </row>
    <row r="238" spans="2:4" x14ac:dyDescent="0.25">
      <c r="B238" s="8" t="s">
        <v>282</v>
      </c>
      <c r="D238" s="11" t="s">
        <v>446</v>
      </c>
    </row>
    <row r="239" spans="2:4" x14ac:dyDescent="0.25">
      <c r="B239" s="8" t="s">
        <v>282</v>
      </c>
      <c r="D239" s="11" t="s">
        <v>447</v>
      </c>
    </row>
    <row r="240" spans="2:4" x14ac:dyDescent="0.25">
      <c r="B240" s="8" t="s">
        <v>282</v>
      </c>
      <c r="C240" s="4" t="s">
        <v>318</v>
      </c>
      <c r="D240" t="str">
        <f>"scp /etc/sysctl.conf "&amp;HANA2NAME&amp;":/etc/sysctl.conf"</f>
        <v>scp /etc/sysctl.conf sap-nw1-db2:/etc/sysctl.conf</v>
      </c>
    </row>
    <row r="241" spans="1:5" x14ac:dyDescent="0.25">
      <c r="B241" s="8"/>
    </row>
    <row r="242" spans="1:5" x14ac:dyDescent="0.25">
      <c r="B242" s="8" t="s">
        <v>280</v>
      </c>
      <c r="C242" s="4" t="s">
        <v>449</v>
      </c>
      <c r="D242" t="s">
        <v>448</v>
      </c>
    </row>
    <row r="244" spans="1:5" x14ac:dyDescent="0.25">
      <c r="A244" s="1" t="s">
        <v>0</v>
      </c>
      <c r="B244" t="s">
        <v>280</v>
      </c>
      <c r="C244" s="4" t="s">
        <v>1</v>
      </c>
      <c r="D244">
        <v>1680045</v>
      </c>
    </row>
    <row r="245" spans="1:5" x14ac:dyDescent="0.25">
      <c r="B245" t="s">
        <v>280</v>
      </c>
      <c r="D245">
        <v>2365849</v>
      </c>
    </row>
    <row r="246" spans="1:5" x14ac:dyDescent="0.25">
      <c r="B246" t="s">
        <v>280</v>
      </c>
      <c r="C246" s="4" t="str">
        <f>"Configure and mount "&amp;MEDIA</f>
        <v>Configure and mount /sapmedia</v>
      </c>
    </row>
    <row r="247" spans="1:5" x14ac:dyDescent="0.25">
      <c r="B247" t="s">
        <v>280</v>
      </c>
      <c r="C247" s="4" t="s">
        <v>799</v>
      </c>
      <c r="D247" t="str">
        <f>MEDIA&amp;"/scripts/lvm/lvm4sap.sh -s "&amp;HSID&amp;" -t /sapdvd/scripts/lvm/appserver"</f>
        <v>/sapmedia/scripts/lvm/lvm4sap.sh -s HN1 -t /sapdvd/scripts/lvm/appserver</v>
      </c>
    </row>
    <row r="248" spans="1:5" x14ac:dyDescent="0.25">
      <c r="B248" t="s">
        <v>280</v>
      </c>
      <c r="C248" s="4" t="s">
        <v>798</v>
      </c>
      <c r="D248" t="str">
        <f>"curl -s https://raw.githubusercontent.com/dohughes-msft/sap/master/bash/lvm/lvm4sap.sh | bash /dev/stdin -s "&amp;HSID&amp;" -t https://raw.githubusercontent.com/dohughes-msft/sap/master/bash/lvm/diskconfig/hana_nonprod_e16"</f>
        <v>curl -s https://raw.githubusercontent.com/dohughes-msft/sap/master/bash/lvm/lvm4sap.sh | bash /dev/stdin -s HN1 -t https://raw.githubusercontent.com/dohughes-msft/sap/master/bash/lvm/diskconfig/hana_nonprod_e16</v>
      </c>
    </row>
    <row r="249" spans="1:5" x14ac:dyDescent="0.25">
      <c r="B249" t="s">
        <v>280</v>
      </c>
      <c r="D249" t="s">
        <v>83</v>
      </c>
    </row>
    <row r="250" spans="1:5" x14ac:dyDescent="0.25">
      <c r="B250" t="s">
        <v>280</v>
      </c>
      <c r="C250" s="4" t="s">
        <v>800</v>
      </c>
      <c r="D250" t="str">
        <f>MEDIA&amp;"/scripts/users/mkgu_sap.sh -s "&amp;HSID&amp;" -n "&amp;HANAINST</f>
        <v>/sapmedia/scripts/users/mkgu_sap.sh -s HN1 -n 00</v>
      </c>
    </row>
    <row r="251" spans="1:5" x14ac:dyDescent="0.25">
      <c r="B251" s="8" t="s">
        <v>280</v>
      </c>
      <c r="C251" s="4" t="s">
        <v>797</v>
      </c>
      <c r="D251" t="str">
        <f>"curl -s https://raw.githubusercontent.com/dohughes-msft/sap/master/bash/user/mkgu_sap.sh | bash /dev/stdin -s "&amp;HSID&amp;" -n "&amp;HANAINST</f>
        <v>curl -s https://raw.githubusercontent.com/dohughes-msft/sap/master/bash/user/mkgu_sap.sh | bash /dev/stdin -s HN1 -n 00</v>
      </c>
    </row>
    <row r="252" spans="1:5" x14ac:dyDescent="0.25">
      <c r="B252" t="s">
        <v>280</v>
      </c>
      <c r="C252" s="4" t="s">
        <v>37</v>
      </c>
      <c r="D252" t="s">
        <v>38</v>
      </c>
      <c r="E252" t="str">
        <f>PASSWORD</f>
        <v>P4ssword!!!!</v>
      </c>
    </row>
    <row r="253" spans="1:5" x14ac:dyDescent="0.25">
      <c r="B253" t="s">
        <v>280</v>
      </c>
      <c r="D253" t="str">
        <f>"passwd "&amp;HSIDADM</f>
        <v>passwd hn1adm</v>
      </c>
    </row>
    <row r="254" spans="1:5" x14ac:dyDescent="0.25">
      <c r="B254" t="s">
        <v>280</v>
      </c>
      <c r="C254" s="4" t="s">
        <v>39</v>
      </c>
      <c r="D254" t="str">
        <f>"umount /usr/sap/"&amp;HSID</f>
        <v>umount /usr/sap/HN1</v>
      </c>
    </row>
    <row r="255" spans="1:5" x14ac:dyDescent="0.25">
      <c r="B255" t="s">
        <v>280</v>
      </c>
      <c r="D255" t="str">
        <f>"umount /hana/log/"&amp;HSID</f>
        <v>umount /hana/log/HN1</v>
      </c>
    </row>
    <row r="256" spans="1:5" x14ac:dyDescent="0.25">
      <c r="B256" t="s">
        <v>280</v>
      </c>
      <c r="D256" t="str">
        <f>"umount /hana/data/"&amp;HSID</f>
        <v>umount /hana/data/HN1</v>
      </c>
    </row>
    <row r="257" spans="2:4" x14ac:dyDescent="0.25">
      <c r="B257" t="s">
        <v>280</v>
      </c>
      <c r="D257" t="str">
        <f>"umount /hana/shared/"&amp;HSID</f>
        <v>umount /hana/shared/HN1</v>
      </c>
    </row>
    <row r="258" spans="2:4" x14ac:dyDescent="0.25">
      <c r="B258" t="s">
        <v>280</v>
      </c>
      <c r="D258" t="str">
        <f>"umount /hana/backup/"&amp;HSID</f>
        <v>umount /hana/backup/HN1</v>
      </c>
    </row>
    <row r="259" spans="2:4" x14ac:dyDescent="0.25">
      <c r="B259" t="s">
        <v>280</v>
      </c>
      <c r="D259" t="str">
        <f>"chown "&amp;HSIDADM&amp;":sapsys /usr/sap/"&amp;HSID</f>
        <v>chown hn1adm:sapsys /usr/sap/HN1</v>
      </c>
    </row>
    <row r="260" spans="2:4" x14ac:dyDescent="0.25">
      <c r="B260" t="s">
        <v>280</v>
      </c>
      <c r="D260" t="str">
        <f>"chown "&amp;HSIDADM&amp;":sapsys /hana/log/"&amp;HSID</f>
        <v>chown hn1adm:sapsys /hana/log/HN1</v>
      </c>
    </row>
    <row r="261" spans="2:4" x14ac:dyDescent="0.25">
      <c r="B261" t="s">
        <v>280</v>
      </c>
      <c r="D261" t="str">
        <f>"chown "&amp;HSIDADM&amp;":sapsys /hana/data/"&amp;HSID</f>
        <v>chown hn1adm:sapsys /hana/data/HN1</v>
      </c>
    </row>
    <row r="262" spans="2:4" x14ac:dyDescent="0.25">
      <c r="B262" t="s">
        <v>280</v>
      </c>
      <c r="D262" t="str">
        <f>"chown "&amp;HSIDADM&amp;":sapsys /hana/shared/"&amp;HSID</f>
        <v>chown hn1adm:sapsys /hana/shared/HN1</v>
      </c>
    </row>
    <row r="263" spans="2:4" x14ac:dyDescent="0.25">
      <c r="B263" t="s">
        <v>280</v>
      </c>
      <c r="D263" t="str">
        <f>"chown "&amp;HSIDADM&amp;":sapsys /hana/backup/"&amp;HSID</f>
        <v>chown hn1adm:sapsys /hana/backup/HN1</v>
      </c>
    </row>
    <row r="264" spans="2:4" x14ac:dyDescent="0.25">
      <c r="B264" t="s">
        <v>280</v>
      </c>
      <c r="D264" t="str">
        <f>"chmod 775 /usr/sap/"&amp;HSID</f>
        <v>chmod 775 /usr/sap/HN1</v>
      </c>
    </row>
    <row r="265" spans="2:4" x14ac:dyDescent="0.25">
      <c r="B265" t="s">
        <v>280</v>
      </c>
      <c r="D265" t="str">
        <f>"chmod 775 /hana/log/"&amp;HSID</f>
        <v>chmod 775 /hana/log/HN1</v>
      </c>
    </row>
    <row r="266" spans="2:4" x14ac:dyDescent="0.25">
      <c r="B266" t="s">
        <v>280</v>
      </c>
      <c r="D266" t="str">
        <f>"chmod 775 /hana/data/"&amp;HSID</f>
        <v>chmod 775 /hana/data/HN1</v>
      </c>
    </row>
    <row r="267" spans="2:4" x14ac:dyDescent="0.25">
      <c r="B267" t="s">
        <v>280</v>
      </c>
      <c r="D267" t="str">
        <f>"chmod 775 /hana/shared/"&amp;HSID</f>
        <v>chmod 775 /hana/shared/HN1</v>
      </c>
    </row>
    <row r="268" spans="2:4" x14ac:dyDescent="0.25">
      <c r="B268" t="s">
        <v>280</v>
      </c>
      <c r="D268" t="str">
        <f>"chmod 775 /hana/backup/"&amp;HSID</f>
        <v>chmod 775 /hana/backup/HN1</v>
      </c>
    </row>
    <row r="269" spans="2:4" x14ac:dyDescent="0.25">
      <c r="B269" t="s">
        <v>280</v>
      </c>
      <c r="D269" t="str">
        <f>"mount /usr/sap/"&amp;HSID</f>
        <v>mount /usr/sap/HN1</v>
      </c>
    </row>
    <row r="270" spans="2:4" x14ac:dyDescent="0.25">
      <c r="B270" t="s">
        <v>280</v>
      </c>
      <c r="D270" t="str">
        <f>"mount /hana/log/"&amp;HSID</f>
        <v>mount /hana/log/HN1</v>
      </c>
    </row>
    <row r="271" spans="2:4" x14ac:dyDescent="0.25">
      <c r="B271" t="s">
        <v>280</v>
      </c>
      <c r="D271" t="str">
        <f>"mount /hana/data/"&amp;HSID</f>
        <v>mount /hana/data/HN1</v>
      </c>
    </row>
    <row r="272" spans="2:4" x14ac:dyDescent="0.25">
      <c r="B272" t="s">
        <v>280</v>
      </c>
      <c r="D272" t="str">
        <f>"mount /hana/shared/"&amp;HSID</f>
        <v>mount /hana/shared/HN1</v>
      </c>
    </row>
    <row r="273" spans="2:4" x14ac:dyDescent="0.25">
      <c r="B273" t="s">
        <v>280</v>
      </c>
      <c r="D273" t="str">
        <f>"mount /hana/backup/"&amp;HSID</f>
        <v>mount /hana/backup/HN1</v>
      </c>
    </row>
    <row r="274" spans="2:4" x14ac:dyDescent="0.25">
      <c r="B274" t="s">
        <v>280</v>
      </c>
      <c r="D274" t="str">
        <f>"chown "&amp;HSIDADM&amp;":sapsys /usr/sap/"&amp;HSID</f>
        <v>chown hn1adm:sapsys /usr/sap/HN1</v>
      </c>
    </row>
    <row r="275" spans="2:4" x14ac:dyDescent="0.25">
      <c r="B275" t="s">
        <v>280</v>
      </c>
      <c r="D275" t="str">
        <f>"chown "&amp;HSIDADM&amp;":sapsys /hana/log/"&amp;HSID</f>
        <v>chown hn1adm:sapsys /hana/log/HN1</v>
      </c>
    </row>
    <row r="276" spans="2:4" x14ac:dyDescent="0.25">
      <c r="B276" t="s">
        <v>280</v>
      </c>
      <c r="D276" t="str">
        <f>"chown "&amp;HSIDADM&amp;":sapsys /hana/data/"&amp;HSID</f>
        <v>chown hn1adm:sapsys /hana/data/HN1</v>
      </c>
    </row>
    <row r="277" spans="2:4" x14ac:dyDescent="0.25">
      <c r="B277" t="s">
        <v>280</v>
      </c>
      <c r="D277" t="str">
        <f>"chown "&amp;HSIDADM&amp;":sapsys /hana/shared/"&amp;HSID</f>
        <v>chown hn1adm:sapsys /hana/shared/HN1</v>
      </c>
    </row>
    <row r="278" spans="2:4" x14ac:dyDescent="0.25">
      <c r="B278" t="s">
        <v>280</v>
      </c>
      <c r="D278" t="str">
        <f>"chown "&amp;HSIDADM&amp;":sapsys /hana/backup/"&amp;HSID</f>
        <v>chown hn1adm:sapsys /hana/backup/HN1</v>
      </c>
    </row>
    <row r="279" spans="2:4" x14ac:dyDescent="0.25">
      <c r="B279" t="s">
        <v>280</v>
      </c>
      <c r="D279" t="str">
        <f>"chmod 755 /usr/sap/"&amp;HSID</f>
        <v>chmod 755 /usr/sap/HN1</v>
      </c>
    </row>
    <row r="280" spans="2:4" x14ac:dyDescent="0.25">
      <c r="B280" t="s">
        <v>280</v>
      </c>
      <c r="D280" t="str">
        <f>"chmod 755 /hana/log/"&amp;HSID</f>
        <v>chmod 755 /hana/log/HN1</v>
      </c>
    </row>
    <row r="281" spans="2:4" x14ac:dyDescent="0.25">
      <c r="B281" t="s">
        <v>280</v>
      </c>
      <c r="D281" t="str">
        <f>"chmod 755 /hana/data/"&amp;HSID</f>
        <v>chmod 755 /hana/data/HN1</v>
      </c>
    </row>
    <row r="282" spans="2:4" x14ac:dyDescent="0.25">
      <c r="B282" t="s">
        <v>280</v>
      </c>
      <c r="D282" t="str">
        <f>"chmod 755 /hana/shared/"&amp;HSID</f>
        <v>chmod 755 /hana/shared/HN1</v>
      </c>
    </row>
    <row r="283" spans="2:4" x14ac:dyDescent="0.25">
      <c r="B283" t="s">
        <v>280</v>
      </c>
      <c r="D283" t="str">
        <f>"chmod 755 /hana/backup/"&amp;HSID</f>
        <v>chmod 755 /hana/backup/HN1</v>
      </c>
    </row>
    <row r="284" spans="2:4" x14ac:dyDescent="0.25">
      <c r="B284" s="4" t="s">
        <v>280</v>
      </c>
      <c r="C284" t="s">
        <v>636</v>
      </c>
      <c r="D284" t="s">
        <v>632</v>
      </c>
    </row>
    <row r="285" spans="2:4" x14ac:dyDescent="0.25">
      <c r="B285" s="4" t="s">
        <v>280</v>
      </c>
      <c r="C285" t="s">
        <v>637</v>
      </c>
      <c r="D285" t="s">
        <v>41</v>
      </c>
    </row>
    <row r="286" spans="2:4" x14ac:dyDescent="0.25">
      <c r="B286" s="4" t="s">
        <v>280</v>
      </c>
      <c r="C286" t="s">
        <v>638</v>
      </c>
      <c r="D286" s="11" t="s">
        <v>4</v>
      </c>
    </row>
    <row r="287" spans="2:4" x14ac:dyDescent="0.25">
      <c r="B287" s="4" t="s">
        <v>280</v>
      </c>
      <c r="C287" t="s">
        <v>639</v>
      </c>
      <c r="D287" s="11" t="s">
        <v>5</v>
      </c>
    </row>
    <row r="288" spans="2:4" x14ac:dyDescent="0.25">
      <c r="B288" s="4" t="s">
        <v>280</v>
      </c>
      <c r="C288" t="s">
        <v>640</v>
      </c>
      <c r="D288" t="s">
        <v>634</v>
      </c>
    </row>
    <row r="289" spans="1:4" x14ac:dyDescent="0.25">
      <c r="B289" s="4" t="s">
        <v>280</v>
      </c>
      <c r="C289" t="s">
        <v>641</v>
      </c>
      <c r="D289" t="s">
        <v>635</v>
      </c>
    </row>
    <row r="290" spans="1:4" x14ac:dyDescent="0.25">
      <c r="B290" s="8" t="s">
        <v>280</v>
      </c>
      <c r="C290" t="s">
        <v>676</v>
      </c>
      <c r="D290" t="s">
        <v>40</v>
      </c>
    </row>
    <row r="291" spans="1:4" x14ac:dyDescent="0.25">
      <c r="B291" s="8" t="s">
        <v>280</v>
      </c>
      <c r="C291" t="s">
        <v>675</v>
      </c>
      <c r="D291" s="11" t="s">
        <v>27</v>
      </c>
    </row>
    <row r="292" spans="1:4" x14ac:dyDescent="0.25">
      <c r="B292" s="8" t="s">
        <v>280</v>
      </c>
      <c r="C292"/>
      <c r="D292" s="11" t="s">
        <v>28</v>
      </c>
    </row>
    <row r="293" spans="1:4" x14ac:dyDescent="0.25">
      <c r="B293" s="8" t="s">
        <v>280</v>
      </c>
      <c r="C293"/>
      <c r="D293" s="11" t="s">
        <v>29</v>
      </c>
    </row>
    <row r="294" spans="1:4" x14ac:dyDescent="0.25">
      <c r="B294" s="8" t="s">
        <v>280</v>
      </c>
      <c r="C294" s="4" t="s">
        <v>2</v>
      </c>
      <c r="D294" t="s">
        <v>3</v>
      </c>
    </row>
    <row r="296" spans="1:4" x14ac:dyDescent="0.25">
      <c r="A296" s="1" t="s">
        <v>713</v>
      </c>
      <c r="B296" t="s">
        <v>280</v>
      </c>
      <c r="C296" s="4" t="s">
        <v>87</v>
      </c>
      <c r="D296" t="s">
        <v>110</v>
      </c>
    </row>
    <row r="297" spans="1:4" x14ac:dyDescent="0.25">
      <c r="B297" t="s">
        <v>280</v>
      </c>
      <c r="D297" t="s">
        <v>109</v>
      </c>
    </row>
    <row r="298" spans="1:4" x14ac:dyDescent="0.25">
      <c r="B298" t="s">
        <v>280</v>
      </c>
      <c r="C298" s="4" t="s">
        <v>133</v>
      </c>
      <c r="D298" t="s">
        <v>134</v>
      </c>
    </row>
    <row r="299" spans="1:4" x14ac:dyDescent="0.25">
      <c r="B299" t="s">
        <v>280</v>
      </c>
      <c r="C299" s="4" t="s">
        <v>111</v>
      </c>
      <c r="D299" t="s">
        <v>112</v>
      </c>
    </row>
    <row r="300" spans="1:4" x14ac:dyDescent="0.25">
      <c r="B300" t="s">
        <v>280</v>
      </c>
      <c r="D300" t="s">
        <v>113</v>
      </c>
    </row>
    <row r="301" spans="1:4" x14ac:dyDescent="0.25">
      <c r="B301" t="s">
        <v>280</v>
      </c>
      <c r="D301" t="s">
        <v>114</v>
      </c>
    </row>
    <row r="302" spans="1:4" x14ac:dyDescent="0.25">
      <c r="B302" t="s">
        <v>280</v>
      </c>
      <c r="C302" s="4" t="s">
        <v>84</v>
      </c>
      <c r="D302" s="6" t="s">
        <v>85</v>
      </c>
    </row>
    <row r="303" spans="1:4" x14ac:dyDescent="0.25">
      <c r="B303" t="s">
        <v>280</v>
      </c>
      <c r="D303" t="s">
        <v>115</v>
      </c>
    </row>
    <row r="304" spans="1:4" x14ac:dyDescent="0.25">
      <c r="B304" t="s">
        <v>280</v>
      </c>
      <c r="D304" t="s">
        <v>86</v>
      </c>
    </row>
    <row r="305" spans="2:5" x14ac:dyDescent="0.25">
      <c r="B305" t="s">
        <v>280</v>
      </c>
      <c r="C305" s="4" t="s">
        <v>89</v>
      </c>
      <c r="D305" t="s">
        <v>90</v>
      </c>
    </row>
    <row r="306" spans="2:5" x14ac:dyDescent="0.25">
      <c r="B306" t="s">
        <v>280</v>
      </c>
      <c r="C306" t="s">
        <v>116</v>
      </c>
      <c r="D306" t="s">
        <v>117</v>
      </c>
    </row>
    <row r="307" spans="2:5" x14ac:dyDescent="0.25">
      <c r="B307" t="s">
        <v>280</v>
      </c>
      <c r="C307" s="4" t="s">
        <v>88</v>
      </c>
      <c r="D307" t="s">
        <v>92</v>
      </c>
      <c r="E307" s="3" t="s">
        <v>93</v>
      </c>
    </row>
    <row r="308" spans="2:5" x14ac:dyDescent="0.25">
      <c r="B308" t="s">
        <v>280</v>
      </c>
      <c r="C308" s="4" t="s">
        <v>91</v>
      </c>
      <c r="D308" t="s">
        <v>92</v>
      </c>
    </row>
    <row r="309" spans="2:5" x14ac:dyDescent="0.25">
      <c r="B309" t="s">
        <v>280</v>
      </c>
      <c r="C309" s="4" t="s">
        <v>94</v>
      </c>
      <c r="D309" t="s">
        <v>14</v>
      </c>
    </row>
    <row r="310" spans="2:5" x14ac:dyDescent="0.25">
      <c r="B310" t="s">
        <v>280</v>
      </c>
      <c r="C310" s="4" t="s">
        <v>95</v>
      </c>
      <c r="D310" t="str">
        <f>HSID</f>
        <v>HN1</v>
      </c>
    </row>
    <row r="311" spans="2:5" x14ac:dyDescent="0.25">
      <c r="B311" t="s">
        <v>280</v>
      </c>
      <c r="C311" s="4" t="s">
        <v>96</v>
      </c>
      <c r="D311" s="3" t="str">
        <f>HANAINST</f>
        <v>00</v>
      </c>
    </row>
    <row r="312" spans="2:5" x14ac:dyDescent="0.25">
      <c r="B312" t="s">
        <v>280</v>
      </c>
      <c r="C312" s="4" t="s">
        <v>97</v>
      </c>
      <c r="D312" t="s">
        <v>98</v>
      </c>
    </row>
    <row r="313" spans="2:5" x14ac:dyDescent="0.25">
      <c r="B313" t="s">
        <v>280</v>
      </c>
      <c r="C313" s="4" t="s">
        <v>99</v>
      </c>
      <c r="D313" t="s">
        <v>714</v>
      </c>
    </row>
    <row r="314" spans="2:5" x14ac:dyDescent="0.25">
      <c r="B314" t="s">
        <v>280</v>
      </c>
      <c r="C314" s="4" t="s">
        <v>100</v>
      </c>
      <c r="D314" t="s">
        <v>92</v>
      </c>
      <c r="E314" s="3" t="str">
        <f>"/hana/data/"&amp;HSID</f>
        <v>/hana/data/HN1</v>
      </c>
    </row>
    <row r="315" spans="2:5" x14ac:dyDescent="0.25">
      <c r="B315" t="s">
        <v>280</v>
      </c>
      <c r="C315" s="4" t="s">
        <v>101</v>
      </c>
      <c r="D315" t="s">
        <v>92</v>
      </c>
      <c r="E315" s="3" t="str">
        <f>"/hana/log/"&amp;HSID</f>
        <v>/hana/log/HN1</v>
      </c>
    </row>
    <row r="316" spans="2:5" x14ac:dyDescent="0.25">
      <c r="B316" t="s">
        <v>280</v>
      </c>
      <c r="C316" s="4" t="s">
        <v>102</v>
      </c>
      <c r="D316" t="s">
        <v>14</v>
      </c>
    </row>
    <row r="317" spans="2:5" x14ac:dyDescent="0.25">
      <c r="B317" t="s">
        <v>280</v>
      </c>
      <c r="C317" s="4" t="str">
        <f>"Certificate host name for "&amp;HANA1NAME</f>
        <v>Certificate host name for sap-nw1-db1</v>
      </c>
      <c r="D317" t="s">
        <v>92</v>
      </c>
    </row>
    <row r="318" spans="2:5" x14ac:dyDescent="0.25">
      <c r="B318" t="s">
        <v>280</v>
      </c>
      <c r="C318" s="4" t="str">
        <f>"Enter "&amp;SIDADM&amp;" password"</f>
        <v>Enter nw1adm password</v>
      </c>
      <c r="D318" t="str">
        <f>PASSWORD</f>
        <v>P4ssword!!!!</v>
      </c>
    </row>
    <row r="319" spans="2:5" x14ac:dyDescent="0.25">
      <c r="B319" t="s">
        <v>280</v>
      </c>
      <c r="C319" s="4" t="s">
        <v>103</v>
      </c>
      <c r="D319" t="str">
        <f>PASSWORD</f>
        <v>P4ssword!!!!</v>
      </c>
    </row>
    <row r="320" spans="2:5" x14ac:dyDescent="0.25">
      <c r="B320" t="s">
        <v>280</v>
      </c>
      <c r="C320" s="4" t="s">
        <v>104</v>
      </c>
      <c r="D320" t="s">
        <v>14</v>
      </c>
    </row>
    <row r="321" spans="1:4" x14ac:dyDescent="0.25">
      <c r="B321" t="s">
        <v>280</v>
      </c>
      <c r="C321" s="4" t="s">
        <v>105</v>
      </c>
    </row>
    <row r="323" spans="1:4" x14ac:dyDescent="0.25">
      <c r="A323" s="1" t="s">
        <v>106</v>
      </c>
      <c r="B323" t="s">
        <v>280</v>
      </c>
      <c r="C323" s="4" t="s">
        <v>715</v>
      </c>
      <c r="D323" t="str">
        <f>"/usr/sap/hostctrl/exe/saphostexec -upgrade -archive "&amp;MEDIA&amp;"/KERNEL/SAPHOSTAGENT/LINUX_X64/SAPHOSTAGENT44_44-20009394.SAR"</f>
        <v>/usr/sap/hostctrl/exe/saphostexec -upgrade -archive /sapmedia/KERNEL/SAPHOSTAGENT/LINUX_X64/SAPHOSTAGENT44_44-20009394.SAR</v>
      </c>
    </row>
    <row r="324" spans="1:4" x14ac:dyDescent="0.25">
      <c r="C324" s="4" t="s">
        <v>107</v>
      </c>
      <c r="D324" t="s">
        <v>108</v>
      </c>
    </row>
    <row r="325" spans="1:4" x14ac:dyDescent="0.25">
      <c r="C325" s="4" t="s">
        <v>118</v>
      </c>
      <c r="D325" t="str">
        <f>"su - "&amp;HSIDADM</f>
        <v>su - hn1adm</v>
      </c>
    </row>
    <row r="326" spans="1:4" x14ac:dyDescent="0.25">
      <c r="D326" t="str">
        <f>"hdbsql -u SYSTEM -p '"&amp;PASSWORD&amp;"' -i "&amp;HANAINST&amp;" -d SYSTEMDB 'CREATE DATABASE "&amp;SID&amp;" SYSTEM USER PASSWORD """&amp;PASSWORD&amp;"""'"</f>
        <v>hdbsql -u SYSTEM -p 'P4ssword!!!!' -i 00 -d SYSTEMDB 'CREATE DATABASE NW1 SYSTEM USER PASSWORD "P4ssword!!!!"'</v>
      </c>
    </row>
    <row r="327" spans="1:4" x14ac:dyDescent="0.25">
      <c r="C327" s="4" t="s">
        <v>119</v>
      </c>
      <c r="D327" t="str">
        <f>"hdbsql -d SYSTEMDB -u SYSTEM -p '"&amp;PASSWORD&amp;"' -i "&amp;HANAINST&amp;" ""BACKUP DATA USING FILE ('initialbackupSYS')"""</f>
        <v>hdbsql -d SYSTEMDB -u SYSTEM -p 'P4ssword!!!!' -i 00 "BACKUP DATA USING FILE ('initialbackupSYS')"</v>
      </c>
    </row>
    <row r="328" spans="1:4" x14ac:dyDescent="0.25">
      <c r="D328" t="str">
        <f>"hdbsql -d "&amp;HSID&amp;" -u SYSTEM -p '"&amp;PASSWORD&amp;"' -i "&amp;HANAINST&amp;" ""BACKUP DATA USING FILE ('initialbackup"&amp;HSID&amp;"')"""</f>
        <v>hdbsql -d HN1 -u SYSTEM -p 'P4ssword!!!!' -i 00 "BACKUP DATA USING FILE ('initialbackupHN1')"</v>
      </c>
    </row>
    <row r="329" spans="1:4" x14ac:dyDescent="0.25">
      <c r="D329" t="str">
        <f>"hdbsql -d "&amp;SID&amp;" -u SYSTEM -p '"&amp;PASSWORD&amp;"' -i "&amp;HANAINST&amp;" ""BACKUP DATA USING FILE ('initialbackup"&amp;SID&amp;"')"""</f>
        <v>hdbsql -d NW1 -u SYSTEM -p 'P4ssword!!!!' -i 00 "BACKUP DATA USING FILE ('initialbackupNW1')"</v>
      </c>
    </row>
    <row r="330" spans="1:4" x14ac:dyDescent="0.25">
      <c r="D330" t="s">
        <v>120</v>
      </c>
    </row>
    <row r="331" spans="1:4" x14ac:dyDescent="0.25">
      <c r="D331" t="str">
        <f>"scp /usr/sap/"&amp;HSID&amp;"/SYS/global/security/rsecssfs/data/SSFS_"&amp;HSID&amp;".DAT "&amp;HANA2NAME&amp;":/usr/sap/"&amp;HSID&amp;"/SYS/global/security/rsecssfs/data/"</f>
        <v>scp /usr/sap/HN1/SYS/global/security/rsecssfs/data/SSFS_HN1.DAT sap-nw1-db2:/usr/sap/HN1/SYS/global/security/rsecssfs/data/</v>
      </c>
    </row>
    <row r="332" spans="1:4" x14ac:dyDescent="0.25">
      <c r="D332" t="str">
        <f>"scp /usr/sap/"&amp;HSID&amp;"/SYS/global/security/rsecssfs/key/SSFS_"&amp;HSID&amp;".KEY "&amp;HANA2NAME&amp;":/usr/sap/"&amp;HSID&amp;"/SYS/global/security/rsecssfs/key/"</f>
        <v>scp /usr/sap/HN1/SYS/global/security/rsecssfs/key/SSFS_HN1.KEY sap-nw1-db2:/usr/sap/HN1/SYS/global/security/rsecssfs/key/</v>
      </c>
    </row>
    <row r="333" spans="1:4" x14ac:dyDescent="0.25">
      <c r="D333" t="str">
        <f>"su - "&amp;HSIDADM</f>
        <v>su - hn1adm</v>
      </c>
    </row>
    <row r="334" spans="1:4" x14ac:dyDescent="0.25">
      <c r="D334" t="str">
        <f>"hdbnsutil -sr_enable --name="&amp;HANA1NAME</f>
        <v>hdbnsutil -sr_enable --name=sap-nw1-db1</v>
      </c>
    </row>
    <row r="335" spans="1:4" x14ac:dyDescent="0.25">
      <c r="C335" s="4" t="s">
        <v>121</v>
      </c>
      <c r="D335" t="str">
        <f>"chown "&amp;HSIDADM&amp;":sapsys /usr/sap/"&amp;HSID&amp;"/SYS/global/security/rsecssfs/data/SSFS_"&amp;HSID&amp;".DAT"</f>
        <v>chown hn1adm:sapsys /usr/sap/HN1/SYS/global/security/rsecssfs/data/SSFS_HN1.DAT</v>
      </c>
    </row>
    <row r="336" spans="1:4" x14ac:dyDescent="0.25">
      <c r="D336" t="str">
        <f>"chown "&amp;HSIDADM&amp;":sapsys /usr/sap/"&amp;HSID&amp;"/SYS/global/security/rsecssfs/key/SSFS_"&amp;HSID&amp;".KEY"</f>
        <v>chown hn1adm:sapsys /usr/sap/HN1/SYS/global/security/rsecssfs/key/SSFS_HN1.KEY</v>
      </c>
    </row>
    <row r="337" spans="1:4" x14ac:dyDescent="0.25">
      <c r="D337" t="str">
        <f>"chmod 644 /usr/sap/"&amp;HSID&amp;"/SYS/global/security/rsecssfs/data/SSFS_"&amp;HSID&amp;".DAT"</f>
        <v>chmod 644 /usr/sap/HN1/SYS/global/security/rsecssfs/data/SSFS_HN1.DAT</v>
      </c>
    </row>
    <row r="338" spans="1:4" x14ac:dyDescent="0.25">
      <c r="D338" t="str">
        <f>"chmod 640 /usr/sap/"&amp;HSID&amp;"/SYS/global/security/rsecssfs/key/SSFS_"&amp;HSID&amp;".KEY"</f>
        <v>chmod 640 /usr/sap/HN1/SYS/global/security/rsecssfs/key/SSFS_HN1.KEY</v>
      </c>
    </row>
    <row r="339" spans="1:4" x14ac:dyDescent="0.25">
      <c r="D339" t="str">
        <f>"su - "&amp;HSIDADM</f>
        <v>su - hn1adm</v>
      </c>
    </row>
    <row r="340" spans="1:4" x14ac:dyDescent="0.25">
      <c r="D340" t="str">
        <f>"sapcontrol -nr "&amp;HANAINST&amp;" -function StopWait 600 10"</f>
        <v>sapcontrol -nr 00 -function StopWait 600 10</v>
      </c>
    </row>
    <row r="341" spans="1:4" x14ac:dyDescent="0.25">
      <c r="D341" t="str">
        <f>"hdbnsutil -sr_register --remoteHost="&amp;HANA1NAME&amp;" --remoteInstance="&amp;HANAINST&amp;" --replicationMode=sync --name="&amp;HANA2NAME</f>
        <v>hdbnsutil -sr_register --remoteHost=sap-nw1-db1 --remoteInstance=00 --replicationMode=sync --name=sap-nw1-db2</v>
      </c>
    </row>
    <row r="342" spans="1:4" x14ac:dyDescent="0.25">
      <c r="D342" t="s">
        <v>124</v>
      </c>
    </row>
    <row r="343" spans="1:4" x14ac:dyDescent="0.25">
      <c r="C343" s="4" t="s">
        <v>122</v>
      </c>
      <c r="D343" t="s">
        <v>123</v>
      </c>
    </row>
    <row r="344" spans="1:4" x14ac:dyDescent="0.25">
      <c r="D344" t="s">
        <v>205</v>
      </c>
    </row>
    <row r="345" spans="1:4" x14ac:dyDescent="0.25">
      <c r="C345" s="4" t="s">
        <v>125</v>
      </c>
      <c r="D345" t="s">
        <v>126</v>
      </c>
    </row>
    <row r="347" spans="1:4" x14ac:dyDescent="0.25">
      <c r="A347" s="1" t="s">
        <v>127</v>
      </c>
      <c r="C347" s="4" t="s">
        <v>75</v>
      </c>
      <c r="D347" t="s">
        <v>128</v>
      </c>
    </row>
    <row r="349" spans="1:4" x14ac:dyDescent="0.25">
      <c r="D349" t="str">
        <f>"crm configure primitive rsc_SAPHanaTopology_"&amp;HSID&amp;"_HDB"&amp;HANAINST&amp;" ocf:suse:SAPHanaTopology \"</f>
        <v>crm configure primitive rsc_SAPHanaTopology_HN1_HDB00 ocf:suse:SAPHanaTopology \</v>
      </c>
    </row>
    <row r="350" spans="1:4" x14ac:dyDescent="0.25">
      <c r="D350" t="str">
        <f>"  operations \$id=""rsc_sap2_"&amp;HSID&amp;"_HDB"&amp;HANAINST&amp;"-operations"" \"</f>
        <v xml:space="preserve">  operations \$id="rsc_sap2_HN1_HDB00-operations" \</v>
      </c>
    </row>
    <row r="351" spans="1:4" x14ac:dyDescent="0.25">
      <c r="D351" t="s">
        <v>129</v>
      </c>
    </row>
    <row r="352" spans="1:4" x14ac:dyDescent="0.25">
      <c r="D352" t="s">
        <v>130</v>
      </c>
    </row>
    <row r="353" spans="4:4" x14ac:dyDescent="0.25">
      <c r="D353" t="s">
        <v>131</v>
      </c>
    </row>
    <row r="354" spans="4:4" x14ac:dyDescent="0.25">
      <c r="D354" t="str">
        <f>"  params SID="""&amp;HSID&amp;""" InstanceNumber="""&amp;HANAINST&amp;""""</f>
        <v xml:space="preserve">  params SID="HN1" InstanceNumber="00"</v>
      </c>
    </row>
    <row r="355" spans="4:4" x14ac:dyDescent="0.25">
      <c r="D355" t="s">
        <v>719</v>
      </c>
    </row>
    <row r="357" spans="4:4" x14ac:dyDescent="0.25">
      <c r="D357" t="str">
        <f>"crm configure clone cln_SAPHanaTopology_"&amp;HSID&amp;"_HDB"&amp;HANAINST&amp;" rsc_SAPHanaTopology_"&amp;HSID&amp;"_HDB"&amp;HANAINST&amp;" \"</f>
        <v>crm configure clone cln_SAPHanaTopology_HN1_HDB00 rsc_SAPHanaTopology_HN1_HDB00 \</v>
      </c>
    </row>
    <row r="358" spans="4:4" x14ac:dyDescent="0.25">
      <c r="D358" t="s">
        <v>132</v>
      </c>
    </row>
    <row r="359" spans="4:4" x14ac:dyDescent="0.25">
      <c r="D359" t="s">
        <v>720</v>
      </c>
    </row>
    <row r="361" spans="4:4" x14ac:dyDescent="0.25">
      <c r="D361" t="str">
        <f>"crm configure primitive hanadb_SAPHana_"&amp;HSID&amp;"_HDB"&amp;HANAINST&amp;" ocf:suse:SAPHana \"</f>
        <v>crm configure primitive hanadb_SAPHana_HN1_HDB00 ocf:suse:SAPHana \</v>
      </c>
    </row>
    <row r="362" spans="4:4" x14ac:dyDescent="0.25">
      <c r="D362" t="str">
        <f>"  operations \$id=""rsc_sap_"&amp;HSID&amp;"_HDB"&amp;HANAINST&amp;"-operations"" \"</f>
        <v xml:space="preserve">  operations \$id="rsc_sap_HN1_HDB00-operations" \</v>
      </c>
    </row>
    <row r="363" spans="4:4" x14ac:dyDescent="0.25">
      <c r="D363" t="s">
        <v>135</v>
      </c>
    </row>
    <row r="364" spans="4:4" x14ac:dyDescent="0.25">
      <c r="D364" t="s">
        <v>136</v>
      </c>
    </row>
    <row r="365" spans="4:4" x14ac:dyDescent="0.25">
      <c r="D365" t="s">
        <v>137</v>
      </c>
    </row>
    <row r="366" spans="4:4" x14ac:dyDescent="0.25">
      <c r="D366" t="s">
        <v>138</v>
      </c>
    </row>
    <row r="367" spans="4:4" x14ac:dyDescent="0.25">
      <c r="D367" t="s">
        <v>139</v>
      </c>
    </row>
    <row r="368" spans="4:4" x14ac:dyDescent="0.25">
      <c r="D368" t="str">
        <f>"  params SID="""&amp;HSID&amp;""" InstanceNumber="""&amp;HANAINST&amp;""" PREFER_SITE_TAKEOVER=""true"" \"</f>
        <v xml:space="preserve">  params SID="HN1" InstanceNumber="00" PREFER_SITE_TAKEOVER="true" \</v>
      </c>
    </row>
    <row r="369" spans="4:4" x14ac:dyDescent="0.25">
      <c r="D369" t="s">
        <v>140</v>
      </c>
    </row>
    <row r="370" spans="4:4" x14ac:dyDescent="0.25">
      <c r="D370" t="s">
        <v>721</v>
      </c>
    </row>
    <row r="371" spans="4:4" x14ac:dyDescent="0.25">
      <c r="D371" t="s">
        <v>722</v>
      </c>
    </row>
    <row r="372" spans="4:4" x14ac:dyDescent="0.25">
      <c r="D372" t="s">
        <v>723</v>
      </c>
    </row>
    <row r="374" spans="4:4" x14ac:dyDescent="0.25">
      <c r="D374" t="str">
        <f>"crm configure ms msl_SAPHana_"&amp;HSID&amp;"_HDB"&amp;HANAINST&amp;" hanadb_SAPHana_"&amp;HSID&amp;"_HDB"&amp;HANAINST&amp;" \"</f>
        <v>crm configure ms msl_SAPHana_HN1_HDB00 hanadb_SAPHana_HN1_HDB00 \</v>
      </c>
    </row>
    <row r="375" spans="4:4" x14ac:dyDescent="0.25">
      <c r="D375" t="s">
        <v>141</v>
      </c>
    </row>
    <row r="376" spans="4:4" x14ac:dyDescent="0.25">
      <c r="D376" t="s">
        <v>142</v>
      </c>
    </row>
    <row r="377" spans="4:4" x14ac:dyDescent="0.25">
      <c r="D377" t="s">
        <v>724</v>
      </c>
    </row>
    <row r="379" spans="4:4" x14ac:dyDescent="0.25">
      <c r="D379" t="str">
        <f>"crm configure primitive vip_"&amp;HSID&amp;"_HDB"&amp;HANAINST&amp;" ocf:heartbeat:IPaddr2 \"</f>
        <v>crm configure primitive vip_HN1_HDB00 ocf:heartbeat:IPaddr2 \</v>
      </c>
    </row>
    <row r="380" spans="4:4" x14ac:dyDescent="0.25">
      <c r="D380" t="s">
        <v>143</v>
      </c>
    </row>
    <row r="381" spans="4:4" x14ac:dyDescent="0.25">
      <c r="D381" t="str">
        <f>"  operations \$id=""vip_"&amp;HSID&amp;"_HDB"&amp;HANAINST&amp;"-operations"" \"</f>
        <v xml:space="preserve">  operations \$id="vip_HN1_HDB00-operations" \</v>
      </c>
    </row>
    <row r="382" spans="4:4" x14ac:dyDescent="0.25">
      <c r="D382" t="s">
        <v>144</v>
      </c>
    </row>
    <row r="383" spans="4:4" x14ac:dyDescent="0.25">
      <c r="D383" t="str">
        <f>"  params ip="""&amp;HANALBIP&amp;""""</f>
        <v xml:space="preserve">  params ip="10.1.1.10"</v>
      </c>
    </row>
    <row r="384" spans="4:4" x14ac:dyDescent="0.25">
      <c r="D384" t="s">
        <v>725</v>
      </c>
    </row>
    <row r="386" spans="4:4" x14ac:dyDescent="0.25">
      <c r="D386" t="str">
        <f>"crm configure primitive probeport_"&amp;HSID&amp;"_HDB"&amp;HANAINST&amp;" anything \"</f>
        <v>crm configure primitive probeport_HN1_HDB00 anything \</v>
      </c>
    </row>
    <row r="387" spans="4:4" x14ac:dyDescent="0.25">
      <c r="D387" t="s">
        <v>145</v>
      </c>
    </row>
    <row r="388" spans="4:4" x14ac:dyDescent="0.25">
      <c r="D388" t="s">
        <v>146</v>
      </c>
    </row>
    <row r="389" spans="4:4" x14ac:dyDescent="0.25">
      <c r="D389" t="s">
        <v>589</v>
      </c>
    </row>
    <row r="391" spans="4:4" x14ac:dyDescent="0.25">
      <c r="D391" t="str">
        <f>"crm configure group g_ip_"&amp;HSID&amp;"_HDB"&amp;HANAINST&amp;" vip_"&amp;HSID&amp;"_HDB"&amp;HANAINST&amp;" probeport_"&amp;HSID&amp;"_HDB"&amp;HANAINST</f>
        <v>crm configure group g_ip_HN1_HDB00 vip_HN1_HDB00 probeport_HN1_HDB00</v>
      </c>
    </row>
    <row r="392" spans="4:4" x14ac:dyDescent="0.25">
      <c r="D392" t="s">
        <v>726</v>
      </c>
    </row>
    <row r="394" spans="4:4" x14ac:dyDescent="0.25">
      <c r="D394" t="str">
        <f>"crm configure colocation col_saphana_ip_"&amp;HSID&amp;"_HDB"&amp;HANAINST&amp;" 4000: g_ip_"&amp;HSID&amp;"_HDB"&amp;HANAINST&amp;"00:Started \"</f>
        <v>crm configure colocation col_saphana_ip_HN1_HDB00 4000: g_ip_HN1_HDB0000:Started \</v>
      </c>
    </row>
    <row r="395" spans="4:4" x14ac:dyDescent="0.25">
      <c r="D395" t="str">
        <f>"  msl_SAPHana_"&amp;HSID&amp;"_HDB"&amp;HANAINST&amp;":Master  "</f>
        <v xml:space="preserve">  msl_SAPHana_HN1_HDB00:Master  </v>
      </c>
    </row>
    <row r="396" spans="4:4" x14ac:dyDescent="0.25">
      <c r="D396" t="s">
        <v>727</v>
      </c>
    </row>
    <row r="398" spans="4:4" x14ac:dyDescent="0.25">
      <c r="D398" t="str">
        <f>"crm configure order ord_SAPHana_"&amp;HSID&amp;"_HDB"&amp;HANAINST&amp;" Optional: cln_SAPHanaTopology_"&amp;HSID&amp;"_HDB"&amp;HANAINST&amp;" \"</f>
        <v>crm configure order ord_SAPHana_HN1_HDB00 Optional: cln_SAPHanaTopology_HN1_HDB00 \</v>
      </c>
    </row>
    <row r="399" spans="4:4" x14ac:dyDescent="0.25">
      <c r="D399" t="str">
        <f>"  msl_SAPHana_"&amp;HSID&amp;"_HDB"&amp;HANAINST</f>
        <v xml:space="preserve">  msl_SAPHana_HN1_HDB00</v>
      </c>
    </row>
    <row r="400" spans="4:4" x14ac:dyDescent="0.25">
      <c r="D400" t="s">
        <v>728</v>
      </c>
    </row>
    <row r="402" spans="3:5" x14ac:dyDescent="0.25">
      <c r="D402" t="str">
        <f>"crm resource cleanup hanadb_SAPHana_"&amp;HSID&amp;"_HDB"&amp;HANAINST</f>
        <v>crm resource cleanup hanadb_SAPHana_HN1_HDB00</v>
      </c>
    </row>
    <row r="403" spans="3:5" x14ac:dyDescent="0.25">
      <c r="D403" t="s">
        <v>147</v>
      </c>
    </row>
    <row r="405" spans="3:5" x14ac:dyDescent="0.25">
      <c r="D405" t="s">
        <v>148</v>
      </c>
    </row>
    <row r="406" spans="3:5" x14ac:dyDescent="0.25">
      <c r="D406" t="s">
        <v>149</v>
      </c>
    </row>
    <row r="407" spans="3:5" x14ac:dyDescent="0.25">
      <c r="D407" t="s">
        <v>150</v>
      </c>
    </row>
    <row r="408" spans="3:5" x14ac:dyDescent="0.25">
      <c r="D408" t="s">
        <v>729</v>
      </c>
    </row>
    <row r="410" spans="3:5" x14ac:dyDescent="0.25">
      <c r="C410" s="4" t="s">
        <v>151</v>
      </c>
      <c r="D410" t="s">
        <v>152</v>
      </c>
    </row>
    <row r="411" spans="3:5" x14ac:dyDescent="0.25">
      <c r="C411" s="4" t="s">
        <v>153</v>
      </c>
      <c r="D411" t="s">
        <v>154</v>
      </c>
    </row>
    <row r="412" spans="3:5" x14ac:dyDescent="0.25">
      <c r="C412" s="4" t="s">
        <v>155</v>
      </c>
      <c r="D412" t="s">
        <v>156</v>
      </c>
      <c r="E412" t="s">
        <v>157</v>
      </c>
    </row>
    <row r="413" spans="3:5" x14ac:dyDescent="0.25">
      <c r="D413" t="s">
        <v>158</v>
      </c>
    </row>
    <row r="414" spans="3:5" x14ac:dyDescent="0.25">
      <c r="C414" s="4" t="s">
        <v>159</v>
      </c>
      <c r="D414" t="str">
        <f>"su - "&amp;HSIDADM</f>
        <v>su - hn1adm</v>
      </c>
    </row>
    <row r="415" spans="3:5" x14ac:dyDescent="0.25">
      <c r="D415" t="s">
        <v>160</v>
      </c>
    </row>
    <row r="416" spans="3:5" x14ac:dyDescent="0.25">
      <c r="D416" t="str">
        <f>"hdbnsutil -sr_register --remoteHost="&amp;HANA2NAME&amp;" --remoteInstance="&amp;HANAINST&amp;" --replicationMode=sync --name="&amp;HANA1NAME</f>
        <v>hdbnsutil -sr_register --remoteHost=sap-nw1-db2 --remoteInstance=00 --replicationMode=sync --name=sap-nw1-db1</v>
      </c>
    </row>
    <row r="417" spans="1:5" x14ac:dyDescent="0.25">
      <c r="D417" t="s">
        <v>124</v>
      </c>
    </row>
    <row r="418" spans="1:5" x14ac:dyDescent="0.25">
      <c r="C418" s="4" t="s">
        <v>161</v>
      </c>
      <c r="D418" t="s">
        <v>162</v>
      </c>
      <c r="E418" t="s">
        <v>157</v>
      </c>
    </row>
    <row r="419" spans="1:5" x14ac:dyDescent="0.25">
      <c r="C419" s="4" t="s">
        <v>151</v>
      </c>
      <c r="D419" t="s">
        <v>152</v>
      </c>
    </row>
    <row r="420" spans="1:5" x14ac:dyDescent="0.25">
      <c r="C420" s="4" t="s">
        <v>163</v>
      </c>
    </row>
    <row r="422" spans="1:5" x14ac:dyDescent="0.25">
      <c r="A422" s="1" t="s">
        <v>203</v>
      </c>
      <c r="C422" s="4" t="s">
        <v>215</v>
      </c>
    </row>
  </sheetData>
  <sheetProtection sheet="1" objects="1" scenarios="1"/>
  <mergeCells count="3">
    <mergeCell ref="D51:G51"/>
    <mergeCell ref="D53:G53"/>
    <mergeCell ref="D55:G55"/>
  </mergeCells>
  <hyperlinks>
    <hyperlink ref="B1" r:id="rId1" xr:uid="{7B30B575-DA92-4666-A67E-EE6BC5DB8573}"/>
    <hyperlink ref="B2" r:id="rId2" xr:uid="{F29774A2-0082-4FE3-8F78-7C3EF0D1B30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18D5-CD32-4DA1-BDF3-E03D64763624}">
  <sheetPr codeName="Sheet4"/>
  <dimension ref="A1:XFD87"/>
  <sheetViews>
    <sheetView workbookViewId="0"/>
  </sheetViews>
  <sheetFormatPr defaultRowHeight="15" x14ac:dyDescent="0.25"/>
  <cols>
    <col min="1" max="1" width="24" style="1" customWidth="1"/>
    <col min="2" max="2" width="50.140625" style="4" customWidth="1"/>
    <col min="3" max="3" width="23.28515625" customWidth="1"/>
    <col min="4" max="4" width="17.85546875" customWidth="1"/>
  </cols>
  <sheetData>
    <row r="1" spans="1:16384" x14ac:dyDescent="0.25">
      <c r="B1" s="12" t="s">
        <v>716</v>
      </c>
    </row>
    <row r="3" spans="1:16384" x14ac:dyDescent="0.25">
      <c r="A3" s="1" t="s">
        <v>0</v>
      </c>
      <c r="B3" s="4" t="s">
        <v>164</v>
      </c>
      <c r="C3" t="s">
        <v>165</v>
      </c>
    </row>
    <row r="4" spans="1:16384" x14ac:dyDescent="0.25">
      <c r="B4" s="4" t="str">
        <f>"Configure and mount "&amp;MEDIA</f>
        <v>Configure and mount /sapmedia</v>
      </c>
    </row>
    <row r="5" spans="1:16384" x14ac:dyDescent="0.25">
      <c r="B5" s="4" t="s">
        <v>1</v>
      </c>
      <c r="C5">
        <v>1680045</v>
      </c>
    </row>
    <row r="6" spans="1:16384" x14ac:dyDescent="0.25">
      <c r="C6">
        <v>2365849</v>
      </c>
    </row>
    <row r="7" spans="1:16384" x14ac:dyDescent="0.25">
      <c r="B7" s="5" t="s">
        <v>42</v>
      </c>
      <c r="C7" t="s">
        <v>43</v>
      </c>
    </row>
    <row r="8" spans="1:16384" x14ac:dyDescent="0.25">
      <c r="B8" s="4" t="s">
        <v>799</v>
      </c>
      <c r="C8" t="str">
        <f>MEDIA&amp;"/scripts/lvm/lvm4sap.sh -s "&amp;SID&amp;" -t &amp;"&amp;MEDIA&amp;"/scripts/lvm/appserver"</f>
        <v>/sapmedia/scripts/lvm/lvm4sap.sh -s NW1 -t &amp;/sapmedia/scripts/lvm/appserver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B9" s="4" t="s">
        <v>798</v>
      </c>
      <c r="C9" t="str">
        <f>"curl -s https://raw.githubusercontent.com/dohughes-msft/sap/master/bash/lvm/lvm4sap.sh | bash /dev/stdin -s "&amp;SID&amp;" -t https://raw.githubusercontent.com/dohughes-msft/sap/master/bash/lvm/diskconfig/appserver"</f>
        <v>curl -s https://raw.githubusercontent.com/dohughes-msft/sap/master/bash/lvm/lvm4sap.sh | bash /dev/stdin -s NW1 -t https://raw.githubusercontent.com/dohughes-msft/sap/master/bash/lvm/diskconfig/appserver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x14ac:dyDescent="0.25">
      <c r="B10" s="4" t="s">
        <v>800</v>
      </c>
      <c r="C10" t="str">
        <f>MEDIA&amp;"/scripts/users/mkgu_sap.sh -s "&amp;SID&amp;" -n "&amp;HANAINST</f>
        <v>/sapmedia/scripts/users/mkgu_sap.sh -s NW1 -n 00</v>
      </c>
    </row>
    <row r="11" spans="1:16384" x14ac:dyDescent="0.25">
      <c r="B11" s="4" t="s">
        <v>797</v>
      </c>
      <c r="C11" t="str">
        <f>"curl -s https://raw.githubusercontent.com/dohughes-msft/sap/master/bash/user/mkgu_sap.sh | bash /dev/stdin -s "&amp;SID&amp;" -n "&amp;PASINST</f>
        <v>curl -s https://raw.githubusercontent.com/dohughes-msft/sap/master/bash/user/mkgu_sap.sh | bash /dev/stdin -s NW1 -n 00</v>
      </c>
    </row>
    <row r="12" spans="1:16384" x14ac:dyDescent="0.25">
      <c r="B12" s="4" t="s">
        <v>37</v>
      </c>
      <c r="C12" t="s">
        <v>38</v>
      </c>
      <c r="D12" t="str">
        <f>PASSWORD</f>
        <v>P4ssword!!!!</v>
      </c>
    </row>
    <row r="13" spans="1:16384" x14ac:dyDescent="0.25">
      <c r="C13" t="str">
        <f>"passwd "&amp;SIDADM</f>
        <v>passwd nw1adm</v>
      </c>
    </row>
    <row r="14" spans="1:16384" x14ac:dyDescent="0.25">
      <c r="B14" s="4" t="s">
        <v>39</v>
      </c>
      <c r="C14" t="str">
        <f>"umount /usr/sap/"&amp;SID</f>
        <v>umount /usr/sap/NW1</v>
      </c>
    </row>
    <row r="15" spans="1:16384" x14ac:dyDescent="0.25">
      <c r="C15" t="str">
        <f>"chown "&amp;SIDADM&amp;":sapsys /usr/sap/"&amp;SID</f>
        <v>chown nw1adm:sapsys /usr/sap/NW1</v>
      </c>
    </row>
    <row r="16" spans="1:16384" x14ac:dyDescent="0.25">
      <c r="C16" t="str">
        <f>"chmod 775 /usr/sap/"&amp;SID</f>
        <v>chmod 775 /usr/sap/NW1</v>
      </c>
    </row>
    <row r="17" spans="2:3" x14ac:dyDescent="0.25">
      <c r="C17" t="str">
        <f>"mount /usr/sap/"&amp;SID</f>
        <v>mount /usr/sap/NW1</v>
      </c>
    </row>
    <row r="18" spans="2:3" x14ac:dyDescent="0.25">
      <c r="C18" t="str">
        <f>"chown "&amp;SIDADM&amp;":sapsys /usr/sap/"&amp;SID</f>
        <v>chown nw1adm:sapsys /usr/sap/NW1</v>
      </c>
    </row>
    <row r="19" spans="2:3" x14ac:dyDescent="0.25">
      <c r="C19" t="str">
        <f>"chmod 755 /usr/sap/"&amp;SID</f>
        <v>chmod 755 /usr/sap/NW1</v>
      </c>
    </row>
    <row r="20" spans="2:3" x14ac:dyDescent="0.25">
      <c r="B20" s="4" t="s">
        <v>166</v>
      </c>
      <c r="C20" t="str">
        <f>"mkdir -p /sapmnt/"&amp;SID</f>
        <v>mkdir -p /sapmnt/NW1</v>
      </c>
    </row>
    <row r="21" spans="2:3" x14ac:dyDescent="0.25">
      <c r="C21" t="s">
        <v>168</v>
      </c>
    </row>
    <row r="22" spans="2:3" x14ac:dyDescent="0.25">
      <c r="C22" t="str">
        <f>"mkdir -p /usr/sap/"&amp;SID&amp;"/SYS"</f>
        <v>mkdir -p /usr/sap/NW1/SYS</v>
      </c>
    </row>
    <row r="23" spans="2:3" x14ac:dyDescent="0.25">
      <c r="C23" t="str">
        <f>"chown -R "&amp;SIDADM&amp;":sapsys /sapmnt"</f>
        <v>chown -R nw1adm:sapsys /sapmnt</v>
      </c>
    </row>
    <row r="24" spans="2:3" x14ac:dyDescent="0.25">
      <c r="C24" t="str">
        <f>"chown -R "&amp;SIDADM&amp;":sapsys /usr/sap"</f>
        <v>chown -R nw1adm:sapsys /usr/sap</v>
      </c>
    </row>
    <row r="25" spans="2:3" x14ac:dyDescent="0.25">
      <c r="C25" t="s">
        <v>169</v>
      </c>
    </row>
    <row r="26" spans="2:3" x14ac:dyDescent="0.25">
      <c r="C26" t="s">
        <v>170</v>
      </c>
    </row>
    <row r="27" spans="2:3" x14ac:dyDescent="0.25">
      <c r="C27" t="str">
        <f>"chattr +i /sapmnt/"&amp;SID</f>
        <v>chattr +i /sapmnt/NW1</v>
      </c>
    </row>
    <row r="28" spans="2:3" x14ac:dyDescent="0.25">
      <c r="C28" t="s">
        <v>171</v>
      </c>
    </row>
    <row r="29" spans="2:3" x14ac:dyDescent="0.25">
      <c r="C29" t="str">
        <f>"chattr +i /usr/sap/"&amp;SID&amp;"/SYS"</f>
        <v>chattr +i /usr/sap/NW1/SYS</v>
      </c>
    </row>
    <row r="30" spans="2:3" x14ac:dyDescent="0.25">
      <c r="B30" t="s">
        <v>626</v>
      </c>
      <c r="C30" t="s">
        <v>172</v>
      </c>
    </row>
    <row r="31" spans="2:3" x14ac:dyDescent="0.25">
      <c r="B31" s="4" t="s">
        <v>627</v>
      </c>
      <c r="C31" s="11" t="s">
        <v>173</v>
      </c>
    </row>
    <row r="32" spans="2:3" x14ac:dyDescent="0.25">
      <c r="B32" t="s">
        <v>628</v>
      </c>
      <c r="C32" t="s">
        <v>174</v>
      </c>
    </row>
    <row r="33" spans="1:3" x14ac:dyDescent="0.25">
      <c r="B33" t="s">
        <v>629</v>
      </c>
      <c r="C33" s="11" t="str">
        <f>"/sapmnt/"&amp;SID&amp;" -nfsvers=4,nosymlink,sync "&amp;NFSLBNAME&amp;":/"&amp;SID&amp;"/sapmntsid"</f>
        <v>/sapmnt/NW1 -nfsvers=4,nosymlink,sync sap-nw1-nfs:/NW1/sapmntsid</v>
      </c>
    </row>
    <row r="34" spans="1:3" x14ac:dyDescent="0.25">
      <c r="B34"/>
      <c r="C34" s="11" t="str">
        <f>"/usr/sap/trans -nfsvers=4,nosymlink,sync "&amp;NFSLBNAME&amp;":/"&amp;SID&amp;"/trans"</f>
        <v>/usr/sap/trans -nfsvers=4,nosymlink,sync sap-nw1-nfs:/NW1/trans</v>
      </c>
    </row>
    <row r="35" spans="1:3" x14ac:dyDescent="0.25">
      <c r="B35"/>
      <c r="C35" s="11" t="str">
        <f>"/usr/sap/"&amp;SID&amp;"/SYS -nfsvers=4,nosymlink,sync "&amp;NFSLBNAME&amp;":/"&amp;SID&amp;"/sidsys"</f>
        <v>/usr/sap/NW1/SYS -nfsvers=4,nosymlink,sync sap-nw1-nfs:/NW1/sidsys</v>
      </c>
    </row>
    <row r="36" spans="1:3" x14ac:dyDescent="0.25">
      <c r="B36" t="s">
        <v>631</v>
      </c>
      <c r="C36" t="s">
        <v>175</v>
      </c>
    </row>
    <row r="37" spans="1:3" x14ac:dyDescent="0.25">
      <c r="B37"/>
      <c r="C37" t="s">
        <v>176</v>
      </c>
    </row>
    <row r="38" spans="1:3" x14ac:dyDescent="0.25">
      <c r="B38" t="s">
        <v>642</v>
      </c>
      <c r="C38" t="str">
        <f>"cd /sapmnt/"&amp;SID</f>
        <v>cd /sapmnt/NW1</v>
      </c>
    </row>
    <row r="39" spans="1:3" x14ac:dyDescent="0.25">
      <c r="B39"/>
      <c r="C39" t="s">
        <v>177</v>
      </c>
    </row>
    <row r="40" spans="1:3" x14ac:dyDescent="0.25">
      <c r="B40"/>
      <c r="C40" t="str">
        <f>"cd /usr/sap/"&amp;SID&amp;"/SYS"</f>
        <v>cd /usr/sap/NW1/SYS</v>
      </c>
    </row>
    <row r="41" spans="1:3" x14ac:dyDescent="0.25">
      <c r="B41" t="s">
        <v>643</v>
      </c>
      <c r="C41" t="s">
        <v>178</v>
      </c>
    </row>
    <row r="42" spans="1:3" x14ac:dyDescent="0.25">
      <c r="B42" t="s">
        <v>676</v>
      </c>
      <c r="C42" t="s">
        <v>40</v>
      </c>
    </row>
    <row r="43" spans="1:3" x14ac:dyDescent="0.25">
      <c r="B43" t="s">
        <v>675</v>
      </c>
      <c r="C43" s="11" t="s">
        <v>27</v>
      </c>
    </row>
    <row r="44" spans="1:3" x14ac:dyDescent="0.25">
      <c r="B44"/>
      <c r="C44" s="11" t="s">
        <v>28</v>
      </c>
    </row>
    <row r="45" spans="1:3" x14ac:dyDescent="0.25">
      <c r="B45"/>
      <c r="C45" s="11" t="s">
        <v>29</v>
      </c>
    </row>
    <row r="46" spans="1:3" x14ac:dyDescent="0.25">
      <c r="B46" s="4" t="s">
        <v>2</v>
      </c>
      <c r="C46" t="s">
        <v>3</v>
      </c>
    </row>
    <row r="47" spans="1:3" x14ac:dyDescent="0.25">
      <c r="B47"/>
    </row>
    <row r="48" spans="1:3" x14ac:dyDescent="0.25">
      <c r="A48" s="1" t="s">
        <v>204</v>
      </c>
      <c r="B48" s="4" t="str">
        <f>"Download latest SWPM to "&amp;MEDIA</f>
        <v>Download latest SWPM to /sapmedia</v>
      </c>
    </row>
    <row r="49" spans="2:3" x14ac:dyDescent="0.25">
      <c r="B49" s="4" t="s">
        <v>44</v>
      </c>
    </row>
    <row r="50" spans="2:3" x14ac:dyDescent="0.25">
      <c r="B50" s="4" t="str">
        <f>MEDIA&amp;"/SAPCAR_LINUX_X64.EXE -xvf "&amp;MEDIA&amp;"/SLTOOLS/SWPM/10/LINUX_X64/SWPM10SP27_2-20009701.SAR -R /mnt/resource/SPM"</f>
        <v>/sapmedia/SAPCAR_LINUX_X64.EXE -xvf /sapmedia/SLTOOLS/SWPM/10/LINUX_X64/SWPM10SP27_2-20009701.SAR -R /mnt/resource/SPM</v>
      </c>
    </row>
    <row r="51" spans="2:3" x14ac:dyDescent="0.25">
      <c r="B51" s="4" t="s">
        <v>45</v>
      </c>
    </row>
    <row r="52" spans="2:3" x14ac:dyDescent="0.25">
      <c r="B52" s="4" t="s">
        <v>30</v>
      </c>
    </row>
    <row r="53" spans="2:3" x14ac:dyDescent="0.25">
      <c r="B53" s="4" t="str">
        <f>"./sapinst SAPINST_REMOTE_ACCESS_USER="&amp;SIDADM</f>
        <v>./sapinst SAPINST_REMOTE_ACCESS_USER=nw1adm</v>
      </c>
      <c r="C53" s="2"/>
    </row>
    <row r="54" spans="2:3" x14ac:dyDescent="0.25">
      <c r="B54" s="4" t="s">
        <v>688</v>
      </c>
      <c r="C54" s="2"/>
    </row>
    <row r="55" spans="2:3" x14ac:dyDescent="0.25">
      <c r="B55" s="4" t="s">
        <v>717</v>
      </c>
      <c r="C55" s="4" t="s">
        <v>31</v>
      </c>
    </row>
    <row r="56" spans="2:3" x14ac:dyDescent="0.25">
      <c r="B56"/>
      <c r="C56" s="4" t="s">
        <v>46</v>
      </c>
    </row>
    <row r="57" spans="2:3" x14ac:dyDescent="0.25">
      <c r="B57"/>
      <c r="C57" s="4" t="s">
        <v>32</v>
      </c>
    </row>
    <row r="58" spans="2:3" x14ac:dyDescent="0.25">
      <c r="B58"/>
      <c r="C58" s="4" t="s">
        <v>33</v>
      </c>
    </row>
    <row r="59" spans="2:3" x14ac:dyDescent="0.25">
      <c r="B59"/>
      <c r="C59" s="4" t="s">
        <v>47</v>
      </c>
    </row>
    <row r="60" spans="2:3" x14ac:dyDescent="0.25">
      <c r="B60"/>
      <c r="C60" s="4" t="s">
        <v>179</v>
      </c>
    </row>
    <row r="61" spans="2:3" x14ac:dyDescent="0.25">
      <c r="B61" s="4" t="s">
        <v>184</v>
      </c>
      <c r="C61" t="s">
        <v>180</v>
      </c>
    </row>
    <row r="62" spans="2:3" x14ac:dyDescent="0.25">
      <c r="B62" s="4" t="s">
        <v>12</v>
      </c>
      <c r="C62" t="str">
        <f>PASSWORD</f>
        <v>P4ssword!!!!</v>
      </c>
    </row>
    <row r="63" spans="2:3" x14ac:dyDescent="0.25">
      <c r="B63" s="4" t="s">
        <v>11</v>
      </c>
      <c r="C63" t="s">
        <v>10</v>
      </c>
    </row>
    <row r="64" spans="2:3" x14ac:dyDescent="0.25">
      <c r="B64" s="4" t="s">
        <v>691</v>
      </c>
      <c r="C64" t="str">
        <f>DOMAIN</f>
        <v>mydomain.com</v>
      </c>
    </row>
    <row r="65" spans="2:4" x14ac:dyDescent="0.25">
      <c r="B65" s="4" t="s">
        <v>181</v>
      </c>
    </row>
    <row r="66" spans="2:4" x14ac:dyDescent="0.25">
      <c r="B66" s="4" t="s">
        <v>13</v>
      </c>
      <c r="C66" t="str">
        <f>HANALBNAME</f>
        <v>sap-nw1-db</v>
      </c>
      <c r="D66" t="s">
        <v>718</v>
      </c>
    </row>
    <row r="67" spans="2:4" x14ac:dyDescent="0.25">
      <c r="B67" s="4" t="s">
        <v>96</v>
      </c>
      <c r="C67" s="3" t="str">
        <f>HANAINST</f>
        <v>00</v>
      </c>
    </row>
    <row r="68" spans="2:4" x14ac:dyDescent="0.25">
      <c r="B68" s="4" t="s">
        <v>182</v>
      </c>
      <c r="C68" t="str">
        <f>SID</f>
        <v>NW1</v>
      </c>
    </row>
    <row r="69" spans="2:4" x14ac:dyDescent="0.25">
      <c r="B69" s="4" t="s">
        <v>183</v>
      </c>
      <c r="C69" t="str">
        <f>PASSWORD</f>
        <v>P4ssword!!!!</v>
      </c>
    </row>
    <row r="70" spans="2:4" x14ac:dyDescent="0.25">
      <c r="B70" s="4" t="s">
        <v>35</v>
      </c>
      <c r="C70" t="str">
        <f>MEDIA&amp;"/KERNEL/753_514/LINUX_X64/SAPEXE_500-80002573.SAR"</f>
        <v>/sapmedia/KERNEL/753_514/LINUX_X64/SAPEXE_500-80002573.SAR</v>
      </c>
    </row>
    <row r="71" spans="2:4" x14ac:dyDescent="0.25">
      <c r="C71" t="str">
        <f>MEDIA&amp;"/KERNEL/753_514/LINUX_X64/HDB/SAPEXEDB_500-80002572.SAR"</f>
        <v>/sapmedia/KERNEL/753_514/LINUX_X64/HDB/SAPEXEDB_500-80002572.SAR</v>
      </c>
    </row>
    <row r="72" spans="2:4" x14ac:dyDescent="0.25">
      <c r="C72" t="str">
        <f>MEDIA&amp;"/KERNEL/SAPHOSTAGENT/LINUX_X64/SAPHOSTAGENT44_44-20009394.SAR"</f>
        <v>/sapmedia/KERNEL/SAPHOSTAGENT/LINUX_X64/SAPHOSTAGENT44_44-20009394.SAR</v>
      </c>
    </row>
    <row r="73" spans="2:4" x14ac:dyDescent="0.25">
      <c r="C73" t="str">
        <f>MEDIA&amp;"/NW75/51050829_NW75_INST"</f>
        <v>/sapmedia/NW75/51050829_NW75_INST</v>
      </c>
    </row>
    <row r="74" spans="2:4" x14ac:dyDescent="0.25">
      <c r="B74" s="4" t="s">
        <v>185</v>
      </c>
      <c r="C74" t="str">
        <f>PASSWORD</f>
        <v>P4ssword!!!!</v>
      </c>
    </row>
    <row r="75" spans="2:4" x14ac:dyDescent="0.25">
      <c r="B75" s="4" t="s">
        <v>186</v>
      </c>
      <c r="C75" t="s">
        <v>187</v>
      </c>
    </row>
    <row r="76" spans="2:4" x14ac:dyDescent="0.25">
      <c r="B76" s="4" t="s">
        <v>188</v>
      </c>
      <c r="C76" t="str">
        <f>PASSWORD</f>
        <v>P4ssword!!!!</v>
      </c>
    </row>
    <row r="77" spans="2:4" x14ac:dyDescent="0.25">
      <c r="B77" s="4" t="s">
        <v>189</v>
      </c>
      <c r="C77" t="s">
        <v>190</v>
      </c>
    </row>
    <row r="78" spans="2:4" x14ac:dyDescent="0.25">
      <c r="B78" s="4" t="s">
        <v>191</v>
      </c>
      <c r="C78" t="str">
        <f>HANALBNAME</f>
        <v>sap-nw1-db</v>
      </c>
    </row>
    <row r="79" spans="2:4" x14ac:dyDescent="0.25">
      <c r="B79" s="4" t="s">
        <v>192</v>
      </c>
      <c r="C79" t="s">
        <v>193</v>
      </c>
    </row>
    <row r="80" spans="2:4" x14ac:dyDescent="0.25">
      <c r="B80" s="4" t="s">
        <v>194</v>
      </c>
      <c r="C80" t="s">
        <v>195</v>
      </c>
    </row>
    <row r="81" spans="2:3" x14ac:dyDescent="0.25">
      <c r="B81" s="4" t="s">
        <v>196</v>
      </c>
      <c r="C81" t="s">
        <v>197</v>
      </c>
    </row>
    <row r="82" spans="2:3" x14ac:dyDescent="0.25">
      <c r="B82" s="4" t="s">
        <v>198</v>
      </c>
      <c r="C82" t="s">
        <v>199</v>
      </c>
    </row>
    <row r="83" spans="2:3" x14ac:dyDescent="0.25">
      <c r="B83" s="4" t="s">
        <v>200</v>
      </c>
      <c r="C83" t="s">
        <v>201</v>
      </c>
    </row>
    <row r="84" spans="2:3" x14ac:dyDescent="0.25">
      <c r="B84" s="4" t="s">
        <v>202</v>
      </c>
      <c r="C84" t="str">
        <f>MEDIA&amp;"/HANADB/51053381_HDB_20_SPS03_REV33"</f>
        <v>/sapmedia/HANADB/51053381_HDB_20_SPS03_REV33</v>
      </c>
    </row>
    <row r="85" spans="2:3" x14ac:dyDescent="0.25">
      <c r="B85" s="4" t="s">
        <v>36</v>
      </c>
      <c r="C85" t="s">
        <v>14</v>
      </c>
    </row>
    <row r="86" spans="2:3" x14ac:dyDescent="0.25">
      <c r="B86" s="4" t="s">
        <v>24</v>
      </c>
    </row>
    <row r="87" spans="2:3" x14ac:dyDescent="0.25">
      <c r="B87" s="4" t="s">
        <v>52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1238-8B8E-42B1-9710-BEFE6BA06A0E}">
  <dimension ref="A1:XFD98"/>
  <sheetViews>
    <sheetView workbookViewId="0"/>
  </sheetViews>
  <sheetFormatPr defaultRowHeight="15" x14ac:dyDescent="0.25"/>
  <cols>
    <col min="1" max="1" width="24" style="1" customWidth="1"/>
    <col min="2" max="2" width="90.28515625" style="4" bestFit="1" customWidth="1"/>
    <col min="3" max="3" width="23.28515625" customWidth="1"/>
    <col min="4" max="4" width="17.85546875" customWidth="1"/>
  </cols>
  <sheetData>
    <row r="1" spans="1:16384" x14ac:dyDescent="0.25">
      <c r="A1" s="1" t="s">
        <v>0</v>
      </c>
      <c r="B1" s="4" t="s">
        <v>164</v>
      </c>
      <c r="C1" t="s">
        <v>165</v>
      </c>
    </row>
    <row r="2" spans="1:16384" x14ac:dyDescent="0.25">
      <c r="B2" s="4" t="str">
        <f>"Configure and mount "&amp;MEDIA</f>
        <v>Configure and mount /sapmedia</v>
      </c>
    </row>
    <row r="3" spans="1:16384" x14ac:dyDescent="0.25">
      <c r="B3" s="4" t="s">
        <v>1</v>
      </c>
      <c r="C3">
        <v>1680045</v>
      </c>
    </row>
    <row r="4" spans="1:16384" x14ac:dyDescent="0.25">
      <c r="C4">
        <v>2365849</v>
      </c>
    </row>
    <row r="5" spans="1:16384" x14ac:dyDescent="0.25">
      <c r="B5" s="5" t="s">
        <v>42</v>
      </c>
      <c r="C5" t="s">
        <v>43</v>
      </c>
    </row>
    <row r="6" spans="1:16384" x14ac:dyDescent="0.25">
      <c r="B6" s="4" t="s">
        <v>799</v>
      </c>
      <c r="C6" t="str">
        <f>MEDIA&amp;"/scripts/lvm/lvm4sap.sh -s "&amp;SID&amp;" -t &amp;"&amp;MEDIA&amp;"/scripts/lvm/appserver"</f>
        <v>/sapmedia/scripts/lvm/lvm4sap.sh -s NW1 -t &amp;/sapmedia/scripts/lvm/appserver</v>
      </c>
    </row>
    <row r="7" spans="1:16384" x14ac:dyDescent="0.25">
      <c r="B7" s="4" t="s">
        <v>798</v>
      </c>
      <c r="C7" t="str">
        <f>"curl -s https://raw.githubusercontent.com/dohughes-msft/sap/master/bash/lvm/lvm4sap.sh | bash /dev/stdin -s "&amp;SID&amp;" -t https://raw.githubusercontent.com/dohughes-msft/sap/master/bash/lvm/diskconfig/appserver"</f>
        <v>curl -s https://raw.githubusercontent.com/dohughes-msft/sap/master/bash/lvm/lvm4sap.sh | bash /dev/stdin -s NW1 -t https://raw.githubusercontent.com/dohughes-msft/sap/master/bash/lvm/diskconfig/appserver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x14ac:dyDescent="0.25">
      <c r="B8" s="4" t="s">
        <v>800</v>
      </c>
      <c r="C8" t="str">
        <f>MEDIA&amp;"/scripts/users/mkgu_sap.sh -s "&amp;SID&amp;" -n "&amp;HANAINST</f>
        <v>/sapmedia/scripts/users/mkgu_sap.sh -s NW1 -n 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x14ac:dyDescent="0.25">
      <c r="B9" s="4" t="s">
        <v>797</v>
      </c>
      <c r="C9" t="str">
        <f>"curl -s https://raw.githubusercontent.com/dohughes-msft/sap/master/bash/user/mkgu_sap.sh | bash /dev/stdin -s "&amp;SID&amp;" -n "&amp;PASINST</f>
        <v>curl -s https://raw.githubusercontent.com/dohughes-msft/sap/master/bash/user/mkgu_sap.sh | bash /dev/stdin -s NW1 -n 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x14ac:dyDescent="0.25">
      <c r="B10" s="4" t="s">
        <v>37</v>
      </c>
      <c r="C10" t="s">
        <v>38</v>
      </c>
      <c r="D10" t="str">
        <f>PASSWORD</f>
        <v>P4ssword!!!!</v>
      </c>
    </row>
    <row r="11" spans="1:16384" x14ac:dyDescent="0.25">
      <c r="C11" t="str">
        <f>"passwd "&amp;SIDADM</f>
        <v>passwd nw1adm</v>
      </c>
    </row>
    <row r="12" spans="1:16384" x14ac:dyDescent="0.25">
      <c r="B12" s="4" t="s">
        <v>167</v>
      </c>
      <c r="C12" t="str">
        <f>"umount /usr/sap/"&amp;SID</f>
        <v>umount /usr/sap/NW1</v>
      </c>
    </row>
    <row r="13" spans="1:16384" x14ac:dyDescent="0.25">
      <c r="C13" t="str">
        <f>"chown "&amp;SIDADM&amp;":sapsys /usr/sap/"&amp;SID</f>
        <v>chown nw1adm:sapsys /usr/sap/NW1</v>
      </c>
    </row>
    <row r="14" spans="1:16384" x14ac:dyDescent="0.25">
      <c r="C14" t="str">
        <f>"chmod 775 /usr/sap/"&amp;SID</f>
        <v>chmod 775 /usr/sap/NW1</v>
      </c>
    </row>
    <row r="15" spans="1:16384" x14ac:dyDescent="0.25">
      <c r="C15" t="str">
        <f>"mount /usr/sap/"&amp;SID</f>
        <v>mount /usr/sap/NW1</v>
      </c>
    </row>
    <row r="16" spans="1:16384" x14ac:dyDescent="0.25">
      <c r="C16" t="str">
        <f>"chown "&amp;SIDADM&amp;":sapsys /usr/sap/"&amp;SID</f>
        <v>chown nw1adm:sapsys /usr/sap/NW1</v>
      </c>
    </row>
    <row r="17" spans="2:3" x14ac:dyDescent="0.25">
      <c r="C17" t="str">
        <f>"chmod 755 /usr/sap/"&amp;SID</f>
        <v>chmod 755 /usr/sap/NW1</v>
      </c>
    </row>
    <row r="18" spans="2:3" x14ac:dyDescent="0.25">
      <c r="B18" s="4" t="s">
        <v>166</v>
      </c>
      <c r="C18" t="str">
        <f>"mkdir -p /sapmnt/"&amp;SID</f>
        <v>mkdir -p /sapmnt/NW1</v>
      </c>
    </row>
    <row r="19" spans="2:3" x14ac:dyDescent="0.25">
      <c r="C19" t="s">
        <v>168</v>
      </c>
    </row>
    <row r="20" spans="2:3" x14ac:dyDescent="0.25">
      <c r="C20" t="str">
        <f>"mkdir -p /usr/sap/"&amp;SID&amp;"/SYS"</f>
        <v>mkdir -p /usr/sap/NW1/SYS</v>
      </c>
    </row>
    <row r="21" spans="2:3" x14ac:dyDescent="0.25">
      <c r="C21" t="str">
        <f>"chown -R "&amp;SIDADM&amp;":sapsys /sapmnt"</f>
        <v>chown -R nw1adm:sapsys /sapmnt</v>
      </c>
    </row>
    <row r="22" spans="2:3" x14ac:dyDescent="0.25">
      <c r="C22" t="str">
        <f>"chown -R "&amp;SIDADM&amp;":sapsys /usr/sap"</f>
        <v>chown -R nw1adm:sapsys /usr/sap</v>
      </c>
    </row>
    <row r="23" spans="2:3" x14ac:dyDescent="0.25">
      <c r="C23" t="s">
        <v>169</v>
      </c>
    </row>
    <row r="24" spans="2:3" x14ac:dyDescent="0.25">
      <c r="C24" t="s">
        <v>170</v>
      </c>
    </row>
    <row r="25" spans="2:3" x14ac:dyDescent="0.25">
      <c r="C25" t="str">
        <f>"chattr +i /sapmnt/"&amp;SID</f>
        <v>chattr +i /sapmnt/NW1</v>
      </c>
    </row>
    <row r="26" spans="2:3" x14ac:dyDescent="0.25">
      <c r="C26" t="s">
        <v>171</v>
      </c>
    </row>
    <row r="27" spans="2:3" x14ac:dyDescent="0.25">
      <c r="C27" t="str">
        <f>"chattr +i /usr/sap/"&amp;SID&amp;"/SYS"</f>
        <v>chattr +i /usr/sap/NW1/SYS</v>
      </c>
    </row>
    <row r="28" spans="2:3" x14ac:dyDescent="0.25">
      <c r="B28" t="s">
        <v>626</v>
      </c>
      <c r="C28" t="s">
        <v>172</v>
      </c>
    </row>
    <row r="29" spans="2:3" x14ac:dyDescent="0.25">
      <c r="B29" s="4" t="s">
        <v>627</v>
      </c>
      <c r="C29" s="11" t="s">
        <v>173</v>
      </c>
    </row>
    <row r="30" spans="2:3" x14ac:dyDescent="0.25">
      <c r="B30" t="s">
        <v>628</v>
      </c>
      <c r="C30" t="s">
        <v>174</v>
      </c>
    </row>
    <row r="31" spans="2:3" x14ac:dyDescent="0.25">
      <c r="B31" t="s">
        <v>629</v>
      </c>
      <c r="C31" s="11" t="str">
        <f>"/sapmnt/"&amp;SID&amp;" -nfsvers=4,nosymlink,sync "&amp;NFSLBNAME&amp;":/"&amp;SID&amp;"/sapmntsid"</f>
        <v>/sapmnt/NW1 -nfsvers=4,nosymlink,sync sap-nw1-nfs:/NW1/sapmntsid</v>
      </c>
    </row>
    <row r="32" spans="2:3" x14ac:dyDescent="0.25">
      <c r="B32"/>
      <c r="C32" s="11" t="str">
        <f>"/usr/sap/trans -nfsvers=4,nosymlink,sync "&amp;NFSLBNAME&amp;":/"&amp;SID&amp;"/trans"</f>
        <v>/usr/sap/trans -nfsvers=4,nosymlink,sync sap-nw1-nfs:/NW1/trans</v>
      </c>
    </row>
    <row r="33" spans="2:3" x14ac:dyDescent="0.25">
      <c r="B33"/>
      <c r="C33" s="11" t="str">
        <f>"/usr/sap/"&amp;SID&amp;"/SYS -nfsvers=4,nosymlink,sync "&amp;NFSLBNAME&amp;":/"&amp;SID&amp;"/sidsys"</f>
        <v>/usr/sap/NW1/SYS -nfsvers=4,nosymlink,sync sap-nw1-nfs:/NW1/sidsys</v>
      </c>
    </row>
    <row r="34" spans="2:3" x14ac:dyDescent="0.25">
      <c r="B34" t="s">
        <v>631</v>
      </c>
      <c r="C34" t="s">
        <v>175</v>
      </c>
    </row>
    <row r="35" spans="2:3" x14ac:dyDescent="0.25">
      <c r="B35"/>
      <c r="C35" t="s">
        <v>176</v>
      </c>
    </row>
    <row r="36" spans="2:3" x14ac:dyDescent="0.25">
      <c r="B36" t="s">
        <v>642</v>
      </c>
      <c r="C36" t="str">
        <f>"cd /sapmnt/"&amp;SID</f>
        <v>cd /sapmnt/NW1</v>
      </c>
    </row>
    <row r="37" spans="2:3" x14ac:dyDescent="0.25">
      <c r="B37"/>
      <c r="C37" t="s">
        <v>177</v>
      </c>
    </row>
    <row r="38" spans="2:3" x14ac:dyDescent="0.25">
      <c r="B38"/>
      <c r="C38" t="str">
        <f>"cd /usr/sap/"&amp;SID&amp;"/SYS"</f>
        <v>cd /usr/sap/NW1/SYS</v>
      </c>
    </row>
    <row r="39" spans="2:3" x14ac:dyDescent="0.25">
      <c r="B39" t="s">
        <v>643</v>
      </c>
      <c r="C39" t="s">
        <v>178</v>
      </c>
    </row>
    <row r="40" spans="2:3" x14ac:dyDescent="0.25">
      <c r="B40" t="s">
        <v>676</v>
      </c>
      <c r="C40" t="s">
        <v>40</v>
      </c>
    </row>
    <row r="41" spans="2:3" x14ac:dyDescent="0.25">
      <c r="B41" t="s">
        <v>675</v>
      </c>
      <c r="C41" s="11" t="s">
        <v>27</v>
      </c>
    </row>
    <row r="42" spans="2:3" x14ac:dyDescent="0.25">
      <c r="B42"/>
      <c r="C42" s="11" t="s">
        <v>28</v>
      </c>
    </row>
    <row r="43" spans="2:3" x14ac:dyDescent="0.25">
      <c r="B43"/>
      <c r="C43" s="11" t="s">
        <v>29</v>
      </c>
    </row>
    <row r="44" spans="2:3" x14ac:dyDescent="0.25">
      <c r="B44" s="4" t="s">
        <v>2</v>
      </c>
      <c r="C44" t="s">
        <v>3</v>
      </c>
    </row>
    <row r="45" spans="2:3" x14ac:dyDescent="0.25">
      <c r="B45" t="s">
        <v>636</v>
      </c>
      <c r="C45" t="s">
        <v>632</v>
      </c>
    </row>
    <row r="46" spans="2:3" x14ac:dyDescent="0.25">
      <c r="B46" t="s">
        <v>637</v>
      </c>
      <c r="C46" t="s">
        <v>41</v>
      </c>
    </row>
    <row r="47" spans="2:3" x14ac:dyDescent="0.25">
      <c r="B47" t="s">
        <v>638</v>
      </c>
      <c r="C47" s="11" t="s">
        <v>4</v>
      </c>
    </row>
    <row r="48" spans="2:3" x14ac:dyDescent="0.25">
      <c r="B48" t="s">
        <v>639</v>
      </c>
      <c r="C48" s="11" t="s">
        <v>633</v>
      </c>
    </row>
    <row r="49" spans="1:3" x14ac:dyDescent="0.25">
      <c r="B49" t="s">
        <v>640</v>
      </c>
      <c r="C49" t="s">
        <v>634</v>
      </c>
    </row>
    <row r="50" spans="1:3" x14ac:dyDescent="0.25">
      <c r="B50" t="s">
        <v>641</v>
      </c>
      <c r="C50" t="s">
        <v>635</v>
      </c>
    </row>
    <row r="51" spans="1:3" x14ac:dyDescent="0.25">
      <c r="B51" s="5" t="s">
        <v>6</v>
      </c>
      <c r="C51" t="str">
        <f>MEDIA&amp;"/scripts/sles/install_sles12_components.sh"</f>
        <v>/sapmedia/scripts/sles/install_sles12_components.sh</v>
      </c>
    </row>
    <row r="53" spans="1:3" x14ac:dyDescent="0.25">
      <c r="A53" s="1" t="s">
        <v>204</v>
      </c>
      <c r="B53" s="4" t="s">
        <v>44</v>
      </c>
    </row>
    <row r="54" spans="1:3" x14ac:dyDescent="0.25">
      <c r="B54" s="4" t="str">
        <f>MEDIA&amp;"/SAPCAR_LINUX_X64.EXE -xvf "&amp;MEDIA&amp;"/SLTOOLS/SWPM/10/LINUX_X64/SWPM10SP27_2-20009701.SAR -R /mnt/resource/SPM"</f>
        <v>/sapmedia/SAPCAR_LINUX_X64.EXE -xvf /sapmedia/SLTOOLS/SWPM/10/LINUX_X64/SWPM10SP27_2-20009701.SAR -R /mnt/resource/SPM</v>
      </c>
    </row>
    <row r="55" spans="1:3" x14ac:dyDescent="0.25">
      <c r="B55" s="4" t="s">
        <v>45</v>
      </c>
    </row>
    <row r="56" spans="1:3" x14ac:dyDescent="0.25">
      <c r="B56" s="4" t="s">
        <v>30</v>
      </c>
    </row>
    <row r="57" spans="1:3" x14ac:dyDescent="0.25">
      <c r="B57" s="4" t="str">
        <f>"./sapinst SAPINST_REMOTE_ACCESS_USER="&amp;SIDADM</f>
        <v>./sapinst SAPINST_REMOTE_ACCESS_USER=nw1adm</v>
      </c>
      <c r="C57" s="2"/>
    </row>
    <row r="58" spans="1:3" x14ac:dyDescent="0.25">
      <c r="B58" s="4" t="s">
        <v>688</v>
      </c>
      <c r="C58" s="2"/>
    </row>
    <row r="59" spans="1:3" x14ac:dyDescent="0.25">
      <c r="B59" s="4" t="s">
        <v>730</v>
      </c>
      <c r="C59" s="4" t="s">
        <v>31</v>
      </c>
    </row>
    <row r="60" spans="1:3" x14ac:dyDescent="0.25">
      <c r="B60"/>
      <c r="C60" s="4" t="s">
        <v>46</v>
      </c>
    </row>
    <row r="61" spans="1:3" x14ac:dyDescent="0.25">
      <c r="B61"/>
      <c r="C61" s="4" t="s">
        <v>32</v>
      </c>
    </row>
    <row r="62" spans="1:3" x14ac:dyDescent="0.25">
      <c r="B62"/>
      <c r="C62" s="4" t="s">
        <v>33</v>
      </c>
    </row>
    <row r="63" spans="1:3" x14ac:dyDescent="0.25">
      <c r="B63"/>
      <c r="C63" s="4" t="s">
        <v>47</v>
      </c>
    </row>
    <row r="64" spans="1:3" x14ac:dyDescent="0.25">
      <c r="B64"/>
      <c r="C64" s="4" t="s">
        <v>206</v>
      </c>
    </row>
    <row r="65" spans="2:3" x14ac:dyDescent="0.25">
      <c r="B65" s="4" t="s">
        <v>54</v>
      </c>
      <c r="C65" t="str">
        <f>"/usr/sap/"&amp;SID&amp;"/SYS/profile"</f>
        <v>/usr/sap/NW1/SYS/profile</v>
      </c>
    </row>
    <row r="66" spans="2:3" x14ac:dyDescent="0.25">
      <c r="B66" s="4" t="s">
        <v>184</v>
      </c>
      <c r="C66" t="s">
        <v>180</v>
      </c>
    </row>
    <row r="67" spans="2:3" x14ac:dyDescent="0.25">
      <c r="B67" s="4" t="s">
        <v>12</v>
      </c>
      <c r="C67" t="str">
        <f>PASSWORD</f>
        <v>P4ssword!!!!</v>
      </c>
    </row>
    <row r="68" spans="2:3" x14ac:dyDescent="0.25">
      <c r="B68" s="4" t="s">
        <v>11</v>
      </c>
      <c r="C68" t="s">
        <v>10</v>
      </c>
    </row>
    <row r="69" spans="2:3" x14ac:dyDescent="0.25">
      <c r="B69" s="4" t="s">
        <v>691</v>
      </c>
      <c r="C69" t="str">
        <f>DOMAIN</f>
        <v>mydomain.com</v>
      </c>
    </row>
    <row r="70" spans="2:3" x14ac:dyDescent="0.25">
      <c r="B70" s="4" t="s">
        <v>35</v>
      </c>
      <c r="C70" t="str">
        <f>MEDIA&amp;"/KERNEL/753_514/LINUX_X64/SAPEXE_500-80002573.SAR"</f>
        <v>/sapmedia/KERNEL/753_514/LINUX_X64/SAPEXE_500-80002573.SAR</v>
      </c>
    </row>
    <row r="71" spans="2:3" x14ac:dyDescent="0.25">
      <c r="C71" t="str">
        <f>MEDIA&amp;"/KERNEL/753_514/LINUX_X64/HDB/SAPEXEDB_500-80002572.SAR"</f>
        <v>/sapmedia/KERNEL/753_514/LINUX_X64/HDB/SAPEXEDB_500-80002572.SAR</v>
      </c>
    </row>
    <row r="72" spans="2:3" x14ac:dyDescent="0.25">
      <c r="C72" t="str">
        <f>MEDIA&amp;"/KERNEL/IGS/753/LINUX_X64/igsexe_8-80003187.sar"</f>
        <v>/sapmedia/KERNEL/IGS/753/LINUX_X64/igsexe_8-80003187.sar</v>
      </c>
    </row>
    <row r="73" spans="2:3" x14ac:dyDescent="0.25">
      <c r="C73" t="str">
        <f>MEDIA&amp;"/KERNEL/IGS/IGSHELPER/igshelper_17-10010245.sar"</f>
        <v>/sapmedia/KERNEL/IGS/IGSHELPER/igshelper_17-10010245.sar</v>
      </c>
    </row>
    <row r="74" spans="2:3" x14ac:dyDescent="0.25">
      <c r="B74" s="4" t="s">
        <v>207</v>
      </c>
      <c r="C74" t="s">
        <v>10</v>
      </c>
    </row>
    <row r="75" spans="2:3" x14ac:dyDescent="0.25">
      <c r="B75" s="4" t="s">
        <v>35</v>
      </c>
      <c r="C75" t="str">
        <f>MEDIA&amp;"/KERNEL/SAPHOSTAGENT/LINUX_X64/SAPHOSTAGENT44_44-20009394.SAR"</f>
        <v>/sapmedia/KERNEL/SAPHOSTAGENT/LINUX_X64/SAPHOSTAGENT44_44-20009394.SAR</v>
      </c>
    </row>
    <row r="76" spans="2:3" x14ac:dyDescent="0.25">
      <c r="B76" s="4" t="s">
        <v>208</v>
      </c>
      <c r="C76" s="3" t="str">
        <f>HANAINST</f>
        <v>00</v>
      </c>
    </row>
    <row r="77" spans="2:3" x14ac:dyDescent="0.25">
      <c r="B77" s="4" t="s">
        <v>183</v>
      </c>
      <c r="C77" t="s">
        <v>21</v>
      </c>
    </row>
    <row r="78" spans="2:3" x14ac:dyDescent="0.25">
      <c r="B78" s="4" t="s">
        <v>185</v>
      </c>
      <c r="C78" t="s">
        <v>21</v>
      </c>
    </row>
    <row r="79" spans="2:3" x14ac:dyDescent="0.25">
      <c r="B79" s="4" t="s">
        <v>188</v>
      </c>
      <c r="C79" t="s">
        <v>21</v>
      </c>
    </row>
    <row r="80" spans="2:3" x14ac:dyDescent="0.25">
      <c r="B80" s="4" t="s">
        <v>189</v>
      </c>
      <c r="C80" t="s">
        <v>190</v>
      </c>
    </row>
    <row r="81" spans="1:3" x14ac:dyDescent="0.25">
      <c r="B81" s="4" t="s">
        <v>15</v>
      </c>
      <c r="C81" s="3" t="str">
        <f>PASINST</f>
        <v>00</v>
      </c>
    </row>
    <row r="82" spans="1:3" x14ac:dyDescent="0.25">
      <c r="B82" s="4" t="s">
        <v>209</v>
      </c>
      <c r="C82" t="str">
        <f>APP1NAME</f>
        <v>sap-nw1-app1</v>
      </c>
    </row>
    <row r="83" spans="1:3" x14ac:dyDescent="0.25">
      <c r="B83" s="4" t="s">
        <v>184</v>
      </c>
      <c r="C83" t="str">
        <f>"36"&amp;ASCSINST</f>
        <v>3610</v>
      </c>
    </row>
    <row r="84" spans="1:3" x14ac:dyDescent="0.25">
      <c r="B84" s="4" t="s">
        <v>210</v>
      </c>
      <c r="C84" t="str">
        <f>"39"&amp;ASCSINST</f>
        <v>3910</v>
      </c>
    </row>
    <row r="85" spans="1:3" x14ac:dyDescent="0.25">
      <c r="B85" s="4" t="s">
        <v>20</v>
      </c>
      <c r="C85" t="s">
        <v>21</v>
      </c>
    </row>
    <row r="86" spans="1:3" x14ac:dyDescent="0.25">
      <c r="B86" s="4" t="s">
        <v>22</v>
      </c>
      <c r="C86" t="s">
        <v>211</v>
      </c>
    </row>
    <row r="87" spans="1:3" x14ac:dyDescent="0.25">
      <c r="B87" s="4" t="s">
        <v>212</v>
      </c>
      <c r="C87" t="s">
        <v>14</v>
      </c>
    </row>
    <row r="88" spans="1:3" x14ac:dyDescent="0.25">
      <c r="B88" s="4" t="s">
        <v>35</v>
      </c>
      <c r="C88" t="str">
        <f>MEDIA&amp;"/NW75/51050829_NW75_INST"</f>
        <v>/sapmedia/NW75/51050829_NW75_INST</v>
      </c>
    </row>
    <row r="89" spans="1:3" x14ac:dyDescent="0.25">
      <c r="B89" s="4" t="s">
        <v>213</v>
      </c>
      <c r="C89" t="s">
        <v>14</v>
      </c>
    </row>
    <row r="90" spans="1:3" x14ac:dyDescent="0.25">
      <c r="B90" s="4" t="s">
        <v>23</v>
      </c>
      <c r="C90" t="s">
        <v>21</v>
      </c>
    </row>
    <row r="91" spans="1:3" x14ac:dyDescent="0.25">
      <c r="B91" s="4" t="s">
        <v>36</v>
      </c>
      <c r="C91" t="s">
        <v>14</v>
      </c>
    </row>
    <row r="92" spans="1:3" x14ac:dyDescent="0.25">
      <c r="B92" s="4" t="s">
        <v>24</v>
      </c>
    </row>
    <row r="93" spans="1:3" x14ac:dyDescent="0.25">
      <c r="B93" s="4" t="s">
        <v>52</v>
      </c>
    </row>
    <row r="95" spans="1:3" x14ac:dyDescent="0.25">
      <c r="A95" s="1" t="s">
        <v>731</v>
      </c>
      <c r="B95" s="4" t="s">
        <v>25</v>
      </c>
    </row>
    <row r="96" spans="1:3" x14ac:dyDescent="0.25">
      <c r="B96" s="4" t="s">
        <v>214</v>
      </c>
    </row>
    <row r="97" spans="2:2" x14ac:dyDescent="0.25">
      <c r="B97" s="4" t="s">
        <v>26</v>
      </c>
    </row>
    <row r="98" spans="2:2" x14ac:dyDescent="0.25">
      <c r="B98" s="4" t="s">
        <v>732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49</vt:i4>
      </vt:variant>
    </vt:vector>
  </HeadingPairs>
  <TitlesOfParts>
    <vt:vector size="57" baseType="lpstr">
      <vt:lpstr>Intro</vt:lpstr>
      <vt:lpstr>FileShare</vt:lpstr>
      <vt:lpstr>SBD</vt:lpstr>
      <vt:lpstr>NFS</vt:lpstr>
      <vt:lpstr>ASCS-ERS</vt:lpstr>
      <vt:lpstr>DB</vt:lpstr>
      <vt:lpstr>DB-IMP</vt:lpstr>
      <vt:lpstr>PAS-AAS</vt:lpstr>
      <vt:lpstr>APP1IP</vt:lpstr>
      <vt:lpstr>APP1NAME</vt:lpstr>
      <vt:lpstr>APP2IP</vt:lpstr>
      <vt:lpstr>APP2NAME</vt:lpstr>
      <vt:lpstr>ASCS1IP</vt:lpstr>
      <vt:lpstr>ASCS1NAME</vt:lpstr>
      <vt:lpstr>ASCS2IP</vt:lpstr>
      <vt:lpstr>ASCS2NAME</vt:lpstr>
      <vt:lpstr>ASCSINST</vt:lpstr>
      <vt:lpstr>ASCSLBIP</vt:lpstr>
      <vt:lpstr>ASCSLBNAME</vt:lpstr>
      <vt:lpstr>ASCSLBNM</vt:lpstr>
      <vt:lpstr>DOMAIN</vt:lpstr>
      <vt:lpstr>ERSINST</vt:lpstr>
      <vt:lpstr>ERSLBIP</vt:lpstr>
      <vt:lpstr>ERSLBNAME</vt:lpstr>
      <vt:lpstr>ERSLBNM</vt:lpstr>
      <vt:lpstr>FSHARE</vt:lpstr>
      <vt:lpstr>HANA1IP</vt:lpstr>
      <vt:lpstr>HANA1NAME</vt:lpstr>
      <vt:lpstr>HANA2IP</vt:lpstr>
      <vt:lpstr>HANA2NAME</vt:lpstr>
      <vt:lpstr>HANAINST</vt:lpstr>
      <vt:lpstr>HANALBIP</vt:lpstr>
      <vt:lpstr>HANALBNAME</vt:lpstr>
      <vt:lpstr>HANALBNM</vt:lpstr>
      <vt:lpstr>HSID</vt:lpstr>
      <vt:lpstr>HSIDADM</vt:lpstr>
      <vt:lpstr>LOSID</vt:lpstr>
      <vt:lpstr>MEDIA</vt:lpstr>
      <vt:lpstr>NFS1IP</vt:lpstr>
      <vt:lpstr>NFS1NAME</vt:lpstr>
      <vt:lpstr>NFS2IP</vt:lpstr>
      <vt:lpstr>NFS2NAME</vt:lpstr>
      <vt:lpstr>NFSLBIP</vt:lpstr>
      <vt:lpstr>NFSLBNAME</vt:lpstr>
      <vt:lpstr>NFSLBNM</vt:lpstr>
      <vt:lpstr>PASINST</vt:lpstr>
      <vt:lpstr>PASSWORD</vt:lpstr>
      <vt:lpstr>SAKEY</vt:lpstr>
      <vt:lpstr>SANAME</vt:lpstr>
      <vt:lpstr>SBD1IP</vt:lpstr>
      <vt:lpstr>SBD1NAME</vt:lpstr>
      <vt:lpstr>SBD2IP</vt:lpstr>
      <vt:lpstr>SBD2NAME</vt:lpstr>
      <vt:lpstr>SBD3IP</vt:lpstr>
      <vt:lpstr>SBD3NAME</vt:lpstr>
      <vt:lpstr>SID</vt:lpstr>
      <vt:lpstr>SIDADM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2020-03-16T15:36:24Z</dcterms:modified>
</cp:coreProperties>
</file>