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bookViews>
    <workbookView xWindow="0" yWindow="0" windowWidth="20490" windowHeight="7755" activeTab="2"/>
  </bookViews>
  <sheets>
    <sheet name="Request" sheetId="2" r:id="rId1"/>
    <sheet name="PJName" sheetId="1" r:id="rId2"/>
    <sheet name="Uyên Tửng" sheetId="3" r:id="rId3"/>
  </sheets>
  <definedNames>
    <definedName name="_xlnm._FilterDatabase" localSheetId="1" hidden="1">PJName!$N$1:$N$83</definedName>
    <definedName name="_xlnm.Extract" localSheetId="1">PJName!$I$80</definedName>
  </definedNames>
  <calcPr calcId="162913" concurrentCalc="0"/>
  <pivotCaches>
    <pivotCache cacheId="0" r:id="rId4"/>
    <pivotCache cacheId="1" r:id="rId5"/>
    <pivotCache cacheId="4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0" i="3" l="1"/>
  <c r="C39" i="3"/>
  <c r="C38" i="3"/>
  <c r="C37" i="3"/>
  <c r="C36" i="3"/>
  <c r="C35" i="3"/>
  <c r="C34" i="3"/>
  <c r="C33" i="3"/>
  <c r="C32" i="3"/>
  <c r="C31" i="3"/>
  <c r="C19" i="3"/>
  <c r="C21" i="3"/>
  <c r="C20" i="3"/>
  <c r="C17" i="3"/>
  <c r="C18" i="3"/>
  <c r="C15" i="3"/>
  <c r="C14" i="3"/>
  <c r="C13" i="3"/>
  <c r="C12" i="3"/>
  <c r="C11" i="3"/>
  <c r="C25" i="3"/>
  <c r="M2" i="1"/>
  <c r="C24" i="3"/>
  <c r="C23" i="3"/>
  <c r="C22" i="3"/>
  <c r="C16" i="3"/>
  <c r="C10" i="3"/>
  <c r="C9" i="3"/>
  <c r="C8" i="3"/>
  <c r="C7" i="3"/>
  <c r="C6" i="3"/>
  <c r="C5" i="3"/>
  <c r="C3" i="3"/>
  <c r="C4" i="3"/>
  <c r="C2" i="3"/>
  <c r="C83" i="1"/>
</calcChain>
</file>

<file path=xl/sharedStrings.xml><?xml version="1.0" encoding="utf-8"?>
<sst xmlns="http://schemas.openxmlformats.org/spreadsheetml/2006/main" count="879" uniqueCount="274">
  <si>
    <t>Project name</t>
  </si>
  <si>
    <t>Sub Project</t>
  </si>
  <si>
    <t>No</t>
  </si>
  <si>
    <t>Ticket subject</t>
  </si>
  <si>
    <t>Version/Release</t>
  </si>
  <si>
    <t>Page/
Function</t>
  </si>
  <si>
    <t>Description (VN/JP)</t>
  </si>
  <si>
    <t>Bug Weight</t>
  </si>
  <si>
    <t>Priority</t>
  </si>
  <si>
    <t>Bug Type</t>
  </si>
  <si>
    <t>Status</t>
  </si>
  <si>
    <t>Created Date
(mm/dd/yyyy)</t>
  </si>
  <si>
    <t xml:space="preserve">Created by </t>
  </si>
  <si>
    <t>Closed Date
(mm/dd/yyyy)</t>
  </si>
  <si>
    <t>Root Cause</t>
  </si>
  <si>
    <t>sprint 1</t>
  </si>
  <si>
    <t>Low</t>
  </si>
  <si>
    <t>Normal</t>
  </si>
  <si>
    <t>GUI</t>
  </si>
  <si>
    <t>Closed</t>
  </si>
  <si>
    <t>Code Error</t>
  </si>
  <si>
    <t>Medium</t>
  </si>
  <si>
    <t>New</t>
  </si>
  <si>
    <t>Other</t>
  </si>
  <si>
    <t>Requirements</t>
  </si>
  <si>
    <t>In progress</t>
  </si>
  <si>
    <t>sprint 2</t>
  </si>
  <si>
    <t>Design Error</t>
  </si>
  <si>
    <t>High</t>
  </si>
  <si>
    <t>FUNC</t>
  </si>
  <si>
    <t>Test Error</t>
  </si>
  <si>
    <t>9/27/210</t>
  </si>
  <si>
    <t>Resolved</t>
  </si>
  <si>
    <t>sprint 3</t>
  </si>
  <si>
    <t>Serious</t>
  </si>
  <si>
    <t>Bug 1</t>
  </si>
  <si>
    <t>Bug 2</t>
  </si>
  <si>
    <t>Bug 3</t>
  </si>
  <si>
    <t>Bug 4</t>
  </si>
  <si>
    <t>Bug 5</t>
  </si>
  <si>
    <t>Bug 6</t>
  </si>
  <si>
    <t>Bug 7</t>
  </si>
  <si>
    <t>Bug 8</t>
  </si>
  <si>
    <t>Bug 9</t>
  </si>
  <si>
    <t>Bug 10</t>
  </si>
  <si>
    <t>Bug 11</t>
  </si>
  <si>
    <t>Bug 12</t>
  </si>
  <si>
    <t>Bug 13</t>
  </si>
  <si>
    <t>Bug 14</t>
  </si>
  <si>
    <t>Bug 15</t>
  </si>
  <si>
    <t>Bug 16</t>
  </si>
  <si>
    <t>Bug 17</t>
  </si>
  <si>
    <t>Bug 18</t>
  </si>
  <si>
    <t>Bug 19</t>
  </si>
  <si>
    <t>Bug 20</t>
  </si>
  <si>
    <t>Bug 21</t>
  </si>
  <si>
    <t>Bug 22</t>
  </si>
  <si>
    <t>Bug 23</t>
  </si>
  <si>
    <t>Bug 24</t>
  </si>
  <si>
    <t>Bug 25</t>
  </si>
  <si>
    <t>Bug 26</t>
  </si>
  <si>
    <t>Bug 27</t>
  </si>
  <si>
    <t>Bug 28</t>
  </si>
  <si>
    <t>Bug 29</t>
  </si>
  <si>
    <t>Bug 30</t>
  </si>
  <si>
    <t>Bug 31</t>
  </si>
  <si>
    <t>Bug 32</t>
  </si>
  <si>
    <t>Bug 33</t>
  </si>
  <si>
    <t>Bug 34</t>
  </si>
  <si>
    <t>Bug 35</t>
  </si>
  <si>
    <t>Bug 36</t>
  </si>
  <si>
    <t>Bug 37</t>
  </si>
  <si>
    <t>Bug 38</t>
  </si>
  <si>
    <t>Bug 39</t>
  </si>
  <si>
    <t>Bug 40</t>
  </si>
  <si>
    <t>Bug 41</t>
  </si>
  <si>
    <t>Bug 42</t>
  </si>
  <si>
    <t>Bug 43</t>
  </si>
  <si>
    <t>Bug 44</t>
  </si>
  <si>
    <t>Bug 45</t>
  </si>
  <si>
    <t>Bug 46</t>
  </si>
  <si>
    <t>Bug 47</t>
  </si>
  <si>
    <t>Bug 48</t>
  </si>
  <si>
    <t>Bug 49</t>
  </si>
  <si>
    <t>Bug 50</t>
  </si>
  <si>
    <t>Bug 51</t>
  </si>
  <si>
    <t>Bug 52</t>
  </si>
  <si>
    <t>Bug 53</t>
  </si>
  <si>
    <t>Bug 54</t>
  </si>
  <si>
    <t>Bug 55</t>
  </si>
  <si>
    <t>Bug 56</t>
  </si>
  <si>
    <t>Bug 57</t>
  </si>
  <si>
    <t>Bug 58</t>
  </si>
  <si>
    <t>Bug 59</t>
  </si>
  <si>
    <t>Bug 60</t>
  </si>
  <si>
    <t>Bug 61</t>
  </si>
  <si>
    <t>Bug 62</t>
  </si>
  <si>
    <t>Bug 63</t>
  </si>
  <si>
    <t>Bug 64</t>
  </si>
  <si>
    <t>Bug 65</t>
  </si>
  <si>
    <t>Bug 66</t>
  </si>
  <si>
    <t>Bug 67</t>
  </si>
  <si>
    <t>Bug 68</t>
  </si>
  <si>
    <t>Bug 69</t>
  </si>
  <si>
    <t>Bug 70</t>
  </si>
  <si>
    <t>Bug 71</t>
  </si>
  <si>
    <t>Content 1</t>
  </si>
  <si>
    <t>Content 2</t>
  </si>
  <si>
    <t>Content 3</t>
  </si>
  <si>
    <t>Content 4</t>
  </si>
  <si>
    <t>Content 5</t>
  </si>
  <si>
    <t>Content 6</t>
  </si>
  <si>
    <t>Content 7</t>
  </si>
  <si>
    <t>Content 8</t>
  </si>
  <si>
    <t>Content 9</t>
  </si>
  <si>
    <t>Content 10</t>
  </si>
  <si>
    <t>Content 11</t>
  </si>
  <si>
    <t>Content 12</t>
  </si>
  <si>
    <t>Content 13</t>
  </si>
  <si>
    <t>Content 14</t>
  </si>
  <si>
    <t>Content 15</t>
  </si>
  <si>
    <t>Content 16</t>
  </si>
  <si>
    <t>Content 17</t>
  </si>
  <si>
    <t>Content 18</t>
  </si>
  <si>
    <t>Content 19</t>
  </si>
  <si>
    <t>Content 20</t>
  </si>
  <si>
    <t>Content 21</t>
  </si>
  <si>
    <t>Content 22</t>
  </si>
  <si>
    <t>Content 23</t>
  </si>
  <si>
    <t>Content 24</t>
  </si>
  <si>
    <t>Content 25</t>
  </si>
  <si>
    <t>Content 26</t>
  </si>
  <si>
    <t>Content 27</t>
  </si>
  <si>
    <t>Content 28</t>
  </si>
  <si>
    <t>Content 29</t>
  </si>
  <si>
    <t>Content 30</t>
  </si>
  <si>
    <t>Content 31</t>
  </si>
  <si>
    <t>Content 32</t>
  </si>
  <si>
    <t>Content 33</t>
  </si>
  <si>
    <t>Content 34</t>
  </si>
  <si>
    <t>Content 35</t>
  </si>
  <si>
    <t>Content 36</t>
  </si>
  <si>
    <t>Content 37</t>
  </si>
  <si>
    <t>Content 38</t>
  </si>
  <si>
    <t>Content 39</t>
  </si>
  <si>
    <t>Content 40</t>
  </si>
  <si>
    <t>Content 41</t>
  </si>
  <si>
    <t>Content 42</t>
  </si>
  <si>
    <t>Content 43</t>
  </si>
  <si>
    <t>Content 44</t>
  </si>
  <si>
    <t>Content 45</t>
  </si>
  <si>
    <t>Content 46</t>
  </si>
  <si>
    <t>Content 47</t>
  </si>
  <si>
    <t>Content 48</t>
  </si>
  <si>
    <t>Content 49</t>
  </si>
  <si>
    <t>Content 50</t>
  </si>
  <si>
    <t>Content 51</t>
  </si>
  <si>
    <t>Content 52</t>
  </si>
  <si>
    <t>Content 53</t>
  </si>
  <si>
    <t>Content 54</t>
  </si>
  <si>
    <t>Content 55</t>
  </si>
  <si>
    <t>Content 56</t>
  </si>
  <si>
    <t>Content 57</t>
  </si>
  <si>
    <t>Content 58</t>
  </si>
  <si>
    <t>Content 59</t>
  </si>
  <si>
    <t>Content 60</t>
  </si>
  <si>
    <t>Content 61</t>
  </si>
  <si>
    <t>Content 62</t>
  </si>
  <si>
    <t>Content 63</t>
  </si>
  <si>
    <t>Content 64</t>
  </si>
  <si>
    <t>Content 65</t>
  </si>
  <si>
    <t>Content 66</t>
  </si>
  <si>
    <t>Content 67</t>
  </si>
  <si>
    <t>Content 68</t>
  </si>
  <si>
    <t>Content 69</t>
  </si>
  <si>
    <t>Content 70</t>
  </si>
  <si>
    <t>Content 71</t>
  </si>
  <si>
    <t>Function 2</t>
  </si>
  <si>
    <t>Function 1</t>
  </si>
  <si>
    <t>Function 3</t>
  </si>
  <si>
    <t>Function 4</t>
  </si>
  <si>
    <t>Function 5</t>
  </si>
  <si>
    <t>Function 6</t>
  </si>
  <si>
    <t>Function 7</t>
  </si>
  <si>
    <t>Function 8</t>
  </si>
  <si>
    <t>Function 9</t>
  </si>
  <si>
    <t>Developer 01</t>
  </si>
  <si>
    <t>Developer 02</t>
  </si>
  <si>
    <t>Developer 03</t>
  </si>
  <si>
    <t>Developer 04</t>
  </si>
  <si>
    <t>Developer 05</t>
  </si>
  <si>
    <t>Rejected</t>
  </si>
  <si>
    <t>Feedback</t>
  </si>
  <si>
    <t>Fixed cost (hour)</t>
  </si>
  <si>
    <t>Confirmed cost (hour)</t>
  </si>
  <si>
    <t>API</t>
  </si>
  <si>
    <t>SCEN</t>
  </si>
  <si>
    <t>Fatal</t>
  </si>
  <si>
    <t>Immediately</t>
  </si>
  <si>
    <t>Urgent</t>
  </si>
  <si>
    <t>Fixed by</t>
  </si>
  <si>
    <t>Tester 03</t>
  </si>
  <si>
    <t>Tester 01</t>
  </si>
  <si>
    <t>Tester 02</t>
  </si>
  <si>
    <t xml:space="preserve">1. Áp dụng để tính </t>
  </si>
  <si>
    <t>2 Tạo validate cho các cột sau với các giá trị:</t>
  </si>
  <si>
    <t>3. Tạo condition formatting:</t>
  </si>
  <si>
    <t>Row màu đỏ khi status = feedback</t>
  </si>
  <si>
    <t>Row màu xám khi status = Reject</t>
  </si>
  <si>
    <t xml:space="preserve">Row màu vàng với status = New </t>
  </si>
  <si>
    <t>4. Tạo chart:</t>
  </si>
  <si>
    <t>Số bug theo status</t>
  </si>
  <si>
    <t>Số bug theo Fix by</t>
  </si>
  <si>
    <t>Số bug theo Report by</t>
  </si>
  <si>
    <t>5. tạo pivot table thống kê số lượng bug theo Priority và Bug weight</t>
  </si>
  <si>
    <t>Tổng số bug</t>
    <phoneticPr fontId="7"/>
  </si>
  <si>
    <t xml:space="preserve"> bug weight</t>
  </si>
  <si>
    <t xml:space="preserve"> Priority</t>
  </si>
  <si>
    <t xml:space="preserve"> Root cause</t>
  </si>
  <si>
    <t xml:space="preserve"> bug type</t>
  </si>
  <si>
    <t xml:space="preserve"> status</t>
  </si>
  <si>
    <t>Số bug theo từng status</t>
    <phoneticPr fontId="7"/>
  </si>
  <si>
    <t>Time fix bug lâu nhất</t>
    <phoneticPr fontId="7"/>
  </si>
  <si>
    <t>Time fix bug nhanh nhất</t>
    <phoneticPr fontId="7"/>
  </si>
  <si>
    <t>count</t>
  </si>
  <si>
    <t>count if</t>
  </si>
  <si>
    <t>avg</t>
  </si>
  <si>
    <t>max</t>
  </si>
  <si>
    <t>min</t>
  </si>
  <si>
    <t>sumif</t>
  </si>
  <si>
    <t>Số bug đăng ký theo Created by 01</t>
  </si>
  <si>
    <t>Số bug đăng ký theo Created by Tester 03</t>
  </si>
  <si>
    <t>Số bug đăng ký theo Created by Tester 01</t>
  </si>
  <si>
    <t>Số bug đăng ký theo Created by Tester 02</t>
  </si>
  <si>
    <t>Số bug fix theo Fixed by</t>
  </si>
  <si>
    <t>Số bug fix theo Fixed by Developer 01</t>
  </si>
  <si>
    <t>Số bug fix theo Fixed by Developer 02</t>
  </si>
  <si>
    <t>Số bug fix theo Fixed by Developer 03</t>
  </si>
  <si>
    <t>Số bug fix theo Fixed by Developer 04</t>
  </si>
  <si>
    <t>Số bug fix theo Fixed by Developer 05</t>
  </si>
  <si>
    <t>Số bug theo từng status : Closed</t>
  </si>
  <si>
    <t>Số bug theo từng bug type</t>
  </si>
  <si>
    <t>Time trung bình để fix 1 bug</t>
  </si>
  <si>
    <t>Time fix bug thành công (status = closed)</t>
  </si>
  <si>
    <t>Số bug theo từng status : Feedback</t>
  </si>
  <si>
    <t>Số bug theo từng status : In progress</t>
  </si>
  <si>
    <t>Số bug theo từng status : Rejected</t>
  </si>
  <si>
    <t>Số bug theo từng status : New</t>
  </si>
  <si>
    <t>Số bug theo từng status : Resolved</t>
  </si>
  <si>
    <t>Số bug theo từng bug type: FUNC</t>
  </si>
  <si>
    <t>Số bug theo từng bug type: GUI</t>
  </si>
  <si>
    <t>Số bug theo từng bug type: SCEN</t>
  </si>
  <si>
    <t>Số bug theo từng bug type: API</t>
  </si>
  <si>
    <t>Số bug theo từng bug type: Other</t>
  </si>
  <si>
    <t>Số bug theo từng Priority: Urgent</t>
  </si>
  <si>
    <t>Số bug theo từng Priority: Normal</t>
  </si>
  <si>
    <t>Số bug theo từng Priority: High</t>
  </si>
  <si>
    <t>Số bug theo từng Priority: Low</t>
  </si>
  <si>
    <t>Số bug theo từng Priority: Immediately</t>
  </si>
  <si>
    <t>Số bug theo từng Bug weight: Serious</t>
  </si>
  <si>
    <t>Số bug theo từng Bug weight: Medium</t>
  </si>
  <si>
    <t>Số bug theo từng Bug weight: High</t>
  </si>
  <si>
    <t>Số bug theo từng Bug weight: Low</t>
  </si>
  <si>
    <t>Số bug theo từng Bug weight: Fatal</t>
  </si>
  <si>
    <t>Grand Total</t>
  </si>
  <si>
    <t>Count of No</t>
  </si>
  <si>
    <t>Tạo validate cho: Bug weight</t>
  </si>
  <si>
    <t>Tạo validate cho: Priority</t>
  </si>
  <si>
    <t>Tạo validate cho: Root cause</t>
  </si>
  <si>
    <t>Tạo validate cho: Bug type</t>
  </si>
  <si>
    <t>Tạo validate cho: Status</t>
  </si>
  <si>
    <t>Bug weight</t>
  </si>
  <si>
    <t>Row Labels</t>
  </si>
  <si>
    <t>Sum of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</si>
</sst>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0.00_);[Red]\(0.00\)"/>
  </numFmts>
  <fonts count="10">
    <font>
      <sz val="10"/>
      <color rgb="FF000000"/>
      <name val="Arial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6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1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2">
    <xf numFmtId="0" fontId="0" fillId="0" borderId="0" xfId="0" applyFont="1" applyAlignment="1">
      <alignment wrapText="1"/>
    </xf>
    <xf numFmtId="0" fontId="0" fillId="3" borderId="0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2" fillId="3" borderId="0" xfId="0" applyFont="1" applyFill="1" applyBorder="1" applyAlignment="1">
      <alignment horizont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0" borderId="3" xfId="0" applyFont="1" applyBorder="1" applyAlignment="1">
      <alignment wrapText="1"/>
    </xf>
    <xf numFmtId="0" fontId="4" fillId="0" borderId="3" xfId="0" applyFont="1" applyBorder="1" applyAlignment="1">
      <alignment wrapText="1"/>
    </xf>
    <xf numFmtId="164" fontId="0" fillId="0" borderId="3" xfId="0" applyNumberFormat="1" applyFont="1" applyBorder="1" applyAlignment="1">
      <alignment wrapText="1"/>
    </xf>
    <xf numFmtId="164" fontId="0" fillId="0" borderId="3" xfId="0" applyNumberFormat="1" applyFont="1" applyBorder="1" applyAlignment="1">
      <alignment horizontal="right" wrapText="1"/>
    </xf>
    <xf numFmtId="0" fontId="6" fillId="0" borderId="3" xfId="0" applyFont="1" applyBorder="1" applyAlignment="1">
      <alignment wrapText="1"/>
    </xf>
    <xf numFmtId="165" fontId="0" fillId="0" borderId="3" xfId="0" applyNumberFormat="1" applyFont="1" applyBorder="1" applyAlignment="1">
      <alignment wrapText="1"/>
    </xf>
    <xf numFmtId="165" fontId="0" fillId="0" borderId="3" xfId="0" applyNumberFormat="1" applyBorder="1" applyAlignment="1">
      <alignment wrapText="1"/>
    </xf>
    <xf numFmtId="0" fontId="0" fillId="0" borderId="0" xfId="0" applyFont="1" applyAlignment="1"/>
    <xf numFmtId="0" fontId="3" fillId="0" borderId="0" xfId="0" applyFont="1" applyAlignment="1">
      <alignment vertical="center" wrapText="1"/>
    </xf>
    <xf numFmtId="0" fontId="6" fillId="0" borderId="0" xfId="0" applyFont="1" applyAlignment="1"/>
    <xf numFmtId="0" fontId="3" fillId="0" borderId="4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6" xfId="0" applyFont="1" applyBorder="1" applyAlignment="1"/>
    <xf numFmtId="0" fontId="3" fillId="0" borderId="7" xfId="0" applyFont="1" applyBorder="1" applyAlignment="1"/>
    <xf numFmtId="0" fontId="3" fillId="0" borderId="8" xfId="0" applyFont="1" applyBorder="1" applyAlignment="1"/>
    <xf numFmtId="0" fontId="3" fillId="0" borderId="10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10" xfId="0" applyFont="1" applyBorder="1" applyAlignment="1"/>
    <xf numFmtId="0" fontId="0" fillId="0" borderId="0" xfId="0" pivotButton="1" applyFont="1" applyAlignment="1">
      <alignment wrapText="1"/>
    </xf>
    <xf numFmtId="0" fontId="0" fillId="0" borderId="0" xfId="0" applyFont="1" applyAlignment="1">
      <alignment horizontal="left" wrapText="1"/>
    </xf>
    <xf numFmtId="0" fontId="3" fillId="0" borderId="0" xfId="0" applyFont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2" fontId="3" fillId="0" borderId="6" xfId="0" applyNumberFormat="1" applyFont="1" applyBorder="1" applyAlignment="1">
      <alignment horizontal="left" vertical="center" wrapText="1"/>
    </xf>
    <xf numFmtId="0" fontId="0" fillId="0" borderId="0" xfId="0" applyNumberFormat="1" applyFont="1" applyAlignment="1">
      <alignment horizontal="left" wrapText="1"/>
    </xf>
    <xf numFmtId="0" fontId="6" fillId="0" borderId="3" xfId="0" applyFont="1" applyBorder="1" applyAlignment="1">
      <alignment horizontal="center" vertical="top" wrapText="1"/>
    </xf>
    <xf numFmtId="0" fontId="0" fillId="0" borderId="0" xfId="0" applyNumberFormat="1" applyFont="1" applyAlignment="1">
      <alignment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13">
    <dxf>
      <alignment horizontal="left"/>
    </dxf>
    <dxf>
      <alignment horizontal="left"/>
    </dxf>
    <dxf>
      <alignment horizontal="left"/>
    </dxf>
    <dxf>
      <alignment horizontal="right"/>
    </dxf>
    <dxf>
      <alignment horizontal="right"/>
    </dxf>
    <dxf>
      <alignment horizontal="right"/>
    </dxf>
    <dxf>
      <alignment horizontal="left"/>
    </dxf>
    <dxf>
      <alignment horizontal="left"/>
    </dxf>
    <dxf>
      <alignment horizontal="left"/>
    </dxf>
    <dxf>
      <alignment horizontal="right"/>
    </dxf>
    <dxf>
      <alignment horizontal="right"/>
    </dxf>
    <dxf>
      <alignment horizontal="right"/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'Uyên Tửng'!$B$11:$B$16</c:f>
              <c:strCache>
                <c:ptCount val="6"/>
                <c:pt idx="0">
                  <c:v>Số bug theo từng status : New</c:v>
                </c:pt>
                <c:pt idx="1">
                  <c:v>Số bug theo từng status : Resolved</c:v>
                </c:pt>
                <c:pt idx="2">
                  <c:v>Số bug theo từng status : Rejected</c:v>
                </c:pt>
                <c:pt idx="3">
                  <c:v>Số bug theo từng status : Feedback</c:v>
                </c:pt>
                <c:pt idx="4">
                  <c:v>Số bug theo từng status : In progress</c:v>
                </c:pt>
                <c:pt idx="5">
                  <c:v>Số bug theo từng status : Closed</c:v>
                </c:pt>
              </c:strCache>
            </c:strRef>
          </c:cat>
          <c:val>
            <c:numRef>
              <c:f>'Uyên Tửng'!$C$11:$C$16</c:f>
              <c:numCache>
                <c:formatCode>General</c:formatCode>
                <c:ptCount val="6"/>
                <c:pt idx="0">
                  <c:v>23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31B-48C3-964C-9C842CFA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093728"/>
        <c:axId val="24079584"/>
      </c:barChart>
      <c:catAx>
        <c:axId val="2409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79584"/>
        <c:crosses val="autoZero"/>
        <c:auto val="1"/>
        <c:lblAlgn val="ctr"/>
        <c:lblOffset val="100"/>
        <c:noMultiLvlLbl val="0"/>
      </c:catAx>
      <c:valAx>
        <c:axId val="2407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9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Fixed by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'Uyên Tửng'!$B$6:$B$10</c:f>
              <c:strCache>
                <c:ptCount val="5"/>
                <c:pt idx="0">
                  <c:v>Số bug fix theo Fixed by Developer 01</c:v>
                </c:pt>
                <c:pt idx="1">
                  <c:v>Số bug fix theo Fixed by Developer 02</c:v>
                </c:pt>
                <c:pt idx="2">
                  <c:v>Số bug fix theo Fixed by Developer 03</c:v>
                </c:pt>
                <c:pt idx="3">
                  <c:v>Số bug fix theo Fixed by Developer 04</c:v>
                </c:pt>
                <c:pt idx="4">
                  <c:v>Số bug fix theo Fixed by Developer 05</c:v>
                </c:pt>
              </c:strCache>
            </c:strRef>
          </c:cat>
          <c:val>
            <c:numRef>
              <c:f>'Uyên Tửng'!$C$6:$C$10</c:f>
              <c:numCache>
                <c:formatCode>General</c:formatCode>
                <c:ptCount val="5"/>
                <c:pt idx="0">
                  <c:v>22</c:v>
                </c:pt>
                <c:pt idx="1">
                  <c:v>34</c:v>
                </c:pt>
                <c:pt idx="2">
                  <c:v>3</c:v>
                </c:pt>
                <c:pt idx="3">
                  <c:v>8</c:v>
                </c:pt>
                <c:pt idx="4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B6E-493F-945A-515FA70C9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080672"/>
        <c:axId val="24082848"/>
      </c:barChart>
      <c:catAx>
        <c:axId val="2408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82848"/>
        <c:crosses val="autoZero"/>
        <c:auto val="1"/>
        <c:lblAlgn val="ctr"/>
        <c:lblOffset val="100"/>
        <c:noMultiLvlLbl val="0"/>
      </c:catAx>
      <c:valAx>
        <c:axId val="2408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8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Created by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'Uyên Tửng'!$B$3:$B$5</c:f>
              <c:strCache>
                <c:ptCount val="3"/>
                <c:pt idx="0">
                  <c:v>Số bug đăng ký theo Created by Tester 01</c:v>
                </c:pt>
                <c:pt idx="1">
                  <c:v>Số bug đăng ký theo Created by Tester 02</c:v>
                </c:pt>
                <c:pt idx="2">
                  <c:v>Số bug đăng ký theo Created by Tester 03</c:v>
                </c:pt>
              </c:strCache>
            </c:strRef>
          </c:cat>
          <c:val>
            <c:numRef>
              <c:f>'Uyên Tửng'!$C$3:$C$5</c:f>
              <c:numCache>
                <c:formatCode>General</c:formatCode>
                <c:ptCount val="3"/>
                <c:pt idx="0">
                  <c:v>25</c:v>
                </c:pt>
                <c:pt idx="1">
                  <c:v>25</c:v>
                </c:pt>
                <c:pt idx="2">
                  <c:v>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D39-429A-9C71-5491BC15A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086656"/>
        <c:axId val="24087200"/>
      </c:barChart>
      <c:catAx>
        <c:axId val="2408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87200"/>
        <c:crosses val="autoZero"/>
        <c:auto val="1"/>
        <c:lblAlgn val="ctr"/>
        <c:lblOffset val="100"/>
        <c:noMultiLvlLbl val="0"/>
      </c:catAx>
      <c:valAx>
        <c:axId val="2408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8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0</xdr:row>
      <xdr:rowOff>95250</xdr:rowOff>
    </xdr:from>
    <xdr:to>
      <xdr:col>12</xdr:col>
      <xdr:colOff>466725</xdr:colOff>
      <xdr:row>14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8182CA9C-DEB8-462B-B4D4-446A7F748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180975</xdr:colOff>
      <xdr:row>15</xdr:row>
      <xdr:rowOff>0</xdr:rowOff>
    </xdr:from>
    <xdr:to>
      <xdr:col>12</xdr:col>
      <xdr:colOff>485775</xdr:colOff>
      <xdr:row>35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2376B163-44BE-4AEA-895A-0BA0BB70E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161925</xdr:colOff>
      <xdr:row>36</xdr:row>
      <xdr:rowOff>47625</xdr:rowOff>
    </xdr:from>
    <xdr:to>
      <xdr:col>12</xdr:col>
      <xdr:colOff>466725</xdr:colOff>
      <xdr:row>53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723DC498-DA5C-49B9-9A19-BD6A074D9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2711.953972222225" createdVersion="6" refreshedVersion="6" minRefreshableVersion="3" recordCount="71">
  <cacheSource type="worksheet">
    <worksheetSource ref="A7:P78" sheet="PJName"/>
  </cacheSource>
  <cacheFields count="16">
    <cacheField name="No" numFmtId="0">
      <sharedItems containsSemiMixedTypes="0" containsString="0" containsNumber="1" containsInteger="1" minValue="1" maxValue="71"/>
    </cacheField>
    <cacheField name="Ticket subject" numFmtId="0">
      <sharedItems/>
    </cacheField>
    <cacheField name="Version/Release" numFmtId="0">
      <sharedItems/>
    </cacheField>
    <cacheField name="Page/_x000a_Function" numFmtId="0">
      <sharedItems/>
    </cacheField>
    <cacheField name="Description (VN/JP)" numFmtId="0">
      <sharedItems/>
    </cacheField>
    <cacheField name="Bug Weight" numFmtId="0">
      <sharedItems count="5">
        <s v="Serious"/>
        <s v="Medium"/>
        <s v="High"/>
        <s v="Low"/>
        <s v="Fatal"/>
      </sharedItems>
    </cacheField>
    <cacheField name="Priority" numFmtId="0">
      <sharedItems/>
    </cacheField>
    <cacheField name="Bug Type" numFmtId="0">
      <sharedItems/>
    </cacheField>
    <cacheField name="Status" numFmtId="0">
      <sharedItems/>
    </cacheField>
    <cacheField name="Created Date_x000a_(mm/dd/yyyy)" numFmtId="164">
      <sharedItems containsSemiMixedTypes="0" containsNonDate="0" containsDate="1" containsString="0" minDate="2016-09-22T00:00:00" maxDate="2106-10-21T00:00:00"/>
    </cacheField>
    <cacheField name="Created by " numFmtId="0">
      <sharedItems/>
    </cacheField>
    <cacheField name="Fixed by" numFmtId="0">
      <sharedItems/>
    </cacheField>
    <cacheField name="Closed Date_x000a_(mm/dd/yyyy)" numFmtId="164">
      <sharedItems containsDate="1" containsBlank="1" containsMixedTypes="1" minDate="2016-09-23T00:00:00" maxDate="2106-10-21T00:00:00"/>
    </cacheField>
    <cacheField name="Root Cause" numFmtId="0">
      <sharedItems containsBlank="1"/>
    </cacheField>
    <cacheField name="Fixed cost (hour)" numFmtId="165">
      <sharedItems containsString="0" containsBlank="1" containsNumber="1" minValue="0.25" maxValue="8"/>
    </cacheField>
    <cacheField name="Confirmed cost (hour)" numFmtId="165">
      <sharedItems containsString="0" containsBlank="1" containsNumber="1" minValue="0.25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istrator" refreshedDate="42711.954126851851" createdVersion="6" refreshedVersion="6" minRefreshableVersion="3" recordCount="71">
  <cacheSource type="worksheet">
    <worksheetSource ref="A7:P78" sheet="PJName"/>
  </cacheSource>
  <cacheFields count="16">
    <cacheField name="No" numFmtId="0">
      <sharedItems containsSemiMixedTypes="0" containsString="0" containsNumber="1" containsInteger="1" minValue="1" maxValue="71"/>
    </cacheField>
    <cacheField name="Ticket subject" numFmtId="0">
      <sharedItems/>
    </cacheField>
    <cacheField name="Version/Release" numFmtId="0">
      <sharedItems/>
    </cacheField>
    <cacheField name="Page/_x000a_Function" numFmtId="0">
      <sharedItems/>
    </cacheField>
    <cacheField name="Description (VN/JP)" numFmtId="0">
      <sharedItems/>
    </cacheField>
    <cacheField name="Bug Weight" numFmtId="0">
      <sharedItems/>
    </cacheField>
    <cacheField name="Priority" numFmtId="0">
      <sharedItems count="5">
        <s v="Urgent"/>
        <s v="Normal"/>
        <s v="High"/>
        <s v="Low"/>
        <s v="Immediately"/>
      </sharedItems>
    </cacheField>
    <cacheField name="Bug Type" numFmtId="0">
      <sharedItems/>
    </cacheField>
    <cacheField name="Status" numFmtId="0">
      <sharedItems/>
    </cacheField>
    <cacheField name="Created Date_x000a_(mm/dd/yyyy)" numFmtId="164">
      <sharedItems containsSemiMixedTypes="0" containsNonDate="0" containsDate="1" containsString="0" minDate="2016-09-22T00:00:00" maxDate="2106-10-21T00:00:00"/>
    </cacheField>
    <cacheField name="Created by " numFmtId="0">
      <sharedItems/>
    </cacheField>
    <cacheField name="Fixed by" numFmtId="0">
      <sharedItems/>
    </cacheField>
    <cacheField name="Closed Date_x000a_(mm/dd/yyyy)" numFmtId="164">
      <sharedItems containsDate="1" containsBlank="1" containsMixedTypes="1" minDate="2016-09-23T00:00:00" maxDate="2106-10-21T00:00:00"/>
    </cacheField>
    <cacheField name="Root Cause" numFmtId="0">
      <sharedItems containsBlank="1"/>
    </cacheField>
    <cacheField name="Fixed cost (hour)" numFmtId="165">
      <sharedItems containsString="0" containsBlank="1" containsNumber="1" minValue="0.25" maxValue="8"/>
    </cacheField>
    <cacheField name="Confirmed cost (hour)" numFmtId="165">
      <sharedItems containsString="0" containsBlank="1" containsNumber="1" minValue="0.25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PC" refreshedDate="42933.67960729167" createdVersion="5" refreshedVersion="5" minRefreshableVersion="3" recordCount="4">
  <cacheSource type="worksheet">
    <worksheetSource ref="B31:C35" sheet="Uyên Tửng"/>
  </cacheSource>
  <cacheFields count="2">
    <cacheField name="Số bug theo từng Priority: Urgent" numFmtId="0">
      <sharedItems count="4">
        <s v="Số bug theo từng Priority: Normal"/>
        <s v="Số bug theo từng Priority: High"/>
        <s v="Số bug theo từng Priority: Low"/>
        <s v="Số bug theo từng Priority: Immediately"/>
      </sharedItems>
    </cacheField>
    <cacheField name="2" numFmtId="0">
      <sharedItems containsSemiMixedTypes="0" containsString="0" containsNumber="1" containsInteger="1" minValue="3" maxValue="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">
  <r>
    <n v="1"/>
    <s v="Bug 1"/>
    <s v="sprint 2"/>
    <s v="Function 7"/>
    <s v="Content 57"/>
    <x v="0"/>
    <s v="Urgent"/>
    <s v="FUNC"/>
    <s v="Closed"/>
    <d v="2016-09-22T00:00:00"/>
    <s v="Tester 03"/>
    <s v="Developer 01"/>
    <d v="2016-09-26T00:00:00"/>
    <s v="Code Error"/>
    <n v="4"/>
    <n v="3"/>
  </r>
  <r>
    <n v="2"/>
    <s v="Bug 2"/>
    <s v="sprint 2"/>
    <s v="Function 7"/>
    <s v="Content 58"/>
    <x v="1"/>
    <s v="Normal"/>
    <s v="FUNC"/>
    <s v="Closed"/>
    <d v="2016-09-22T00:00:00"/>
    <s v="Tester 03"/>
    <s v="Developer 01"/>
    <d v="2016-09-26T00:00:00"/>
    <s v="Code Error"/>
    <n v="2"/>
    <n v="0.5"/>
  </r>
  <r>
    <n v="3"/>
    <s v="Bug 3"/>
    <s v="sprint 2"/>
    <s v="Function 7"/>
    <s v="Content 59"/>
    <x v="2"/>
    <s v="High"/>
    <s v="FUNC"/>
    <s v="Feedback"/>
    <d v="2016-09-22T00:00:00"/>
    <s v="Tester 03"/>
    <s v="Developer 01"/>
    <m/>
    <s v="Code Error"/>
    <n v="3"/>
    <n v="1"/>
  </r>
  <r>
    <n v="4"/>
    <s v="Bug 4"/>
    <s v="sprint 1"/>
    <s v="Function 1"/>
    <s v="Content 1"/>
    <x v="3"/>
    <s v="Normal"/>
    <s v="GUI"/>
    <s v="Closed"/>
    <d v="2016-09-23T00:00:00"/>
    <s v="Tester 01"/>
    <s v="Developer 02"/>
    <d v="2016-10-06T00:00:00"/>
    <s v="Code Error"/>
    <n v="0.25"/>
    <n v="0.25"/>
  </r>
  <r>
    <n v="5"/>
    <s v="Bug 5"/>
    <s v="sprint 1"/>
    <s v="Function 1"/>
    <s v="Content 2"/>
    <x v="1"/>
    <s v="Low"/>
    <s v="GUI"/>
    <s v="Closed"/>
    <d v="2016-09-23T00:00:00"/>
    <s v="Tester 01"/>
    <s v="Developer 02"/>
    <d v="2016-10-26T00:00:00"/>
    <s v="Code Error"/>
    <n v="0.25"/>
    <n v="0.25"/>
  </r>
  <r>
    <n v="6"/>
    <s v="Bug 6"/>
    <s v="sprint 1"/>
    <s v="Function 1"/>
    <s v="Content 3"/>
    <x v="3"/>
    <s v="Low"/>
    <s v="GUI"/>
    <s v="Closed"/>
    <d v="2016-09-23T00:00:00"/>
    <s v="Tester 01"/>
    <s v="Developer 02"/>
    <d v="2016-10-26T00:00:00"/>
    <s v="Code Error"/>
    <n v="0.5"/>
    <n v="0.25"/>
  </r>
  <r>
    <n v="7"/>
    <s v="Bug 7"/>
    <s v="sprint 1"/>
    <s v="Function 1"/>
    <s v="Content 4"/>
    <x v="1"/>
    <s v="Normal"/>
    <s v="GUI"/>
    <s v="Closed"/>
    <d v="2016-09-23T00:00:00"/>
    <s v="Tester 01"/>
    <s v="Developer 02"/>
    <d v="2016-10-26T00:00:00"/>
    <s v="Code Error"/>
    <n v="0.25"/>
    <n v="0.25"/>
  </r>
  <r>
    <n v="8"/>
    <s v="Bug 8"/>
    <s v="sprint 1"/>
    <s v="Function 1"/>
    <s v="Content 5"/>
    <x v="1"/>
    <s v="Low"/>
    <s v="SCEN"/>
    <s v="Feedback"/>
    <d v="2016-09-23T00:00:00"/>
    <s v="Tester 01"/>
    <s v="Developer 02"/>
    <d v="2016-10-06T00:00:00"/>
    <s v="Code Error"/>
    <n v="6"/>
    <n v="3"/>
  </r>
  <r>
    <n v="9"/>
    <s v="Bug 9"/>
    <s v="sprint 1"/>
    <s v="Function 1"/>
    <s v="Content 6"/>
    <x v="1"/>
    <s v="Normal"/>
    <s v="GUI"/>
    <s v="Closed"/>
    <d v="2016-09-23T00:00:00"/>
    <s v="Tester 01"/>
    <s v="Developer 02"/>
    <d v="2016-10-06T00:00:00"/>
    <s v="Code Error"/>
    <n v="0.5"/>
    <n v="0.25"/>
  </r>
  <r>
    <n v="10"/>
    <s v="Bug 10"/>
    <s v="sprint 1"/>
    <s v="Function 1"/>
    <s v="Content 7"/>
    <x v="3"/>
    <s v="Normal"/>
    <s v="GUI"/>
    <s v="Closed"/>
    <d v="2016-09-23T00:00:00"/>
    <s v="Tester 01"/>
    <s v="Developer 02"/>
    <d v="2016-10-06T00:00:00"/>
    <s v="Code Error"/>
    <n v="1"/>
    <n v="0.5"/>
  </r>
  <r>
    <n v="11"/>
    <s v="Bug 11"/>
    <s v="sprint 1"/>
    <s v="Function 4"/>
    <s v="Content 26"/>
    <x v="3"/>
    <s v="Low"/>
    <s v="GUI"/>
    <s v="Closed"/>
    <d v="2016-09-23T00:00:00"/>
    <s v="Tester 03"/>
    <s v="Developer 01"/>
    <d v="2016-09-23T00:00:00"/>
    <s v="Code Error"/>
    <n v="0.25"/>
    <n v="0.25"/>
  </r>
  <r>
    <n v="12"/>
    <s v="Bug 12"/>
    <s v="sprint 2"/>
    <s v="Function 6"/>
    <s v="Content 46"/>
    <x v="3"/>
    <s v="Low"/>
    <s v="GUI"/>
    <s v="Closed"/>
    <d v="2016-09-23T00:00:00"/>
    <s v="Tester 01"/>
    <s v="Developer 03"/>
    <d v="2016-10-06T00:00:00"/>
    <s v="Code Error"/>
    <n v="0.5"/>
    <n v="0.25"/>
  </r>
  <r>
    <n v="13"/>
    <s v="Bug 13"/>
    <s v="sprint 2"/>
    <s v="Function 6"/>
    <s v="Content 47"/>
    <x v="3"/>
    <s v="Normal"/>
    <s v="GUI"/>
    <s v="Feedback"/>
    <d v="2016-09-23T00:00:00"/>
    <s v="Tester 01"/>
    <s v="Developer 03"/>
    <m/>
    <s v="Code Error"/>
    <n v="0.25"/>
    <n v="0.25"/>
  </r>
  <r>
    <n v="14"/>
    <s v="Bug 14"/>
    <s v="sprint 2"/>
    <s v="Function 6"/>
    <s v="Content 48"/>
    <x v="3"/>
    <s v="Normal"/>
    <s v="API"/>
    <s v="Closed"/>
    <d v="2016-09-23T00:00:00"/>
    <s v="Tester 01"/>
    <s v="Developer 04"/>
    <d v="2016-09-23T00:00:00"/>
    <s v="Code Error"/>
    <n v="2"/>
    <n v="1"/>
  </r>
  <r>
    <n v="15"/>
    <s v="Bug 15"/>
    <s v="sprint 2"/>
    <s v="Function 6"/>
    <s v="Content 49"/>
    <x v="3"/>
    <s v="Normal"/>
    <s v="GUI"/>
    <s v="In progress"/>
    <d v="2016-09-23T00:00:00"/>
    <s v="Tester 01"/>
    <s v="Developer 04"/>
    <m/>
    <s v="Code Error"/>
    <m/>
    <m/>
  </r>
  <r>
    <n v="16"/>
    <s v="Bug 16"/>
    <s v="sprint 2"/>
    <s v="Function 6"/>
    <s v="Content 50"/>
    <x v="3"/>
    <s v="Low"/>
    <s v="GUI"/>
    <s v="Closed"/>
    <d v="2016-09-23T00:00:00"/>
    <s v="Tester 01"/>
    <s v="Developer 03"/>
    <d v="2016-09-23T00:00:00"/>
    <s v="Code Error"/>
    <n v="0.25"/>
    <n v="0.25"/>
  </r>
  <r>
    <n v="17"/>
    <s v="Bug 17"/>
    <s v="sprint 2"/>
    <s v="Function 6"/>
    <s v="Content 51"/>
    <x v="1"/>
    <s v="Low"/>
    <s v="FUNC"/>
    <s v="Closed"/>
    <d v="2016-09-23T00:00:00"/>
    <s v="Tester 01"/>
    <s v="Developer 04"/>
    <d v="2016-09-23T00:00:00"/>
    <s v="Code Error"/>
    <n v="1"/>
    <n v="0.5"/>
  </r>
  <r>
    <n v="18"/>
    <s v="Bug 18"/>
    <s v="sprint 1"/>
    <s v="Function 4"/>
    <s v="Content 27"/>
    <x v="1"/>
    <s v="Normal"/>
    <s v="FUNC"/>
    <s v="Rejected"/>
    <d v="2016-09-26T00:00:00"/>
    <s v="Tester 03"/>
    <s v="Developer 01"/>
    <d v="2016-09-30T00:00:00"/>
    <s v="Test Error"/>
    <n v="0.25"/>
    <m/>
  </r>
  <r>
    <n v="19"/>
    <s v="Bug 19"/>
    <s v="sprint 1"/>
    <s v="Function 4"/>
    <s v="Content 28"/>
    <x v="3"/>
    <s v="Low"/>
    <s v="GUI"/>
    <s v="Closed"/>
    <d v="2016-09-26T00:00:00"/>
    <s v="Tester 03"/>
    <s v="Developer 01"/>
    <d v="2016-09-26T00:00:00"/>
    <s v="Requirements"/>
    <n v="0.5"/>
    <n v="0.25"/>
  </r>
  <r>
    <n v="20"/>
    <s v="Bug 20"/>
    <s v="sprint 2"/>
    <s v="Function 6"/>
    <s v="Content 52"/>
    <x v="0"/>
    <s v="High"/>
    <s v="FUNC"/>
    <s v="Closed"/>
    <d v="2016-09-26T00:00:00"/>
    <s v="Tester 01"/>
    <s v="Developer 04"/>
    <d v="2016-09-26T00:00:00"/>
    <s v="Code Error"/>
    <n v="4"/>
    <n v="2"/>
  </r>
  <r>
    <n v="21"/>
    <s v="Bug 21"/>
    <s v="sprint 2"/>
    <s v="Function 6"/>
    <s v="Content 53"/>
    <x v="1"/>
    <s v="Low"/>
    <s v="FUNC"/>
    <s v="Closed"/>
    <d v="2016-09-26T00:00:00"/>
    <s v="Tester 01"/>
    <s v="Developer 04"/>
    <d v="2016-09-26T00:00:00"/>
    <s v="Code Error"/>
    <n v="1"/>
    <n v="0.75"/>
  </r>
  <r>
    <n v="22"/>
    <s v="Bug 22"/>
    <s v="sprint 2"/>
    <s v="Function 6"/>
    <s v="Content 54"/>
    <x v="1"/>
    <s v="Low"/>
    <s v="API"/>
    <s v="Closed"/>
    <d v="2016-09-26T00:00:00"/>
    <s v="Tester 01"/>
    <s v="Developer 04"/>
    <d v="2016-10-17T00:00:00"/>
    <s v="Code Error"/>
    <n v="3"/>
    <n v="2"/>
  </r>
  <r>
    <n v="23"/>
    <s v="Bug 23"/>
    <s v="sprint 2"/>
    <s v="Function 6"/>
    <s v="Content 55"/>
    <x v="1"/>
    <s v="Low"/>
    <s v="FUNC"/>
    <s v="Closed"/>
    <d v="2016-09-26T00:00:00"/>
    <s v="Tester 01"/>
    <s v="Developer 04"/>
    <d v="2016-09-27T00:00:00"/>
    <s v="Requirements"/>
    <n v="2"/>
    <n v="1.5"/>
  </r>
  <r>
    <n v="24"/>
    <s v="Bug 24"/>
    <s v="sprint 2"/>
    <s v="Function 6"/>
    <s v="Content 56"/>
    <x v="1"/>
    <s v="Low"/>
    <s v="FUNC"/>
    <s v="Closed"/>
    <d v="2016-09-26T00:00:00"/>
    <s v="Tester 01"/>
    <s v="Developer 04"/>
    <d v="2016-10-17T00:00:00"/>
    <s v="Code Error"/>
    <n v="1.5"/>
    <n v="1"/>
  </r>
  <r>
    <n v="25"/>
    <s v="Bug 25"/>
    <s v="sprint 1"/>
    <s v="Function 1"/>
    <s v="Content 8"/>
    <x v="3"/>
    <s v="Normal"/>
    <s v="GUI"/>
    <s v="Closed"/>
    <d v="2016-10-06T00:00:00"/>
    <s v="Tester 01"/>
    <s v="Developer 02"/>
    <d v="2016-10-26T00:00:00"/>
    <s v="Code Error"/>
    <n v="2"/>
    <n v="1"/>
  </r>
  <r>
    <n v="26"/>
    <s v="Bug 26"/>
    <s v="sprint 1"/>
    <s v="Function 1"/>
    <s v="Content 9"/>
    <x v="3"/>
    <s v="Low"/>
    <s v="GUI"/>
    <s v="New"/>
    <d v="2016-10-06T00:00:00"/>
    <s v="Tester 01"/>
    <s v="Developer 02"/>
    <m/>
    <m/>
    <m/>
    <m/>
  </r>
  <r>
    <n v="27"/>
    <s v="Bug 27"/>
    <s v="sprint 1"/>
    <s v="Function 1"/>
    <s v="Content 10"/>
    <x v="1"/>
    <s v="Low"/>
    <s v="Other"/>
    <s v="New"/>
    <d v="2016-10-06T00:00:00"/>
    <s v="Tester 01"/>
    <s v="Developer 02"/>
    <m/>
    <m/>
    <m/>
    <m/>
  </r>
  <r>
    <n v="28"/>
    <s v="Bug 28"/>
    <s v="sprint 1"/>
    <s v="Function 2"/>
    <s v="Content 11"/>
    <x v="1"/>
    <s v="Low"/>
    <s v="GUI"/>
    <s v="Closed"/>
    <d v="2016-10-06T00:00:00"/>
    <s v="Tester 02"/>
    <s v="Developer 02"/>
    <d v="2016-10-12T00:00:00"/>
    <s v="Requirements"/>
    <n v="0.25"/>
    <n v="0.25"/>
  </r>
  <r>
    <n v="29"/>
    <s v="Bug 29"/>
    <s v="sprint 1"/>
    <s v="Function 2"/>
    <s v="Content 12"/>
    <x v="1"/>
    <s v="Low"/>
    <s v="Other"/>
    <s v="In progress"/>
    <d v="2016-10-06T00:00:00"/>
    <s v="Tester 02"/>
    <s v="Developer 02"/>
    <d v="2016-10-26T00:00:00"/>
    <s v="Code Error"/>
    <n v="4"/>
    <m/>
  </r>
  <r>
    <n v="30"/>
    <s v="Bug 30"/>
    <s v="sprint 2"/>
    <s v="Function 5"/>
    <s v="Content 44"/>
    <x v="1"/>
    <s v="Normal"/>
    <s v="API"/>
    <s v="New"/>
    <d v="2016-10-06T00:00:00"/>
    <s v="Tester 02"/>
    <s v="Developer 02"/>
    <m/>
    <m/>
    <m/>
    <m/>
  </r>
  <r>
    <n v="31"/>
    <s v="Bug 31"/>
    <s v="sprint 2"/>
    <s v="Function 5"/>
    <s v="Content 45"/>
    <x v="1"/>
    <s v="Normal"/>
    <s v="FUNC"/>
    <s v="Resolved"/>
    <d v="2016-10-06T00:00:00"/>
    <s v="Tester 02"/>
    <s v="Developer 02"/>
    <m/>
    <s v="Code Error"/>
    <n v="2.5"/>
    <m/>
  </r>
  <r>
    <n v="32"/>
    <s v="Bug 32"/>
    <s v="sprint 2"/>
    <s v="Function 2"/>
    <s v="Content 13"/>
    <x v="1"/>
    <s v="Normal"/>
    <s v="Other"/>
    <s v="New"/>
    <d v="2016-10-10T00:00:00"/>
    <s v="Tester 02"/>
    <s v="Developer 02"/>
    <m/>
    <m/>
    <m/>
    <m/>
  </r>
  <r>
    <n v="33"/>
    <s v="Bug 33"/>
    <s v="sprint 2"/>
    <s v="Function 2"/>
    <s v="Content 14"/>
    <x v="2"/>
    <s v="Normal"/>
    <s v="FUNC"/>
    <s v="Closed"/>
    <d v="2016-10-10T00:00:00"/>
    <s v="Tester 02"/>
    <s v="Developer 02"/>
    <d v="2016-10-26T00:00:00"/>
    <s v="Code Error"/>
    <n v="6"/>
    <n v="4"/>
  </r>
  <r>
    <n v="34"/>
    <s v="Bug 34"/>
    <s v="sprint 2"/>
    <s v="Function 2"/>
    <s v="Content 15"/>
    <x v="2"/>
    <s v="Normal"/>
    <s v="FUNC"/>
    <s v="Closed"/>
    <d v="2016-10-12T00:00:00"/>
    <s v="Tester 02"/>
    <s v="Developer 02"/>
    <d v="2016-10-26T00:00:00"/>
    <s v="Requirements"/>
    <n v="8"/>
    <n v="4"/>
  </r>
  <r>
    <n v="35"/>
    <s v="Bug 35"/>
    <s v="sprint 2"/>
    <s v="Function 2"/>
    <s v="Content 16"/>
    <x v="4"/>
    <s v="Immediately"/>
    <s v="FUNC"/>
    <s v="Rejected"/>
    <d v="2016-10-12T00:00:00"/>
    <s v="Tester 02"/>
    <s v="Developer 02"/>
    <d v="2016-10-17T00:00:00"/>
    <s v="Test Error"/>
    <n v="0.25"/>
    <m/>
  </r>
  <r>
    <n v="36"/>
    <s v="Bug 36"/>
    <s v="sprint 2"/>
    <s v="Function 2"/>
    <s v="Content 17"/>
    <x v="2"/>
    <s v="Normal"/>
    <s v="FUNC"/>
    <s v="Closed"/>
    <d v="2016-10-12T00:00:00"/>
    <s v="Tester 02"/>
    <s v="Developer 02"/>
    <d v="2016-10-26T00:00:00"/>
    <s v="Design Error"/>
    <n v="2.5"/>
    <n v="2"/>
  </r>
  <r>
    <n v="37"/>
    <s v="Bug 37"/>
    <s v="sprint 2"/>
    <s v="Function 2"/>
    <s v="Content 18"/>
    <x v="1"/>
    <s v="Normal"/>
    <s v="FUNC"/>
    <s v="New"/>
    <d v="2016-10-12T00:00:00"/>
    <s v="Tester 02"/>
    <s v="Developer 02"/>
    <m/>
    <m/>
    <m/>
    <m/>
  </r>
  <r>
    <n v="38"/>
    <s v="Bug 38"/>
    <s v="sprint 2"/>
    <s v="Function 2"/>
    <s v="Content 19"/>
    <x v="1"/>
    <s v="Normal"/>
    <s v="FUNC"/>
    <s v="New"/>
    <d v="2016-10-12T00:00:00"/>
    <s v="Tester 02"/>
    <s v="Developer 02"/>
    <m/>
    <m/>
    <m/>
    <m/>
  </r>
  <r>
    <n v="39"/>
    <s v="Bug 39"/>
    <s v="sprint 2"/>
    <s v="Function 2"/>
    <s v="Content 20"/>
    <x v="1"/>
    <s v="Immediately"/>
    <s v="SCEN"/>
    <s v="New"/>
    <d v="2016-10-12T00:00:00"/>
    <s v="Tester 02"/>
    <s v="Developer 02"/>
    <m/>
    <m/>
    <m/>
    <m/>
  </r>
  <r>
    <n v="40"/>
    <s v="Bug 40"/>
    <s v="sprint 2"/>
    <s v="Function 2"/>
    <s v="Content 21"/>
    <x v="1"/>
    <s v="Normal"/>
    <s v="FUNC"/>
    <s v="New"/>
    <d v="2016-10-12T00:00:00"/>
    <s v="Tester 02"/>
    <s v="Developer 02"/>
    <m/>
    <m/>
    <m/>
    <m/>
  </r>
  <r>
    <n v="41"/>
    <s v="Bug 41"/>
    <s v="sprint 1"/>
    <s v="Function 4"/>
    <s v="Content 33"/>
    <x v="3"/>
    <s v="Low"/>
    <s v="GUI"/>
    <s v="Closed"/>
    <d v="2016-10-14T00:00:00"/>
    <s v="Tester 03"/>
    <s v="Developer 01"/>
    <d v="2016-10-14T00:00:00"/>
    <s v="Code Error"/>
    <n v="0.25"/>
    <n v="0.25"/>
  </r>
  <r>
    <n v="42"/>
    <s v="Bug 42"/>
    <s v="sprint 1"/>
    <s v="Function 4"/>
    <s v="Content 34"/>
    <x v="1"/>
    <s v="Normal"/>
    <s v="FUNC"/>
    <s v="New"/>
    <d v="2016-10-17T00:00:00"/>
    <s v="Tester 03"/>
    <s v="Developer 01"/>
    <m/>
    <m/>
    <m/>
    <m/>
  </r>
  <r>
    <n v="43"/>
    <s v="Bug 43"/>
    <s v="sprint 1"/>
    <s v="Function 4"/>
    <s v="Content 35"/>
    <x v="1"/>
    <s v="Normal"/>
    <s v="FUNC"/>
    <s v="Resolved"/>
    <d v="2016-10-17T00:00:00"/>
    <s v="Tester 03"/>
    <s v="Developer 01"/>
    <m/>
    <s v="Code Error"/>
    <n v="0.5"/>
    <m/>
  </r>
  <r>
    <n v="44"/>
    <s v="Bug 44"/>
    <s v="sprint 1"/>
    <s v="Function 4"/>
    <s v="Content 36"/>
    <x v="3"/>
    <s v="Low"/>
    <s v="GUI"/>
    <s v="New"/>
    <d v="2016-10-17T00:00:00"/>
    <s v="Tester 03"/>
    <s v="Developer 01"/>
    <m/>
    <m/>
    <m/>
    <m/>
  </r>
  <r>
    <n v="45"/>
    <s v="Bug 45"/>
    <s v="sprint 1"/>
    <s v="Function 4"/>
    <s v="Content 37"/>
    <x v="3"/>
    <s v="Low"/>
    <s v="API"/>
    <s v="Closed"/>
    <d v="2016-10-17T00:00:00"/>
    <s v="Tester 03"/>
    <s v="Developer 01"/>
    <d v="2016-10-17T00:00:00"/>
    <s v="Code Error"/>
    <n v="2"/>
    <n v="0.5"/>
  </r>
  <r>
    <n v="46"/>
    <s v="Bug 46"/>
    <s v="sprint 3"/>
    <s v="Function 9"/>
    <s v="Content 66"/>
    <x v="1"/>
    <s v="Normal"/>
    <s v="GUI"/>
    <s v="Resolved"/>
    <d v="2016-10-19T00:00:00"/>
    <s v="Tester 02"/>
    <s v="Developer 01"/>
    <m/>
    <s v="Code Error"/>
    <n v="0.25"/>
    <m/>
  </r>
  <r>
    <n v="47"/>
    <s v="Bug 47"/>
    <s v="sprint 3"/>
    <s v="Function 9"/>
    <s v="Content 67"/>
    <x v="1"/>
    <s v="Normal"/>
    <s v="FUNC"/>
    <s v="New"/>
    <d v="2016-10-19T00:00:00"/>
    <s v="Tester 02"/>
    <s v="Developer 01"/>
    <m/>
    <m/>
    <m/>
    <m/>
  </r>
  <r>
    <n v="48"/>
    <s v="Bug 48"/>
    <s v="sprint 3"/>
    <s v="Function 9"/>
    <s v="Content 68"/>
    <x v="3"/>
    <s v="Low"/>
    <s v="GUI"/>
    <s v="New"/>
    <d v="2016-10-19T00:00:00"/>
    <s v="Tester 02"/>
    <s v="Developer 01"/>
    <m/>
    <m/>
    <m/>
    <m/>
  </r>
  <r>
    <n v="49"/>
    <s v="Bug 49"/>
    <s v="sprint 3"/>
    <s v="Function 9"/>
    <s v="Content 69"/>
    <x v="2"/>
    <s v="High"/>
    <s v="FUNC"/>
    <s v="Feedback"/>
    <d v="2016-10-19T00:00:00"/>
    <s v="Tester 02"/>
    <s v="Developer 01"/>
    <m/>
    <s v="Code Error"/>
    <n v="1"/>
    <n v="0.5"/>
  </r>
  <r>
    <n v="50"/>
    <s v="Bug 50"/>
    <s v="sprint 3"/>
    <s v="Function 9"/>
    <s v="Content 70"/>
    <x v="1"/>
    <s v="Normal"/>
    <s v="FUNC"/>
    <s v="Resolved"/>
    <d v="2016-10-19T00:00:00"/>
    <s v="Tester 02"/>
    <s v="Developer 01"/>
    <m/>
    <s v="Code Error"/>
    <n v="2.5"/>
    <m/>
  </r>
  <r>
    <n v="51"/>
    <s v="Bug 51"/>
    <s v="sprint 3"/>
    <s v="Function 9"/>
    <s v="Content 71"/>
    <x v="0"/>
    <s v="High"/>
    <s v="FUNC"/>
    <s v="New"/>
    <d v="2016-10-19T00:00:00"/>
    <s v="Tester 02"/>
    <s v="Developer 01"/>
    <m/>
    <m/>
    <m/>
    <m/>
  </r>
  <r>
    <n v="52"/>
    <s v="Bug 52"/>
    <s v="sprint 1"/>
    <s v="Function 5"/>
    <s v="Content 40"/>
    <x v="3"/>
    <s v="Low"/>
    <s v="GUI"/>
    <s v="Resolved"/>
    <d v="2016-10-20T00:00:00"/>
    <s v="Tester 02"/>
    <s v="Developer 02"/>
    <m/>
    <s v="Requirements"/>
    <n v="0.25"/>
    <m/>
  </r>
  <r>
    <n v="53"/>
    <s v="Bug 53"/>
    <s v="sprint 1"/>
    <s v="Function 5"/>
    <s v="Content 41"/>
    <x v="1"/>
    <s v="Normal"/>
    <s v="GUI"/>
    <s v="New"/>
    <d v="2016-10-20T00:00:00"/>
    <s v="Tester 02"/>
    <s v="Developer 02"/>
    <m/>
    <m/>
    <m/>
    <m/>
  </r>
  <r>
    <n v="54"/>
    <s v="Bug 54"/>
    <s v="sprint 3"/>
    <s v="Function 5"/>
    <s v="Content 42"/>
    <x v="3"/>
    <s v="Low"/>
    <s v="GUI"/>
    <s v="New"/>
    <d v="2016-10-20T00:00:00"/>
    <s v="Tester 02"/>
    <s v="Developer 02"/>
    <m/>
    <m/>
    <m/>
    <m/>
  </r>
  <r>
    <n v="55"/>
    <s v="Bug 55"/>
    <s v="sprint 2"/>
    <s v="Function 5"/>
    <s v="Content 43"/>
    <x v="1"/>
    <s v="Normal"/>
    <s v="FUNC"/>
    <s v="New"/>
    <d v="2016-10-20T00:00:00"/>
    <s v="Tester 02"/>
    <s v="Developer 02"/>
    <m/>
    <m/>
    <m/>
    <m/>
  </r>
  <r>
    <n v="56"/>
    <s v="Bug 56"/>
    <s v="sprint 3"/>
    <s v="Function 8"/>
    <s v="Content 60"/>
    <x v="3"/>
    <s v="Low"/>
    <s v="GUI"/>
    <s v="New"/>
    <d v="2016-10-26T00:00:00"/>
    <s v="Tester 03"/>
    <s v="Developer 02"/>
    <m/>
    <m/>
    <m/>
    <m/>
  </r>
  <r>
    <n v="57"/>
    <s v="Bug 57"/>
    <s v="sprint 3"/>
    <s v="Function 8"/>
    <s v="Content 61"/>
    <x v="3"/>
    <s v="Low"/>
    <s v="GUI"/>
    <s v="New"/>
    <d v="2016-10-26T00:00:00"/>
    <s v="Tester 03"/>
    <s v="Developer 02"/>
    <m/>
    <m/>
    <m/>
    <m/>
  </r>
  <r>
    <n v="58"/>
    <s v="Bug 58"/>
    <s v="sprint 3"/>
    <s v="Function 8"/>
    <s v="Content 62"/>
    <x v="1"/>
    <s v="Normal"/>
    <s v="GUI"/>
    <s v="New"/>
    <d v="2016-10-26T00:00:00"/>
    <s v="Tester 03"/>
    <s v="Developer 02"/>
    <m/>
    <m/>
    <m/>
    <m/>
  </r>
  <r>
    <n v="59"/>
    <s v="Bug 59"/>
    <s v="sprint 3"/>
    <s v="Function 8"/>
    <s v="Content 63"/>
    <x v="3"/>
    <s v="Low"/>
    <s v="GUI"/>
    <s v="New"/>
    <d v="2016-10-26T00:00:00"/>
    <s v="Tester 03"/>
    <s v="Developer 02"/>
    <m/>
    <m/>
    <m/>
    <m/>
  </r>
  <r>
    <n v="60"/>
    <s v="Bug 60"/>
    <s v="sprint 3"/>
    <s v="Function 8"/>
    <s v="Content 64"/>
    <x v="1"/>
    <s v="Normal"/>
    <s v="FUNC"/>
    <s v="Closed"/>
    <d v="2016-10-26T00:00:00"/>
    <s v="Tester 03"/>
    <s v="Developer 02"/>
    <d v="2016-11-04T00:00:00"/>
    <s v="Code Error"/>
    <n v="3"/>
    <n v="2"/>
  </r>
  <r>
    <n v="61"/>
    <s v="Bug 61"/>
    <s v="sprint 3"/>
    <s v="Function 8"/>
    <s v="Content 65"/>
    <x v="2"/>
    <s v="Immediately"/>
    <s v="FUNC"/>
    <s v="In progress"/>
    <d v="2016-10-26T00:00:00"/>
    <s v="Tester 03"/>
    <s v="Developer 02"/>
    <m/>
    <s v="Code Error"/>
    <n v="1"/>
    <m/>
  </r>
  <r>
    <n v="62"/>
    <s v="Bug 62"/>
    <s v="sprint 1"/>
    <s v="Function 5"/>
    <s v="Content 38"/>
    <x v="3"/>
    <s v="Low"/>
    <s v="GUI"/>
    <s v="New"/>
    <d v="2106-09-23T00:00:00"/>
    <s v="Tester 02"/>
    <s v="Developer 01"/>
    <m/>
    <m/>
    <m/>
    <m/>
  </r>
  <r>
    <n v="63"/>
    <s v="Bug 63"/>
    <s v="sprint 1"/>
    <s v="Function 5"/>
    <s v="Content 39"/>
    <x v="3"/>
    <s v="Low"/>
    <s v="GUI"/>
    <s v="Closed"/>
    <d v="2106-09-23T00:00:00"/>
    <s v="Tester 02"/>
    <s v="Developer 02"/>
    <d v="2106-10-06T00:00:00"/>
    <s v="Design Error"/>
    <n v="0.5"/>
    <n v="0.25"/>
  </r>
  <r>
    <n v="64"/>
    <s v="Bug 64"/>
    <s v="sprint 1"/>
    <s v="Function 4"/>
    <s v="Content 29"/>
    <x v="3"/>
    <s v="Low"/>
    <s v="GUI"/>
    <s v="Closed"/>
    <d v="2106-09-27T00:00:00"/>
    <s v="Tester 03"/>
    <s v="Developer 01"/>
    <s v="9/27/210"/>
    <s v="Code Error"/>
    <n v="0.75"/>
    <n v="0.5"/>
  </r>
  <r>
    <n v="65"/>
    <s v="Bug 65"/>
    <s v="sprint 1"/>
    <s v="Function 4"/>
    <s v="Content 30"/>
    <x v="1"/>
    <s v="Normal"/>
    <s v="API"/>
    <s v="Closed"/>
    <d v="2106-09-27T00:00:00"/>
    <s v="Tester 03"/>
    <s v="Developer 01"/>
    <s v="9/27/210"/>
    <s v="Design Error"/>
    <n v="2"/>
    <n v="1"/>
  </r>
  <r>
    <n v="66"/>
    <s v="Bug 66"/>
    <s v="sprint 1"/>
    <s v="Function 4"/>
    <s v="Content 31"/>
    <x v="1"/>
    <s v="Normal"/>
    <s v="FUNC"/>
    <s v="In progress"/>
    <d v="2106-09-27T00:00:00"/>
    <s v="Tester 03"/>
    <s v="Developer 01"/>
    <m/>
    <s v="Code Error"/>
    <m/>
    <m/>
  </r>
  <r>
    <n v="67"/>
    <s v="Bug 67"/>
    <s v="sprint 1"/>
    <s v="Function 4"/>
    <s v="Content 32"/>
    <x v="1"/>
    <s v="Normal"/>
    <s v="FUNC"/>
    <s v="New"/>
    <d v="2106-09-27T00:00:00"/>
    <s v="Tester 03"/>
    <s v="Developer 01"/>
    <m/>
    <m/>
    <m/>
    <m/>
  </r>
  <r>
    <n v="68"/>
    <s v="Bug 68"/>
    <s v="sprint 2"/>
    <s v="Function 3"/>
    <s v="Content 22"/>
    <x v="2"/>
    <s v="Urgent"/>
    <s v="SCEN"/>
    <s v="Closed"/>
    <d v="2106-10-19T00:00:00"/>
    <s v="Tester 01"/>
    <s v="Developer 05"/>
    <d v="2106-10-19T00:00:00"/>
    <s v="Design Error"/>
    <n v="3"/>
    <n v="1"/>
  </r>
  <r>
    <n v="69"/>
    <s v="Bug 69"/>
    <s v="sprint 2"/>
    <s v="Function 3"/>
    <s v="Content 23"/>
    <x v="2"/>
    <s v="High"/>
    <s v="Other"/>
    <s v="Closed"/>
    <d v="2106-10-19T00:00:00"/>
    <s v="Tester 01"/>
    <s v="Developer 05"/>
    <d v="2106-10-19T00:00:00"/>
    <s v="Design Error"/>
    <n v="4"/>
    <n v="1.5"/>
  </r>
  <r>
    <n v="70"/>
    <s v="Bug 70"/>
    <s v="sprint 2"/>
    <s v="Function 3"/>
    <s v="Content 24"/>
    <x v="1"/>
    <s v="Normal"/>
    <s v="Other"/>
    <s v="In progress"/>
    <d v="2106-10-20T00:00:00"/>
    <s v="Tester 01"/>
    <s v="Developer 05"/>
    <d v="2106-10-20T00:00:00"/>
    <s v="Design Error"/>
    <n v="1"/>
    <m/>
  </r>
  <r>
    <n v="71"/>
    <s v="Bug 71"/>
    <s v="sprint 2"/>
    <s v="Function 3"/>
    <s v="Content 25"/>
    <x v="2"/>
    <s v="High"/>
    <s v="FUNC"/>
    <s v="New"/>
    <d v="2106-10-20T00:00:00"/>
    <s v="Tester 01"/>
    <s v="Developer 05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1">
  <r>
    <n v="1"/>
    <s v="Bug 1"/>
    <s v="sprint 2"/>
    <s v="Function 7"/>
    <s v="Content 57"/>
    <s v="Serious"/>
    <x v="0"/>
    <s v="FUNC"/>
    <s v="Closed"/>
    <d v="2016-09-22T00:00:00"/>
    <s v="Tester 03"/>
    <s v="Developer 01"/>
    <d v="2016-09-26T00:00:00"/>
    <s v="Code Error"/>
    <n v="4"/>
    <n v="3"/>
  </r>
  <r>
    <n v="2"/>
    <s v="Bug 2"/>
    <s v="sprint 2"/>
    <s v="Function 7"/>
    <s v="Content 58"/>
    <s v="Medium"/>
    <x v="1"/>
    <s v="FUNC"/>
    <s v="Closed"/>
    <d v="2016-09-22T00:00:00"/>
    <s v="Tester 03"/>
    <s v="Developer 01"/>
    <d v="2016-09-26T00:00:00"/>
    <s v="Code Error"/>
    <n v="2"/>
    <n v="0.5"/>
  </r>
  <r>
    <n v="3"/>
    <s v="Bug 3"/>
    <s v="sprint 2"/>
    <s v="Function 7"/>
    <s v="Content 59"/>
    <s v="High"/>
    <x v="2"/>
    <s v="FUNC"/>
    <s v="Feedback"/>
    <d v="2016-09-22T00:00:00"/>
    <s v="Tester 03"/>
    <s v="Developer 01"/>
    <m/>
    <s v="Code Error"/>
    <n v="3"/>
    <n v="1"/>
  </r>
  <r>
    <n v="4"/>
    <s v="Bug 4"/>
    <s v="sprint 1"/>
    <s v="Function 1"/>
    <s v="Content 1"/>
    <s v="Low"/>
    <x v="1"/>
    <s v="GUI"/>
    <s v="Closed"/>
    <d v="2016-09-23T00:00:00"/>
    <s v="Tester 01"/>
    <s v="Developer 02"/>
    <d v="2016-10-06T00:00:00"/>
    <s v="Code Error"/>
    <n v="0.25"/>
    <n v="0.25"/>
  </r>
  <r>
    <n v="5"/>
    <s v="Bug 5"/>
    <s v="sprint 1"/>
    <s v="Function 1"/>
    <s v="Content 2"/>
    <s v="Medium"/>
    <x v="3"/>
    <s v="GUI"/>
    <s v="Closed"/>
    <d v="2016-09-23T00:00:00"/>
    <s v="Tester 01"/>
    <s v="Developer 02"/>
    <d v="2016-10-26T00:00:00"/>
    <s v="Code Error"/>
    <n v="0.25"/>
    <n v="0.25"/>
  </r>
  <r>
    <n v="6"/>
    <s v="Bug 6"/>
    <s v="sprint 1"/>
    <s v="Function 1"/>
    <s v="Content 3"/>
    <s v="Low"/>
    <x v="3"/>
    <s v="GUI"/>
    <s v="Closed"/>
    <d v="2016-09-23T00:00:00"/>
    <s v="Tester 01"/>
    <s v="Developer 02"/>
    <d v="2016-10-26T00:00:00"/>
    <s v="Code Error"/>
    <n v="0.5"/>
    <n v="0.25"/>
  </r>
  <r>
    <n v="7"/>
    <s v="Bug 7"/>
    <s v="sprint 1"/>
    <s v="Function 1"/>
    <s v="Content 4"/>
    <s v="Medium"/>
    <x v="1"/>
    <s v="GUI"/>
    <s v="Closed"/>
    <d v="2016-09-23T00:00:00"/>
    <s v="Tester 01"/>
    <s v="Developer 02"/>
    <d v="2016-10-26T00:00:00"/>
    <s v="Code Error"/>
    <n v="0.25"/>
    <n v="0.25"/>
  </r>
  <r>
    <n v="8"/>
    <s v="Bug 8"/>
    <s v="sprint 1"/>
    <s v="Function 1"/>
    <s v="Content 5"/>
    <s v="Medium"/>
    <x v="3"/>
    <s v="SCEN"/>
    <s v="Feedback"/>
    <d v="2016-09-23T00:00:00"/>
    <s v="Tester 01"/>
    <s v="Developer 02"/>
    <d v="2016-10-06T00:00:00"/>
    <s v="Code Error"/>
    <n v="6"/>
    <n v="3"/>
  </r>
  <r>
    <n v="9"/>
    <s v="Bug 9"/>
    <s v="sprint 1"/>
    <s v="Function 1"/>
    <s v="Content 6"/>
    <s v="Medium"/>
    <x v="1"/>
    <s v="GUI"/>
    <s v="Closed"/>
    <d v="2016-09-23T00:00:00"/>
    <s v="Tester 01"/>
    <s v="Developer 02"/>
    <d v="2016-10-06T00:00:00"/>
    <s v="Code Error"/>
    <n v="0.5"/>
    <n v="0.25"/>
  </r>
  <r>
    <n v="10"/>
    <s v="Bug 10"/>
    <s v="sprint 1"/>
    <s v="Function 1"/>
    <s v="Content 7"/>
    <s v="Low"/>
    <x v="1"/>
    <s v="GUI"/>
    <s v="Closed"/>
    <d v="2016-09-23T00:00:00"/>
    <s v="Tester 01"/>
    <s v="Developer 02"/>
    <d v="2016-10-06T00:00:00"/>
    <s v="Code Error"/>
    <n v="1"/>
    <n v="0.5"/>
  </r>
  <r>
    <n v="11"/>
    <s v="Bug 11"/>
    <s v="sprint 1"/>
    <s v="Function 4"/>
    <s v="Content 26"/>
    <s v="Low"/>
    <x v="3"/>
    <s v="GUI"/>
    <s v="Closed"/>
    <d v="2016-09-23T00:00:00"/>
    <s v="Tester 03"/>
    <s v="Developer 01"/>
    <d v="2016-09-23T00:00:00"/>
    <s v="Code Error"/>
    <n v="0.25"/>
    <n v="0.25"/>
  </r>
  <r>
    <n v="12"/>
    <s v="Bug 12"/>
    <s v="sprint 2"/>
    <s v="Function 6"/>
    <s v="Content 46"/>
    <s v="Low"/>
    <x v="3"/>
    <s v="GUI"/>
    <s v="Closed"/>
    <d v="2016-09-23T00:00:00"/>
    <s v="Tester 01"/>
    <s v="Developer 03"/>
    <d v="2016-10-06T00:00:00"/>
    <s v="Code Error"/>
    <n v="0.5"/>
    <n v="0.25"/>
  </r>
  <r>
    <n v="13"/>
    <s v="Bug 13"/>
    <s v="sprint 2"/>
    <s v="Function 6"/>
    <s v="Content 47"/>
    <s v="Low"/>
    <x v="1"/>
    <s v="GUI"/>
    <s v="Feedback"/>
    <d v="2016-09-23T00:00:00"/>
    <s v="Tester 01"/>
    <s v="Developer 03"/>
    <m/>
    <s v="Code Error"/>
    <n v="0.25"/>
    <n v="0.25"/>
  </r>
  <r>
    <n v="14"/>
    <s v="Bug 14"/>
    <s v="sprint 2"/>
    <s v="Function 6"/>
    <s v="Content 48"/>
    <s v="Low"/>
    <x v="1"/>
    <s v="API"/>
    <s v="Closed"/>
    <d v="2016-09-23T00:00:00"/>
    <s v="Tester 01"/>
    <s v="Developer 04"/>
    <d v="2016-09-23T00:00:00"/>
    <s v="Code Error"/>
    <n v="2"/>
    <n v="1"/>
  </r>
  <r>
    <n v="15"/>
    <s v="Bug 15"/>
    <s v="sprint 2"/>
    <s v="Function 6"/>
    <s v="Content 49"/>
    <s v="Low"/>
    <x v="1"/>
    <s v="GUI"/>
    <s v="In progress"/>
    <d v="2016-09-23T00:00:00"/>
    <s v="Tester 01"/>
    <s v="Developer 04"/>
    <m/>
    <s v="Code Error"/>
    <m/>
    <m/>
  </r>
  <r>
    <n v="16"/>
    <s v="Bug 16"/>
    <s v="sprint 2"/>
    <s v="Function 6"/>
    <s v="Content 50"/>
    <s v="Low"/>
    <x v="3"/>
    <s v="GUI"/>
    <s v="Closed"/>
    <d v="2016-09-23T00:00:00"/>
    <s v="Tester 01"/>
    <s v="Developer 03"/>
    <d v="2016-09-23T00:00:00"/>
    <s v="Code Error"/>
    <n v="0.25"/>
    <n v="0.25"/>
  </r>
  <r>
    <n v="17"/>
    <s v="Bug 17"/>
    <s v="sprint 2"/>
    <s v="Function 6"/>
    <s v="Content 51"/>
    <s v="Medium"/>
    <x v="3"/>
    <s v="FUNC"/>
    <s v="Closed"/>
    <d v="2016-09-23T00:00:00"/>
    <s v="Tester 01"/>
    <s v="Developer 04"/>
    <d v="2016-09-23T00:00:00"/>
    <s v="Code Error"/>
    <n v="1"/>
    <n v="0.5"/>
  </r>
  <r>
    <n v="18"/>
    <s v="Bug 18"/>
    <s v="sprint 1"/>
    <s v="Function 4"/>
    <s v="Content 27"/>
    <s v="Medium"/>
    <x v="1"/>
    <s v="FUNC"/>
    <s v="Rejected"/>
    <d v="2016-09-26T00:00:00"/>
    <s v="Tester 03"/>
    <s v="Developer 01"/>
    <d v="2016-09-30T00:00:00"/>
    <s v="Test Error"/>
    <n v="0.25"/>
    <m/>
  </r>
  <r>
    <n v="19"/>
    <s v="Bug 19"/>
    <s v="sprint 1"/>
    <s v="Function 4"/>
    <s v="Content 28"/>
    <s v="Low"/>
    <x v="3"/>
    <s v="GUI"/>
    <s v="Closed"/>
    <d v="2016-09-26T00:00:00"/>
    <s v="Tester 03"/>
    <s v="Developer 01"/>
    <d v="2016-09-26T00:00:00"/>
    <s v="Requirements"/>
    <n v="0.5"/>
    <n v="0.25"/>
  </r>
  <r>
    <n v="20"/>
    <s v="Bug 20"/>
    <s v="sprint 2"/>
    <s v="Function 6"/>
    <s v="Content 52"/>
    <s v="Serious"/>
    <x v="2"/>
    <s v="FUNC"/>
    <s v="Closed"/>
    <d v="2016-09-26T00:00:00"/>
    <s v="Tester 01"/>
    <s v="Developer 04"/>
    <d v="2016-09-26T00:00:00"/>
    <s v="Code Error"/>
    <n v="4"/>
    <n v="2"/>
  </r>
  <r>
    <n v="21"/>
    <s v="Bug 21"/>
    <s v="sprint 2"/>
    <s v="Function 6"/>
    <s v="Content 53"/>
    <s v="Medium"/>
    <x v="3"/>
    <s v="FUNC"/>
    <s v="Closed"/>
    <d v="2016-09-26T00:00:00"/>
    <s v="Tester 01"/>
    <s v="Developer 04"/>
    <d v="2016-09-26T00:00:00"/>
    <s v="Code Error"/>
    <n v="1"/>
    <n v="0.75"/>
  </r>
  <r>
    <n v="22"/>
    <s v="Bug 22"/>
    <s v="sprint 2"/>
    <s v="Function 6"/>
    <s v="Content 54"/>
    <s v="Medium"/>
    <x v="3"/>
    <s v="API"/>
    <s v="Closed"/>
    <d v="2016-09-26T00:00:00"/>
    <s v="Tester 01"/>
    <s v="Developer 04"/>
    <d v="2016-10-17T00:00:00"/>
    <s v="Code Error"/>
    <n v="3"/>
    <n v="2"/>
  </r>
  <r>
    <n v="23"/>
    <s v="Bug 23"/>
    <s v="sprint 2"/>
    <s v="Function 6"/>
    <s v="Content 55"/>
    <s v="Medium"/>
    <x v="3"/>
    <s v="FUNC"/>
    <s v="Closed"/>
    <d v="2016-09-26T00:00:00"/>
    <s v="Tester 01"/>
    <s v="Developer 04"/>
    <d v="2016-09-27T00:00:00"/>
    <s v="Requirements"/>
    <n v="2"/>
    <n v="1.5"/>
  </r>
  <r>
    <n v="24"/>
    <s v="Bug 24"/>
    <s v="sprint 2"/>
    <s v="Function 6"/>
    <s v="Content 56"/>
    <s v="Medium"/>
    <x v="3"/>
    <s v="FUNC"/>
    <s v="Closed"/>
    <d v="2016-09-26T00:00:00"/>
    <s v="Tester 01"/>
    <s v="Developer 04"/>
    <d v="2016-10-17T00:00:00"/>
    <s v="Code Error"/>
    <n v="1.5"/>
    <n v="1"/>
  </r>
  <r>
    <n v="25"/>
    <s v="Bug 25"/>
    <s v="sprint 1"/>
    <s v="Function 1"/>
    <s v="Content 8"/>
    <s v="Low"/>
    <x v="1"/>
    <s v="GUI"/>
    <s v="Closed"/>
    <d v="2016-10-06T00:00:00"/>
    <s v="Tester 01"/>
    <s v="Developer 02"/>
    <d v="2016-10-26T00:00:00"/>
    <s v="Code Error"/>
    <n v="2"/>
    <n v="1"/>
  </r>
  <r>
    <n v="26"/>
    <s v="Bug 26"/>
    <s v="sprint 1"/>
    <s v="Function 1"/>
    <s v="Content 9"/>
    <s v="Low"/>
    <x v="3"/>
    <s v="GUI"/>
    <s v="New"/>
    <d v="2016-10-06T00:00:00"/>
    <s v="Tester 01"/>
    <s v="Developer 02"/>
    <m/>
    <m/>
    <m/>
    <m/>
  </r>
  <r>
    <n v="27"/>
    <s v="Bug 27"/>
    <s v="sprint 1"/>
    <s v="Function 1"/>
    <s v="Content 10"/>
    <s v="Medium"/>
    <x v="3"/>
    <s v="Other"/>
    <s v="New"/>
    <d v="2016-10-06T00:00:00"/>
    <s v="Tester 01"/>
    <s v="Developer 02"/>
    <m/>
    <m/>
    <m/>
    <m/>
  </r>
  <r>
    <n v="28"/>
    <s v="Bug 28"/>
    <s v="sprint 1"/>
    <s v="Function 2"/>
    <s v="Content 11"/>
    <s v="Medium"/>
    <x v="3"/>
    <s v="GUI"/>
    <s v="Closed"/>
    <d v="2016-10-06T00:00:00"/>
    <s v="Tester 02"/>
    <s v="Developer 02"/>
    <d v="2016-10-12T00:00:00"/>
    <s v="Requirements"/>
    <n v="0.25"/>
    <n v="0.25"/>
  </r>
  <r>
    <n v="29"/>
    <s v="Bug 29"/>
    <s v="sprint 1"/>
    <s v="Function 2"/>
    <s v="Content 12"/>
    <s v="Medium"/>
    <x v="3"/>
    <s v="Other"/>
    <s v="In progress"/>
    <d v="2016-10-06T00:00:00"/>
    <s v="Tester 02"/>
    <s v="Developer 02"/>
    <d v="2016-10-26T00:00:00"/>
    <s v="Code Error"/>
    <n v="4"/>
    <m/>
  </r>
  <r>
    <n v="30"/>
    <s v="Bug 30"/>
    <s v="sprint 2"/>
    <s v="Function 5"/>
    <s v="Content 44"/>
    <s v="Medium"/>
    <x v="1"/>
    <s v="API"/>
    <s v="New"/>
    <d v="2016-10-06T00:00:00"/>
    <s v="Tester 02"/>
    <s v="Developer 02"/>
    <m/>
    <m/>
    <m/>
    <m/>
  </r>
  <r>
    <n v="31"/>
    <s v="Bug 31"/>
    <s v="sprint 2"/>
    <s v="Function 5"/>
    <s v="Content 45"/>
    <s v="Medium"/>
    <x v="1"/>
    <s v="FUNC"/>
    <s v="Resolved"/>
    <d v="2016-10-06T00:00:00"/>
    <s v="Tester 02"/>
    <s v="Developer 02"/>
    <m/>
    <s v="Code Error"/>
    <n v="2.5"/>
    <m/>
  </r>
  <r>
    <n v="32"/>
    <s v="Bug 32"/>
    <s v="sprint 2"/>
    <s v="Function 2"/>
    <s v="Content 13"/>
    <s v="Medium"/>
    <x v="1"/>
    <s v="Other"/>
    <s v="New"/>
    <d v="2016-10-10T00:00:00"/>
    <s v="Tester 02"/>
    <s v="Developer 02"/>
    <m/>
    <m/>
    <m/>
    <m/>
  </r>
  <r>
    <n v="33"/>
    <s v="Bug 33"/>
    <s v="sprint 2"/>
    <s v="Function 2"/>
    <s v="Content 14"/>
    <s v="High"/>
    <x v="1"/>
    <s v="FUNC"/>
    <s v="Closed"/>
    <d v="2016-10-10T00:00:00"/>
    <s v="Tester 02"/>
    <s v="Developer 02"/>
    <d v="2016-10-26T00:00:00"/>
    <s v="Code Error"/>
    <n v="6"/>
    <n v="4"/>
  </r>
  <r>
    <n v="34"/>
    <s v="Bug 34"/>
    <s v="sprint 2"/>
    <s v="Function 2"/>
    <s v="Content 15"/>
    <s v="High"/>
    <x v="1"/>
    <s v="FUNC"/>
    <s v="Closed"/>
    <d v="2016-10-12T00:00:00"/>
    <s v="Tester 02"/>
    <s v="Developer 02"/>
    <d v="2016-10-26T00:00:00"/>
    <s v="Requirements"/>
    <n v="8"/>
    <n v="4"/>
  </r>
  <r>
    <n v="35"/>
    <s v="Bug 35"/>
    <s v="sprint 2"/>
    <s v="Function 2"/>
    <s v="Content 16"/>
    <s v="Fatal"/>
    <x v="4"/>
    <s v="FUNC"/>
    <s v="Rejected"/>
    <d v="2016-10-12T00:00:00"/>
    <s v="Tester 02"/>
    <s v="Developer 02"/>
    <d v="2016-10-17T00:00:00"/>
    <s v="Test Error"/>
    <n v="0.25"/>
    <m/>
  </r>
  <r>
    <n v="36"/>
    <s v="Bug 36"/>
    <s v="sprint 2"/>
    <s v="Function 2"/>
    <s v="Content 17"/>
    <s v="High"/>
    <x v="1"/>
    <s v="FUNC"/>
    <s v="Closed"/>
    <d v="2016-10-12T00:00:00"/>
    <s v="Tester 02"/>
    <s v="Developer 02"/>
    <d v="2016-10-26T00:00:00"/>
    <s v="Design Error"/>
    <n v="2.5"/>
    <n v="2"/>
  </r>
  <r>
    <n v="37"/>
    <s v="Bug 37"/>
    <s v="sprint 2"/>
    <s v="Function 2"/>
    <s v="Content 18"/>
    <s v="Medium"/>
    <x v="1"/>
    <s v="FUNC"/>
    <s v="New"/>
    <d v="2016-10-12T00:00:00"/>
    <s v="Tester 02"/>
    <s v="Developer 02"/>
    <m/>
    <m/>
    <m/>
    <m/>
  </r>
  <r>
    <n v="38"/>
    <s v="Bug 38"/>
    <s v="sprint 2"/>
    <s v="Function 2"/>
    <s v="Content 19"/>
    <s v="Medium"/>
    <x v="1"/>
    <s v="FUNC"/>
    <s v="New"/>
    <d v="2016-10-12T00:00:00"/>
    <s v="Tester 02"/>
    <s v="Developer 02"/>
    <m/>
    <m/>
    <m/>
    <m/>
  </r>
  <r>
    <n v="39"/>
    <s v="Bug 39"/>
    <s v="sprint 2"/>
    <s v="Function 2"/>
    <s v="Content 20"/>
    <s v="Medium"/>
    <x v="4"/>
    <s v="SCEN"/>
    <s v="New"/>
    <d v="2016-10-12T00:00:00"/>
    <s v="Tester 02"/>
    <s v="Developer 02"/>
    <m/>
    <m/>
    <m/>
    <m/>
  </r>
  <r>
    <n v="40"/>
    <s v="Bug 40"/>
    <s v="sprint 2"/>
    <s v="Function 2"/>
    <s v="Content 21"/>
    <s v="Medium"/>
    <x v="1"/>
    <s v="FUNC"/>
    <s v="New"/>
    <d v="2016-10-12T00:00:00"/>
    <s v="Tester 02"/>
    <s v="Developer 02"/>
    <m/>
    <m/>
    <m/>
    <m/>
  </r>
  <r>
    <n v="41"/>
    <s v="Bug 41"/>
    <s v="sprint 1"/>
    <s v="Function 4"/>
    <s v="Content 33"/>
    <s v="Low"/>
    <x v="3"/>
    <s v="GUI"/>
    <s v="Closed"/>
    <d v="2016-10-14T00:00:00"/>
    <s v="Tester 03"/>
    <s v="Developer 01"/>
    <d v="2016-10-14T00:00:00"/>
    <s v="Code Error"/>
    <n v="0.25"/>
    <n v="0.25"/>
  </r>
  <r>
    <n v="42"/>
    <s v="Bug 42"/>
    <s v="sprint 1"/>
    <s v="Function 4"/>
    <s v="Content 34"/>
    <s v="Medium"/>
    <x v="1"/>
    <s v="FUNC"/>
    <s v="New"/>
    <d v="2016-10-17T00:00:00"/>
    <s v="Tester 03"/>
    <s v="Developer 01"/>
    <m/>
    <m/>
    <m/>
    <m/>
  </r>
  <r>
    <n v="43"/>
    <s v="Bug 43"/>
    <s v="sprint 1"/>
    <s v="Function 4"/>
    <s v="Content 35"/>
    <s v="Medium"/>
    <x v="1"/>
    <s v="FUNC"/>
    <s v="Resolved"/>
    <d v="2016-10-17T00:00:00"/>
    <s v="Tester 03"/>
    <s v="Developer 01"/>
    <m/>
    <s v="Code Error"/>
    <n v="0.5"/>
    <m/>
  </r>
  <r>
    <n v="44"/>
    <s v="Bug 44"/>
    <s v="sprint 1"/>
    <s v="Function 4"/>
    <s v="Content 36"/>
    <s v="Low"/>
    <x v="3"/>
    <s v="GUI"/>
    <s v="New"/>
    <d v="2016-10-17T00:00:00"/>
    <s v="Tester 03"/>
    <s v="Developer 01"/>
    <m/>
    <m/>
    <m/>
    <m/>
  </r>
  <r>
    <n v="45"/>
    <s v="Bug 45"/>
    <s v="sprint 1"/>
    <s v="Function 4"/>
    <s v="Content 37"/>
    <s v="Low"/>
    <x v="3"/>
    <s v="API"/>
    <s v="Closed"/>
    <d v="2016-10-17T00:00:00"/>
    <s v="Tester 03"/>
    <s v="Developer 01"/>
    <d v="2016-10-17T00:00:00"/>
    <s v="Code Error"/>
    <n v="2"/>
    <n v="0.5"/>
  </r>
  <r>
    <n v="46"/>
    <s v="Bug 46"/>
    <s v="sprint 3"/>
    <s v="Function 9"/>
    <s v="Content 66"/>
    <s v="Medium"/>
    <x v="1"/>
    <s v="GUI"/>
    <s v="Resolved"/>
    <d v="2016-10-19T00:00:00"/>
    <s v="Tester 02"/>
    <s v="Developer 01"/>
    <m/>
    <s v="Code Error"/>
    <n v="0.25"/>
    <m/>
  </r>
  <r>
    <n v="47"/>
    <s v="Bug 47"/>
    <s v="sprint 3"/>
    <s v="Function 9"/>
    <s v="Content 67"/>
    <s v="Medium"/>
    <x v="1"/>
    <s v="FUNC"/>
    <s v="New"/>
    <d v="2016-10-19T00:00:00"/>
    <s v="Tester 02"/>
    <s v="Developer 01"/>
    <m/>
    <m/>
    <m/>
    <m/>
  </r>
  <r>
    <n v="48"/>
    <s v="Bug 48"/>
    <s v="sprint 3"/>
    <s v="Function 9"/>
    <s v="Content 68"/>
    <s v="Low"/>
    <x v="3"/>
    <s v="GUI"/>
    <s v="New"/>
    <d v="2016-10-19T00:00:00"/>
    <s v="Tester 02"/>
    <s v="Developer 01"/>
    <m/>
    <m/>
    <m/>
    <m/>
  </r>
  <r>
    <n v="49"/>
    <s v="Bug 49"/>
    <s v="sprint 3"/>
    <s v="Function 9"/>
    <s v="Content 69"/>
    <s v="High"/>
    <x v="2"/>
    <s v="FUNC"/>
    <s v="Feedback"/>
    <d v="2016-10-19T00:00:00"/>
    <s v="Tester 02"/>
    <s v="Developer 01"/>
    <m/>
    <s v="Code Error"/>
    <n v="1"/>
    <n v="0.5"/>
  </r>
  <r>
    <n v="50"/>
    <s v="Bug 50"/>
    <s v="sprint 3"/>
    <s v="Function 9"/>
    <s v="Content 70"/>
    <s v="Medium"/>
    <x v="1"/>
    <s v="FUNC"/>
    <s v="Resolved"/>
    <d v="2016-10-19T00:00:00"/>
    <s v="Tester 02"/>
    <s v="Developer 01"/>
    <m/>
    <s v="Code Error"/>
    <n v="2.5"/>
    <m/>
  </r>
  <r>
    <n v="51"/>
    <s v="Bug 51"/>
    <s v="sprint 3"/>
    <s v="Function 9"/>
    <s v="Content 71"/>
    <s v="Serious"/>
    <x v="2"/>
    <s v="FUNC"/>
    <s v="New"/>
    <d v="2016-10-19T00:00:00"/>
    <s v="Tester 02"/>
    <s v="Developer 01"/>
    <m/>
    <m/>
    <m/>
    <m/>
  </r>
  <r>
    <n v="52"/>
    <s v="Bug 52"/>
    <s v="sprint 1"/>
    <s v="Function 5"/>
    <s v="Content 40"/>
    <s v="Low"/>
    <x v="3"/>
    <s v="GUI"/>
    <s v="Resolved"/>
    <d v="2016-10-20T00:00:00"/>
    <s v="Tester 02"/>
    <s v="Developer 02"/>
    <m/>
    <s v="Requirements"/>
    <n v="0.25"/>
    <m/>
  </r>
  <r>
    <n v="53"/>
    <s v="Bug 53"/>
    <s v="sprint 1"/>
    <s v="Function 5"/>
    <s v="Content 41"/>
    <s v="Medium"/>
    <x v="1"/>
    <s v="GUI"/>
    <s v="New"/>
    <d v="2016-10-20T00:00:00"/>
    <s v="Tester 02"/>
    <s v="Developer 02"/>
    <m/>
    <m/>
    <m/>
    <m/>
  </r>
  <r>
    <n v="54"/>
    <s v="Bug 54"/>
    <s v="sprint 3"/>
    <s v="Function 5"/>
    <s v="Content 42"/>
    <s v="Low"/>
    <x v="3"/>
    <s v="GUI"/>
    <s v="New"/>
    <d v="2016-10-20T00:00:00"/>
    <s v="Tester 02"/>
    <s v="Developer 02"/>
    <m/>
    <m/>
    <m/>
    <m/>
  </r>
  <r>
    <n v="55"/>
    <s v="Bug 55"/>
    <s v="sprint 2"/>
    <s v="Function 5"/>
    <s v="Content 43"/>
    <s v="Medium"/>
    <x v="1"/>
    <s v="FUNC"/>
    <s v="New"/>
    <d v="2016-10-20T00:00:00"/>
    <s v="Tester 02"/>
    <s v="Developer 02"/>
    <m/>
    <m/>
    <m/>
    <m/>
  </r>
  <r>
    <n v="56"/>
    <s v="Bug 56"/>
    <s v="sprint 3"/>
    <s v="Function 8"/>
    <s v="Content 60"/>
    <s v="Low"/>
    <x v="3"/>
    <s v="GUI"/>
    <s v="New"/>
    <d v="2016-10-26T00:00:00"/>
    <s v="Tester 03"/>
    <s v="Developer 02"/>
    <m/>
    <m/>
    <m/>
    <m/>
  </r>
  <r>
    <n v="57"/>
    <s v="Bug 57"/>
    <s v="sprint 3"/>
    <s v="Function 8"/>
    <s v="Content 61"/>
    <s v="Low"/>
    <x v="3"/>
    <s v="GUI"/>
    <s v="New"/>
    <d v="2016-10-26T00:00:00"/>
    <s v="Tester 03"/>
    <s v="Developer 02"/>
    <m/>
    <m/>
    <m/>
    <m/>
  </r>
  <r>
    <n v="58"/>
    <s v="Bug 58"/>
    <s v="sprint 3"/>
    <s v="Function 8"/>
    <s v="Content 62"/>
    <s v="Medium"/>
    <x v="1"/>
    <s v="GUI"/>
    <s v="New"/>
    <d v="2016-10-26T00:00:00"/>
    <s v="Tester 03"/>
    <s v="Developer 02"/>
    <m/>
    <m/>
    <m/>
    <m/>
  </r>
  <r>
    <n v="59"/>
    <s v="Bug 59"/>
    <s v="sprint 3"/>
    <s v="Function 8"/>
    <s v="Content 63"/>
    <s v="Low"/>
    <x v="3"/>
    <s v="GUI"/>
    <s v="New"/>
    <d v="2016-10-26T00:00:00"/>
    <s v="Tester 03"/>
    <s v="Developer 02"/>
    <m/>
    <m/>
    <m/>
    <m/>
  </r>
  <r>
    <n v="60"/>
    <s v="Bug 60"/>
    <s v="sprint 3"/>
    <s v="Function 8"/>
    <s v="Content 64"/>
    <s v="Medium"/>
    <x v="1"/>
    <s v="FUNC"/>
    <s v="Closed"/>
    <d v="2016-10-26T00:00:00"/>
    <s v="Tester 03"/>
    <s v="Developer 02"/>
    <d v="2016-11-04T00:00:00"/>
    <s v="Code Error"/>
    <n v="3"/>
    <n v="2"/>
  </r>
  <r>
    <n v="61"/>
    <s v="Bug 61"/>
    <s v="sprint 3"/>
    <s v="Function 8"/>
    <s v="Content 65"/>
    <s v="High"/>
    <x v="4"/>
    <s v="FUNC"/>
    <s v="In progress"/>
    <d v="2016-10-26T00:00:00"/>
    <s v="Tester 03"/>
    <s v="Developer 02"/>
    <m/>
    <s v="Code Error"/>
    <n v="1"/>
    <m/>
  </r>
  <r>
    <n v="62"/>
    <s v="Bug 62"/>
    <s v="sprint 1"/>
    <s v="Function 5"/>
    <s v="Content 38"/>
    <s v="Low"/>
    <x v="3"/>
    <s v="GUI"/>
    <s v="New"/>
    <d v="2106-09-23T00:00:00"/>
    <s v="Tester 02"/>
    <s v="Developer 01"/>
    <m/>
    <m/>
    <m/>
    <m/>
  </r>
  <r>
    <n v="63"/>
    <s v="Bug 63"/>
    <s v="sprint 1"/>
    <s v="Function 5"/>
    <s v="Content 39"/>
    <s v="Low"/>
    <x v="3"/>
    <s v="GUI"/>
    <s v="Closed"/>
    <d v="2106-09-23T00:00:00"/>
    <s v="Tester 02"/>
    <s v="Developer 02"/>
    <d v="2106-10-06T00:00:00"/>
    <s v="Design Error"/>
    <n v="0.5"/>
    <n v="0.25"/>
  </r>
  <r>
    <n v="64"/>
    <s v="Bug 64"/>
    <s v="sprint 1"/>
    <s v="Function 4"/>
    <s v="Content 29"/>
    <s v="Low"/>
    <x v="3"/>
    <s v="GUI"/>
    <s v="Closed"/>
    <d v="2106-09-27T00:00:00"/>
    <s v="Tester 03"/>
    <s v="Developer 01"/>
    <s v="9/27/210"/>
    <s v="Code Error"/>
    <n v="0.75"/>
    <n v="0.5"/>
  </r>
  <r>
    <n v="65"/>
    <s v="Bug 65"/>
    <s v="sprint 1"/>
    <s v="Function 4"/>
    <s v="Content 30"/>
    <s v="Medium"/>
    <x v="1"/>
    <s v="API"/>
    <s v="Closed"/>
    <d v="2106-09-27T00:00:00"/>
    <s v="Tester 03"/>
    <s v="Developer 01"/>
    <s v="9/27/210"/>
    <s v="Design Error"/>
    <n v="2"/>
    <n v="1"/>
  </r>
  <r>
    <n v="66"/>
    <s v="Bug 66"/>
    <s v="sprint 1"/>
    <s v="Function 4"/>
    <s v="Content 31"/>
    <s v="Medium"/>
    <x v="1"/>
    <s v="FUNC"/>
    <s v="In progress"/>
    <d v="2106-09-27T00:00:00"/>
    <s v="Tester 03"/>
    <s v="Developer 01"/>
    <m/>
    <s v="Code Error"/>
    <m/>
    <m/>
  </r>
  <r>
    <n v="67"/>
    <s v="Bug 67"/>
    <s v="sprint 1"/>
    <s v="Function 4"/>
    <s v="Content 32"/>
    <s v="Medium"/>
    <x v="1"/>
    <s v="FUNC"/>
    <s v="New"/>
    <d v="2106-09-27T00:00:00"/>
    <s v="Tester 03"/>
    <s v="Developer 01"/>
    <m/>
    <m/>
    <m/>
    <m/>
  </r>
  <r>
    <n v="68"/>
    <s v="Bug 68"/>
    <s v="sprint 2"/>
    <s v="Function 3"/>
    <s v="Content 22"/>
    <s v="High"/>
    <x v="0"/>
    <s v="SCEN"/>
    <s v="Closed"/>
    <d v="2106-10-19T00:00:00"/>
    <s v="Tester 01"/>
    <s v="Developer 05"/>
    <d v="2106-10-19T00:00:00"/>
    <s v="Design Error"/>
    <n v="3"/>
    <n v="1"/>
  </r>
  <r>
    <n v="69"/>
    <s v="Bug 69"/>
    <s v="sprint 2"/>
    <s v="Function 3"/>
    <s v="Content 23"/>
    <s v="High"/>
    <x v="2"/>
    <s v="Other"/>
    <s v="Closed"/>
    <d v="2106-10-19T00:00:00"/>
    <s v="Tester 01"/>
    <s v="Developer 05"/>
    <d v="2106-10-19T00:00:00"/>
    <s v="Design Error"/>
    <n v="4"/>
    <n v="1.5"/>
  </r>
  <r>
    <n v="70"/>
    <s v="Bug 70"/>
    <s v="sprint 2"/>
    <s v="Function 3"/>
    <s v="Content 24"/>
    <s v="Medium"/>
    <x v="1"/>
    <s v="Other"/>
    <s v="In progress"/>
    <d v="2106-10-20T00:00:00"/>
    <s v="Tester 01"/>
    <s v="Developer 05"/>
    <d v="2106-10-20T00:00:00"/>
    <s v="Design Error"/>
    <n v="1"/>
    <m/>
  </r>
  <r>
    <n v="71"/>
    <s v="Bug 71"/>
    <s v="sprint 2"/>
    <s v="Function 3"/>
    <s v="Content 25"/>
    <s v="High"/>
    <x v="2"/>
    <s v="FUNC"/>
    <s v="New"/>
    <d v="2106-10-20T00:00:00"/>
    <s v="Tester 01"/>
    <s v="Developer 05"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">
  <r>
    <x v="0"/>
    <n v="32"/>
  </r>
  <r>
    <x v="1"/>
    <n v="6"/>
  </r>
  <r>
    <x v="2"/>
    <n v="28"/>
  </r>
  <r>
    <x v="3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63:C68" firstHeaderRow="1" firstDataRow="1" firstDataCol="1"/>
  <pivotFields count="2">
    <pivotField axis="axisRow" showAll="0">
      <items count="5">
        <item x="1"/>
        <item x="3"/>
        <item x="2"/>
        <item x="0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2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Bug weight">
  <location ref="B52:C58" firstHeaderRow="1" firstDataRow="1" firstDataCol="1"/>
  <pivotFields count="16">
    <pivotField dataField="1" showAll="0"/>
    <pivotField showAll="0"/>
    <pivotField showAll="0"/>
    <pivotField showAll="0"/>
    <pivotField showAll="0"/>
    <pivotField axis="axisRow" showAll="0">
      <items count="6">
        <item x="4"/>
        <item x="2"/>
        <item x="3"/>
        <item x="1"/>
        <item x="0"/>
        <item t="default"/>
      </items>
    </pivotField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No" fld="0" subtotal="count" baseField="0" baseItem="0"/>
  </dataFields>
  <formats count="6">
    <format dxfId="5">
      <pivotArea outline="0" collapsedLevelsAreSubtotals="1" fieldPosition="0"/>
    </format>
    <format dxfId="4">
      <pivotArea dataOnly="0" labelOnly="1" outline="0" axis="axisValues" fieldPosition="0"/>
    </format>
    <format dxfId="3">
      <pivotArea dataOnly="0" labelOnly="1" outline="0" axis="axisValues" fieldPosition="0"/>
    </format>
    <format dxfId="2">
      <pivotArea outline="0" collapsedLevelsAreSubtotals="1" fieldPosition="0"/>
    </format>
    <format dxfId="1">
      <pivotArea dataOnly="0" labelOnly="1" outline="0" axis="axisValues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0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riority">
  <location ref="B43:C49" firstHeaderRow="1" firstDataRow="1" firstDataCol="1"/>
  <pivotFields count="16">
    <pivotField dataField="1" showAll="0"/>
    <pivotField showAll="0"/>
    <pivotField showAll="0"/>
    <pivotField showAll="0"/>
    <pivotField showAll="0"/>
    <pivotField showAll="0"/>
    <pivotField axis="axisRow" showAll="0">
      <items count="6">
        <item x="2"/>
        <item x="4"/>
        <item x="3"/>
        <item x="1"/>
        <item x="0"/>
        <item t="default"/>
      </items>
    </pivotField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No" fld="0" subtotal="count" baseField="0" baseItem="0"/>
  </dataFields>
  <formats count="6">
    <format dxfId="11">
      <pivotArea outline="0" collapsedLevelsAreSubtotals="1" fieldPosition="0"/>
    </format>
    <format dxfId="10">
      <pivotArea dataOnly="0" labelOnly="1" outline="0" axis="axisValues" fieldPosition="0"/>
    </format>
    <format dxfId="9">
      <pivotArea dataOnly="0" labelOnly="1" outline="0" axis="axisValues" fieldPosition="0"/>
    </format>
    <format dxfId="8">
      <pivotArea outline="0" collapsedLevelsAreSubtotals="1" fieldPosition="0"/>
    </format>
    <format dxfId="7">
      <pivotArea dataOnly="0" labelOnly="1" outline="0" axis="axisValues" fieldPosition="0"/>
    </format>
    <format dxfId="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6"/>
  <sheetViews>
    <sheetView topLeftCell="A4" workbookViewId="0">
      <selection activeCell="J4" sqref="J4"/>
    </sheetView>
  </sheetViews>
  <sheetFormatPr defaultColWidth="4.7109375" defaultRowHeight="12.75"/>
  <cols>
    <col min="9" max="9" width="7.85546875" customWidth="1"/>
    <col min="10" max="10" width="20.28515625" customWidth="1"/>
  </cols>
  <sheetData>
    <row r="2" spans="2:10">
      <c r="B2" s="17" t="s">
        <v>204</v>
      </c>
    </row>
    <row r="3" spans="2:10">
      <c r="C3" s="17" t="s">
        <v>215</v>
      </c>
      <c r="J3" t="s">
        <v>224</v>
      </c>
    </row>
    <row r="4" spans="2:10">
      <c r="C4" s="19" t="s">
        <v>230</v>
      </c>
      <c r="J4" t="s">
        <v>225</v>
      </c>
    </row>
    <row r="5" spans="2:10">
      <c r="C5" s="17" t="s">
        <v>234</v>
      </c>
      <c r="J5" t="s">
        <v>225</v>
      </c>
    </row>
    <row r="6" spans="2:10">
      <c r="C6" s="17" t="s">
        <v>221</v>
      </c>
      <c r="J6" t="s">
        <v>225</v>
      </c>
    </row>
    <row r="7" spans="2:10">
      <c r="C7" s="19" t="s">
        <v>241</v>
      </c>
      <c r="J7" t="s">
        <v>225</v>
      </c>
    </row>
    <row r="8" spans="2:10">
      <c r="C8" s="19" t="s">
        <v>242</v>
      </c>
      <c r="J8" t="s">
        <v>226</v>
      </c>
    </row>
    <row r="9" spans="2:10">
      <c r="C9" s="17" t="s">
        <v>222</v>
      </c>
      <c r="J9" t="s">
        <v>227</v>
      </c>
    </row>
    <row r="10" spans="2:10">
      <c r="C10" s="17" t="s">
        <v>223</v>
      </c>
      <c r="J10" t="s">
        <v>228</v>
      </c>
    </row>
    <row r="11" spans="2:10">
      <c r="C11" s="19" t="s">
        <v>243</v>
      </c>
      <c r="J11" t="s">
        <v>229</v>
      </c>
    </row>
    <row r="12" spans="2:10">
      <c r="B12" s="19" t="s">
        <v>205</v>
      </c>
    </row>
    <row r="13" spans="2:10">
      <c r="C13" s="19" t="s">
        <v>216</v>
      </c>
    </row>
    <row r="14" spans="2:10">
      <c r="C14" s="19" t="s">
        <v>217</v>
      </c>
    </row>
    <row r="15" spans="2:10">
      <c r="C15" s="19" t="s">
        <v>218</v>
      </c>
    </row>
    <row r="16" spans="2:10">
      <c r="C16" s="19" t="s">
        <v>219</v>
      </c>
    </row>
    <row r="17" spans="2:3">
      <c r="C17" s="17" t="s">
        <v>220</v>
      </c>
    </row>
    <row r="18" spans="2:3">
      <c r="B18" s="19" t="s">
        <v>206</v>
      </c>
    </row>
    <row r="19" spans="2:3">
      <c r="C19" s="17" t="s">
        <v>207</v>
      </c>
    </row>
    <row r="20" spans="2:3">
      <c r="C20" s="17" t="s">
        <v>208</v>
      </c>
    </row>
    <row r="21" spans="2:3">
      <c r="C21" s="17" t="s">
        <v>209</v>
      </c>
    </row>
    <row r="22" spans="2:3">
      <c r="B22" s="17" t="s">
        <v>210</v>
      </c>
    </row>
    <row r="23" spans="2:3">
      <c r="C23" s="17" t="s">
        <v>211</v>
      </c>
    </row>
    <row r="24" spans="2:3">
      <c r="C24" s="17" t="s">
        <v>212</v>
      </c>
    </row>
    <row r="25" spans="2:3">
      <c r="C25" s="19" t="s">
        <v>213</v>
      </c>
    </row>
    <row r="26" spans="2:3">
      <c r="B26" s="19" t="s">
        <v>214</v>
      </c>
    </row>
  </sheetData>
  <phoneticPr fontId="7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83"/>
  <sheetViews>
    <sheetView topLeftCell="G1" workbookViewId="0">
      <pane ySplit="7" topLeftCell="A44" activePane="bottomLeft" state="frozen"/>
      <selection pane="bottomLeft" activeCell="I10" sqref="I10"/>
    </sheetView>
  </sheetViews>
  <sheetFormatPr defaultColWidth="17.28515625" defaultRowHeight="15" customHeight="1"/>
  <cols>
    <col min="1" max="1" width="5.42578125" customWidth="1"/>
    <col min="2" max="2" width="15" customWidth="1"/>
    <col min="3" max="3" width="16.28515625" customWidth="1"/>
    <col min="4" max="4" width="15.7109375" style="2" customWidth="1"/>
    <col min="5" max="5" width="18.42578125" style="2" bestFit="1" customWidth="1"/>
    <col min="6" max="15" width="14" style="2" customWidth="1"/>
    <col min="16" max="16" width="16" style="2" customWidth="1"/>
    <col min="17" max="17" width="17.28515625" style="2" customWidth="1"/>
    <col min="18" max="23" width="17.28515625" customWidth="1"/>
  </cols>
  <sheetData>
    <row r="1" spans="1:23" ht="15" customHeight="1">
      <c r="A1" s="4"/>
      <c r="B1" s="8" t="s">
        <v>0</v>
      </c>
      <c r="C1" s="40"/>
      <c r="D1" s="40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R1" s="2"/>
      <c r="S1" s="2"/>
      <c r="T1" s="2"/>
      <c r="U1" s="2"/>
      <c r="V1" s="2"/>
      <c r="W1" s="2"/>
    </row>
    <row r="2" spans="1:23" ht="15" customHeight="1">
      <c r="A2" s="4"/>
      <c r="B2" s="8" t="s">
        <v>1</v>
      </c>
      <c r="C2" s="40"/>
      <c r="D2" s="40"/>
      <c r="E2" s="1"/>
      <c r="F2" s="3"/>
      <c r="G2" s="3"/>
      <c r="H2" s="3"/>
      <c r="I2" s="3"/>
      <c r="J2" s="3"/>
      <c r="K2" s="3"/>
      <c r="L2" s="3"/>
      <c r="M2" s="1">
        <f>SUMIF(I:I,"Closed",O:O)</f>
        <v>59</v>
      </c>
      <c r="N2" s="1"/>
      <c r="O2" s="1"/>
      <c r="P2" s="1"/>
      <c r="R2" s="2"/>
      <c r="S2" s="2"/>
      <c r="T2" s="2"/>
      <c r="U2" s="2"/>
      <c r="V2" s="2"/>
      <c r="W2" s="2"/>
    </row>
    <row r="3" spans="1:23" ht="12.7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5"/>
      <c r="M3" s="4"/>
      <c r="N3" s="4"/>
      <c r="O3" s="4"/>
      <c r="P3" s="4"/>
      <c r="R3" s="2"/>
      <c r="S3" s="2"/>
      <c r="T3" s="2"/>
      <c r="U3" s="2"/>
      <c r="V3" s="2"/>
      <c r="W3" s="2"/>
    </row>
    <row r="4" spans="1:23" ht="12.7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5"/>
      <c r="M4" s="4"/>
      <c r="N4" s="4"/>
      <c r="O4" s="4"/>
      <c r="P4" s="4"/>
      <c r="R4" s="2"/>
      <c r="S4" s="2"/>
      <c r="T4" s="2"/>
      <c r="U4" s="2"/>
      <c r="V4" s="2"/>
      <c r="W4" s="2"/>
    </row>
    <row r="5" spans="1:23" ht="12.7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5"/>
      <c r="M5" s="4"/>
      <c r="N5" s="4"/>
      <c r="O5" s="4"/>
      <c r="P5" s="4"/>
      <c r="R5" s="2"/>
      <c r="S5" s="2"/>
      <c r="T5" s="2"/>
      <c r="U5" s="2"/>
      <c r="V5" s="2"/>
      <c r="W5" s="2"/>
    </row>
    <row r="6" spans="1:23" ht="12.7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4"/>
      <c r="R6" s="2"/>
      <c r="S6" s="2"/>
      <c r="T6" s="2"/>
      <c r="U6" s="2"/>
      <c r="V6" s="2"/>
      <c r="W6" s="2"/>
    </row>
    <row r="7" spans="1:23" ht="25.5" customHeight="1">
      <c r="A7" s="7" t="s">
        <v>2</v>
      </c>
      <c r="B7" s="6" t="s">
        <v>3</v>
      </c>
      <c r="C7" s="6" t="s">
        <v>4</v>
      </c>
      <c r="D7" s="6" t="s">
        <v>5</v>
      </c>
      <c r="E7" s="7" t="s">
        <v>6</v>
      </c>
      <c r="F7" s="7" t="s">
        <v>7</v>
      </c>
      <c r="G7" s="7" t="s">
        <v>8</v>
      </c>
      <c r="H7" s="7" t="s">
        <v>9</v>
      </c>
      <c r="I7" s="7" t="s">
        <v>10</v>
      </c>
      <c r="J7" s="7" t="s">
        <v>11</v>
      </c>
      <c r="K7" s="7" t="s">
        <v>12</v>
      </c>
      <c r="L7" s="7" t="s">
        <v>200</v>
      </c>
      <c r="M7" s="7" t="s">
        <v>13</v>
      </c>
      <c r="N7" s="7" t="s">
        <v>14</v>
      </c>
      <c r="O7" s="7" t="s">
        <v>193</v>
      </c>
      <c r="P7" s="7" t="s">
        <v>194</v>
      </c>
      <c r="R7" s="2"/>
      <c r="S7" s="2"/>
      <c r="T7" s="2"/>
      <c r="U7" s="2"/>
      <c r="V7" s="2"/>
      <c r="W7" s="2"/>
    </row>
    <row r="8" spans="1:23">
      <c r="A8" s="10">
        <v>1</v>
      </c>
      <c r="B8" s="9" t="s">
        <v>35</v>
      </c>
      <c r="C8" s="10" t="s">
        <v>26</v>
      </c>
      <c r="D8" s="9" t="s">
        <v>183</v>
      </c>
      <c r="E8" s="11" t="s">
        <v>162</v>
      </c>
      <c r="F8" s="11" t="s">
        <v>34</v>
      </c>
      <c r="G8" s="10" t="s">
        <v>199</v>
      </c>
      <c r="H8" s="10" t="s">
        <v>29</v>
      </c>
      <c r="I8" s="14" t="s">
        <v>19</v>
      </c>
      <c r="J8" s="12">
        <v>42635</v>
      </c>
      <c r="K8" s="14" t="s">
        <v>201</v>
      </c>
      <c r="L8" s="10" t="s">
        <v>186</v>
      </c>
      <c r="M8" s="13">
        <v>42639</v>
      </c>
      <c r="N8" s="10" t="s">
        <v>20</v>
      </c>
      <c r="O8" s="15">
        <v>4</v>
      </c>
      <c r="P8" s="15">
        <v>3</v>
      </c>
      <c r="R8" s="2"/>
      <c r="S8" s="2"/>
      <c r="T8" s="2"/>
      <c r="U8" s="2"/>
      <c r="V8" s="2"/>
      <c r="W8" s="2"/>
    </row>
    <row r="9" spans="1:23">
      <c r="A9" s="10">
        <v>2</v>
      </c>
      <c r="B9" s="9" t="s">
        <v>36</v>
      </c>
      <c r="C9" s="10" t="s">
        <v>26</v>
      </c>
      <c r="D9" s="9" t="s">
        <v>183</v>
      </c>
      <c r="E9" s="11" t="s">
        <v>163</v>
      </c>
      <c r="F9" s="11" t="s">
        <v>21</v>
      </c>
      <c r="G9" s="10" t="s">
        <v>17</v>
      </c>
      <c r="H9" s="10" t="s">
        <v>29</v>
      </c>
      <c r="I9" s="10" t="s">
        <v>19</v>
      </c>
      <c r="J9" s="12">
        <v>42635</v>
      </c>
      <c r="K9" s="10" t="s">
        <v>201</v>
      </c>
      <c r="L9" s="10" t="s">
        <v>186</v>
      </c>
      <c r="M9" s="13">
        <v>42639</v>
      </c>
      <c r="N9" s="10" t="s">
        <v>20</v>
      </c>
      <c r="O9" s="15">
        <v>2</v>
      </c>
      <c r="P9" s="15">
        <v>0.5</v>
      </c>
      <c r="R9" s="2"/>
      <c r="S9" s="2"/>
      <c r="T9" s="2"/>
      <c r="U9" s="2"/>
      <c r="V9" s="2"/>
      <c r="W9" s="2"/>
    </row>
    <row r="10" spans="1:23">
      <c r="A10" s="10">
        <v>3</v>
      </c>
      <c r="B10" s="9" t="s">
        <v>37</v>
      </c>
      <c r="C10" s="10" t="s">
        <v>26</v>
      </c>
      <c r="D10" s="9" t="s">
        <v>183</v>
      </c>
      <c r="E10" s="11" t="s">
        <v>164</v>
      </c>
      <c r="F10" s="11" t="s">
        <v>28</v>
      </c>
      <c r="G10" s="10" t="s">
        <v>28</v>
      </c>
      <c r="H10" s="10" t="s">
        <v>29</v>
      </c>
      <c r="I10" s="14" t="s">
        <v>192</v>
      </c>
      <c r="J10" s="12">
        <v>42635</v>
      </c>
      <c r="K10" s="10" t="s">
        <v>201</v>
      </c>
      <c r="L10" s="10" t="s">
        <v>186</v>
      </c>
      <c r="M10" s="13"/>
      <c r="N10" s="10" t="s">
        <v>20</v>
      </c>
      <c r="O10" s="15">
        <v>3</v>
      </c>
      <c r="P10" s="15">
        <v>1</v>
      </c>
      <c r="R10" s="2"/>
      <c r="S10" s="2"/>
      <c r="T10" s="2"/>
      <c r="U10" s="2"/>
      <c r="V10" s="2"/>
      <c r="W10" s="2"/>
    </row>
    <row r="11" spans="1:23">
      <c r="A11" s="10">
        <v>4</v>
      </c>
      <c r="B11" s="9" t="s">
        <v>38</v>
      </c>
      <c r="C11" s="10" t="s">
        <v>15</v>
      </c>
      <c r="D11" s="9" t="s">
        <v>178</v>
      </c>
      <c r="E11" s="11" t="s">
        <v>106</v>
      </c>
      <c r="F11" s="11" t="s">
        <v>16</v>
      </c>
      <c r="G11" s="10" t="s">
        <v>17</v>
      </c>
      <c r="H11" s="10" t="s">
        <v>18</v>
      </c>
      <c r="I11" s="10" t="s">
        <v>19</v>
      </c>
      <c r="J11" s="12">
        <v>42636</v>
      </c>
      <c r="K11" s="10" t="s">
        <v>202</v>
      </c>
      <c r="L11" s="10" t="s">
        <v>187</v>
      </c>
      <c r="M11" s="13">
        <v>42649</v>
      </c>
      <c r="N11" s="10" t="s">
        <v>20</v>
      </c>
      <c r="O11" s="15">
        <v>0.25</v>
      </c>
      <c r="P11" s="15">
        <v>0.25</v>
      </c>
      <c r="R11" s="2"/>
      <c r="S11" s="2"/>
      <c r="T11" s="2"/>
      <c r="U11" s="2"/>
      <c r="V11" s="2"/>
      <c r="W11" s="2"/>
    </row>
    <row r="12" spans="1:23">
      <c r="A12" s="10">
        <v>5</v>
      </c>
      <c r="B12" s="9" t="s">
        <v>39</v>
      </c>
      <c r="C12" s="10" t="s">
        <v>15</v>
      </c>
      <c r="D12" s="9" t="s">
        <v>178</v>
      </c>
      <c r="E12" s="11" t="s">
        <v>107</v>
      </c>
      <c r="F12" s="11" t="s">
        <v>21</v>
      </c>
      <c r="G12" s="10" t="s">
        <v>16</v>
      </c>
      <c r="H12" s="10" t="s">
        <v>18</v>
      </c>
      <c r="I12" s="10" t="s">
        <v>19</v>
      </c>
      <c r="J12" s="12">
        <v>42636</v>
      </c>
      <c r="K12" s="10" t="s">
        <v>202</v>
      </c>
      <c r="L12" s="10" t="s">
        <v>187</v>
      </c>
      <c r="M12" s="13">
        <v>42669</v>
      </c>
      <c r="N12" s="10" t="s">
        <v>20</v>
      </c>
      <c r="O12" s="15">
        <v>0.25</v>
      </c>
      <c r="P12" s="15">
        <v>0.25</v>
      </c>
      <c r="R12" s="2"/>
      <c r="S12" s="2"/>
      <c r="T12" s="2"/>
      <c r="U12" s="2"/>
      <c r="V12" s="2"/>
      <c r="W12" s="2"/>
    </row>
    <row r="13" spans="1:23">
      <c r="A13" s="10">
        <v>6</v>
      </c>
      <c r="B13" s="9" t="s">
        <v>40</v>
      </c>
      <c r="C13" s="10" t="s">
        <v>15</v>
      </c>
      <c r="D13" s="9" t="s">
        <v>178</v>
      </c>
      <c r="E13" s="11" t="s">
        <v>108</v>
      </c>
      <c r="F13" s="11" t="s">
        <v>16</v>
      </c>
      <c r="G13" s="10" t="s">
        <v>16</v>
      </c>
      <c r="H13" s="10" t="s">
        <v>18</v>
      </c>
      <c r="I13" s="10" t="s">
        <v>19</v>
      </c>
      <c r="J13" s="12">
        <v>42636</v>
      </c>
      <c r="K13" s="10" t="s">
        <v>202</v>
      </c>
      <c r="L13" s="10" t="s">
        <v>187</v>
      </c>
      <c r="M13" s="13">
        <v>42669</v>
      </c>
      <c r="N13" s="10" t="s">
        <v>20</v>
      </c>
      <c r="O13" s="15">
        <v>0.5</v>
      </c>
      <c r="P13" s="15">
        <v>0.25</v>
      </c>
      <c r="R13" s="2"/>
      <c r="S13" s="2"/>
      <c r="T13" s="2"/>
      <c r="U13" s="2"/>
      <c r="V13" s="2"/>
      <c r="W13" s="2"/>
    </row>
    <row r="14" spans="1:23">
      <c r="A14" s="10">
        <v>7</v>
      </c>
      <c r="B14" s="9" t="s">
        <v>41</v>
      </c>
      <c r="C14" s="10" t="s">
        <v>15</v>
      </c>
      <c r="D14" s="9" t="s">
        <v>178</v>
      </c>
      <c r="E14" s="11" t="s">
        <v>109</v>
      </c>
      <c r="F14" s="11" t="s">
        <v>21</v>
      </c>
      <c r="G14" s="10" t="s">
        <v>17</v>
      </c>
      <c r="H14" s="10" t="s">
        <v>18</v>
      </c>
      <c r="I14" s="10" t="s">
        <v>19</v>
      </c>
      <c r="J14" s="12">
        <v>42636</v>
      </c>
      <c r="K14" s="10" t="s">
        <v>202</v>
      </c>
      <c r="L14" s="10" t="s">
        <v>187</v>
      </c>
      <c r="M14" s="13">
        <v>42669</v>
      </c>
      <c r="N14" s="10" t="s">
        <v>20</v>
      </c>
      <c r="O14" s="15">
        <v>0.25</v>
      </c>
      <c r="P14" s="15">
        <v>0.25</v>
      </c>
      <c r="R14" s="2"/>
      <c r="S14" s="2"/>
      <c r="T14" s="2"/>
      <c r="U14" s="2"/>
      <c r="V14" s="2"/>
      <c r="W14" s="2"/>
    </row>
    <row r="15" spans="1:23">
      <c r="A15" s="10">
        <v>8</v>
      </c>
      <c r="B15" s="9" t="s">
        <v>42</v>
      </c>
      <c r="C15" s="10" t="s">
        <v>15</v>
      </c>
      <c r="D15" s="9" t="s">
        <v>178</v>
      </c>
      <c r="E15" s="11" t="s">
        <v>110</v>
      </c>
      <c r="F15" s="11" t="s">
        <v>21</v>
      </c>
      <c r="G15" s="10" t="s">
        <v>16</v>
      </c>
      <c r="H15" s="10" t="s">
        <v>196</v>
      </c>
      <c r="I15" s="10" t="s">
        <v>192</v>
      </c>
      <c r="J15" s="12">
        <v>42636</v>
      </c>
      <c r="K15" s="10" t="s">
        <v>202</v>
      </c>
      <c r="L15" s="10" t="s">
        <v>187</v>
      </c>
      <c r="M15" s="13">
        <v>42649</v>
      </c>
      <c r="N15" s="10" t="s">
        <v>20</v>
      </c>
      <c r="O15" s="15">
        <v>6</v>
      </c>
      <c r="P15" s="15">
        <v>3</v>
      </c>
      <c r="R15" s="2"/>
      <c r="S15" s="2"/>
      <c r="T15" s="2"/>
      <c r="U15" s="2"/>
      <c r="V15" s="2"/>
      <c r="W15" s="2"/>
    </row>
    <row r="16" spans="1:23">
      <c r="A16" s="10">
        <v>9</v>
      </c>
      <c r="B16" s="9" t="s">
        <v>43</v>
      </c>
      <c r="C16" s="10" t="s">
        <v>15</v>
      </c>
      <c r="D16" s="9" t="s">
        <v>178</v>
      </c>
      <c r="E16" s="11" t="s">
        <v>111</v>
      </c>
      <c r="F16" s="11" t="s">
        <v>21</v>
      </c>
      <c r="G16" s="10" t="s">
        <v>17</v>
      </c>
      <c r="H16" s="10" t="s">
        <v>18</v>
      </c>
      <c r="I16" s="10" t="s">
        <v>19</v>
      </c>
      <c r="J16" s="12">
        <v>42636</v>
      </c>
      <c r="K16" s="10" t="s">
        <v>202</v>
      </c>
      <c r="L16" s="10" t="s">
        <v>187</v>
      </c>
      <c r="M16" s="13">
        <v>42649</v>
      </c>
      <c r="N16" s="10" t="s">
        <v>20</v>
      </c>
      <c r="O16" s="15">
        <v>0.5</v>
      </c>
      <c r="P16" s="15">
        <v>0.25</v>
      </c>
      <c r="R16" s="2"/>
      <c r="S16" s="2"/>
      <c r="T16" s="2"/>
      <c r="U16" s="2"/>
      <c r="V16" s="2"/>
      <c r="W16" s="2"/>
    </row>
    <row r="17" spans="1:23">
      <c r="A17" s="10">
        <v>10</v>
      </c>
      <c r="B17" s="9" t="s">
        <v>44</v>
      </c>
      <c r="C17" s="10" t="s">
        <v>15</v>
      </c>
      <c r="D17" s="9" t="s">
        <v>178</v>
      </c>
      <c r="E17" s="11" t="s">
        <v>112</v>
      </c>
      <c r="F17" s="11" t="s">
        <v>16</v>
      </c>
      <c r="G17" s="10" t="s">
        <v>17</v>
      </c>
      <c r="H17" s="10" t="s">
        <v>18</v>
      </c>
      <c r="I17" s="10" t="s">
        <v>19</v>
      </c>
      <c r="J17" s="12">
        <v>42636</v>
      </c>
      <c r="K17" s="10" t="s">
        <v>202</v>
      </c>
      <c r="L17" s="10" t="s">
        <v>187</v>
      </c>
      <c r="M17" s="13">
        <v>42649</v>
      </c>
      <c r="N17" s="10" t="s">
        <v>20</v>
      </c>
      <c r="O17" s="15">
        <v>1</v>
      </c>
      <c r="P17" s="15">
        <v>0.5</v>
      </c>
      <c r="R17" s="2"/>
      <c r="S17" s="2"/>
      <c r="T17" s="2"/>
      <c r="U17" s="2"/>
      <c r="V17" s="2"/>
      <c r="W17" s="2"/>
    </row>
    <row r="18" spans="1:23">
      <c r="A18" s="10">
        <v>11</v>
      </c>
      <c r="B18" s="9" t="s">
        <v>45</v>
      </c>
      <c r="C18" s="10" t="s">
        <v>15</v>
      </c>
      <c r="D18" s="9" t="s">
        <v>180</v>
      </c>
      <c r="E18" s="11" t="s">
        <v>131</v>
      </c>
      <c r="F18" s="11" t="s">
        <v>16</v>
      </c>
      <c r="G18" s="10" t="s">
        <v>16</v>
      </c>
      <c r="H18" s="10" t="s">
        <v>18</v>
      </c>
      <c r="I18" s="10" t="s">
        <v>19</v>
      </c>
      <c r="J18" s="12">
        <v>42636</v>
      </c>
      <c r="K18" s="10" t="s">
        <v>201</v>
      </c>
      <c r="L18" s="10" t="s">
        <v>186</v>
      </c>
      <c r="M18" s="13">
        <v>42636</v>
      </c>
      <c r="N18" s="10" t="s">
        <v>20</v>
      </c>
      <c r="O18" s="16">
        <v>0.25</v>
      </c>
      <c r="P18" s="15">
        <v>0.25</v>
      </c>
      <c r="R18" s="2"/>
      <c r="S18" s="2"/>
      <c r="T18" s="2"/>
      <c r="U18" s="2"/>
      <c r="V18" s="2"/>
      <c r="W18" s="2"/>
    </row>
    <row r="19" spans="1:23">
      <c r="A19" s="10">
        <v>12</v>
      </c>
      <c r="B19" s="9" t="s">
        <v>46</v>
      </c>
      <c r="C19" s="10" t="s">
        <v>26</v>
      </c>
      <c r="D19" s="9" t="s">
        <v>182</v>
      </c>
      <c r="E19" s="11" t="s">
        <v>151</v>
      </c>
      <c r="F19" s="11" t="s">
        <v>16</v>
      </c>
      <c r="G19" s="10" t="s">
        <v>16</v>
      </c>
      <c r="H19" s="10" t="s">
        <v>18</v>
      </c>
      <c r="I19" s="10" t="s">
        <v>19</v>
      </c>
      <c r="J19" s="12">
        <v>42636</v>
      </c>
      <c r="K19" s="10" t="s">
        <v>202</v>
      </c>
      <c r="L19" s="10" t="s">
        <v>188</v>
      </c>
      <c r="M19" s="13">
        <v>42649</v>
      </c>
      <c r="N19" s="10" t="s">
        <v>20</v>
      </c>
      <c r="O19" s="15">
        <v>0.5</v>
      </c>
      <c r="P19" s="15">
        <v>0.25</v>
      </c>
      <c r="R19" s="2"/>
      <c r="S19" s="2"/>
      <c r="T19" s="2"/>
      <c r="U19" s="2"/>
      <c r="V19" s="2"/>
      <c r="W19" s="2"/>
    </row>
    <row r="20" spans="1:23">
      <c r="A20" s="10">
        <v>13</v>
      </c>
      <c r="B20" s="9" t="s">
        <v>47</v>
      </c>
      <c r="C20" s="10" t="s">
        <v>26</v>
      </c>
      <c r="D20" s="9" t="s">
        <v>182</v>
      </c>
      <c r="E20" s="11" t="s">
        <v>152</v>
      </c>
      <c r="F20" s="11" t="s">
        <v>16</v>
      </c>
      <c r="G20" s="10" t="s">
        <v>17</v>
      </c>
      <c r="H20" s="10" t="s">
        <v>18</v>
      </c>
      <c r="I20" s="10" t="s">
        <v>192</v>
      </c>
      <c r="J20" s="12">
        <v>42636</v>
      </c>
      <c r="K20" s="10" t="s">
        <v>202</v>
      </c>
      <c r="L20" s="10" t="s">
        <v>188</v>
      </c>
      <c r="M20" s="13"/>
      <c r="N20" s="10" t="s">
        <v>20</v>
      </c>
      <c r="O20" s="15">
        <v>0.25</v>
      </c>
      <c r="P20" s="15">
        <v>0.25</v>
      </c>
      <c r="R20" s="2"/>
      <c r="S20" s="2"/>
      <c r="T20" s="2"/>
      <c r="U20" s="2"/>
      <c r="V20" s="2"/>
      <c r="W20" s="2"/>
    </row>
    <row r="21" spans="1:23">
      <c r="A21" s="10">
        <v>14</v>
      </c>
      <c r="B21" s="9" t="s">
        <v>48</v>
      </c>
      <c r="C21" s="10" t="s">
        <v>26</v>
      </c>
      <c r="D21" s="9" t="s">
        <v>182</v>
      </c>
      <c r="E21" s="11" t="s">
        <v>153</v>
      </c>
      <c r="F21" s="11" t="s">
        <v>16</v>
      </c>
      <c r="G21" s="10" t="s">
        <v>17</v>
      </c>
      <c r="H21" s="10" t="s">
        <v>195</v>
      </c>
      <c r="I21" s="10" t="s">
        <v>19</v>
      </c>
      <c r="J21" s="12">
        <v>42636</v>
      </c>
      <c r="K21" s="10" t="s">
        <v>202</v>
      </c>
      <c r="L21" s="10" t="s">
        <v>189</v>
      </c>
      <c r="M21" s="13">
        <v>42636</v>
      </c>
      <c r="N21" s="10" t="s">
        <v>20</v>
      </c>
      <c r="O21" s="15">
        <v>2</v>
      </c>
      <c r="P21" s="15">
        <v>1</v>
      </c>
      <c r="R21" s="2"/>
      <c r="S21" s="2"/>
      <c r="T21" s="2"/>
      <c r="U21" s="2"/>
      <c r="V21" s="2"/>
      <c r="W21" s="2"/>
    </row>
    <row r="22" spans="1:23">
      <c r="A22" s="10">
        <v>15</v>
      </c>
      <c r="B22" s="9" t="s">
        <v>49</v>
      </c>
      <c r="C22" s="10" t="s">
        <v>26</v>
      </c>
      <c r="D22" s="9" t="s">
        <v>182</v>
      </c>
      <c r="E22" s="11" t="s">
        <v>154</v>
      </c>
      <c r="F22" s="11" t="s">
        <v>16</v>
      </c>
      <c r="G22" s="10" t="s">
        <v>17</v>
      </c>
      <c r="H22" s="10" t="s">
        <v>18</v>
      </c>
      <c r="I22" s="14" t="s">
        <v>25</v>
      </c>
      <c r="J22" s="12">
        <v>42636</v>
      </c>
      <c r="K22" s="10" t="s">
        <v>202</v>
      </c>
      <c r="L22" s="10" t="s">
        <v>189</v>
      </c>
      <c r="M22" s="13"/>
      <c r="N22" s="10" t="s">
        <v>20</v>
      </c>
      <c r="O22" s="15"/>
      <c r="P22" s="15"/>
      <c r="R22" s="2"/>
      <c r="S22" s="2"/>
      <c r="T22" s="2"/>
      <c r="U22" s="2"/>
      <c r="V22" s="2"/>
      <c r="W22" s="2"/>
    </row>
    <row r="23" spans="1:23">
      <c r="A23" s="10">
        <v>16</v>
      </c>
      <c r="B23" s="9" t="s">
        <v>50</v>
      </c>
      <c r="C23" s="10" t="s">
        <v>26</v>
      </c>
      <c r="D23" s="9" t="s">
        <v>182</v>
      </c>
      <c r="E23" s="11" t="s">
        <v>155</v>
      </c>
      <c r="F23" s="11" t="s">
        <v>16</v>
      </c>
      <c r="G23" s="10" t="s">
        <v>16</v>
      </c>
      <c r="H23" s="10" t="s">
        <v>18</v>
      </c>
      <c r="I23" s="10" t="s">
        <v>19</v>
      </c>
      <c r="J23" s="12">
        <v>42636</v>
      </c>
      <c r="K23" s="10" t="s">
        <v>202</v>
      </c>
      <c r="L23" s="10" t="s">
        <v>188</v>
      </c>
      <c r="M23" s="13">
        <v>42636</v>
      </c>
      <c r="N23" s="10" t="s">
        <v>20</v>
      </c>
      <c r="O23" s="15">
        <v>0.25</v>
      </c>
      <c r="P23" s="15">
        <v>0.25</v>
      </c>
      <c r="R23" s="2"/>
      <c r="S23" s="2"/>
      <c r="T23" s="2"/>
      <c r="U23" s="2"/>
      <c r="V23" s="2"/>
      <c r="W23" s="2"/>
    </row>
    <row r="24" spans="1:23">
      <c r="A24" s="10">
        <v>17</v>
      </c>
      <c r="B24" s="9" t="s">
        <v>51</v>
      </c>
      <c r="C24" s="10" t="s">
        <v>26</v>
      </c>
      <c r="D24" s="9" t="s">
        <v>182</v>
      </c>
      <c r="E24" s="11" t="s">
        <v>156</v>
      </c>
      <c r="F24" s="11" t="s">
        <v>21</v>
      </c>
      <c r="G24" s="10" t="s">
        <v>16</v>
      </c>
      <c r="H24" s="10" t="s">
        <v>29</v>
      </c>
      <c r="I24" s="10" t="s">
        <v>19</v>
      </c>
      <c r="J24" s="12">
        <v>42636</v>
      </c>
      <c r="K24" s="10" t="s">
        <v>202</v>
      </c>
      <c r="L24" s="10" t="s">
        <v>189</v>
      </c>
      <c r="M24" s="13">
        <v>42636</v>
      </c>
      <c r="N24" s="10" t="s">
        <v>20</v>
      </c>
      <c r="O24" s="15">
        <v>1</v>
      </c>
      <c r="P24" s="15">
        <v>0.5</v>
      </c>
      <c r="R24" s="2"/>
      <c r="S24" s="2"/>
      <c r="T24" s="2"/>
      <c r="U24" s="2"/>
      <c r="V24" s="2"/>
      <c r="W24" s="2"/>
    </row>
    <row r="25" spans="1:23">
      <c r="A25" s="10">
        <v>18</v>
      </c>
      <c r="B25" s="9" t="s">
        <v>52</v>
      </c>
      <c r="C25" s="10" t="s">
        <v>15</v>
      </c>
      <c r="D25" s="9" t="s">
        <v>180</v>
      </c>
      <c r="E25" s="11" t="s">
        <v>132</v>
      </c>
      <c r="F25" s="11" t="s">
        <v>21</v>
      </c>
      <c r="G25" s="10" t="s">
        <v>17</v>
      </c>
      <c r="H25" s="10" t="s">
        <v>29</v>
      </c>
      <c r="I25" s="14" t="s">
        <v>191</v>
      </c>
      <c r="J25" s="12">
        <v>42639</v>
      </c>
      <c r="K25" s="10" t="s">
        <v>201</v>
      </c>
      <c r="L25" s="10" t="s">
        <v>186</v>
      </c>
      <c r="M25" s="13">
        <v>42643</v>
      </c>
      <c r="N25" s="14" t="s">
        <v>30</v>
      </c>
      <c r="O25" s="15">
        <v>0.25</v>
      </c>
      <c r="P25" s="15"/>
      <c r="R25" s="2"/>
      <c r="S25" s="2"/>
      <c r="T25" s="2"/>
      <c r="U25" s="2"/>
      <c r="V25" s="2"/>
      <c r="W25" s="2"/>
    </row>
    <row r="26" spans="1:23">
      <c r="A26" s="10">
        <v>19</v>
      </c>
      <c r="B26" s="9" t="s">
        <v>53</v>
      </c>
      <c r="C26" s="10" t="s">
        <v>15</v>
      </c>
      <c r="D26" s="9" t="s">
        <v>180</v>
      </c>
      <c r="E26" s="11" t="s">
        <v>133</v>
      </c>
      <c r="F26" s="11" t="s">
        <v>16</v>
      </c>
      <c r="G26" s="10" t="s">
        <v>16</v>
      </c>
      <c r="H26" s="10" t="s">
        <v>18</v>
      </c>
      <c r="I26" s="10" t="s">
        <v>19</v>
      </c>
      <c r="J26" s="12">
        <v>42639</v>
      </c>
      <c r="K26" s="10" t="s">
        <v>201</v>
      </c>
      <c r="L26" s="10" t="s">
        <v>186</v>
      </c>
      <c r="M26" s="13">
        <v>42639</v>
      </c>
      <c r="N26" s="14" t="s">
        <v>24</v>
      </c>
      <c r="O26" s="15">
        <v>0.5</v>
      </c>
      <c r="P26" s="15">
        <v>0.25</v>
      </c>
      <c r="R26" s="2"/>
      <c r="S26" s="2"/>
      <c r="T26" s="2"/>
      <c r="U26" s="2"/>
      <c r="V26" s="2"/>
      <c r="W26" s="2"/>
    </row>
    <row r="27" spans="1:23">
      <c r="A27" s="10">
        <v>20</v>
      </c>
      <c r="B27" s="9" t="s">
        <v>54</v>
      </c>
      <c r="C27" s="10" t="s">
        <v>26</v>
      </c>
      <c r="D27" s="9" t="s">
        <v>182</v>
      </c>
      <c r="E27" s="11" t="s">
        <v>157</v>
      </c>
      <c r="F27" s="11" t="s">
        <v>34</v>
      </c>
      <c r="G27" s="10" t="s">
        <v>28</v>
      </c>
      <c r="H27" s="10" t="s">
        <v>29</v>
      </c>
      <c r="I27" s="10" t="s">
        <v>19</v>
      </c>
      <c r="J27" s="12">
        <v>42639</v>
      </c>
      <c r="K27" s="10" t="s">
        <v>202</v>
      </c>
      <c r="L27" s="10" t="s">
        <v>189</v>
      </c>
      <c r="M27" s="13">
        <v>42639</v>
      </c>
      <c r="N27" s="10" t="s">
        <v>20</v>
      </c>
      <c r="O27" s="15">
        <v>4</v>
      </c>
      <c r="P27" s="15">
        <v>2</v>
      </c>
      <c r="R27" s="2"/>
      <c r="S27" s="2"/>
      <c r="T27" s="2"/>
      <c r="U27" s="2"/>
      <c r="V27" s="2"/>
      <c r="W27" s="2"/>
    </row>
    <row r="28" spans="1:23">
      <c r="A28" s="10">
        <v>21</v>
      </c>
      <c r="B28" s="9" t="s">
        <v>55</v>
      </c>
      <c r="C28" s="10" t="s">
        <v>26</v>
      </c>
      <c r="D28" s="9" t="s">
        <v>182</v>
      </c>
      <c r="E28" s="11" t="s">
        <v>158</v>
      </c>
      <c r="F28" s="11" t="s">
        <v>21</v>
      </c>
      <c r="G28" s="10" t="s">
        <v>16</v>
      </c>
      <c r="H28" s="10" t="s">
        <v>29</v>
      </c>
      <c r="I28" s="10" t="s">
        <v>19</v>
      </c>
      <c r="J28" s="12">
        <v>42639</v>
      </c>
      <c r="K28" s="10" t="s">
        <v>202</v>
      </c>
      <c r="L28" s="10" t="s">
        <v>189</v>
      </c>
      <c r="M28" s="13">
        <v>42639</v>
      </c>
      <c r="N28" s="10" t="s">
        <v>20</v>
      </c>
      <c r="O28" s="15">
        <v>1</v>
      </c>
      <c r="P28" s="15">
        <v>0.75</v>
      </c>
      <c r="R28" s="2"/>
      <c r="S28" s="2"/>
      <c r="T28" s="2"/>
      <c r="U28" s="2"/>
      <c r="V28" s="2"/>
      <c r="W28" s="2"/>
    </row>
    <row r="29" spans="1:23">
      <c r="A29" s="10">
        <v>22</v>
      </c>
      <c r="B29" s="9" t="s">
        <v>56</v>
      </c>
      <c r="C29" s="10" t="s">
        <v>26</v>
      </c>
      <c r="D29" s="9" t="s">
        <v>182</v>
      </c>
      <c r="E29" s="11" t="s">
        <v>159</v>
      </c>
      <c r="F29" s="11" t="s">
        <v>21</v>
      </c>
      <c r="G29" s="10" t="s">
        <v>16</v>
      </c>
      <c r="H29" s="10" t="s">
        <v>195</v>
      </c>
      <c r="I29" s="10" t="s">
        <v>19</v>
      </c>
      <c r="J29" s="12">
        <v>42639</v>
      </c>
      <c r="K29" s="10" t="s">
        <v>202</v>
      </c>
      <c r="L29" s="10" t="s">
        <v>189</v>
      </c>
      <c r="M29" s="13">
        <v>42660</v>
      </c>
      <c r="N29" s="10" t="s">
        <v>20</v>
      </c>
      <c r="O29" s="15">
        <v>3</v>
      </c>
      <c r="P29" s="15">
        <v>2</v>
      </c>
      <c r="R29" s="2"/>
      <c r="S29" s="2"/>
      <c r="T29" s="2"/>
      <c r="U29" s="2"/>
      <c r="V29" s="2"/>
      <c r="W29" s="2"/>
    </row>
    <row r="30" spans="1:23">
      <c r="A30" s="10">
        <v>23</v>
      </c>
      <c r="B30" s="9" t="s">
        <v>57</v>
      </c>
      <c r="C30" s="10" t="s">
        <v>26</v>
      </c>
      <c r="D30" s="9" t="s">
        <v>182</v>
      </c>
      <c r="E30" s="11" t="s">
        <v>160</v>
      </c>
      <c r="F30" s="11" t="s">
        <v>21</v>
      </c>
      <c r="G30" s="10" t="s">
        <v>16</v>
      </c>
      <c r="H30" s="10" t="s">
        <v>29</v>
      </c>
      <c r="I30" s="10" t="s">
        <v>19</v>
      </c>
      <c r="J30" s="12">
        <v>42639</v>
      </c>
      <c r="K30" s="10" t="s">
        <v>202</v>
      </c>
      <c r="L30" s="10" t="s">
        <v>189</v>
      </c>
      <c r="M30" s="13">
        <v>42640</v>
      </c>
      <c r="N30" s="10" t="s">
        <v>24</v>
      </c>
      <c r="O30" s="15">
        <v>2</v>
      </c>
      <c r="P30" s="15">
        <v>1.5</v>
      </c>
      <c r="R30" s="2"/>
      <c r="S30" s="2"/>
      <c r="T30" s="2"/>
      <c r="U30" s="2"/>
      <c r="V30" s="2"/>
      <c r="W30" s="2"/>
    </row>
    <row r="31" spans="1:23">
      <c r="A31" s="10">
        <v>24</v>
      </c>
      <c r="B31" s="9" t="s">
        <v>58</v>
      </c>
      <c r="C31" s="10" t="s">
        <v>26</v>
      </c>
      <c r="D31" s="9" t="s">
        <v>182</v>
      </c>
      <c r="E31" s="11" t="s">
        <v>161</v>
      </c>
      <c r="F31" s="11" t="s">
        <v>21</v>
      </c>
      <c r="G31" s="10" t="s">
        <v>16</v>
      </c>
      <c r="H31" s="10" t="s">
        <v>29</v>
      </c>
      <c r="I31" s="10" t="s">
        <v>19</v>
      </c>
      <c r="J31" s="12">
        <v>42639</v>
      </c>
      <c r="K31" s="10" t="s">
        <v>202</v>
      </c>
      <c r="L31" s="10" t="s">
        <v>189</v>
      </c>
      <c r="M31" s="13">
        <v>42660</v>
      </c>
      <c r="N31" s="10" t="s">
        <v>20</v>
      </c>
      <c r="O31" s="15">
        <v>1.5</v>
      </c>
      <c r="P31" s="15">
        <v>1</v>
      </c>
      <c r="R31" s="2"/>
      <c r="S31" s="2"/>
      <c r="T31" s="2"/>
      <c r="U31" s="2"/>
      <c r="V31" s="2"/>
      <c r="W31" s="2"/>
    </row>
    <row r="32" spans="1:23">
      <c r="A32" s="10">
        <v>25</v>
      </c>
      <c r="B32" s="9" t="s">
        <v>59</v>
      </c>
      <c r="C32" s="10" t="s">
        <v>15</v>
      </c>
      <c r="D32" s="9" t="s">
        <v>178</v>
      </c>
      <c r="E32" s="11" t="s">
        <v>113</v>
      </c>
      <c r="F32" s="11" t="s">
        <v>16</v>
      </c>
      <c r="G32" s="10" t="s">
        <v>17</v>
      </c>
      <c r="H32" s="10" t="s">
        <v>18</v>
      </c>
      <c r="I32" s="10" t="s">
        <v>19</v>
      </c>
      <c r="J32" s="12">
        <v>42649</v>
      </c>
      <c r="K32" s="10" t="s">
        <v>202</v>
      </c>
      <c r="L32" s="10" t="s">
        <v>187</v>
      </c>
      <c r="M32" s="13">
        <v>42669</v>
      </c>
      <c r="N32" s="10" t="s">
        <v>20</v>
      </c>
      <c r="O32" s="15">
        <v>2</v>
      </c>
      <c r="P32" s="15">
        <v>1</v>
      </c>
      <c r="R32" s="2"/>
      <c r="S32" s="2"/>
      <c r="T32" s="2"/>
      <c r="U32" s="2"/>
      <c r="V32" s="2"/>
      <c r="W32" s="2"/>
    </row>
    <row r="33" spans="1:23">
      <c r="A33" s="10">
        <v>26</v>
      </c>
      <c r="B33" s="9" t="s">
        <v>60</v>
      </c>
      <c r="C33" s="10" t="s">
        <v>15</v>
      </c>
      <c r="D33" s="9" t="s">
        <v>178</v>
      </c>
      <c r="E33" s="11" t="s">
        <v>114</v>
      </c>
      <c r="F33" s="11" t="s">
        <v>16</v>
      </c>
      <c r="G33" s="10" t="s">
        <v>16</v>
      </c>
      <c r="H33" s="10" t="s">
        <v>18</v>
      </c>
      <c r="I33" s="10" t="s">
        <v>22</v>
      </c>
      <c r="J33" s="12">
        <v>42649</v>
      </c>
      <c r="K33" s="10" t="s">
        <v>202</v>
      </c>
      <c r="L33" s="10" t="s">
        <v>187</v>
      </c>
      <c r="M33" s="12"/>
      <c r="N33" s="10"/>
      <c r="O33" s="15"/>
      <c r="P33" s="15"/>
      <c r="R33" s="2"/>
      <c r="S33" s="2"/>
      <c r="T33" s="2"/>
      <c r="U33" s="2"/>
      <c r="V33" s="2"/>
      <c r="W33" s="2"/>
    </row>
    <row r="34" spans="1:23">
      <c r="A34" s="10">
        <v>27</v>
      </c>
      <c r="B34" s="9" t="s">
        <v>61</v>
      </c>
      <c r="C34" s="10" t="s">
        <v>15</v>
      </c>
      <c r="D34" s="9" t="s">
        <v>178</v>
      </c>
      <c r="E34" s="11" t="s">
        <v>115</v>
      </c>
      <c r="F34" s="11" t="s">
        <v>21</v>
      </c>
      <c r="G34" s="10" t="s">
        <v>16</v>
      </c>
      <c r="H34" s="10" t="s">
        <v>23</v>
      </c>
      <c r="I34" s="10" t="s">
        <v>22</v>
      </c>
      <c r="J34" s="12">
        <v>42649</v>
      </c>
      <c r="K34" s="10" t="s">
        <v>202</v>
      </c>
      <c r="L34" s="10" t="s">
        <v>187</v>
      </c>
      <c r="M34" s="12"/>
      <c r="N34" s="10"/>
      <c r="O34" s="15"/>
      <c r="P34" s="15"/>
      <c r="R34" s="2"/>
      <c r="S34" s="2"/>
      <c r="T34" s="2"/>
      <c r="U34" s="2"/>
      <c r="V34" s="2"/>
      <c r="W34" s="2"/>
    </row>
    <row r="35" spans="1:23">
      <c r="A35" s="10">
        <v>28</v>
      </c>
      <c r="B35" s="9" t="s">
        <v>62</v>
      </c>
      <c r="C35" s="10" t="s">
        <v>15</v>
      </c>
      <c r="D35" s="9" t="s">
        <v>177</v>
      </c>
      <c r="E35" s="11" t="s">
        <v>116</v>
      </c>
      <c r="F35" s="11" t="s">
        <v>21</v>
      </c>
      <c r="G35" s="10" t="s">
        <v>16</v>
      </c>
      <c r="H35" s="10" t="s">
        <v>18</v>
      </c>
      <c r="I35" s="10" t="s">
        <v>19</v>
      </c>
      <c r="J35" s="12">
        <v>42649</v>
      </c>
      <c r="K35" s="10" t="s">
        <v>203</v>
      </c>
      <c r="L35" s="10" t="s">
        <v>187</v>
      </c>
      <c r="M35" s="13">
        <v>42655</v>
      </c>
      <c r="N35" s="10" t="s">
        <v>24</v>
      </c>
      <c r="O35" s="15">
        <v>0.25</v>
      </c>
      <c r="P35" s="15">
        <v>0.25</v>
      </c>
      <c r="R35" s="2"/>
      <c r="S35" s="2"/>
      <c r="T35" s="2"/>
      <c r="U35" s="2"/>
      <c r="V35" s="2"/>
      <c r="W35" s="2"/>
    </row>
    <row r="36" spans="1:23">
      <c r="A36" s="10">
        <v>29</v>
      </c>
      <c r="B36" s="9" t="s">
        <v>63</v>
      </c>
      <c r="C36" s="10" t="s">
        <v>15</v>
      </c>
      <c r="D36" s="9" t="s">
        <v>177</v>
      </c>
      <c r="E36" s="11" t="s">
        <v>117</v>
      </c>
      <c r="F36" s="11" t="s">
        <v>21</v>
      </c>
      <c r="G36" s="10" t="s">
        <v>16</v>
      </c>
      <c r="H36" s="10" t="s">
        <v>23</v>
      </c>
      <c r="I36" s="10" t="s">
        <v>25</v>
      </c>
      <c r="J36" s="12">
        <v>42649</v>
      </c>
      <c r="K36" s="10" t="s">
        <v>203</v>
      </c>
      <c r="L36" s="10" t="s">
        <v>187</v>
      </c>
      <c r="M36" s="13">
        <v>42669</v>
      </c>
      <c r="N36" s="10" t="s">
        <v>20</v>
      </c>
      <c r="O36" s="15">
        <v>4</v>
      </c>
      <c r="P36" s="15"/>
      <c r="R36" s="2"/>
      <c r="S36" s="2"/>
      <c r="T36" s="2"/>
      <c r="U36" s="2"/>
      <c r="V36" s="2"/>
      <c r="W36" s="2"/>
    </row>
    <row r="37" spans="1:23">
      <c r="A37" s="10">
        <v>30</v>
      </c>
      <c r="B37" s="9" t="s">
        <v>64</v>
      </c>
      <c r="C37" s="10" t="s">
        <v>26</v>
      </c>
      <c r="D37" s="9" t="s">
        <v>181</v>
      </c>
      <c r="E37" s="11" t="s">
        <v>149</v>
      </c>
      <c r="F37" s="11" t="s">
        <v>21</v>
      </c>
      <c r="G37" s="10" t="s">
        <v>17</v>
      </c>
      <c r="H37" s="10" t="s">
        <v>195</v>
      </c>
      <c r="I37" s="10" t="s">
        <v>22</v>
      </c>
      <c r="J37" s="12">
        <v>42649</v>
      </c>
      <c r="K37" s="10" t="s">
        <v>203</v>
      </c>
      <c r="L37" s="10" t="s">
        <v>187</v>
      </c>
      <c r="M37" s="12"/>
      <c r="N37" s="10"/>
      <c r="O37" s="15"/>
      <c r="P37" s="15"/>
      <c r="R37" s="2"/>
      <c r="S37" s="2"/>
      <c r="T37" s="2"/>
      <c r="U37" s="2"/>
      <c r="V37" s="2"/>
      <c r="W37" s="2"/>
    </row>
    <row r="38" spans="1:23">
      <c r="A38" s="10">
        <v>31</v>
      </c>
      <c r="B38" s="9" t="s">
        <v>65</v>
      </c>
      <c r="C38" s="10" t="s">
        <v>26</v>
      </c>
      <c r="D38" s="9" t="s">
        <v>181</v>
      </c>
      <c r="E38" s="11" t="s">
        <v>150</v>
      </c>
      <c r="F38" s="11" t="s">
        <v>21</v>
      </c>
      <c r="G38" s="10" t="s">
        <v>17</v>
      </c>
      <c r="H38" s="10" t="s">
        <v>29</v>
      </c>
      <c r="I38" s="10" t="s">
        <v>32</v>
      </c>
      <c r="J38" s="12">
        <v>42649</v>
      </c>
      <c r="K38" s="10" t="s">
        <v>203</v>
      </c>
      <c r="L38" s="10" t="s">
        <v>187</v>
      </c>
      <c r="M38" s="12"/>
      <c r="N38" s="10" t="s">
        <v>20</v>
      </c>
      <c r="O38" s="15">
        <v>2.5</v>
      </c>
      <c r="P38" s="15"/>
      <c r="R38" s="2"/>
      <c r="S38" s="2"/>
      <c r="T38" s="2"/>
      <c r="U38" s="2"/>
      <c r="V38" s="2"/>
      <c r="W38" s="2"/>
    </row>
    <row r="39" spans="1:23">
      <c r="A39" s="10">
        <v>32</v>
      </c>
      <c r="B39" s="9" t="s">
        <v>66</v>
      </c>
      <c r="C39" s="10" t="s">
        <v>26</v>
      </c>
      <c r="D39" s="9" t="s">
        <v>177</v>
      </c>
      <c r="E39" s="11" t="s">
        <v>118</v>
      </c>
      <c r="F39" s="11" t="s">
        <v>21</v>
      </c>
      <c r="G39" s="10" t="s">
        <v>17</v>
      </c>
      <c r="H39" s="10" t="s">
        <v>23</v>
      </c>
      <c r="I39" s="14" t="s">
        <v>22</v>
      </c>
      <c r="J39" s="12">
        <v>42653</v>
      </c>
      <c r="K39" s="10" t="s">
        <v>203</v>
      </c>
      <c r="L39" s="10" t="s">
        <v>187</v>
      </c>
      <c r="M39" s="13"/>
      <c r="N39" s="10"/>
      <c r="O39" s="15"/>
      <c r="P39" s="15"/>
      <c r="R39" s="2"/>
      <c r="S39" s="2"/>
      <c r="T39" s="2"/>
      <c r="U39" s="2"/>
      <c r="V39" s="2"/>
      <c r="W39" s="2"/>
    </row>
    <row r="40" spans="1:23">
      <c r="A40" s="10">
        <v>33</v>
      </c>
      <c r="B40" s="9" t="s">
        <v>67</v>
      </c>
      <c r="C40" s="10" t="s">
        <v>26</v>
      </c>
      <c r="D40" s="9" t="s">
        <v>177</v>
      </c>
      <c r="E40" s="11" t="s">
        <v>119</v>
      </c>
      <c r="F40" s="11" t="s">
        <v>28</v>
      </c>
      <c r="G40" s="10" t="s">
        <v>17</v>
      </c>
      <c r="H40" s="10" t="s">
        <v>29</v>
      </c>
      <c r="I40" s="10" t="s">
        <v>19</v>
      </c>
      <c r="J40" s="12">
        <v>42653</v>
      </c>
      <c r="K40" s="10" t="s">
        <v>203</v>
      </c>
      <c r="L40" s="10" t="s">
        <v>187</v>
      </c>
      <c r="M40" s="13">
        <v>42669</v>
      </c>
      <c r="N40" s="10" t="s">
        <v>20</v>
      </c>
      <c r="O40" s="15">
        <v>6</v>
      </c>
      <c r="P40" s="15">
        <v>4</v>
      </c>
      <c r="R40" s="2"/>
      <c r="S40" s="2"/>
      <c r="T40" s="2"/>
      <c r="U40" s="2"/>
      <c r="V40" s="2"/>
      <c r="W40" s="2"/>
    </row>
    <row r="41" spans="1:23">
      <c r="A41" s="10">
        <v>34</v>
      </c>
      <c r="B41" s="9" t="s">
        <v>68</v>
      </c>
      <c r="C41" s="10" t="s">
        <v>26</v>
      </c>
      <c r="D41" s="9" t="s">
        <v>177</v>
      </c>
      <c r="E41" s="11" t="s">
        <v>120</v>
      </c>
      <c r="F41" s="11" t="s">
        <v>28</v>
      </c>
      <c r="G41" s="10" t="s">
        <v>17</v>
      </c>
      <c r="H41" s="10" t="s">
        <v>29</v>
      </c>
      <c r="I41" s="10" t="s">
        <v>19</v>
      </c>
      <c r="J41" s="12">
        <v>42655</v>
      </c>
      <c r="K41" s="10" t="s">
        <v>203</v>
      </c>
      <c r="L41" s="10" t="s">
        <v>187</v>
      </c>
      <c r="M41" s="13">
        <v>42669</v>
      </c>
      <c r="N41" s="10" t="s">
        <v>24</v>
      </c>
      <c r="O41" s="15">
        <v>8</v>
      </c>
      <c r="P41" s="15">
        <v>4</v>
      </c>
      <c r="R41" s="2"/>
      <c r="S41" s="2"/>
      <c r="T41" s="2"/>
      <c r="U41" s="2"/>
      <c r="V41" s="2"/>
      <c r="W41" s="2"/>
    </row>
    <row r="42" spans="1:23">
      <c r="A42" s="10">
        <v>35</v>
      </c>
      <c r="B42" s="9" t="s">
        <v>69</v>
      </c>
      <c r="C42" s="10" t="s">
        <v>26</v>
      </c>
      <c r="D42" s="9" t="s">
        <v>177</v>
      </c>
      <c r="E42" s="11" t="s">
        <v>121</v>
      </c>
      <c r="F42" s="11" t="s">
        <v>197</v>
      </c>
      <c r="G42" s="10" t="s">
        <v>198</v>
      </c>
      <c r="H42" s="10" t="s">
        <v>29</v>
      </c>
      <c r="I42" s="10" t="s">
        <v>191</v>
      </c>
      <c r="J42" s="12">
        <v>42655</v>
      </c>
      <c r="K42" s="10" t="s">
        <v>203</v>
      </c>
      <c r="L42" s="10" t="s">
        <v>187</v>
      </c>
      <c r="M42" s="12">
        <v>42660</v>
      </c>
      <c r="N42" s="10" t="s">
        <v>30</v>
      </c>
      <c r="O42" s="15">
        <v>0.25</v>
      </c>
      <c r="P42" s="15"/>
      <c r="R42" s="2"/>
      <c r="S42" s="2"/>
      <c r="T42" s="2"/>
      <c r="U42" s="2"/>
      <c r="V42" s="2"/>
      <c r="W42" s="2"/>
    </row>
    <row r="43" spans="1:23">
      <c r="A43" s="10">
        <v>36</v>
      </c>
      <c r="B43" s="9" t="s">
        <v>70</v>
      </c>
      <c r="C43" s="10" t="s">
        <v>26</v>
      </c>
      <c r="D43" s="9" t="s">
        <v>177</v>
      </c>
      <c r="E43" s="11" t="s">
        <v>122</v>
      </c>
      <c r="F43" s="11" t="s">
        <v>28</v>
      </c>
      <c r="G43" s="10" t="s">
        <v>17</v>
      </c>
      <c r="H43" s="10" t="s">
        <v>29</v>
      </c>
      <c r="I43" s="10" t="s">
        <v>19</v>
      </c>
      <c r="J43" s="12">
        <v>42655</v>
      </c>
      <c r="K43" s="10" t="s">
        <v>203</v>
      </c>
      <c r="L43" s="10" t="s">
        <v>187</v>
      </c>
      <c r="M43" s="13">
        <v>42669</v>
      </c>
      <c r="N43" s="10" t="s">
        <v>27</v>
      </c>
      <c r="O43" s="15">
        <v>2.5</v>
      </c>
      <c r="P43" s="15">
        <v>2</v>
      </c>
      <c r="R43" s="2"/>
      <c r="S43" s="2"/>
      <c r="T43" s="2"/>
      <c r="U43" s="2"/>
      <c r="V43" s="2"/>
      <c r="W43" s="2"/>
    </row>
    <row r="44" spans="1:23">
      <c r="A44" s="10">
        <v>37</v>
      </c>
      <c r="B44" s="9" t="s">
        <v>71</v>
      </c>
      <c r="C44" s="10" t="s">
        <v>26</v>
      </c>
      <c r="D44" s="9" t="s">
        <v>177</v>
      </c>
      <c r="E44" s="11" t="s">
        <v>123</v>
      </c>
      <c r="F44" s="11" t="s">
        <v>21</v>
      </c>
      <c r="G44" s="10" t="s">
        <v>17</v>
      </c>
      <c r="H44" s="10" t="s">
        <v>29</v>
      </c>
      <c r="I44" s="10" t="s">
        <v>22</v>
      </c>
      <c r="J44" s="12">
        <v>42655</v>
      </c>
      <c r="K44" s="10" t="s">
        <v>203</v>
      </c>
      <c r="L44" s="10" t="s">
        <v>187</v>
      </c>
      <c r="M44" s="12"/>
      <c r="N44" s="10"/>
      <c r="O44" s="15"/>
      <c r="P44" s="15"/>
      <c r="R44" s="2"/>
      <c r="S44" s="2"/>
      <c r="T44" s="2"/>
      <c r="U44" s="2"/>
      <c r="V44" s="2"/>
      <c r="W44" s="2"/>
    </row>
    <row r="45" spans="1:23">
      <c r="A45" s="10">
        <v>38</v>
      </c>
      <c r="B45" s="9" t="s">
        <v>72</v>
      </c>
      <c r="C45" s="10" t="s">
        <v>26</v>
      </c>
      <c r="D45" s="9" t="s">
        <v>177</v>
      </c>
      <c r="E45" s="11" t="s">
        <v>124</v>
      </c>
      <c r="F45" s="11" t="s">
        <v>21</v>
      </c>
      <c r="G45" s="10" t="s">
        <v>17</v>
      </c>
      <c r="H45" s="10" t="s">
        <v>29</v>
      </c>
      <c r="I45" s="10" t="s">
        <v>22</v>
      </c>
      <c r="J45" s="12">
        <v>42655</v>
      </c>
      <c r="K45" s="10" t="s">
        <v>203</v>
      </c>
      <c r="L45" s="10" t="s">
        <v>187</v>
      </c>
      <c r="M45" s="12"/>
      <c r="N45" s="10"/>
      <c r="O45" s="15"/>
      <c r="P45" s="15"/>
      <c r="R45" s="2"/>
      <c r="S45" s="2"/>
      <c r="T45" s="2"/>
      <c r="U45" s="2"/>
      <c r="V45" s="2"/>
      <c r="W45" s="2"/>
    </row>
    <row r="46" spans="1:23">
      <c r="A46" s="10">
        <v>39</v>
      </c>
      <c r="B46" s="9" t="s">
        <v>73</v>
      </c>
      <c r="C46" s="10" t="s">
        <v>26</v>
      </c>
      <c r="D46" s="9" t="s">
        <v>177</v>
      </c>
      <c r="E46" s="11" t="s">
        <v>125</v>
      </c>
      <c r="F46" s="11" t="s">
        <v>21</v>
      </c>
      <c r="G46" s="10" t="s">
        <v>198</v>
      </c>
      <c r="H46" s="10" t="s">
        <v>196</v>
      </c>
      <c r="I46" s="10" t="s">
        <v>22</v>
      </c>
      <c r="J46" s="12">
        <v>42655</v>
      </c>
      <c r="K46" s="10" t="s">
        <v>203</v>
      </c>
      <c r="L46" s="10" t="s">
        <v>187</v>
      </c>
      <c r="M46" s="12"/>
      <c r="N46" s="10"/>
      <c r="O46" s="15"/>
      <c r="P46" s="15"/>
      <c r="R46" s="2"/>
      <c r="S46" s="2"/>
      <c r="T46" s="2"/>
      <c r="U46" s="2"/>
      <c r="V46" s="2"/>
      <c r="W46" s="2"/>
    </row>
    <row r="47" spans="1:23">
      <c r="A47" s="10">
        <v>40</v>
      </c>
      <c r="B47" s="9" t="s">
        <v>74</v>
      </c>
      <c r="C47" s="10" t="s">
        <v>26</v>
      </c>
      <c r="D47" s="9" t="s">
        <v>177</v>
      </c>
      <c r="E47" s="11" t="s">
        <v>126</v>
      </c>
      <c r="F47" s="11" t="s">
        <v>21</v>
      </c>
      <c r="G47" s="10" t="s">
        <v>17</v>
      </c>
      <c r="H47" s="10" t="s">
        <v>29</v>
      </c>
      <c r="I47" s="10" t="s">
        <v>22</v>
      </c>
      <c r="J47" s="12">
        <v>42655</v>
      </c>
      <c r="K47" s="10" t="s">
        <v>203</v>
      </c>
      <c r="L47" s="10" t="s">
        <v>187</v>
      </c>
      <c r="M47" s="12"/>
      <c r="N47" s="10"/>
      <c r="O47" s="15"/>
      <c r="P47" s="15"/>
      <c r="R47" s="2"/>
      <c r="S47" s="2"/>
      <c r="T47" s="2"/>
      <c r="U47" s="2"/>
      <c r="V47" s="2"/>
      <c r="W47" s="2"/>
    </row>
    <row r="48" spans="1:23">
      <c r="A48" s="10">
        <v>41</v>
      </c>
      <c r="B48" s="9" t="s">
        <v>75</v>
      </c>
      <c r="C48" s="10" t="s">
        <v>15</v>
      </c>
      <c r="D48" s="9" t="s">
        <v>180</v>
      </c>
      <c r="E48" s="11" t="s">
        <v>138</v>
      </c>
      <c r="F48" s="11" t="s">
        <v>16</v>
      </c>
      <c r="G48" s="10" t="s">
        <v>16</v>
      </c>
      <c r="H48" s="10" t="s">
        <v>18</v>
      </c>
      <c r="I48" s="10" t="s">
        <v>19</v>
      </c>
      <c r="J48" s="12">
        <v>42657</v>
      </c>
      <c r="K48" s="10" t="s">
        <v>201</v>
      </c>
      <c r="L48" s="10" t="s">
        <v>186</v>
      </c>
      <c r="M48" s="13">
        <v>42657</v>
      </c>
      <c r="N48" s="10" t="s">
        <v>20</v>
      </c>
      <c r="O48" s="15">
        <v>0.25</v>
      </c>
      <c r="P48" s="15">
        <v>0.25</v>
      </c>
      <c r="R48" s="2"/>
      <c r="S48" s="2"/>
      <c r="T48" s="2"/>
      <c r="U48" s="2"/>
      <c r="V48" s="2"/>
      <c r="W48" s="2"/>
    </row>
    <row r="49" spans="1:23">
      <c r="A49" s="10">
        <v>42</v>
      </c>
      <c r="B49" s="9" t="s">
        <v>76</v>
      </c>
      <c r="C49" s="10" t="s">
        <v>15</v>
      </c>
      <c r="D49" s="9" t="s">
        <v>180</v>
      </c>
      <c r="E49" s="11" t="s">
        <v>139</v>
      </c>
      <c r="F49" s="11" t="s">
        <v>21</v>
      </c>
      <c r="G49" s="10" t="s">
        <v>17</v>
      </c>
      <c r="H49" s="10" t="s">
        <v>29</v>
      </c>
      <c r="I49" s="10" t="s">
        <v>22</v>
      </c>
      <c r="J49" s="12">
        <v>42660</v>
      </c>
      <c r="K49" s="10" t="s">
        <v>201</v>
      </c>
      <c r="L49" s="10" t="s">
        <v>186</v>
      </c>
      <c r="M49" s="12"/>
      <c r="N49" s="10"/>
      <c r="O49" s="15"/>
      <c r="P49" s="15"/>
      <c r="R49" s="2"/>
      <c r="S49" s="2"/>
      <c r="T49" s="2"/>
      <c r="U49" s="2"/>
      <c r="V49" s="2"/>
      <c r="W49" s="2"/>
    </row>
    <row r="50" spans="1:23">
      <c r="A50" s="10">
        <v>43</v>
      </c>
      <c r="B50" s="9" t="s">
        <v>77</v>
      </c>
      <c r="C50" s="10" t="s">
        <v>15</v>
      </c>
      <c r="D50" s="9" t="s">
        <v>180</v>
      </c>
      <c r="E50" s="11" t="s">
        <v>140</v>
      </c>
      <c r="F50" s="11" t="s">
        <v>21</v>
      </c>
      <c r="G50" s="10" t="s">
        <v>17</v>
      </c>
      <c r="H50" s="10" t="s">
        <v>29</v>
      </c>
      <c r="I50" s="10" t="s">
        <v>32</v>
      </c>
      <c r="J50" s="12">
        <v>42660</v>
      </c>
      <c r="K50" s="10" t="s">
        <v>201</v>
      </c>
      <c r="L50" s="10" t="s">
        <v>186</v>
      </c>
      <c r="M50" s="12"/>
      <c r="N50" s="10" t="s">
        <v>20</v>
      </c>
      <c r="O50" s="15">
        <v>0.5</v>
      </c>
      <c r="P50" s="15"/>
      <c r="R50" s="2"/>
      <c r="S50" s="2"/>
      <c r="T50" s="2"/>
      <c r="U50" s="2"/>
      <c r="V50" s="2"/>
      <c r="W50" s="2"/>
    </row>
    <row r="51" spans="1:23">
      <c r="A51" s="10">
        <v>44</v>
      </c>
      <c r="B51" s="9" t="s">
        <v>78</v>
      </c>
      <c r="C51" s="10" t="s">
        <v>15</v>
      </c>
      <c r="D51" s="9" t="s">
        <v>180</v>
      </c>
      <c r="E51" s="11" t="s">
        <v>141</v>
      </c>
      <c r="F51" s="11" t="s">
        <v>16</v>
      </c>
      <c r="G51" s="10" t="s">
        <v>16</v>
      </c>
      <c r="H51" s="10" t="s">
        <v>18</v>
      </c>
      <c r="I51" s="10" t="s">
        <v>22</v>
      </c>
      <c r="J51" s="12">
        <v>42660</v>
      </c>
      <c r="K51" s="10" t="s">
        <v>201</v>
      </c>
      <c r="L51" s="10" t="s">
        <v>186</v>
      </c>
      <c r="M51" s="12"/>
      <c r="N51" s="10"/>
      <c r="O51" s="15"/>
      <c r="P51" s="15"/>
      <c r="R51" s="2"/>
      <c r="S51" s="2"/>
      <c r="T51" s="2"/>
      <c r="U51" s="2"/>
      <c r="V51" s="2"/>
      <c r="W51" s="2"/>
    </row>
    <row r="52" spans="1:23">
      <c r="A52" s="10">
        <v>45</v>
      </c>
      <c r="B52" s="9" t="s">
        <v>79</v>
      </c>
      <c r="C52" s="10" t="s">
        <v>15</v>
      </c>
      <c r="D52" s="9" t="s">
        <v>180</v>
      </c>
      <c r="E52" s="11" t="s">
        <v>142</v>
      </c>
      <c r="F52" s="11" t="s">
        <v>16</v>
      </c>
      <c r="G52" s="10" t="s">
        <v>16</v>
      </c>
      <c r="H52" s="10" t="s">
        <v>195</v>
      </c>
      <c r="I52" s="10" t="s">
        <v>19</v>
      </c>
      <c r="J52" s="12">
        <v>42660</v>
      </c>
      <c r="K52" s="10" t="s">
        <v>201</v>
      </c>
      <c r="L52" s="10" t="s">
        <v>186</v>
      </c>
      <c r="M52" s="13">
        <v>42660</v>
      </c>
      <c r="N52" s="10" t="s">
        <v>20</v>
      </c>
      <c r="O52" s="15">
        <v>2</v>
      </c>
      <c r="P52" s="15">
        <v>0.5</v>
      </c>
      <c r="R52" s="2"/>
      <c r="S52" s="2"/>
      <c r="T52" s="2"/>
      <c r="U52" s="2"/>
      <c r="V52" s="2"/>
      <c r="W52" s="2"/>
    </row>
    <row r="53" spans="1:23">
      <c r="A53" s="10">
        <v>46</v>
      </c>
      <c r="B53" s="9" t="s">
        <v>80</v>
      </c>
      <c r="C53" s="10" t="s">
        <v>33</v>
      </c>
      <c r="D53" s="9" t="s">
        <v>185</v>
      </c>
      <c r="E53" s="11" t="s">
        <v>171</v>
      </c>
      <c r="F53" s="11" t="s">
        <v>21</v>
      </c>
      <c r="G53" s="10" t="s">
        <v>17</v>
      </c>
      <c r="H53" s="10" t="s">
        <v>18</v>
      </c>
      <c r="I53" s="10" t="s">
        <v>32</v>
      </c>
      <c r="J53" s="12">
        <v>42662</v>
      </c>
      <c r="K53" s="10" t="s">
        <v>203</v>
      </c>
      <c r="L53" s="10" t="s">
        <v>186</v>
      </c>
      <c r="M53" s="13"/>
      <c r="N53" s="10" t="s">
        <v>20</v>
      </c>
      <c r="O53" s="15">
        <v>0.25</v>
      </c>
      <c r="P53" s="15"/>
      <c r="R53" s="2"/>
      <c r="S53" s="2"/>
      <c r="T53" s="2"/>
      <c r="U53" s="2"/>
      <c r="V53" s="2"/>
      <c r="W53" s="2"/>
    </row>
    <row r="54" spans="1:23">
      <c r="A54" s="10">
        <v>47</v>
      </c>
      <c r="B54" s="9" t="s">
        <v>81</v>
      </c>
      <c r="C54" s="10" t="s">
        <v>33</v>
      </c>
      <c r="D54" s="9" t="s">
        <v>185</v>
      </c>
      <c r="E54" s="11" t="s">
        <v>172</v>
      </c>
      <c r="F54" s="11" t="s">
        <v>21</v>
      </c>
      <c r="G54" s="10" t="s">
        <v>17</v>
      </c>
      <c r="H54" s="10" t="s">
        <v>29</v>
      </c>
      <c r="I54" s="10" t="s">
        <v>22</v>
      </c>
      <c r="J54" s="12">
        <v>42662</v>
      </c>
      <c r="K54" s="10" t="s">
        <v>203</v>
      </c>
      <c r="L54" s="10" t="s">
        <v>186</v>
      </c>
      <c r="M54" s="12"/>
      <c r="N54" s="10"/>
      <c r="O54" s="15"/>
      <c r="P54" s="15"/>
      <c r="R54" s="2"/>
      <c r="S54" s="2"/>
      <c r="T54" s="2"/>
      <c r="U54" s="2"/>
      <c r="V54" s="2"/>
      <c r="W54" s="2"/>
    </row>
    <row r="55" spans="1:23">
      <c r="A55" s="10">
        <v>48</v>
      </c>
      <c r="B55" s="9" t="s">
        <v>82</v>
      </c>
      <c r="C55" s="10" t="s">
        <v>33</v>
      </c>
      <c r="D55" s="9" t="s">
        <v>185</v>
      </c>
      <c r="E55" s="11" t="s">
        <v>173</v>
      </c>
      <c r="F55" s="11" t="s">
        <v>16</v>
      </c>
      <c r="G55" s="10" t="s">
        <v>16</v>
      </c>
      <c r="H55" s="10" t="s">
        <v>18</v>
      </c>
      <c r="I55" s="10" t="s">
        <v>22</v>
      </c>
      <c r="J55" s="12">
        <v>42662</v>
      </c>
      <c r="K55" s="10" t="s">
        <v>203</v>
      </c>
      <c r="L55" s="10" t="s">
        <v>186</v>
      </c>
      <c r="M55" s="12"/>
      <c r="N55" s="10"/>
      <c r="O55" s="15"/>
      <c r="P55" s="15"/>
      <c r="R55" s="2"/>
      <c r="S55" s="2"/>
      <c r="T55" s="2"/>
      <c r="U55" s="2"/>
      <c r="V55" s="2"/>
      <c r="W55" s="2"/>
    </row>
    <row r="56" spans="1:23">
      <c r="A56" s="10">
        <v>49</v>
      </c>
      <c r="B56" s="9" t="s">
        <v>83</v>
      </c>
      <c r="C56" s="10" t="s">
        <v>33</v>
      </c>
      <c r="D56" s="9" t="s">
        <v>185</v>
      </c>
      <c r="E56" s="11" t="s">
        <v>174</v>
      </c>
      <c r="F56" s="11" t="s">
        <v>28</v>
      </c>
      <c r="G56" s="10" t="s">
        <v>28</v>
      </c>
      <c r="H56" s="10" t="s">
        <v>29</v>
      </c>
      <c r="I56" s="14" t="s">
        <v>192</v>
      </c>
      <c r="J56" s="12">
        <v>42662</v>
      </c>
      <c r="K56" s="10" t="s">
        <v>203</v>
      </c>
      <c r="L56" s="10" t="s">
        <v>186</v>
      </c>
      <c r="M56" s="12"/>
      <c r="N56" s="10" t="s">
        <v>20</v>
      </c>
      <c r="O56" s="15">
        <v>1</v>
      </c>
      <c r="P56" s="15">
        <v>0.5</v>
      </c>
      <c r="R56" s="2"/>
      <c r="S56" s="2"/>
      <c r="T56" s="2"/>
      <c r="U56" s="2"/>
      <c r="V56" s="2"/>
      <c r="W56" s="2"/>
    </row>
    <row r="57" spans="1:23">
      <c r="A57" s="10">
        <v>50</v>
      </c>
      <c r="B57" s="9" t="s">
        <v>84</v>
      </c>
      <c r="C57" s="10" t="s">
        <v>33</v>
      </c>
      <c r="D57" s="9" t="s">
        <v>185</v>
      </c>
      <c r="E57" s="11" t="s">
        <v>175</v>
      </c>
      <c r="F57" s="11" t="s">
        <v>21</v>
      </c>
      <c r="G57" s="10" t="s">
        <v>17</v>
      </c>
      <c r="H57" s="10" t="s">
        <v>29</v>
      </c>
      <c r="I57" s="14" t="s">
        <v>32</v>
      </c>
      <c r="J57" s="12">
        <v>42662</v>
      </c>
      <c r="K57" s="10" t="s">
        <v>203</v>
      </c>
      <c r="L57" s="10" t="s">
        <v>186</v>
      </c>
      <c r="M57" s="12"/>
      <c r="N57" s="10" t="s">
        <v>20</v>
      </c>
      <c r="O57" s="15">
        <v>2.5</v>
      </c>
      <c r="P57" s="15"/>
      <c r="R57" s="2"/>
      <c r="S57" s="2"/>
      <c r="T57" s="2"/>
      <c r="U57" s="2"/>
      <c r="V57" s="2"/>
      <c r="W57" s="2"/>
    </row>
    <row r="58" spans="1:23">
      <c r="A58" s="10">
        <v>51</v>
      </c>
      <c r="B58" s="9" t="s">
        <v>85</v>
      </c>
      <c r="C58" s="10" t="s">
        <v>33</v>
      </c>
      <c r="D58" s="9" t="s">
        <v>185</v>
      </c>
      <c r="E58" s="11" t="s">
        <v>176</v>
      </c>
      <c r="F58" s="11" t="s">
        <v>34</v>
      </c>
      <c r="G58" s="10" t="s">
        <v>28</v>
      </c>
      <c r="H58" s="10" t="s">
        <v>29</v>
      </c>
      <c r="I58" s="10" t="s">
        <v>22</v>
      </c>
      <c r="J58" s="12">
        <v>42662</v>
      </c>
      <c r="K58" s="10" t="s">
        <v>203</v>
      </c>
      <c r="L58" s="10" t="s">
        <v>186</v>
      </c>
      <c r="M58" s="12"/>
      <c r="N58" s="10"/>
      <c r="O58" s="15"/>
      <c r="P58" s="15"/>
      <c r="R58" s="2"/>
      <c r="S58" s="2"/>
      <c r="T58" s="2"/>
      <c r="U58" s="2"/>
      <c r="V58" s="2"/>
      <c r="W58" s="2"/>
    </row>
    <row r="59" spans="1:23">
      <c r="A59" s="10">
        <v>52</v>
      </c>
      <c r="B59" s="9" t="s">
        <v>86</v>
      </c>
      <c r="C59" s="10" t="s">
        <v>15</v>
      </c>
      <c r="D59" s="9" t="s">
        <v>181</v>
      </c>
      <c r="E59" s="11" t="s">
        <v>145</v>
      </c>
      <c r="F59" s="11" t="s">
        <v>16</v>
      </c>
      <c r="G59" s="10" t="s">
        <v>16</v>
      </c>
      <c r="H59" s="10" t="s">
        <v>18</v>
      </c>
      <c r="I59" s="10" t="s">
        <v>32</v>
      </c>
      <c r="J59" s="12">
        <v>42663</v>
      </c>
      <c r="K59" s="10" t="s">
        <v>203</v>
      </c>
      <c r="L59" s="10" t="s">
        <v>187</v>
      </c>
      <c r="M59" s="12"/>
      <c r="N59" s="10" t="s">
        <v>24</v>
      </c>
      <c r="O59" s="15">
        <v>0.25</v>
      </c>
      <c r="P59" s="15"/>
      <c r="R59" s="2"/>
      <c r="S59" s="2"/>
      <c r="T59" s="2"/>
      <c r="U59" s="2"/>
      <c r="V59" s="2"/>
      <c r="W59" s="2"/>
    </row>
    <row r="60" spans="1:23">
      <c r="A60" s="10">
        <v>53</v>
      </c>
      <c r="B60" s="9" t="s">
        <v>87</v>
      </c>
      <c r="C60" s="10" t="s">
        <v>15</v>
      </c>
      <c r="D60" s="9" t="s">
        <v>181</v>
      </c>
      <c r="E60" s="11" t="s">
        <v>146</v>
      </c>
      <c r="F60" s="11" t="s">
        <v>21</v>
      </c>
      <c r="G60" s="10" t="s">
        <v>17</v>
      </c>
      <c r="H60" s="10" t="s">
        <v>18</v>
      </c>
      <c r="I60" s="10" t="s">
        <v>22</v>
      </c>
      <c r="J60" s="12">
        <v>42663</v>
      </c>
      <c r="K60" s="10" t="s">
        <v>203</v>
      </c>
      <c r="L60" s="10" t="s">
        <v>187</v>
      </c>
      <c r="M60" s="12"/>
      <c r="N60" s="10"/>
      <c r="O60" s="15"/>
      <c r="P60" s="15"/>
      <c r="R60" s="2"/>
      <c r="S60" s="2"/>
      <c r="T60" s="2"/>
      <c r="U60" s="2"/>
      <c r="V60" s="2"/>
      <c r="W60" s="2"/>
    </row>
    <row r="61" spans="1:23">
      <c r="A61" s="10">
        <v>54</v>
      </c>
      <c r="B61" s="9" t="s">
        <v>88</v>
      </c>
      <c r="C61" s="10" t="s">
        <v>33</v>
      </c>
      <c r="D61" s="9" t="s">
        <v>181</v>
      </c>
      <c r="E61" s="11" t="s">
        <v>147</v>
      </c>
      <c r="F61" s="11" t="s">
        <v>16</v>
      </c>
      <c r="G61" s="10" t="s">
        <v>16</v>
      </c>
      <c r="H61" s="10" t="s">
        <v>18</v>
      </c>
      <c r="I61" s="10" t="s">
        <v>22</v>
      </c>
      <c r="J61" s="12">
        <v>42663</v>
      </c>
      <c r="K61" s="10" t="s">
        <v>203</v>
      </c>
      <c r="L61" s="10" t="s">
        <v>187</v>
      </c>
      <c r="M61" s="12"/>
      <c r="N61" s="10"/>
      <c r="O61" s="15"/>
      <c r="P61" s="15"/>
      <c r="R61" s="2"/>
      <c r="S61" s="2"/>
      <c r="T61" s="2"/>
      <c r="U61" s="2"/>
      <c r="V61" s="2"/>
      <c r="W61" s="2"/>
    </row>
    <row r="62" spans="1:23">
      <c r="A62" s="10">
        <v>55</v>
      </c>
      <c r="B62" s="9" t="s">
        <v>89</v>
      </c>
      <c r="C62" s="10" t="s">
        <v>26</v>
      </c>
      <c r="D62" s="9" t="s">
        <v>181</v>
      </c>
      <c r="E62" s="11" t="s">
        <v>148</v>
      </c>
      <c r="F62" s="11" t="s">
        <v>21</v>
      </c>
      <c r="G62" s="10" t="s">
        <v>17</v>
      </c>
      <c r="H62" s="10" t="s">
        <v>29</v>
      </c>
      <c r="I62" s="10" t="s">
        <v>22</v>
      </c>
      <c r="J62" s="12">
        <v>42663</v>
      </c>
      <c r="K62" s="10" t="s">
        <v>203</v>
      </c>
      <c r="L62" s="10" t="s">
        <v>187</v>
      </c>
      <c r="M62" s="12"/>
      <c r="N62" s="10"/>
      <c r="O62" s="15"/>
      <c r="P62" s="15"/>
      <c r="R62" s="2"/>
      <c r="S62" s="2"/>
      <c r="T62" s="2"/>
      <c r="U62" s="2"/>
      <c r="V62" s="2"/>
      <c r="W62" s="2"/>
    </row>
    <row r="63" spans="1:23">
      <c r="A63" s="10">
        <v>56</v>
      </c>
      <c r="B63" s="9" t="s">
        <v>90</v>
      </c>
      <c r="C63" s="10" t="s">
        <v>33</v>
      </c>
      <c r="D63" s="9" t="s">
        <v>184</v>
      </c>
      <c r="E63" s="11" t="s">
        <v>165</v>
      </c>
      <c r="F63" s="11" t="s">
        <v>16</v>
      </c>
      <c r="G63" s="10" t="s">
        <v>16</v>
      </c>
      <c r="H63" s="10" t="s">
        <v>18</v>
      </c>
      <c r="I63" s="10" t="s">
        <v>22</v>
      </c>
      <c r="J63" s="12">
        <v>42669</v>
      </c>
      <c r="K63" s="10" t="s">
        <v>201</v>
      </c>
      <c r="L63" s="10" t="s">
        <v>187</v>
      </c>
      <c r="M63" s="12"/>
      <c r="N63" s="10"/>
      <c r="O63" s="15"/>
      <c r="P63" s="15"/>
      <c r="R63" s="2"/>
      <c r="S63" s="2"/>
      <c r="T63" s="2"/>
      <c r="U63" s="2"/>
      <c r="V63" s="2"/>
      <c r="W63" s="2"/>
    </row>
    <row r="64" spans="1:23">
      <c r="A64" s="10">
        <v>57</v>
      </c>
      <c r="B64" s="9" t="s">
        <v>91</v>
      </c>
      <c r="C64" s="10" t="s">
        <v>33</v>
      </c>
      <c r="D64" s="9" t="s">
        <v>184</v>
      </c>
      <c r="E64" s="11" t="s">
        <v>166</v>
      </c>
      <c r="F64" s="11" t="s">
        <v>16</v>
      </c>
      <c r="G64" s="10" t="s">
        <v>16</v>
      </c>
      <c r="H64" s="10" t="s">
        <v>18</v>
      </c>
      <c r="I64" s="10" t="s">
        <v>22</v>
      </c>
      <c r="J64" s="12">
        <v>42669</v>
      </c>
      <c r="K64" s="10" t="s">
        <v>201</v>
      </c>
      <c r="L64" s="10" t="s">
        <v>187</v>
      </c>
      <c r="M64" s="12"/>
      <c r="N64" s="10"/>
      <c r="O64" s="15"/>
      <c r="P64" s="15"/>
      <c r="R64" s="2"/>
      <c r="S64" s="2"/>
      <c r="T64" s="2"/>
      <c r="U64" s="2"/>
      <c r="V64" s="2"/>
      <c r="W64" s="2"/>
    </row>
    <row r="65" spans="1:23">
      <c r="A65" s="10">
        <v>58</v>
      </c>
      <c r="B65" s="9" t="s">
        <v>92</v>
      </c>
      <c r="C65" s="10" t="s">
        <v>33</v>
      </c>
      <c r="D65" s="9" t="s">
        <v>184</v>
      </c>
      <c r="E65" s="11" t="s">
        <v>167</v>
      </c>
      <c r="F65" s="11" t="s">
        <v>21</v>
      </c>
      <c r="G65" s="10" t="s">
        <v>17</v>
      </c>
      <c r="H65" s="10" t="s">
        <v>18</v>
      </c>
      <c r="I65" s="10" t="s">
        <v>22</v>
      </c>
      <c r="J65" s="12">
        <v>42669</v>
      </c>
      <c r="K65" s="10" t="s">
        <v>201</v>
      </c>
      <c r="L65" s="10" t="s">
        <v>187</v>
      </c>
      <c r="M65" s="12"/>
      <c r="N65" s="10"/>
      <c r="O65" s="15"/>
      <c r="P65" s="15"/>
      <c r="R65" s="2"/>
      <c r="S65" s="2"/>
      <c r="T65" s="2"/>
      <c r="U65" s="2"/>
      <c r="V65" s="2"/>
      <c r="W65" s="2"/>
    </row>
    <row r="66" spans="1:23">
      <c r="A66" s="10">
        <v>59</v>
      </c>
      <c r="B66" s="9" t="s">
        <v>93</v>
      </c>
      <c r="C66" s="10" t="s">
        <v>33</v>
      </c>
      <c r="D66" s="9" t="s">
        <v>184</v>
      </c>
      <c r="E66" s="11" t="s">
        <v>168</v>
      </c>
      <c r="F66" s="11" t="s">
        <v>16</v>
      </c>
      <c r="G66" s="10" t="s">
        <v>16</v>
      </c>
      <c r="H66" s="10" t="s">
        <v>18</v>
      </c>
      <c r="I66" s="10" t="s">
        <v>22</v>
      </c>
      <c r="J66" s="12">
        <v>42669</v>
      </c>
      <c r="K66" s="10" t="s">
        <v>201</v>
      </c>
      <c r="L66" s="10" t="s">
        <v>187</v>
      </c>
      <c r="M66" s="12"/>
      <c r="N66" s="10"/>
      <c r="O66" s="15"/>
      <c r="P66" s="15"/>
      <c r="R66" s="2"/>
      <c r="S66" s="2"/>
      <c r="T66" s="2"/>
      <c r="U66" s="2"/>
      <c r="V66" s="2"/>
      <c r="W66" s="2"/>
    </row>
    <row r="67" spans="1:23">
      <c r="A67" s="10">
        <v>60</v>
      </c>
      <c r="B67" s="9" t="s">
        <v>94</v>
      </c>
      <c r="C67" s="10" t="s">
        <v>33</v>
      </c>
      <c r="D67" s="9" t="s">
        <v>184</v>
      </c>
      <c r="E67" s="11" t="s">
        <v>169</v>
      </c>
      <c r="F67" s="11" t="s">
        <v>21</v>
      </c>
      <c r="G67" s="10" t="s">
        <v>17</v>
      </c>
      <c r="H67" s="10" t="s">
        <v>29</v>
      </c>
      <c r="I67" s="10" t="s">
        <v>19</v>
      </c>
      <c r="J67" s="12">
        <v>42669</v>
      </c>
      <c r="K67" s="10" t="s">
        <v>201</v>
      </c>
      <c r="L67" s="10" t="s">
        <v>187</v>
      </c>
      <c r="M67" s="13">
        <v>42678</v>
      </c>
      <c r="N67" s="10" t="s">
        <v>20</v>
      </c>
      <c r="O67" s="15">
        <v>3</v>
      </c>
      <c r="P67" s="15">
        <v>2</v>
      </c>
      <c r="R67" s="2"/>
      <c r="S67" s="2"/>
      <c r="T67" s="2"/>
      <c r="U67" s="2"/>
      <c r="V67" s="2"/>
      <c r="W67" s="2"/>
    </row>
    <row r="68" spans="1:23">
      <c r="A68" s="10">
        <v>61</v>
      </c>
      <c r="B68" s="9" t="s">
        <v>95</v>
      </c>
      <c r="C68" s="10" t="s">
        <v>33</v>
      </c>
      <c r="D68" s="9" t="s">
        <v>184</v>
      </c>
      <c r="E68" s="11" t="s">
        <v>170</v>
      </c>
      <c r="F68" s="11" t="s">
        <v>28</v>
      </c>
      <c r="G68" s="10" t="s">
        <v>198</v>
      </c>
      <c r="H68" s="10" t="s">
        <v>29</v>
      </c>
      <c r="I68" s="10" t="s">
        <v>25</v>
      </c>
      <c r="J68" s="12">
        <v>42669</v>
      </c>
      <c r="K68" s="10" t="s">
        <v>201</v>
      </c>
      <c r="L68" s="10" t="s">
        <v>187</v>
      </c>
      <c r="M68" s="13"/>
      <c r="N68" s="10" t="s">
        <v>20</v>
      </c>
      <c r="O68" s="15">
        <v>1</v>
      </c>
      <c r="P68" s="15"/>
      <c r="R68" s="2"/>
      <c r="S68" s="2"/>
      <c r="T68" s="2"/>
      <c r="U68" s="2"/>
      <c r="V68" s="2"/>
      <c r="W68" s="2"/>
    </row>
    <row r="69" spans="1:23">
      <c r="A69" s="10">
        <v>62</v>
      </c>
      <c r="B69" s="9" t="s">
        <v>96</v>
      </c>
      <c r="C69" s="10" t="s">
        <v>15</v>
      </c>
      <c r="D69" s="9" t="s">
        <v>181</v>
      </c>
      <c r="E69" s="11" t="s">
        <v>143</v>
      </c>
      <c r="F69" s="11" t="s">
        <v>16</v>
      </c>
      <c r="G69" s="10" t="s">
        <v>16</v>
      </c>
      <c r="H69" s="10" t="s">
        <v>18</v>
      </c>
      <c r="I69" s="10" t="s">
        <v>22</v>
      </c>
      <c r="J69" s="12">
        <v>75507</v>
      </c>
      <c r="K69" s="10" t="s">
        <v>203</v>
      </c>
      <c r="L69" s="10" t="s">
        <v>186</v>
      </c>
      <c r="M69" s="12"/>
      <c r="N69" s="10"/>
      <c r="O69" s="15"/>
      <c r="P69" s="15"/>
      <c r="R69" s="2"/>
      <c r="S69" s="2"/>
      <c r="T69" s="2"/>
      <c r="U69" s="2"/>
      <c r="V69" s="2"/>
      <c r="W69" s="2"/>
    </row>
    <row r="70" spans="1:23">
      <c r="A70" s="10">
        <v>63</v>
      </c>
      <c r="B70" s="9" t="s">
        <v>97</v>
      </c>
      <c r="C70" s="10" t="s">
        <v>15</v>
      </c>
      <c r="D70" s="9" t="s">
        <v>181</v>
      </c>
      <c r="E70" s="11" t="s">
        <v>144</v>
      </c>
      <c r="F70" s="11" t="s">
        <v>16</v>
      </c>
      <c r="G70" s="10" t="s">
        <v>16</v>
      </c>
      <c r="H70" s="10" t="s">
        <v>18</v>
      </c>
      <c r="I70" s="10" t="s">
        <v>19</v>
      </c>
      <c r="J70" s="12">
        <v>75507</v>
      </c>
      <c r="K70" s="10" t="s">
        <v>203</v>
      </c>
      <c r="L70" s="10" t="s">
        <v>187</v>
      </c>
      <c r="M70" s="13">
        <v>75520</v>
      </c>
      <c r="N70" s="14" t="s">
        <v>27</v>
      </c>
      <c r="O70" s="15">
        <v>0.5</v>
      </c>
      <c r="P70" s="15">
        <v>0.25</v>
      </c>
      <c r="R70" s="2"/>
      <c r="S70" s="2"/>
      <c r="T70" s="2"/>
      <c r="U70" s="2"/>
      <c r="V70" s="2"/>
      <c r="W70" s="2"/>
    </row>
    <row r="71" spans="1:23">
      <c r="A71" s="10">
        <v>64</v>
      </c>
      <c r="B71" s="9" t="s">
        <v>98</v>
      </c>
      <c r="C71" s="10" t="s">
        <v>15</v>
      </c>
      <c r="D71" s="9" t="s">
        <v>180</v>
      </c>
      <c r="E71" s="11" t="s">
        <v>134</v>
      </c>
      <c r="F71" s="11" t="s">
        <v>16</v>
      </c>
      <c r="G71" s="10" t="s">
        <v>16</v>
      </c>
      <c r="H71" s="10" t="s">
        <v>18</v>
      </c>
      <c r="I71" s="10" t="s">
        <v>19</v>
      </c>
      <c r="J71" s="12">
        <v>75511</v>
      </c>
      <c r="K71" s="10" t="s">
        <v>201</v>
      </c>
      <c r="L71" s="10" t="s">
        <v>186</v>
      </c>
      <c r="M71" s="13" t="s">
        <v>31</v>
      </c>
      <c r="N71" s="10" t="s">
        <v>20</v>
      </c>
      <c r="O71" s="15">
        <v>0.75</v>
      </c>
      <c r="P71" s="15">
        <v>0.5</v>
      </c>
      <c r="R71" s="2"/>
      <c r="S71" s="2"/>
      <c r="T71" s="2"/>
      <c r="U71" s="2"/>
      <c r="V71" s="2"/>
      <c r="W71" s="2"/>
    </row>
    <row r="72" spans="1:23">
      <c r="A72" s="10">
        <v>65</v>
      </c>
      <c r="B72" s="9" t="s">
        <v>99</v>
      </c>
      <c r="C72" s="10" t="s">
        <v>15</v>
      </c>
      <c r="D72" s="9" t="s">
        <v>180</v>
      </c>
      <c r="E72" s="11" t="s">
        <v>135</v>
      </c>
      <c r="F72" s="11" t="s">
        <v>21</v>
      </c>
      <c r="G72" s="10" t="s">
        <v>17</v>
      </c>
      <c r="H72" s="10" t="s">
        <v>195</v>
      </c>
      <c r="I72" s="10" t="s">
        <v>19</v>
      </c>
      <c r="J72" s="12">
        <v>75511</v>
      </c>
      <c r="K72" s="10" t="s">
        <v>201</v>
      </c>
      <c r="L72" s="10" t="s">
        <v>186</v>
      </c>
      <c r="M72" s="13" t="s">
        <v>31</v>
      </c>
      <c r="N72" s="10" t="s">
        <v>27</v>
      </c>
      <c r="O72" s="15">
        <v>2</v>
      </c>
      <c r="P72" s="15">
        <v>1</v>
      </c>
      <c r="R72" s="2"/>
      <c r="S72" s="2"/>
      <c r="T72" s="2"/>
      <c r="U72" s="2"/>
      <c r="V72" s="2"/>
      <c r="W72" s="2"/>
    </row>
    <row r="73" spans="1:23">
      <c r="A73" s="10">
        <v>66</v>
      </c>
      <c r="B73" s="9" t="s">
        <v>100</v>
      </c>
      <c r="C73" s="10" t="s">
        <v>15</v>
      </c>
      <c r="D73" s="9" t="s">
        <v>180</v>
      </c>
      <c r="E73" s="11" t="s">
        <v>136</v>
      </c>
      <c r="F73" s="11" t="s">
        <v>21</v>
      </c>
      <c r="G73" s="10" t="s">
        <v>17</v>
      </c>
      <c r="H73" s="10" t="s">
        <v>29</v>
      </c>
      <c r="I73" s="10" t="s">
        <v>25</v>
      </c>
      <c r="J73" s="12">
        <v>75511</v>
      </c>
      <c r="K73" s="10" t="s">
        <v>201</v>
      </c>
      <c r="L73" s="10" t="s">
        <v>186</v>
      </c>
      <c r="M73" s="13"/>
      <c r="N73" s="10" t="s">
        <v>20</v>
      </c>
      <c r="O73" s="15"/>
      <c r="P73" s="15"/>
      <c r="R73" s="2"/>
      <c r="S73" s="2"/>
      <c r="T73" s="2"/>
      <c r="U73" s="2"/>
      <c r="V73" s="2"/>
      <c r="W73" s="2"/>
    </row>
    <row r="74" spans="1:23">
      <c r="A74" s="10">
        <v>67</v>
      </c>
      <c r="B74" s="9" t="s">
        <v>101</v>
      </c>
      <c r="C74" s="10" t="s">
        <v>15</v>
      </c>
      <c r="D74" s="9" t="s">
        <v>180</v>
      </c>
      <c r="E74" s="11" t="s">
        <v>137</v>
      </c>
      <c r="F74" s="11" t="s">
        <v>21</v>
      </c>
      <c r="G74" s="10" t="s">
        <v>17</v>
      </c>
      <c r="H74" s="10" t="s">
        <v>29</v>
      </c>
      <c r="I74" s="14" t="s">
        <v>22</v>
      </c>
      <c r="J74" s="12">
        <v>75511</v>
      </c>
      <c r="K74" s="10" t="s">
        <v>201</v>
      </c>
      <c r="L74" s="10" t="s">
        <v>186</v>
      </c>
      <c r="M74" s="13"/>
      <c r="N74" s="10"/>
      <c r="O74" s="15"/>
      <c r="P74" s="15"/>
      <c r="R74" s="2"/>
      <c r="S74" s="2"/>
      <c r="T74" s="2"/>
      <c r="U74" s="2"/>
      <c r="V74" s="2"/>
      <c r="W74" s="2"/>
    </row>
    <row r="75" spans="1:23">
      <c r="A75" s="10">
        <v>68</v>
      </c>
      <c r="B75" s="9" t="s">
        <v>102</v>
      </c>
      <c r="C75" s="10" t="s">
        <v>26</v>
      </c>
      <c r="D75" s="9" t="s">
        <v>179</v>
      </c>
      <c r="E75" s="11" t="s">
        <v>127</v>
      </c>
      <c r="F75" s="11" t="s">
        <v>28</v>
      </c>
      <c r="G75" s="10" t="s">
        <v>199</v>
      </c>
      <c r="H75" s="10" t="s">
        <v>196</v>
      </c>
      <c r="I75" s="10" t="s">
        <v>19</v>
      </c>
      <c r="J75" s="12">
        <v>75533</v>
      </c>
      <c r="K75" s="10" t="s">
        <v>202</v>
      </c>
      <c r="L75" s="10" t="s">
        <v>190</v>
      </c>
      <c r="M75" s="13">
        <v>75533</v>
      </c>
      <c r="N75" s="10" t="s">
        <v>27</v>
      </c>
      <c r="O75" s="15">
        <v>3</v>
      </c>
      <c r="P75" s="15">
        <v>1</v>
      </c>
      <c r="R75" s="2"/>
      <c r="S75" s="2"/>
      <c r="T75" s="2"/>
      <c r="U75" s="2"/>
      <c r="V75" s="2"/>
      <c r="W75" s="2"/>
    </row>
    <row r="76" spans="1:23">
      <c r="A76" s="10">
        <v>69</v>
      </c>
      <c r="B76" s="9" t="s">
        <v>103</v>
      </c>
      <c r="C76" s="10" t="s">
        <v>26</v>
      </c>
      <c r="D76" s="9" t="s">
        <v>179</v>
      </c>
      <c r="E76" s="11" t="s">
        <v>128</v>
      </c>
      <c r="F76" s="11" t="s">
        <v>28</v>
      </c>
      <c r="G76" s="10" t="s">
        <v>28</v>
      </c>
      <c r="H76" s="10" t="s">
        <v>23</v>
      </c>
      <c r="I76" s="10" t="s">
        <v>19</v>
      </c>
      <c r="J76" s="12">
        <v>75533</v>
      </c>
      <c r="K76" s="10" t="s">
        <v>202</v>
      </c>
      <c r="L76" s="10" t="s">
        <v>190</v>
      </c>
      <c r="M76" s="13">
        <v>75533</v>
      </c>
      <c r="N76" s="10" t="s">
        <v>27</v>
      </c>
      <c r="O76" s="15">
        <v>4</v>
      </c>
      <c r="P76" s="15">
        <v>1.5</v>
      </c>
      <c r="R76" s="2"/>
      <c r="S76" s="2"/>
      <c r="T76" s="2"/>
      <c r="U76" s="2"/>
      <c r="V76" s="2"/>
      <c r="W76" s="2"/>
    </row>
    <row r="77" spans="1:23">
      <c r="A77" s="10">
        <v>70</v>
      </c>
      <c r="B77" s="9" t="s">
        <v>104</v>
      </c>
      <c r="C77" s="10" t="s">
        <v>26</v>
      </c>
      <c r="D77" s="9" t="s">
        <v>179</v>
      </c>
      <c r="E77" s="11" t="s">
        <v>129</v>
      </c>
      <c r="F77" s="11" t="s">
        <v>21</v>
      </c>
      <c r="G77" s="10" t="s">
        <v>17</v>
      </c>
      <c r="H77" s="10" t="s">
        <v>23</v>
      </c>
      <c r="I77" s="10" t="s">
        <v>25</v>
      </c>
      <c r="J77" s="12">
        <v>75534</v>
      </c>
      <c r="K77" s="10" t="s">
        <v>202</v>
      </c>
      <c r="L77" s="10" t="s">
        <v>190</v>
      </c>
      <c r="M77" s="13">
        <v>75534</v>
      </c>
      <c r="N77" s="10" t="s">
        <v>27</v>
      </c>
      <c r="O77" s="15">
        <v>1</v>
      </c>
      <c r="P77" s="15"/>
      <c r="R77" s="2"/>
      <c r="S77" s="2"/>
      <c r="T77" s="2"/>
      <c r="U77" s="2"/>
      <c r="V77" s="2"/>
      <c r="W77" s="2"/>
    </row>
    <row r="78" spans="1:23">
      <c r="A78" s="10">
        <v>71</v>
      </c>
      <c r="B78" s="9" t="s">
        <v>105</v>
      </c>
      <c r="C78" s="10" t="s">
        <v>26</v>
      </c>
      <c r="D78" s="9" t="s">
        <v>179</v>
      </c>
      <c r="E78" s="11" t="s">
        <v>130</v>
      </c>
      <c r="F78" s="11" t="s">
        <v>28</v>
      </c>
      <c r="G78" s="10" t="s">
        <v>28</v>
      </c>
      <c r="H78" s="10" t="s">
        <v>29</v>
      </c>
      <c r="I78" s="14" t="s">
        <v>22</v>
      </c>
      <c r="J78" s="12">
        <v>75534</v>
      </c>
      <c r="K78" s="10" t="s">
        <v>202</v>
      </c>
      <c r="L78" s="10" t="s">
        <v>190</v>
      </c>
      <c r="M78" s="13"/>
      <c r="N78" s="10"/>
      <c r="O78" s="15"/>
      <c r="P78" s="15"/>
      <c r="R78" s="2"/>
      <c r="S78" s="2"/>
      <c r="T78" s="2"/>
      <c r="U78" s="2"/>
      <c r="V78" s="2"/>
      <c r="W78" s="2"/>
    </row>
    <row r="83" spans="3:3" ht="15" customHeight="1">
      <c r="C83">
        <f>COUNT(A:A)</f>
        <v>71</v>
      </c>
    </row>
  </sheetData>
  <autoFilter ref="N1:N83"/>
  <sortState ref="A1:P78">
    <sortCondition ref="J8"/>
  </sortState>
  <mergeCells count="2">
    <mergeCell ref="C1:D1"/>
    <mergeCell ref="C2:D2"/>
  </mergeCells>
  <phoneticPr fontId="5"/>
  <conditionalFormatting sqref="I8:I22">
    <cfRule type="expression" dxfId="12" priority="1">
      <formula>"Closed"</formula>
    </cfRule>
  </conditionalFormatting>
  <dataValidations count="1">
    <dataValidation type="list" operator="equal" allowBlank="1" showInputMessage="1" showErrorMessage="1" sqref="I2">
      <formula1>"3,dsf,rt"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0"/>
  <sheetViews>
    <sheetView tabSelected="1" topLeftCell="A34" workbookViewId="0">
      <selection activeCell="D61" sqref="D61"/>
    </sheetView>
  </sheetViews>
  <sheetFormatPr defaultRowHeight="12.75"/>
  <cols>
    <col min="1" max="1" width="9.140625" style="2"/>
    <col min="2" max="2" width="40.42578125" style="18" customWidth="1"/>
    <col min="3" max="3" width="13.7109375" style="33" customWidth="1"/>
    <col min="4" max="16384" width="9.140625" style="2"/>
  </cols>
  <sheetData>
    <row r="1" spans="2:3" ht="13.5" thickBot="1"/>
    <row r="2" spans="2:3" ht="17.25" customHeight="1" thickBot="1">
      <c r="B2" s="20" t="s">
        <v>215</v>
      </c>
      <c r="C2" s="34">
        <f>COUNT(PJName!A:A)</f>
        <v>71</v>
      </c>
    </row>
    <row r="3" spans="2:3" ht="16.5" customHeight="1">
      <c r="B3" s="21" t="s">
        <v>232</v>
      </c>
      <c r="C3" s="35">
        <f>COUNTIF(PJName!K:K,"Tester 01")</f>
        <v>25</v>
      </c>
    </row>
    <row r="4" spans="2:3">
      <c r="B4" s="22" t="s">
        <v>233</v>
      </c>
      <c r="C4" s="36">
        <f>COUNTIF(PJName!K:K,"Tester 02")</f>
        <v>25</v>
      </c>
    </row>
    <row r="5" spans="2:3" ht="13.5" thickBot="1">
      <c r="B5" s="23" t="s">
        <v>231</v>
      </c>
      <c r="C5" s="37">
        <f>COUNTIF(PJName!K:K,"Tester 03")</f>
        <v>21</v>
      </c>
    </row>
    <row r="6" spans="2:3">
      <c r="B6" s="21" t="s">
        <v>235</v>
      </c>
      <c r="C6" s="35">
        <f>COUNTIF(PJName!L:L,"Developer 01")</f>
        <v>22</v>
      </c>
    </row>
    <row r="7" spans="2:3">
      <c r="B7" s="22" t="s">
        <v>236</v>
      </c>
      <c r="C7" s="36">
        <f>COUNTIF(PJName!L:L,"Developer 02")</f>
        <v>34</v>
      </c>
    </row>
    <row r="8" spans="2:3">
      <c r="B8" s="22" t="s">
        <v>237</v>
      </c>
      <c r="C8" s="36">
        <f>COUNTIF(PJName!L:L,"Developer 03")</f>
        <v>3</v>
      </c>
    </row>
    <row r="9" spans="2:3">
      <c r="B9" s="22" t="s">
        <v>238</v>
      </c>
      <c r="C9" s="36">
        <f>COUNTIF(PJName!L:L,"Developer 04")</f>
        <v>8</v>
      </c>
    </row>
    <row r="10" spans="2:3" ht="13.5" thickBot="1">
      <c r="B10" s="23" t="s">
        <v>239</v>
      </c>
      <c r="C10" s="37">
        <f>COUNTIF(PJName!L:L,"Developer 05")</f>
        <v>4</v>
      </c>
    </row>
    <row r="11" spans="2:3">
      <c r="B11" s="24" t="s">
        <v>247</v>
      </c>
      <c r="C11" s="35">
        <f>COUNTIF(PJName!I:I,"New")</f>
        <v>23</v>
      </c>
    </row>
    <row r="12" spans="2:3">
      <c r="B12" s="25" t="s">
        <v>248</v>
      </c>
      <c r="C12" s="36">
        <f>COUNTIF(PJName!I:I,"Resolved")</f>
        <v>5</v>
      </c>
    </row>
    <row r="13" spans="2:3">
      <c r="B13" s="25" t="s">
        <v>246</v>
      </c>
      <c r="C13" s="36">
        <f>COUNTIF(PJName!I:I,"Rejected")</f>
        <v>2</v>
      </c>
    </row>
    <row r="14" spans="2:3">
      <c r="B14" s="25" t="s">
        <v>244</v>
      </c>
      <c r="C14" s="36">
        <f>COUNTIF(PJName!I:I,"Feedback")</f>
        <v>4</v>
      </c>
    </row>
    <row r="15" spans="2:3">
      <c r="B15" s="25" t="s">
        <v>245</v>
      </c>
      <c r="C15" s="36">
        <f>COUNTIF(PJName!I:I,"In progress")</f>
        <v>5</v>
      </c>
    </row>
    <row r="16" spans="2:3" ht="13.5" thickBot="1">
      <c r="B16" s="26" t="s">
        <v>240</v>
      </c>
      <c r="C16" s="37">
        <f>COUNTIF(PJName!I:I,"Closed")</f>
        <v>32</v>
      </c>
    </row>
    <row r="17" spans="2:3">
      <c r="B17" s="29" t="s">
        <v>253</v>
      </c>
      <c r="C17" s="35">
        <f>COUNTIF(PJName!H:H,"Other")</f>
        <v>5</v>
      </c>
    </row>
    <row r="18" spans="2:3">
      <c r="B18" s="27" t="s">
        <v>249</v>
      </c>
      <c r="C18" s="36">
        <f>COUNTIF(PJName!H:H,"FUNC")</f>
        <v>29</v>
      </c>
    </row>
    <row r="19" spans="2:3">
      <c r="B19" s="27" t="s">
        <v>250</v>
      </c>
      <c r="C19" s="36">
        <f>COUNTIF(PJName!H:H,"GUI")</f>
        <v>29</v>
      </c>
    </row>
    <row r="20" spans="2:3">
      <c r="B20" s="27" t="s">
        <v>251</v>
      </c>
      <c r="C20" s="36">
        <f>COUNTIF(PJName!H:H,"SCEN")</f>
        <v>3</v>
      </c>
    </row>
    <row r="21" spans="2:3" ht="13.5" thickBot="1">
      <c r="B21" s="28" t="s">
        <v>252</v>
      </c>
      <c r="C21" s="37">
        <f>COUNTIF(PJName!H:H,"API")</f>
        <v>5</v>
      </c>
    </row>
    <row r="22" spans="2:3">
      <c r="B22" s="29" t="s">
        <v>242</v>
      </c>
      <c r="C22" s="38">
        <f>AVERAGE(PJName!O:O)</f>
        <v>1.7771739130434783</v>
      </c>
    </row>
    <row r="23" spans="2:3">
      <c r="B23" s="30" t="s">
        <v>222</v>
      </c>
      <c r="C23" s="36">
        <f>MAX(PJName!O:O)</f>
        <v>8</v>
      </c>
    </row>
    <row r="24" spans="2:3">
      <c r="B24" s="30" t="s">
        <v>223</v>
      </c>
      <c r="C24" s="36">
        <f>MIN(PJName!O:O)</f>
        <v>0.25</v>
      </c>
    </row>
    <row r="25" spans="2:3" ht="13.5" thickBot="1">
      <c r="B25" s="28" t="s">
        <v>243</v>
      </c>
      <c r="C25" s="37">
        <f>SUMIF(PJName!I:I,"Closed",PJName!O:O)</f>
        <v>59</v>
      </c>
    </row>
    <row r="26" spans="2:3" ht="18" customHeight="1">
      <c r="B26" s="29" t="s">
        <v>266</v>
      </c>
      <c r="C26" s="35" t="s">
        <v>21</v>
      </c>
    </row>
    <row r="27" spans="2:3">
      <c r="B27" s="27" t="s">
        <v>267</v>
      </c>
      <c r="C27" s="36" t="s">
        <v>199</v>
      </c>
    </row>
    <row r="28" spans="2:3">
      <c r="B28" s="27" t="s">
        <v>268</v>
      </c>
      <c r="C28" s="36" t="s">
        <v>27</v>
      </c>
    </row>
    <row r="29" spans="2:3">
      <c r="B29" s="27" t="s">
        <v>269</v>
      </c>
      <c r="C29" s="36" t="s">
        <v>29</v>
      </c>
    </row>
    <row r="30" spans="2:3" ht="13.5" thickBot="1">
      <c r="B30" s="28" t="s">
        <v>270</v>
      </c>
      <c r="C30" s="37" t="s">
        <v>192</v>
      </c>
    </row>
    <row r="31" spans="2:3">
      <c r="B31" s="29" t="s">
        <v>254</v>
      </c>
      <c r="C31" s="35">
        <f>COUNTIF(PJName!G:G,"Urgent")</f>
        <v>2</v>
      </c>
    </row>
    <row r="32" spans="2:3">
      <c r="B32" s="27" t="s">
        <v>255</v>
      </c>
      <c r="C32" s="36">
        <f>COUNTIF(PJName!G:G,"Normal")</f>
        <v>32</v>
      </c>
    </row>
    <row r="33" spans="2:3">
      <c r="B33" s="27" t="s">
        <v>256</v>
      </c>
      <c r="C33" s="36">
        <f>COUNTIF(PJName!G:G,"High")</f>
        <v>6</v>
      </c>
    </row>
    <row r="34" spans="2:3">
      <c r="B34" s="27" t="s">
        <v>257</v>
      </c>
      <c r="C34" s="36">
        <f>COUNTIF(PJName!G:G,"Low")</f>
        <v>28</v>
      </c>
    </row>
    <row r="35" spans="2:3" ht="13.5" thickBot="1">
      <c r="B35" s="28" t="s">
        <v>258</v>
      </c>
      <c r="C35" s="37">
        <f>COUNTIF(PJName!G:G,"Immediately")</f>
        <v>3</v>
      </c>
    </row>
    <row r="36" spans="2:3">
      <c r="B36" s="29" t="s">
        <v>259</v>
      </c>
      <c r="C36" s="35">
        <f>COUNTIF(PJName!F:F,"Serious")</f>
        <v>3</v>
      </c>
    </row>
    <row r="37" spans="2:3">
      <c r="B37" s="27" t="s">
        <v>260</v>
      </c>
      <c r="C37" s="36">
        <f>COUNTIF(PJName!F:F,"Medium")</f>
        <v>34</v>
      </c>
    </row>
    <row r="38" spans="2:3">
      <c r="B38" s="27" t="s">
        <v>261</v>
      </c>
      <c r="C38" s="36">
        <f>COUNTIF(PJName!F:F,"High")</f>
        <v>9</v>
      </c>
    </row>
    <row r="39" spans="2:3">
      <c r="B39" s="27" t="s">
        <v>262</v>
      </c>
      <c r="C39" s="36">
        <f>COUNTIF(PJName!F:F,"Low")</f>
        <v>24</v>
      </c>
    </row>
    <row r="40" spans="2:3" ht="13.5" thickBot="1">
      <c r="B40" s="28" t="s">
        <v>263</v>
      </c>
      <c r="C40" s="37">
        <f>COUNTIF(PJName!F:F,"Fatal")</f>
        <v>1</v>
      </c>
    </row>
    <row r="43" spans="2:3">
      <c r="B43" s="31" t="s">
        <v>8</v>
      </c>
      <c r="C43" s="32" t="s">
        <v>265</v>
      </c>
    </row>
    <row r="44" spans="2:3">
      <c r="B44" s="32" t="s">
        <v>28</v>
      </c>
      <c r="C44" s="39">
        <v>6</v>
      </c>
    </row>
    <row r="45" spans="2:3">
      <c r="B45" s="32" t="s">
        <v>198</v>
      </c>
      <c r="C45" s="39">
        <v>3</v>
      </c>
    </row>
    <row r="46" spans="2:3">
      <c r="B46" s="32" t="s">
        <v>16</v>
      </c>
      <c r="C46" s="39">
        <v>28</v>
      </c>
    </row>
    <row r="47" spans="2:3">
      <c r="B47" s="32" t="s">
        <v>17</v>
      </c>
      <c r="C47" s="39">
        <v>32</v>
      </c>
    </row>
    <row r="48" spans="2:3">
      <c r="B48" s="32" t="s">
        <v>199</v>
      </c>
      <c r="C48" s="39">
        <v>2</v>
      </c>
    </row>
    <row r="49" spans="2:4">
      <c r="B49" s="32" t="s">
        <v>264</v>
      </c>
      <c r="C49" s="39">
        <v>71</v>
      </c>
    </row>
    <row r="52" spans="2:4">
      <c r="B52" s="31" t="s">
        <v>271</v>
      </c>
      <c r="C52" s="32" t="s">
        <v>265</v>
      </c>
    </row>
    <row r="53" spans="2:4">
      <c r="B53" s="32" t="s">
        <v>197</v>
      </c>
      <c r="C53" s="39">
        <v>1</v>
      </c>
    </row>
    <row r="54" spans="2:4">
      <c r="B54" s="32" t="s">
        <v>28</v>
      </c>
      <c r="C54" s="39">
        <v>9</v>
      </c>
    </row>
    <row r="55" spans="2:4">
      <c r="B55" s="32" t="s">
        <v>16</v>
      </c>
      <c r="C55" s="39">
        <v>24</v>
      </c>
    </row>
    <row r="56" spans="2:4">
      <c r="B56" s="32" t="s">
        <v>21</v>
      </c>
      <c r="C56" s="39">
        <v>34</v>
      </c>
    </row>
    <row r="57" spans="2:4">
      <c r="B57" s="32" t="s">
        <v>34</v>
      </c>
      <c r="C57" s="39">
        <v>3</v>
      </c>
    </row>
    <row r="58" spans="2:4">
      <c r="B58" s="32" t="s">
        <v>264</v>
      </c>
      <c r="C58" s="39">
        <v>71</v>
      </c>
    </row>
    <row r="63" spans="2:4">
      <c r="B63" s="31" t="s">
        <v>272</v>
      </c>
      <c r="C63" t="s">
        <v>273</v>
      </c>
      <c r="D63"/>
    </row>
    <row r="64" spans="2:4">
      <c r="B64" s="32" t="s">
        <v>256</v>
      </c>
      <c r="C64" s="41">
        <v>6</v>
      </c>
      <c r="D64"/>
    </row>
    <row r="65" spans="2:4">
      <c r="B65" s="32" t="s">
        <v>258</v>
      </c>
      <c r="C65" s="41">
        <v>3</v>
      </c>
      <c r="D65"/>
    </row>
    <row r="66" spans="2:4">
      <c r="B66" s="32" t="s">
        <v>257</v>
      </c>
      <c r="C66" s="41">
        <v>28</v>
      </c>
      <c r="D66"/>
    </row>
    <row r="67" spans="2:4">
      <c r="B67" s="32" t="s">
        <v>255</v>
      </c>
      <c r="C67" s="41">
        <v>32</v>
      </c>
      <c r="D67"/>
    </row>
    <row r="68" spans="2:4">
      <c r="B68" s="32" t="s">
        <v>264</v>
      </c>
      <c r="C68" s="41">
        <v>69</v>
      </c>
      <c r="D68"/>
    </row>
    <row r="69" spans="2:4">
      <c r="B69"/>
      <c r="C69"/>
      <c r="D69"/>
    </row>
    <row r="70" spans="2:4">
      <c r="B70"/>
      <c r="C70"/>
      <c r="D70"/>
    </row>
    <row r="71" spans="2:4">
      <c r="B71"/>
      <c r="C71"/>
      <c r="D71"/>
    </row>
    <row r="72" spans="2:4">
      <c r="B72"/>
      <c r="C72"/>
      <c r="D72"/>
    </row>
    <row r="73" spans="2:4">
      <c r="B73"/>
      <c r="C73"/>
      <c r="D73"/>
    </row>
    <row r="74" spans="2:4">
      <c r="B74"/>
      <c r="C74"/>
      <c r="D74"/>
    </row>
    <row r="75" spans="2:4">
      <c r="B75"/>
      <c r="C75"/>
      <c r="D75"/>
    </row>
    <row r="76" spans="2:4">
      <c r="B76"/>
      <c r="C76"/>
      <c r="D76"/>
    </row>
    <row r="77" spans="2:4">
      <c r="B77"/>
      <c r="C77"/>
      <c r="D77"/>
    </row>
    <row r="78" spans="2:4">
      <c r="B78"/>
      <c r="C78"/>
      <c r="D78"/>
    </row>
    <row r="79" spans="2:4">
      <c r="B79"/>
      <c r="C79"/>
      <c r="D79"/>
    </row>
    <row r="80" spans="2:4">
      <c r="B80"/>
      <c r="C80"/>
      <c r="D80"/>
    </row>
  </sheetData>
  <dataValidations count="5">
    <dataValidation type="list" allowBlank="1" showInputMessage="1" showErrorMessage="1" sqref="C26">
      <formula1>"Serious,Medium,High,Low,Fatal"</formula1>
    </dataValidation>
    <dataValidation type="list" allowBlank="1" showInputMessage="1" showErrorMessage="1" sqref="C27">
      <formula1>"Urgent,Normal,High,Low,Immediately"</formula1>
    </dataValidation>
    <dataValidation type="list" allowBlank="1" showInputMessage="1" showErrorMessage="1" sqref="C28">
      <formula1>"Design Error,Code Error,Test Error,Requirements"</formula1>
    </dataValidation>
    <dataValidation type="list" allowBlank="1" showInputMessage="1" showErrorMessage="1" sqref="C29">
      <formula1>"FUNC,GUI,SCEN,API,Other"</formula1>
    </dataValidation>
    <dataValidation type="list" allowBlank="1" showInputMessage="1" showErrorMessage="1" sqref="C30">
      <formula1>"New,Resolved,Rejected,Feedback,In progress,Closed"</formula1>
    </dataValidation>
  </dataValidations>
  <pageMargins left="0.7" right="0.7" top="0.75" bottom="0.75" header="0.3" footer="0.3"/>
  <pageSetup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Request</vt:lpstr>
      <vt:lpstr>PJName</vt:lpstr>
      <vt:lpstr>Uyên Tửng</vt:lpstr>
      <vt:lpstr>PJName!Extract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2017-07-17T09:20:45Z</dcterms:modified>
</cp:coreProperties>
</file>