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255" windowWidth="28830" windowHeight="8100"/>
  </bookViews>
  <sheets>
    <sheet name="1.시별 면적 및 지번수" sheetId="1" r:id="rId1"/>
    <sheet name="2.시별 면적 및 지번수 현황" sheetId="3" r:id="rId2"/>
    <sheet name="3.지적통계체계표" sheetId="2" r:id="rId3"/>
    <sheet name="4.지목별현황" sheetId="4" r:id="rId4"/>
    <sheet name="5.시별 지적공부등록지 현황" sheetId="5" r:id="rId5"/>
    <sheet name="6.시별 지목별 면적 현황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V21" i="7" l="1"/>
  <c r="V22" i="7"/>
  <c r="V23" i="7"/>
  <c r="V24" i="7"/>
  <c r="V25" i="7"/>
  <c r="V26" i="7"/>
  <c r="V20" i="7"/>
  <c r="T21" i="7"/>
  <c r="T22" i="7"/>
  <c r="T23" i="7"/>
  <c r="T24" i="7"/>
  <c r="T25" i="7"/>
  <c r="T26" i="7"/>
  <c r="T20" i="7"/>
  <c r="R21" i="7"/>
  <c r="R22" i="7"/>
  <c r="R23" i="7"/>
  <c r="R24" i="7"/>
  <c r="R25" i="7"/>
  <c r="R26" i="7"/>
  <c r="R20" i="7"/>
  <c r="P21" i="7"/>
  <c r="P22" i="7"/>
  <c r="P23" i="7"/>
  <c r="P24" i="7"/>
  <c r="P25" i="7"/>
  <c r="P26" i="7"/>
  <c r="P20" i="7"/>
  <c r="N21" i="7"/>
  <c r="N22" i="7"/>
  <c r="N23" i="7"/>
  <c r="N24" i="7"/>
  <c r="N25" i="7"/>
  <c r="N26" i="7"/>
  <c r="N20" i="7"/>
  <c r="L21" i="7"/>
  <c r="L22" i="7"/>
  <c r="L23" i="7"/>
  <c r="L24" i="7"/>
  <c r="L25" i="7"/>
  <c r="L26" i="7"/>
  <c r="L20" i="7"/>
  <c r="J21" i="7"/>
  <c r="J22" i="7"/>
  <c r="J23" i="7"/>
  <c r="J24" i="7"/>
  <c r="J25" i="7"/>
  <c r="J26" i="7"/>
  <c r="J20" i="7"/>
  <c r="H21" i="7"/>
  <c r="H22" i="7"/>
  <c r="H23" i="7"/>
  <c r="H24" i="7"/>
  <c r="H25" i="7"/>
  <c r="H26" i="7"/>
  <c r="H20" i="7"/>
  <c r="F21" i="7"/>
  <c r="F22" i="7"/>
  <c r="F23" i="7"/>
  <c r="F24" i="7"/>
  <c r="F25" i="7"/>
  <c r="F26" i="7"/>
  <c r="F20" i="7"/>
  <c r="D21" i="7"/>
  <c r="D22" i="7"/>
  <c r="D23" i="7"/>
  <c r="D24" i="7"/>
  <c r="D25" i="7"/>
  <c r="D26" i="7"/>
  <c r="D20" i="7"/>
  <c r="B21" i="7"/>
  <c r="B22" i="7"/>
  <c r="B23" i="7"/>
  <c r="B24" i="7"/>
  <c r="B25" i="7"/>
  <c r="B26" i="7"/>
  <c r="B20" i="7"/>
  <c r="L28" i="7"/>
  <c r="K28" i="7"/>
  <c r="J28" i="7"/>
  <c r="I28" i="7"/>
  <c r="H28" i="7"/>
  <c r="G28" i="7"/>
  <c r="F28" i="7"/>
  <c r="E28" i="7"/>
  <c r="D28" i="7"/>
  <c r="C28" i="7"/>
  <c r="B28" i="7"/>
  <c r="V18" i="7"/>
  <c r="T18" i="7"/>
  <c r="R18" i="7"/>
  <c r="P18" i="7"/>
  <c r="N18" i="7"/>
  <c r="L18" i="7"/>
  <c r="J18" i="7"/>
  <c r="H18" i="7"/>
  <c r="F18" i="7"/>
  <c r="D18" i="7"/>
  <c r="B18" i="7"/>
  <c r="AL4" i="6" l="1"/>
  <c r="AC5" i="6"/>
  <c r="AD5" i="6"/>
  <c r="AE5" i="6"/>
  <c r="AF5" i="6"/>
  <c r="AG5" i="6"/>
  <c r="AH5" i="6"/>
  <c r="AI5" i="6"/>
  <c r="AC6" i="6"/>
  <c r="AD6" i="6"/>
  <c r="AE6" i="6"/>
  <c r="AF6" i="6"/>
  <c r="AG6" i="6"/>
  <c r="AH6" i="6"/>
  <c r="AI6" i="6"/>
  <c r="AC11" i="6"/>
  <c r="AD11" i="6"/>
  <c r="AE11" i="6"/>
  <c r="AF11" i="6"/>
  <c r="AG11" i="6"/>
  <c r="AH11" i="6"/>
  <c r="AI11" i="6"/>
  <c r="AJ11" i="6"/>
  <c r="AK11" i="6"/>
  <c r="AL11" i="6"/>
  <c r="AM11" i="6"/>
  <c r="AC12" i="6"/>
  <c r="AD12" i="6"/>
  <c r="AE12" i="6"/>
  <c r="AF12" i="6"/>
  <c r="AG12" i="6"/>
  <c r="AH12" i="6"/>
  <c r="AI12" i="6"/>
  <c r="AJ12" i="6"/>
  <c r="AK12" i="6"/>
  <c r="AL12" i="6"/>
  <c r="AM12" i="6"/>
  <c r="AN11" i="6"/>
  <c r="AO11" i="6"/>
  <c r="AP11" i="6"/>
  <c r="AQ11" i="6"/>
  <c r="AR11" i="6"/>
  <c r="AS11" i="6"/>
  <c r="AT11" i="6"/>
  <c r="AU11" i="6"/>
  <c r="AV11" i="6"/>
  <c r="AW11" i="6"/>
  <c r="AX11" i="6"/>
  <c r="AN12" i="6"/>
  <c r="AO12" i="6"/>
  <c r="AP12" i="6"/>
  <c r="AQ12" i="6"/>
  <c r="AR12" i="6"/>
  <c r="AS12" i="6"/>
  <c r="AT12" i="6"/>
  <c r="AU12" i="6"/>
  <c r="AV12" i="6"/>
  <c r="AW12" i="6"/>
  <c r="AX12" i="6"/>
  <c r="AD18" i="6"/>
  <c r="AD4" i="6" s="1"/>
  <c r="AE18" i="6"/>
  <c r="AE4" i="6" s="1"/>
  <c r="AF18" i="6"/>
  <c r="AC10" i="6" s="1"/>
  <c r="AG18" i="6"/>
  <c r="AD10" i="6" s="1"/>
  <c r="AH18" i="6"/>
  <c r="AF4" i="6" s="1"/>
  <c r="AI18" i="6"/>
  <c r="AE10" i="6" s="1"/>
  <c r="AJ18" i="6"/>
  <c r="AF10" i="6" s="1"/>
  <c r="AK18" i="6"/>
  <c r="AG4" i="6" s="1"/>
  <c r="AL18" i="6"/>
  <c r="AG10" i="6" s="1"/>
  <c r="AM18" i="6"/>
  <c r="AH10" i="6" s="1"/>
  <c r="AN18" i="6"/>
  <c r="AI10" i="6" s="1"/>
  <c r="AO18" i="6"/>
  <c r="AJ10" i="6" s="1"/>
  <c r="AP18" i="6"/>
  <c r="AK10" i="6" s="1"/>
  <c r="AQ18" i="6"/>
  <c r="AH4" i="6" s="1"/>
  <c r="AR18" i="6"/>
  <c r="AL10" i="6" s="1"/>
  <c r="AS18" i="6"/>
  <c r="AM10" i="6" s="1"/>
  <c r="AT18" i="6"/>
  <c r="AI4" i="6" s="1"/>
  <c r="AU18" i="6"/>
  <c r="AN10" i="6" s="1"/>
  <c r="AV18" i="6"/>
  <c r="AO10" i="6" s="1"/>
  <c r="AW18" i="6"/>
  <c r="AP10" i="6" s="1"/>
  <c r="AX18" i="6"/>
  <c r="AQ10" i="6" s="1"/>
  <c r="AY18" i="6"/>
  <c r="AR10" i="6" s="1"/>
  <c r="AZ18" i="6"/>
  <c r="AS10" i="6" s="1"/>
  <c r="BA18" i="6"/>
  <c r="AT10" i="6" s="1"/>
  <c r="BB18" i="6"/>
  <c r="AU10" i="6" s="1"/>
  <c r="BC18" i="6"/>
  <c r="AV10" i="6" s="1"/>
  <c r="BD18" i="6"/>
  <c r="AW10" i="6" s="1"/>
  <c r="BE18" i="6"/>
  <c r="AX10" i="6" s="1"/>
  <c r="AC18" i="6"/>
  <c r="AC4" i="6" s="1"/>
  <c r="E34" i="5" l="1"/>
  <c r="E4" i="5"/>
  <c r="B4" i="4" l="1"/>
  <c r="AY11" i="6" l="1"/>
  <c r="AY12" i="6"/>
  <c r="AY10" i="6" l="1"/>
  <c r="AJ4" i="6" s="1"/>
  <c r="E20" i="7" l="1"/>
  <c r="F6" i="2" l="1"/>
  <c r="G6" i="2" s="1"/>
  <c r="B29" i="7" l="1"/>
  <c r="C29" i="7"/>
  <c r="B30" i="7"/>
  <c r="B31" i="7"/>
  <c r="B32" i="7"/>
  <c r="B33" i="7"/>
  <c r="B34" i="7"/>
  <c r="B35" i="7"/>
  <c r="P4" i="4" l="1"/>
  <c r="N4" i="4"/>
  <c r="L4" i="4"/>
  <c r="J4" i="4"/>
  <c r="H4" i="4"/>
  <c r="F4" i="4"/>
  <c r="O4" i="4"/>
  <c r="M4" i="4"/>
  <c r="K4" i="4"/>
  <c r="I4" i="4"/>
  <c r="G4" i="4"/>
  <c r="E4" i="4"/>
  <c r="C4" i="4"/>
  <c r="D4" i="4"/>
  <c r="N15" i="4" l="1"/>
  <c r="N10" i="4"/>
  <c r="N16" i="4"/>
  <c r="N12" i="4"/>
  <c r="N11" i="4"/>
  <c r="N13" i="4"/>
  <c r="N14" i="4"/>
  <c r="F11" i="2"/>
  <c r="G11" i="2" s="1"/>
  <c r="F10" i="2"/>
  <c r="G10" i="2" s="1"/>
  <c r="F9" i="2"/>
  <c r="G9" i="2" s="1"/>
  <c r="F7" i="2"/>
  <c r="G7" i="2" s="1"/>
  <c r="F8" i="2"/>
  <c r="G8" i="2" s="1"/>
  <c r="F12" i="2"/>
  <c r="G12" i="2" s="1"/>
  <c r="F13" i="2"/>
  <c r="G13" i="2" s="1"/>
  <c r="F14" i="2"/>
  <c r="G14" i="2" s="1"/>
  <c r="AK4" i="6"/>
  <c r="W26" i="7" l="1"/>
  <c r="L35" i="7" s="1"/>
  <c r="W25" i="7"/>
  <c r="L34" i="7" s="1"/>
  <c r="W23" i="7"/>
  <c r="L32" i="7" s="1"/>
  <c r="W21" i="7"/>
  <c r="L30" i="7" s="1"/>
  <c r="W20" i="7"/>
  <c r="L29" i="7" s="1"/>
  <c r="H5" i="6"/>
  <c r="H6" i="6"/>
  <c r="G5" i="6"/>
  <c r="G6" i="6"/>
  <c r="F5" i="6"/>
  <c r="F6" i="6"/>
  <c r="E6" i="6"/>
  <c r="E5" i="6"/>
  <c r="D5" i="6"/>
  <c r="D6" i="6"/>
  <c r="C5" i="6"/>
  <c r="C6" i="6"/>
  <c r="B5" i="6"/>
  <c r="B6" i="6"/>
  <c r="C4" i="6"/>
  <c r="L5" i="6" s="1"/>
  <c r="D4" i="6"/>
  <c r="M5" i="6" s="1"/>
  <c r="E4" i="6"/>
  <c r="N5" i="6" s="1"/>
  <c r="F4" i="6"/>
  <c r="O5" i="6" s="1"/>
  <c r="G4" i="6"/>
  <c r="P5" i="6" s="1"/>
  <c r="H4" i="6"/>
  <c r="Q5" i="6" s="1"/>
  <c r="B4" i="6"/>
  <c r="K5" i="6" s="1"/>
  <c r="I6" i="6"/>
  <c r="I5" i="6"/>
  <c r="I4" i="6"/>
  <c r="R5" i="6" s="1"/>
  <c r="D36" i="5"/>
  <c r="D35" i="5"/>
  <c r="C36" i="5"/>
  <c r="C35" i="5"/>
  <c r="D6" i="5"/>
  <c r="D5" i="5"/>
  <c r="C6" i="5"/>
  <c r="C5" i="5"/>
  <c r="E5" i="5" s="1"/>
  <c r="F4" i="2"/>
  <c r="G4" i="2" s="1"/>
  <c r="F5" i="2"/>
  <c r="G5" i="2" s="1"/>
  <c r="G6" i="3"/>
  <c r="G5" i="3"/>
  <c r="E6" i="3"/>
  <c r="E5" i="3"/>
  <c r="F5" i="3"/>
  <c r="F6" i="3"/>
  <c r="F4" i="3"/>
  <c r="I4" i="3" s="1"/>
  <c r="D6" i="3"/>
  <c r="D5" i="3"/>
  <c r="H5" i="3" s="1"/>
  <c r="D4" i="3"/>
  <c r="H4" i="3" s="1"/>
  <c r="E5" i="1"/>
  <c r="E6" i="1"/>
  <c r="E4" i="1"/>
  <c r="D5" i="1"/>
  <c r="D6" i="1"/>
  <c r="D4" i="1"/>
  <c r="F4" i="1" s="1"/>
  <c r="I22" i="7"/>
  <c r="E31" i="7" s="1"/>
  <c r="F6" i="1" l="1"/>
  <c r="F5" i="1"/>
  <c r="H6" i="3"/>
  <c r="I5" i="3"/>
  <c r="I6" i="3"/>
  <c r="E36" i="5"/>
  <c r="E6" i="5"/>
  <c r="E35" i="5"/>
  <c r="K22" i="7"/>
  <c r="F31" i="7" s="1"/>
  <c r="Q26" i="7"/>
  <c r="I35" i="7" s="1"/>
  <c r="S26" i="7"/>
  <c r="J35" i="7" s="1"/>
  <c r="S22" i="7"/>
  <c r="J31" i="7" s="1"/>
  <c r="K26" i="7"/>
  <c r="F35" i="7" s="1"/>
  <c r="I26" i="7"/>
  <c r="E35" i="7" s="1"/>
  <c r="Q22" i="7"/>
  <c r="I31" i="7" s="1"/>
  <c r="Q23" i="7"/>
  <c r="I32" i="7" s="1"/>
  <c r="I23" i="7"/>
  <c r="E32" i="7" s="1"/>
  <c r="U21" i="7"/>
  <c r="K30" i="7" s="1"/>
  <c r="U25" i="7"/>
  <c r="K34" i="7" s="1"/>
  <c r="M21" i="7"/>
  <c r="G30" i="7" s="1"/>
  <c r="M25" i="7"/>
  <c r="G34" i="7" s="1"/>
  <c r="E21" i="7"/>
  <c r="C30" i="7" s="1"/>
  <c r="E25" i="7"/>
  <c r="C34" i="7" s="1"/>
  <c r="S21" i="7"/>
  <c r="J30" i="7" s="1"/>
  <c r="S25" i="7"/>
  <c r="J34" i="7" s="1"/>
  <c r="K21" i="7"/>
  <c r="F30" i="7" s="1"/>
  <c r="K25" i="7"/>
  <c r="F34" i="7" s="1"/>
  <c r="Q21" i="7"/>
  <c r="I30" i="7" s="1"/>
  <c r="Q25" i="7"/>
  <c r="I34" i="7" s="1"/>
  <c r="I21" i="7"/>
  <c r="E30" i="7" s="1"/>
  <c r="I25" i="7"/>
  <c r="E34" i="7" s="1"/>
  <c r="Q20" i="7"/>
  <c r="I29" i="7" s="1"/>
  <c r="Q24" i="7"/>
  <c r="I33" i="7" s="1"/>
  <c r="I20" i="7"/>
  <c r="E29" i="7" s="1"/>
  <c r="I24" i="7"/>
  <c r="E33" i="7" s="1"/>
  <c r="M23" i="7"/>
  <c r="G32" i="7" s="1"/>
  <c r="E23" i="7"/>
  <c r="C32" i="7" s="1"/>
  <c r="U22" i="7"/>
  <c r="K31" i="7" s="1"/>
  <c r="U26" i="7"/>
  <c r="K35" i="7" s="1"/>
  <c r="S23" i="7"/>
  <c r="J32" i="7" s="1"/>
  <c r="O21" i="7"/>
  <c r="H30" i="7" s="1"/>
  <c r="O25" i="7"/>
  <c r="H34" i="7" s="1"/>
  <c r="M22" i="7"/>
  <c r="G31" i="7" s="1"/>
  <c r="M26" i="7"/>
  <c r="G35" i="7" s="1"/>
  <c r="K23" i="7"/>
  <c r="F32" i="7" s="1"/>
  <c r="G21" i="7"/>
  <c r="D30" i="7" s="1"/>
  <c r="G25" i="7"/>
  <c r="D34" i="7" s="1"/>
  <c r="E22" i="7"/>
  <c r="C31" i="7" s="1"/>
  <c r="E26" i="7"/>
  <c r="C35" i="7" s="1"/>
  <c r="K24" i="7"/>
  <c r="F33" i="7" s="1"/>
  <c r="G20" i="7"/>
  <c r="D29" i="7" s="1"/>
  <c r="G24" i="7"/>
  <c r="D33" i="7" s="1"/>
  <c r="O23" i="7"/>
  <c r="H32" i="7" s="1"/>
  <c r="M20" i="7"/>
  <c r="G29" i="7" s="1"/>
  <c r="M24" i="7"/>
  <c r="G33" i="7" s="1"/>
  <c r="G23" i="7"/>
  <c r="D32" i="7" s="1"/>
  <c r="E24" i="7"/>
  <c r="C33" i="7" s="1"/>
  <c r="O22" i="7"/>
  <c r="H31" i="7" s="1"/>
  <c r="O26" i="7"/>
  <c r="H35" i="7" s="1"/>
  <c r="U20" i="7"/>
  <c r="K29" i="7" s="1"/>
  <c r="O20" i="7"/>
  <c r="H29" i="7" s="1"/>
  <c r="W24" i="7"/>
  <c r="L33" i="7" s="1"/>
  <c r="U24" i="7"/>
  <c r="K33" i="7" s="1"/>
  <c r="U23" i="7"/>
  <c r="K32" i="7" s="1"/>
  <c r="S20" i="7"/>
  <c r="J29" i="7" s="1"/>
  <c r="S24" i="7"/>
  <c r="J33" i="7" s="1"/>
  <c r="K20" i="7"/>
  <c r="F29" i="7" s="1"/>
  <c r="W22" i="7"/>
  <c r="L31" i="7" s="1"/>
  <c r="O24" i="7"/>
  <c r="H33" i="7" s="1"/>
  <c r="G26" i="7"/>
  <c r="D35" i="7" s="1"/>
  <c r="G22" i="7"/>
  <c r="D31" i="7" s="1"/>
  <c r="F15" i="2" l="1"/>
  <c r="G15" i="2" s="1"/>
</calcChain>
</file>

<file path=xl/sharedStrings.xml><?xml version="1.0" encoding="utf-8"?>
<sst xmlns="http://schemas.openxmlformats.org/spreadsheetml/2006/main" count="331" uniqueCount="85">
  <si>
    <t>년도</t>
  </si>
  <si>
    <t>합계</t>
  </si>
  <si>
    <t>전</t>
  </si>
  <si>
    <t>답</t>
  </si>
  <si>
    <t>임야</t>
  </si>
  <si>
    <t>대</t>
  </si>
  <si>
    <t>도로</t>
  </si>
  <si>
    <t>하천</t>
  </si>
  <si>
    <t>기타</t>
  </si>
  <si>
    <t>면적</t>
  </si>
  <si>
    <t>변동률</t>
  </si>
  <si>
    <t>대지</t>
  </si>
  <si>
    <t>구분</t>
  </si>
  <si>
    <t>계</t>
  </si>
  <si>
    <t>지번수</t>
  </si>
  <si>
    <t>제주시</t>
  </si>
  <si>
    <t>서귀포시</t>
  </si>
  <si>
    <t>국유지</t>
  </si>
  <si>
    <t>소계</t>
  </si>
  <si>
    <t>총계</t>
  </si>
  <si>
    <t>기타</t>
    <phoneticPr fontId="6" type="noConversion"/>
  </si>
  <si>
    <t>%</t>
    <phoneticPr fontId="6" type="noConversion"/>
  </si>
  <si>
    <t>5-1. 토지대장등록지 현황</t>
    <phoneticPr fontId="6" type="noConversion"/>
  </si>
  <si>
    <t>과수원</t>
  </si>
  <si>
    <t>목장용지</t>
  </si>
  <si>
    <t>광천지</t>
  </si>
  <si>
    <t>염전</t>
  </si>
  <si>
    <t>공장용지</t>
  </si>
  <si>
    <t>학교용지</t>
  </si>
  <si>
    <t>주차장</t>
  </si>
  <si>
    <t>주유소용지</t>
  </si>
  <si>
    <t>창고용지</t>
  </si>
  <si>
    <t>철도용지</t>
  </si>
  <si>
    <t>제방</t>
  </si>
  <si>
    <t>구거</t>
  </si>
  <si>
    <t>유지</t>
  </si>
  <si>
    <t>양어장</t>
  </si>
  <si>
    <t>수도용지</t>
  </si>
  <si>
    <t>공원</t>
  </si>
  <si>
    <t>체육용지</t>
  </si>
  <si>
    <t>유원지</t>
  </si>
  <si>
    <t>종교용지</t>
  </si>
  <si>
    <t>사적지</t>
  </si>
  <si>
    <t>묘지</t>
  </si>
  <si>
    <t>잡종지</t>
  </si>
  <si>
    <t>1. 시별 면적 및 지번수</t>
    <phoneticPr fontId="6" type="noConversion"/>
  </si>
  <si>
    <t>%</t>
    <phoneticPr fontId="6" type="noConversion"/>
  </si>
  <si>
    <t>2. 시별 면적 및 지번수</t>
    <phoneticPr fontId="6" type="noConversion"/>
  </si>
  <si>
    <t>3. 지적통계체계표</t>
    <phoneticPr fontId="6" type="noConversion"/>
  </si>
  <si>
    <t>토지대장등록지</t>
    <phoneticPr fontId="6" type="noConversion"/>
  </si>
  <si>
    <t>임야대장등록지</t>
    <phoneticPr fontId="6" type="noConversion"/>
  </si>
  <si>
    <t>기타</t>
    <phoneticPr fontId="6" type="noConversion"/>
  </si>
  <si>
    <t>기타 합계</t>
    <phoneticPr fontId="6" type="noConversion"/>
  </si>
  <si>
    <t>계</t>
    <phoneticPr fontId="6" type="noConversion"/>
  </si>
  <si>
    <t>6. 시별 지적공부등록지 총괄</t>
    <phoneticPr fontId="6" type="noConversion"/>
  </si>
  <si>
    <t>5-2. 임야대장등록지 현황</t>
    <phoneticPr fontId="6" type="noConversion"/>
  </si>
  <si>
    <t>기타</t>
    <phoneticPr fontId="6" type="noConversion"/>
  </si>
  <si>
    <t>%</t>
    <phoneticPr fontId="6" type="noConversion"/>
  </si>
  <si>
    <t>%</t>
    <phoneticPr fontId="6" type="noConversion"/>
  </si>
  <si>
    <t>%</t>
    <phoneticPr fontId="6" type="noConversion"/>
  </si>
  <si>
    <r>
      <t>(</t>
    </r>
    <r>
      <rPr>
        <sz val="8"/>
        <rFont val="굴림"/>
        <family val="3"/>
        <charset val="129"/>
      </rPr>
      <t xml:space="preserve"> </t>
    </r>
    <r>
      <rPr>
        <sz val="8"/>
        <color indexed="8"/>
        <rFont val="굴림"/>
        <family val="3"/>
        <charset val="129"/>
      </rPr>
      <t>단위 : ㎡, 필</t>
    </r>
    <r>
      <rPr>
        <sz val="8"/>
        <rFont val="굴림"/>
        <family val="3"/>
        <charset val="129"/>
      </rPr>
      <t xml:space="preserve"> )</t>
    </r>
  </si>
  <si>
    <t>1-3 지적공부등록지(2003-2013)</t>
    <phoneticPr fontId="6" type="noConversion"/>
  </si>
  <si>
    <t>4-1. 지목별 현황</t>
    <phoneticPr fontId="6" type="noConversion"/>
  </si>
  <si>
    <t>4-2. 최근 10년간 주요지목별 변동추이</t>
  </si>
  <si>
    <t xml:space="preserve">                   지목별 
행정구역명</t>
  </si>
  <si>
    <t>개인</t>
  </si>
  <si>
    <t>도유지</t>
    <phoneticPr fontId="6" type="noConversion"/>
  </si>
  <si>
    <t>군유지</t>
    <phoneticPr fontId="6" type="noConversion"/>
  </si>
  <si>
    <t>법인</t>
    <phoneticPr fontId="6" type="noConversion"/>
  </si>
  <si>
    <t>종중</t>
    <phoneticPr fontId="6" type="noConversion"/>
  </si>
  <si>
    <t>종교단체</t>
    <phoneticPr fontId="6" type="noConversion"/>
  </si>
  <si>
    <t>기타단체</t>
    <phoneticPr fontId="6" type="noConversion"/>
  </si>
  <si>
    <t>기타</t>
    <phoneticPr fontId="6" type="noConversion"/>
  </si>
  <si>
    <t>도표들어가는함수</t>
    <phoneticPr fontId="6" type="noConversion"/>
  </si>
  <si>
    <t>도표함수</t>
    <phoneticPr fontId="6" type="noConversion"/>
  </si>
  <si>
    <t>전</t>
    <phoneticPr fontId="6" type="noConversion"/>
  </si>
  <si>
    <t>답</t>
    <phoneticPr fontId="6" type="noConversion"/>
  </si>
  <si>
    <t>임야</t>
    <phoneticPr fontId="6" type="noConversion"/>
  </si>
  <si>
    <t>대</t>
    <phoneticPr fontId="6" type="noConversion"/>
  </si>
  <si>
    <t>도로</t>
    <phoneticPr fontId="6" type="noConversion"/>
  </si>
  <si>
    <t>하천</t>
    <phoneticPr fontId="6" type="noConversion"/>
  </si>
  <si>
    <t>기타</t>
    <phoneticPr fontId="6" type="noConversion"/>
  </si>
  <si>
    <t>도표함수</t>
    <phoneticPr fontId="6" type="noConversion"/>
  </si>
  <si>
    <t>총계</t>
    <phoneticPr fontId="6" type="noConversion"/>
  </si>
  <si>
    <t>1.시별 면적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</si>
</sst>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#,##0.0_ "/>
    <numFmt numFmtId="177" formatCode="#,##0_ "/>
    <numFmt numFmtId="178" formatCode="#,##0.0_ ;[Red]\-#,##0.0\ "/>
    <numFmt numFmtId="179" formatCode="#,##0.00_ ;[Red]\-#,##0.00\ "/>
    <numFmt numFmtId="180" formatCode="#,##0.0_);[Red]\(#,##0.0\)"/>
    <numFmt numFmtId="181" formatCode="#,##0.0;[Red]#,##0.0"/>
    <numFmt numFmtId="182" formatCode="_-* #,##0.0_-;\-* #,##0.0_-;_-* &quot;-&quot;_-;_-@_-"/>
    <numFmt numFmtId="183" formatCode="_(* #,##0.00_);_(* \(#,##0.00\);_(* &quot;-&quot;??_);_(@_)"/>
  </numFmts>
  <fonts count="23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10"/>
      <color indexed="8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sz val="8"/>
      <color rgb="FFFF0000"/>
      <name val="굴림"/>
      <family val="3"/>
      <charset val="129"/>
    </font>
    <font>
      <b/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9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13" fillId="0" borderId="0"/>
    <xf numFmtId="0" fontId="3" fillId="0" borderId="0"/>
    <xf numFmtId="0" fontId="1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183" fontId="13" fillId="0" borderId="0"/>
    <xf numFmtId="183" fontId="1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11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41" fontId="2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41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41" fontId="1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41" fontId="2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41" fontId="2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41" fontId="10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83" fontId="13" fillId="0" borderId="0"/>
    <xf numFmtId="183" fontId="13" fillId="0" borderId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1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1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4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1" applyFont="1">
      <alignment vertical="center"/>
    </xf>
    <xf numFmtId="176" fontId="0" fillId="0" borderId="0" xfId="0" applyNumberFormat="1">
      <alignment vertical="center"/>
    </xf>
    <xf numFmtId="0" fontId="4" fillId="0" borderId="0" xfId="3" applyFont="1"/>
    <xf numFmtId="176" fontId="5" fillId="0" borderId="0" xfId="0" applyNumberFormat="1" applyFont="1">
      <alignment vertical="center"/>
    </xf>
    <xf numFmtId="176" fontId="4" fillId="0" borderId="0" xfId="3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176" fontId="7" fillId="0" borderId="0" xfId="0" applyNumberFormat="1" applyFont="1">
      <alignment vertical="center"/>
    </xf>
    <xf numFmtId="0" fontId="8" fillId="5" borderId="1" xfId="3" applyFont="1" applyFill="1" applyBorder="1" applyAlignment="1">
      <alignment horizontal="center"/>
    </xf>
    <xf numFmtId="176" fontId="8" fillId="3" borderId="1" xfId="3" applyNumberFormat="1" applyFont="1" applyFill="1" applyBorder="1" applyAlignment="1" applyProtection="1">
      <alignment horizontal="center" vertical="center"/>
      <protection locked="0"/>
    </xf>
    <xf numFmtId="177" fontId="8" fillId="3" borderId="1" xfId="3" applyNumberFormat="1" applyFont="1" applyFill="1" applyBorder="1" applyAlignment="1" applyProtection="1">
      <alignment horizontal="center" vertical="center"/>
      <protection locked="0"/>
    </xf>
    <xf numFmtId="0" fontId="8" fillId="5" borderId="1" xfId="3" applyFont="1" applyFill="1" applyBorder="1" applyAlignment="1" applyProtection="1">
      <alignment horizontal="center" vertical="center" wrapText="1"/>
      <protection locked="0"/>
    </xf>
    <xf numFmtId="0" fontId="7" fillId="0" borderId="0" xfId="0" applyFont="1">
      <alignment vertical="center"/>
    </xf>
    <xf numFmtId="176" fontId="7" fillId="0" borderId="0" xfId="0" applyNumberFormat="1" applyFont="1" applyAlignment="1">
      <alignment horizontal="center" vertical="center"/>
    </xf>
    <xf numFmtId="0" fontId="8" fillId="0" borderId="3" xfId="3" applyFont="1" applyBorder="1" applyAlignment="1">
      <alignment horizontal="left" vertical="center"/>
    </xf>
    <xf numFmtId="0" fontId="8" fillId="5" borderId="9" xfId="3" applyFont="1" applyFill="1" applyBorder="1" applyAlignment="1" applyProtection="1">
      <alignment horizontal="center" vertical="center" wrapText="1"/>
      <protection locked="0"/>
    </xf>
    <xf numFmtId="0" fontId="8" fillId="5" borderId="1" xfId="3" applyFont="1" applyFill="1" applyBorder="1" applyAlignment="1" applyProtection="1">
      <alignment horizontal="center"/>
      <protection locked="0"/>
    </xf>
    <xf numFmtId="176" fontId="8" fillId="0" borderId="1" xfId="1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179" fontId="8" fillId="6" borderId="1" xfId="2" applyNumberFormat="1" applyFont="1" applyFill="1" applyBorder="1" applyAlignment="1">
      <alignment horizontal="center" vertical="center"/>
    </xf>
    <xf numFmtId="178" fontId="8" fillId="6" borderId="1" xfId="2" applyNumberFormat="1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8" fillId="5" borderId="1" xfId="7" applyFont="1" applyFill="1" applyBorder="1" applyAlignment="1">
      <alignment horizontal="center"/>
    </xf>
    <xf numFmtId="0" fontId="8" fillId="5" borderId="1" xfId="8" applyFont="1" applyFill="1" applyBorder="1" applyAlignment="1">
      <alignment horizontal="center"/>
    </xf>
    <xf numFmtId="180" fontId="8" fillId="3" borderId="1" xfId="7" applyNumberFormat="1" applyFont="1" applyFill="1" applyBorder="1" applyAlignment="1">
      <alignment horizontal="center" vertical="center"/>
    </xf>
    <xf numFmtId="176" fontId="8" fillId="3" borderId="1" xfId="7" applyNumberFormat="1" applyFont="1" applyFill="1" applyBorder="1" applyAlignment="1" applyProtection="1">
      <alignment horizontal="center" vertical="center"/>
      <protection locked="0"/>
    </xf>
    <xf numFmtId="0" fontId="8" fillId="5" borderId="1" xfId="7" applyFont="1" applyFill="1" applyBorder="1" applyAlignment="1" applyProtection="1">
      <alignment horizontal="center" vertical="center" wrapText="1"/>
      <protection locked="0"/>
    </xf>
    <xf numFmtId="180" fontId="8" fillId="3" borderId="1" xfId="8" applyNumberFormat="1" applyFont="1" applyFill="1" applyBorder="1" applyAlignment="1">
      <alignment horizontal="center" vertical="center"/>
    </xf>
    <xf numFmtId="176" fontId="8" fillId="3" borderId="1" xfId="8" applyNumberFormat="1" applyFont="1" applyFill="1" applyBorder="1" applyAlignment="1" applyProtection="1">
      <alignment horizontal="center" vertical="center"/>
      <protection locked="0"/>
    </xf>
    <xf numFmtId="0" fontId="8" fillId="5" borderId="1" xfId="8" applyFont="1" applyFill="1" applyBorder="1" applyAlignment="1" applyProtection="1">
      <alignment horizontal="center" vertical="center" wrapText="1"/>
      <protection locked="0"/>
    </xf>
    <xf numFmtId="176" fontId="8" fillId="3" borderId="1" xfId="10" applyNumberFormat="1" applyFont="1" applyFill="1" applyBorder="1" applyAlignment="1" applyProtection="1">
      <alignment horizontal="center" vertical="center"/>
      <protection locked="0"/>
    </xf>
    <xf numFmtId="0" fontId="8" fillId="3" borderId="1" xfId="7" applyFont="1" applyFill="1" applyBorder="1" applyAlignment="1" applyProtection="1">
      <alignment horizontal="center" vertical="center" wrapText="1"/>
      <protection locked="0"/>
    </xf>
    <xf numFmtId="0" fontId="8" fillId="0" borderId="0" xfId="3" applyFont="1" applyBorder="1" applyAlignment="1">
      <alignment horizontal="left" vertical="center"/>
    </xf>
    <xf numFmtId="0" fontId="8" fillId="0" borderId="0" xfId="3" applyFont="1"/>
    <xf numFmtId="180" fontId="8" fillId="3" borderId="1" xfId="3" applyNumberFormat="1" applyFont="1" applyFill="1" applyBorder="1" applyAlignment="1">
      <alignment horizontal="center" vertical="center"/>
    </xf>
    <xf numFmtId="176" fontId="8" fillId="0" borderId="1" xfId="9" applyNumberFormat="1" applyFont="1" applyBorder="1"/>
    <xf numFmtId="49" fontId="8" fillId="3" borderId="1" xfId="2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0" xfId="1" applyNumberFormat="1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176" fontId="8" fillId="0" borderId="0" xfId="7" applyNumberFormat="1" applyFont="1" applyBorder="1"/>
    <xf numFmtId="0" fontId="8" fillId="0" borderId="0" xfId="1" applyFont="1">
      <alignment vertical="center"/>
    </xf>
    <xf numFmtId="181" fontId="7" fillId="0" borderId="1" xfId="0" applyNumberFormat="1" applyFont="1" applyBorder="1">
      <alignment vertical="center"/>
    </xf>
    <xf numFmtId="0" fontId="3" fillId="5" borderId="1" xfId="29" applyFill="1" applyBorder="1" applyAlignment="1">
      <alignment horizontal="center"/>
    </xf>
    <xf numFmtId="0" fontId="12" fillId="5" borderId="1" xfId="29" applyFont="1" applyFill="1" applyBorder="1" applyAlignment="1" applyProtection="1">
      <alignment horizontal="center" vertical="center" wrapText="1"/>
      <protection locked="0"/>
    </xf>
    <xf numFmtId="180" fontId="12" fillId="7" borderId="1" xfId="29" applyNumberFormat="1" applyFont="1" applyFill="1" applyBorder="1" applyAlignment="1">
      <alignment horizontal="center" vertical="center"/>
    </xf>
    <xf numFmtId="176" fontId="12" fillId="7" borderId="1" xfId="29" applyNumberFormat="1" applyFont="1" applyFill="1" applyBorder="1" applyAlignment="1" applyProtection="1">
      <alignment horizontal="center" vertical="center"/>
      <protection locked="0"/>
    </xf>
    <xf numFmtId="0" fontId="8" fillId="0" borderId="0" xfId="1" applyFont="1" applyBorder="1" applyAlignment="1">
      <alignment vertical="center"/>
    </xf>
    <xf numFmtId="180" fontId="7" fillId="0" borderId="0" xfId="0" applyNumberFormat="1" applyFont="1" applyBorder="1">
      <alignment vertical="center"/>
    </xf>
    <xf numFmtId="180" fontId="7" fillId="0" borderId="0" xfId="0" applyNumberFormat="1" applyFont="1" applyFill="1" applyBorder="1">
      <alignment vertical="center"/>
    </xf>
    <xf numFmtId="182" fontId="7" fillId="0" borderId="1" xfId="13" applyNumberFormat="1" applyFont="1" applyBorder="1">
      <alignment vertical="center"/>
    </xf>
    <xf numFmtId="180" fontId="7" fillId="0" borderId="1" xfId="0" applyNumberFormat="1" applyFont="1" applyBorder="1">
      <alignment vertical="center"/>
    </xf>
    <xf numFmtId="180" fontId="7" fillId="0" borderId="1" xfId="0" applyNumberFormat="1" applyFont="1" applyFill="1" applyBorder="1">
      <alignment vertical="center"/>
    </xf>
    <xf numFmtId="176" fontId="8" fillId="0" borderId="1" xfId="1" applyNumberFormat="1" applyFont="1" applyBorder="1">
      <alignment vertical="center"/>
    </xf>
    <xf numFmtId="176" fontId="8" fillId="0" borderId="1" xfId="7" applyNumberFormat="1" applyFont="1" applyBorder="1"/>
    <xf numFmtId="0" fontId="8" fillId="2" borderId="1" xfId="1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180" fontId="7" fillId="0" borderId="1" xfId="0" applyNumberFormat="1" applyFont="1" applyFill="1" applyBorder="1">
      <alignment vertical="center"/>
    </xf>
    <xf numFmtId="176" fontId="8" fillId="0" borderId="1" xfId="1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49" fontId="8" fillId="3" borderId="1" xfId="2" applyNumberFormat="1" applyFont="1" applyFill="1" applyBorder="1" applyAlignment="1">
      <alignment horizontal="center" vertical="center" wrapText="1"/>
    </xf>
    <xf numFmtId="179" fontId="8" fillId="6" borderId="1" xfId="2" applyNumberFormat="1" applyFont="1" applyFill="1" applyBorder="1" applyAlignment="1">
      <alignment horizontal="center" vertical="center"/>
    </xf>
    <xf numFmtId="178" fontId="8" fillId="6" borderId="1" xfId="2" applyNumberFormat="1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180" fontId="7" fillId="0" borderId="1" xfId="0" applyNumberFormat="1" applyFont="1" applyBorder="1">
      <alignment vertical="center"/>
    </xf>
    <xf numFmtId="41" fontId="14" fillId="0" borderId="1" xfId="35" applyFont="1" applyBorder="1"/>
    <xf numFmtId="0" fontId="4" fillId="5" borderId="1" xfId="102" applyFont="1" applyFill="1" applyBorder="1" applyAlignment="1" applyProtection="1">
      <alignment horizontal="center"/>
      <protection locked="0"/>
    </xf>
    <xf numFmtId="0" fontId="16" fillId="0" borderId="0" xfId="0" applyFont="1">
      <alignment vertical="center"/>
    </xf>
    <xf numFmtId="180" fontId="8" fillId="3" borderId="1" xfId="3" applyNumberFormat="1" applyFont="1" applyFill="1" applyBorder="1" applyAlignment="1">
      <alignment horizontal="center" vertical="center"/>
    </xf>
    <xf numFmtId="41" fontId="15" fillId="0" borderId="1" xfId="35" applyFont="1" applyBorder="1"/>
    <xf numFmtId="176" fontId="15" fillId="0" borderId="1" xfId="8" applyNumberFormat="1" applyFont="1" applyBorder="1"/>
    <xf numFmtId="0" fontId="18" fillId="0" borderId="0" xfId="0" applyFont="1">
      <alignment vertical="center"/>
    </xf>
    <xf numFmtId="176" fontId="17" fillId="0" borderId="1" xfId="130" applyNumberFormat="1" applyFont="1" applyBorder="1" applyAlignment="1"/>
    <xf numFmtId="176" fontId="17" fillId="0" borderId="1" xfId="131" applyNumberFormat="1" applyFont="1" applyBorder="1" applyAlignment="1"/>
    <xf numFmtId="176" fontId="17" fillId="0" borderId="1" xfId="132" applyNumberFormat="1" applyFont="1" applyBorder="1" applyAlignment="1"/>
    <xf numFmtId="176" fontId="17" fillId="0" borderId="1" xfId="133" applyNumberFormat="1" applyFont="1" applyBorder="1" applyAlignment="1"/>
    <xf numFmtId="176" fontId="17" fillId="0" borderId="1" xfId="134" applyNumberFormat="1" applyFont="1" applyBorder="1" applyAlignment="1"/>
    <xf numFmtId="0" fontId="19" fillId="0" borderId="0" xfId="0" applyFont="1">
      <alignment vertical="center"/>
    </xf>
    <xf numFmtId="182" fontId="5" fillId="0" borderId="0" xfId="13" applyNumberFormat="1" applyFont="1">
      <alignment vertical="center"/>
    </xf>
    <xf numFmtId="180" fontId="5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176" fontId="7" fillId="0" borderId="0" xfId="0" applyNumberFormat="1" applyFont="1" applyFill="1">
      <alignment vertical="center"/>
    </xf>
    <xf numFmtId="0" fontId="21" fillId="0" borderId="0" xfId="0" applyFont="1">
      <alignment vertical="center"/>
    </xf>
    <xf numFmtId="176" fontId="14" fillId="0" borderId="1" xfId="95" applyNumberFormat="1" applyFont="1" applyBorder="1"/>
    <xf numFmtId="182" fontId="14" fillId="0" borderId="1" xfId="35" applyNumberFormat="1" applyFont="1" applyBorder="1"/>
    <xf numFmtId="176" fontId="22" fillId="0" borderId="1" xfId="0" applyNumberFormat="1" applyFont="1" applyBorder="1" applyAlignment="1"/>
    <xf numFmtId="177" fontId="22" fillId="0" borderId="1" xfId="0" applyNumberFormat="1" applyFont="1" applyBorder="1" applyAlignment="1"/>
    <xf numFmtId="176" fontId="12" fillId="0" borderId="1" xfId="383" applyNumberFormat="1" applyFont="1" applyBorder="1"/>
    <xf numFmtId="182" fontId="0" fillId="0" borderId="1" xfId="35" applyNumberFormat="1" applyFont="1" applyBorder="1" applyAlignment="1">
      <alignment vertical="center"/>
    </xf>
    <xf numFmtId="41" fontId="0" fillId="0" borderId="1" xfId="35" applyFont="1" applyBorder="1" applyAlignment="1">
      <alignment vertical="center"/>
    </xf>
    <xf numFmtId="182" fontId="0" fillId="0" borderId="1" xfId="35" applyNumberFormat="1" applyFont="1" applyBorder="1" applyAlignment="1"/>
    <xf numFmtId="176" fontId="15" fillId="0" borderId="1" xfId="0" applyNumberFormat="1" applyFont="1" applyBorder="1" applyAlignment="1"/>
    <xf numFmtId="182" fontId="20" fillId="0" borderId="1" xfId="382" applyNumberFormat="1" applyFont="1" applyBorder="1" applyAlignment="1"/>
    <xf numFmtId="182" fontId="8" fillId="0" borderId="1" xfId="13" applyNumberFormat="1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7" fillId="0" borderId="0" xfId="0" applyFont="1" applyFill="1">
      <alignment vertical="center"/>
    </xf>
    <xf numFmtId="182" fontId="10" fillId="0" borderId="1" xfId="385" applyNumberFormat="1" applyFont="1" applyBorder="1">
      <alignment vertical="center"/>
    </xf>
    <xf numFmtId="0" fontId="18" fillId="6" borderId="0" xfId="0" applyFont="1" applyFill="1">
      <alignment vertical="center"/>
    </xf>
    <xf numFmtId="0" fontId="5" fillId="0" borderId="1" xfId="0" applyFont="1" applyBorder="1">
      <alignment vertical="center"/>
    </xf>
    <xf numFmtId="0" fontId="9" fillId="6" borderId="1" xfId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14" fillId="0" borderId="1" xfId="383" applyNumberFormat="1" applyFont="1" applyBorder="1"/>
    <xf numFmtId="176" fontId="3" fillId="0" borderId="1" xfId="383" applyNumberFormat="1" applyFont="1" applyBorder="1"/>
    <xf numFmtId="0" fontId="8" fillId="3" borderId="1" xfId="2" applyNumberFormat="1" applyFont="1" applyFill="1" applyBorder="1" applyAlignment="1">
      <alignment horizontal="center" vertical="center" wrapText="1"/>
    </xf>
    <xf numFmtId="180" fontId="8" fillId="8" borderId="1" xfId="8" applyNumberFormat="1" applyFont="1" applyFill="1" applyBorder="1" applyAlignment="1">
      <alignment horizontal="center" vertical="center"/>
    </xf>
    <xf numFmtId="176" fontId="8" fillId="8" borderId="1" xfId="8" applyNumberFormat="1" applyFont="1" applyFill="1" applyBorder="1" applyAlignment="1" applyProtection="1">
      <alignment horizontal="center" vertical="center"/>
      <protection locked="0"/>
    </xf>
    <xf numFmtId="0" fontId="8" fillId="3" borderId="6" xfId="3" applyFont="1" applyFill="1" applyBorder="1" applyAlignment="1" applyProtection="1">
      <alignment horizontal="left" vertical="center" wrapText="1"/>
      <protection locked="0"/>
    </xf>
    <xf numFmtId="0" fontId="8" fillId="3" borderId="6" xfId="3" applyFont="1" applyFill="1" applyBorder="1" applyAlignment="1" applyProtection="1">
      <alignment horizontal="left" vertical="center"/>
      <protection locked="0"/>
    </xf>
    <xf numFmtId="180" fontId="8" fillId="3" borderId="1" xfId="3" applyNumberFormat="1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left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8" fillId="3" borderId="10" xfId="3" applyFont="1" applyFill="1" applyBorder="1" applyAlignment="1">
      <alignment horizontal="left" vertical="center" wrapText="1"/>
    </xf>
    <xf numFmtId="0" fontId="8" fillId="3" borderId="11" xfId="3" applyFont="1" applyFill="1" applyBorder="1" applyAlignment="1">
      <alignment horizontal="left" vertical="center"/>
    </xf>
    <xf numFmtId="0" fontId="8" fillId="3" borderId="12" xfId="3" applyFont="1" applyFill="1" applyBorder="1" applyAlignment="1">
      <alignment horizontal="left" vertical="center"/>
    </xf>
    <xf numFmtId="0" fontId="8" fillId="3" borderId="13" xfId="3" applyFont="1" applyFill="1" applyBorder="1" applyAlignment="1">
      <alignment horizontal="left" vertical="center"/>
    </xf>
    <xf numFmtId="0" fontId="8" fillId="3" borderId="14" xfId="3" applyFont="1" applyFill="1" applyBorder="1" applyAlignment="1">
      <alignment horizontal="left" vertical="center"/>
    </xf>
    <xf numFmtId="0" fontId="8" fillId="3" borderId="15" xfId="3" applyFont="1" applyFill="1" applyBorder="1" applyAlignment="1">
      <alignment horizontal="left" vertical="center"/>
    </xf>
    <xf numFmtId="0" fontId="8" fillId="5" borderId="4" xfId="3" applyFont="1" applyFill="1" applyBorder="1" applyAlignment="1" applyProtection="1">
      <alignment horizontal="center"/>
      <protection locked="0"/>
    </xf>
    <xf numFmtId="0" fontId="8" fillId="5" borderId="7" xfId="3" applyFont="1" applyFill="1" applyBorder="1" applyAlignment="1" applyProtection="1">
      <alignment horizontal="center"/>
      <protection locked="0"/>
    </xf>
    <xf numFmtId="0" fontId="8" fillId="5" borderId="5" xfId="3" applyFont="1" applyFill="1" applyBorder="1" applyAlignment="1" applyProtection="1">
      <alignment horizontal="center"/>
      <protection locked="0"/>
    </xf>
    <xf numFmtId="0" fontId="8" fillId="5" borderId="2" xfId="3" applyFont="1" applyFill="1" applyBorder="1" applyAlignment="1" applyProtection="1">
      <alignment horizontal="center" vertical="center" wrapText="1"/>
      <protection locked="0"/>
    </xf>
    <xf numFmtId="0" fontId="8" fillId="5" borderId="8" xfId="3" applyFont="1" applyFill="1" applyBorder="1" applyAlignment="1" applyProtection="1">
      <alignment horizontal="center" vertical="center" wrapText="1"/>
      <protection locked="0"/>
    </xf>
    <xf numFmtId="0" fontId="8" fillId="3" borderId="16" xfId="3" applyFont="1" applyFill="1" applyBorder="1" applyAlignment="1" applyProtection="1">
      <alignment horizontal="left" vertical="center" wrapText="1"/>
      <protection locked="0"/>
    </xf>
    <xf numFmtId="0" fontId="8" fillId="3" borderId="17" xfId="3" applyFont="1" applyFill="1" applyBorder="1" applyAlignment="1" applyProtection="1">
      <alignment horizontal="left" vertical="center" wrapText="1"/>
      <protection locked="0"/>
    </xf>
    <xf numFmtId="0" fontId="19" fillId="6" borderId="1" xfId="0" applyFont="1" applyFill="1" applyBorder="1" applyAlignment="1">
      <alignment horizontal="center" vertical="center"/>
    </xf>
    <xf numFmtId="0" fontId="8" fillId="3" borderId="6" xfId="7" applyFont="1" applyFill="1" applyBorder="1" applyAlignment="1" applyProtection="1">
      <alignment horizontal="left" vertical="center" wrapText="1"/>
      <protection locked="0"/>
    </xf>
    <xf numFmtId="0" fontId="8" fillId="3" borderId="6" xfId="7" applyFont="1" applyFill="1" applyBorder="1" applyAlignment="1" applyProtection="1">
      <alignment horizontal="left" vertical="center"/>
      <protection locked="0"/>
    </xf>
    <xf numFmtId="0" fontId="8" fillId="3" borderId="6" xfId="8" applyFont="1" applyFill="1" applyBorder="1" applyAlignment="1" applyProtection="1">
      <alignment horizontal="left" vertical="center" wrapText="1"/>
      <protection locked="0"/>
    </xf>
    <xf numFmtId="0" fontId="8" fillId="3" borderId="6" xfId="8" applyFont="1" applyFill="1" applyBorder="1" applyAlignment="1" applyProtection="1">
      <alignment horizontal="left" vertical="center"/>
      <protection locked="0"/>
    </xf>
    <xf numFmtId="0" fontId="12" fillId="7" borderId="6" xfId="29" applyFont="1" applyFill="1" applyBorder="1" applyAlignment="1" applyProtection="1">
      <alignment horizontal="left" vertical="center" wrapText="1"/>
      <protection locked="0"/>
    </xf>
    <xf numFmtId="0" fontId="12" fillId="7" borderId="6" xfId="29" applyFont="1" applyFill="1" applyBorder="1" applyAlignment="1" applyProtection="1">
      <alignment horizontal="left" vertical="center"/>
      <protection locked="0"/>
    </xf>
    <xf numFmtId="0" fontId="19" fillId="6" borderId="3" xfId="0" applyFont="1" applyFill="1" applyBorder="1" applyAlignment="1">
      <alignment horizontal="center" vertical="center"/>
    </xf>
    <xf numFmtId="0" fontId="19" fillId="6" borderId="19" xfId="0" applyFont="1" applyFill="1" applyBorder="1" applyAlignment="1">
      <alignment horizontal="center" vertical="center"/>
    </xf>
    <xf numFmtId="0" fontId="8" fillId="3" borderId="4" xfId="2" applyNumberFormat="1" applyFont="1" applyFill="1" applyBorder="1" applyAlignment="1">
      <alignment horizontal="center" vertical="center"/>
    </xf>
    <xf numFmtId="0" fontId="8" fillId="3" borderId="5" xfId="2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49" fontId="8" fillId="3" borderId="1" xfId="2" applyNumberFormat="1" applyFont="1" applyFill="1" applyBorder="1" applyAlignment="1">
      <alignment horizontal="center" vertical="center"/>
    </xf>
  </cellXfs>
  <cellStyles count="392">
    <cellStyle name="백분율 2" xfId="254"/>
    <cellStyle name="쉼표 [0]" xfId="13" builtinId="6"/>
    <cellStyle name="쉼표 [0] 10" xfId="35"/>
    <cellStyle name="쉼표 [0] 10 10" xfId="332"/>
    <cellStyle name="쉼표 [0] 10 11" xfId="347"/>
    <cellStyle name="쉼표 [0] 10 12" xfId="384"/>
    <cellStyle name="쉼표 [0] 10 2" xfId="49"/>
    <cellStyle name="쉼표 [0] 10 2 2" xfId="310"/>
    <cellStyle name="쉼표 [0] 10 2 3" xfId="331"/>
    <cellStyle name="쉼표 [0] 10 2 4" xfId="346"/>
    <cellStyle name="쉼표 [0] 10 3" xfId="48"/>
    <cellStyle name="쉼표 [0] 10 4" xfId="140"/>
    <cellStyle name="쉼표 [0] 10 5" xfId="159"/>
    <cellStyle name="쉼표 [0] 10 6" xfId="220"/>
    <cellStyle name="쉼표 [0] 10 7" xfId="230"/>
    <cellStyle name="쉼표 [0] 10 8" xfId="239"/>
    <cellStyle name="쉼표 [0] 10 9" xfId="311"/>
    <cellStyle name="쉼표 [0] 11" xfId="42"/>
    <cellStyle name="쉼표 [0] 11 2" xfId="50"/>
    <cellStyle name="쉼표 [0] 11 2 2" xfId="334"/>
    <cellStyle name="쉼표 [0] 11 3" xfId="279"/>
    <cellStyle name="쉼표 [0] 11 3 2" xfId="349"/>
    <cellStyle name="쉼표 [0] 12" xfId="51"/>
    <cellStyle name="쉼표 [0] 12 2" xfId="280"/>
    <cellStyle name="쉼표 [0] 12 2 2" xfId="314"/>
    <cellStyle name="쉼표 [0] 12 3" xfId="333"/>
    <cellStyle name="쉼표 [0] 12 4" xfId="348"/>
    <cellStyle name="쉼표 [0] 13" xfId="113"/>
    <cellStyle name="쉼표 [0] 13 10" xfId="378"/>
    <cellStyle name="쉼표 [0] 13 2" xfId="278"/>
    <cellStyle name="쉼표 [0] 13 2 2" xfId="335"/>
    <cellStyle name="쉼표 [0] 13 3" xfId="350"/>
    <cellStyle name="쉼표 [0] 13 4" xfId="360"/>
    <cellStyle name="쉼표 [0] 13 5" xfId="363"/>
    <cellStyle name="쉼표 [0] 13 6" xfId="366"/>
    <cellStyle name="쉼표 [0] 13 7" xfId="369"/>
    <cellStyle name="쉼표 [0] 13 8" xfId="372"/>
    <cellStyle name="쉼표 [0] 13 9" xfId="375"/>
    <cellStyle name="쉼표 [0] 14" xfId="114"/>
    <cellStyle name="쉼표 [0] 14 2" xfId="202"/>
    <cellStyle name="쉼표 [0] 14 2 2" xfId="351"/>
    <cellStyle name="쉼표 [0] 14 3" xfId="336"/>
    <cellStyle name="쉼표 [0] 15" xfId="52"/>
    <cellStyle name="쉼표 [0] 16" xfId="53"/>
    <cellStyle name="쉼표 [0] 17" xfId="115"/>
    <cellStyle name="쉼표 [0] 17 2" xfId="337"/>
    <cellStyle name="쉼표 [0] 18" xfId="116"/>
    <cellStyle name="쉼표 [0] 18 2" xfId="339"/>
    <cellStyle name="쉼표 [0] 18 3" xfId="361"/>
    <cellStyle name="쉼표 [0] 18 4" xfId="364"/>
    <cellStyle name="쉼표 [0] 18 5" xfId="367"/>
    <cellStyle name="쉼표 [0] 18 6" xfId="370"/>
    <cellStyle name="쉼표 [0] 18 7" xfId="373"/>
    <cellStyle name="쉼표 [0] 18 8" xfId="376"/>
    <cellStyle name="쉼표 [0] 18 9" xfId="379"/>
    <cellStyle name="쉼표 [0] 19" xfId="120"/>
    <cellStyle name="쉼표 [0] 19 2" xfId="354"/>
    <cellStyle name="쉼표 [0] 2" xfId="12"/>
    <cellStyle name="쉼표 [0] 2 10" xfId="187"/>
    <cellStyle name="쉼표 [0] 2 11" xfId="276"/>
    <cellStyle name="쉼표 [0] 2 12" xfId="283"/>
    <cellStyle name="쉼표 [0] 2 13" xfId="287"/>
    <cellStyle name="쉼표 [0] 2 14" xfId="300"/>
    <cellStyle name="쉼표 [0] 2 15" xfId="325"/>
    <cellStyle name="쉼표 [0] 2 16" xfId="340"/>
    <cellStyle name="쉼표 [0] 2 17" xfId="380"/>
    <cellStyle name="쉼표 [0] 2 2" xfId="54"/>
    <cellStyle name="쉼표 [0] 2 2 2" xfId="200"/>
    <cellStyle name="쉼표 [0] 2 2 3" xfId="174"/>
    <cellStyle name="쉼표 [0] 2 3" xfId="55"/>
    <cellStyle name="쉼표 [0] 2 3 2" xfId="206"/>
    <cellStyle name="쉼표 [0] 2 3 3" xfId="161"/>
    <cellStyle name="쉼표 [0] 2 4" xfId="121"/>
    <cellStyle name="쉼표 [0] 2 4 2" xfId="197"/>
    <cellStyle name="쉼표 [0] 2 4 3" xfId="165"/>
    <cellStyle name="쉼표 [0] 2 4 4" xfId="357"/>
    <cellStyle name="쉼표 [0] 2 5" xfId="122"/>
    <cellStyle name="쉼표 [0] 2 5 2" xfId="195"/>
    <cellStyle name="쉼표 [0] 2 5 3" xfId="208"/>
    <cellStyle name="쉼표 [0] 2 5 4" xfId="358"/>
    <cellStyle name="쉼표 [0] 2 6" xfId="139"/>
    <cellStyle name="쉼표 [0] 2 6 2" xfId="157"/>
    <cellStyle name="쉼표 [0] 2 7" xfId="225"/>
    <cellStyle name="쉼표 [0] 2 8" xfId="234"/>
    <cellStyle name="쉼표 [0] 2 9" xfId="273"/>
    <cellStyle name="쉼표 [0] 22" xfId="385"/>
    <cellStyle name="쉼표 [0] 23" xfId="382"/>
    <cellStyle name="쉼표 [0] 24" xfId="386"/>
    <cellStyle name="쉼표 [0] 3" xfId="32"/>
    <cellStyle name="쉼표 [0] 3 10" xfId="269"/>
    <cellStyle name="쉼표 [0] 3 11" xfId="192"/>
    <cellStyle name="쉼표 [0] 3 11 2" xfId="274"/>
    <cellStyle name="쉼표 [0] 3 12" xfId="30"/>
    <cellStyle name="쉼표 [0] 3 12 2" xfId="289"/>
    <cellStyle name="쉼표 [0] 3 13" xfId="301"/>
    <cellStyle name="쉼표 [0] 3 14" xfId="326"/>
    <cellStyle name="쉼표 [0] 3 15" xfId="341"/>
    <cellStyle name="쉼표 [0] 3 2" xfId="15"/>
    <cellStyle name="쉼표 [0] 3 2 2" xfId="199"/>
    <cellStyle name="쉼표 [0] 3 2 3" xfId="256"/>
    <cellStyle name="쉼표 [0] 3 3" xfId="28"/>
    <cellStyle name="쉼표 [0] 3 3 2" xfId="205"/>
    <cellStyle name="쉼표 [0] 3 3 3" xfId="257"/>
    <cellStyle name="쉼표 [0] 3 4" xfId="33"/>
    <cellStyle name="쉼표 [0] 3 4 2" xfId="204"/>
    <cellStyle name="쉼표 [0] 3 4 3" xfId="255"/>
    <cellStyle name="쉼표 [0] 3 5" xfId="34"/>
    <cellStyle name="쉼표 [0] 3 5 2" xfId="194"/>
    <cellStyle name="쉼표 [0] 3 5 3" xfId="253"/>
    <cellStyle name="쉼표 [0] 3 6" xfId="41"/>
    <cellStyle name="쉼표 [0] 3 6 2" xfId="387"/>
    <cellStyle name="쉼표 [0] 3 7" xfId="261"/>
    <cellStyle name="쉼표 [0] 3 7 2" xfId="277"/>
    <cellStyle name="쉼표 [0] 3 8" xfId="265"/>
    <cellStyle name="쉼표 [0] 3 9" xfId="281"/>
    <cellStyle name="쉼표 [0] 4" xfId="16"/>
    <cellStyle name="쉼표 [0] 4 2" xfId="56"/>
    <cellStyle name="쉼표 [0] 4 2 2" xfId="267"/>
    <cellStyle name="쉼표 [0] 4 2 2 2" xfId="306"/>
    <cellStyle name="쉼표 [0] 4 3" xfId="57"/>
    <cellStyle name="쉼표 [0] 4 4" xfId="58"/>
    <cellStyle name="쉼표 [0] 4 4 2" xfId="284"/>
    <cellStyle name="쉼표 [0] 4 4 2 2" xfId="317"/>
    <cellStyle name="쉼표 [0] 4 5" xfId="59"/>
    <cellStyle name="쉼표 [0] 4 5 2" xfId="286"/>
    <cellStyle name="쉼표 [0] 4 5 2 2" xfId="307"/>
    <cellStyle name="쉼표 [0] 4 6" xfId="155"/>
    <cellStyle name="쉼표 [0] 4 7" xfId="303"/>
    <cellStyle name="쉼표 [0] 4 8" xfId="328"/>
    <cellStyle name="쉼표 [0] 4 9" xfId="343"/>
    <cellStyle name="쉼표 [0] 5" xfId="17"/>
    <cellStyle name="쉼표 [0] 5 10" xfId="123"/>
    <cellStyle name="쉼표 [0] 5 10 2" xfId="270"/>
    <cellStyle name="쉼표 [0] 5 10 2 2" xfId="355"/>
    <cellStyle name="쉼표 [0] 5 11" xfId="151"/>
    <cellStyle name="쉼표 [0] 5 12" xfId="293"/>
    <cellStyle name="쉼표 [0] 5 13" xfId="297"/>
    <cellStyle name="쉼표 [0] 5 14" xfId="304"/>
    <cellStyle name="쉼표 [0] 5 15" xfId="329"/>
    <cellStyle name="쉼표 [0] 5 16" xfId="344"/>
    <cellStyle name="쉼표 [0] 5 2" xfId="18"/>
    <cellStyle name="쉼표 [0] 5 3" xfId="60"/>
    <cellStyle name="쉼표 [0] 5 4" xfId="61"/>
    <cellStyle name="쉼표 [0] 5 5" xfId="62"/>
    <cellStyle name="쉼표 [0] 5 6" xfId="63"/>
    <cellStyle name="쉼표 [0] 5 7" xfId="64"/>
    <cellStyle name="쉼표 [0] 5 8" xfId="65"/>
    <cellStyle name="쉼표 [0] 5 9" xfId="66"/>
    <cellStyle name="쉼표 [0] 6" xfId="19"/>
    <cellStyle name="쉼표 [0] 6 2" xfId="67"/>
    <cellStyle name="쉼표 [0] 6 3" xfId="68"/>
    <cellStyle name="쉼표 [0] 6 4" xfId="69"/>
    <cellStyle name="쉼표 [0] 6 5" xfId="70"/>
    <cellStyle name="쉼표 [0] 6 6" xfId="305"/>
    <cellStyle name="쉼표 [0] 6 7" xfId="330"/>
    <cellStyle name="쉼표 [0] 6 8" xfId="345"/>
    <cellStyle name="쉼표 [0] 7" xfId="20"/>
    <cellStyle name="쉼표 [0] 7 10" xfId="271"/>
    <cellStyle name="쉼표 [0] 7 10 2" xfId="356"/>
    <cellStyle name="쉼표 [0] 7 11" xfId="282"/>
    <cellStyle name="쉼표 [0] 7 12" xfId="288"/>
    <cellStyle name="쉼표 [0] 7 13" xfId="294"/>
    <cellStyle name="쉼표 [0] 7 14" xfId="302"/>
    <cellStyle name="쉼표 [0] 7 15" xfId="327"/>
    <cellStyle name="쉼표 [0] 7 16" xfId="342"/>
    <cellStyle name="쉼표 [0] 7 2" xfId="71"/>
    <cellStyle name="쉼표 [0] 7 3" xfId="72"/>
    <cellStyle name="쉼표 [0] 7 4" xfId="73"/>
    <cellStyle name="쉼표 [0] 7 5" xfId="74"/>
    <cellStyle name="쉼표 [0] 7 6" xfId="75"/>
    <cellStyle name="쉼표 [0] 7 7" xfId="76"/>
    <cellStyle name="쉼표 [0] 7 8" xfId="77"/>
    <cellStyle name="쉼표 [0] 7 9" xfId="198"/>
    <cellStyle name="쉼표 [0] 7 9 2" xfId="224"/>
    <cellStyle name="쉼표 [0] 8" xfId="21"/>
    <cellStyle name="쉼표 [0] 8 2" xfId="78"/>
    <cellStyle name="쉼표 [0] 8 3" xfId="79"/>
    <cellStyle name="쉼표 [0] 8 4" xfId="80"/>
    <cellStyle name="쉼표 [0] 8 5" xfId="81"/>
    <cellStyle name="쉼표 [0] 8 6" xfId="82"/>
    <cellStyle name="쉼표 [0] 8 7" xfId="83"/>
    <cellStyle name="쉼표 [0] 8 8" xfId="84"/>
    <cellStyle name="쉼표 [0] 9" xfId="22"/>
    <cellStyle name="쉼표 [0] 9 2" xfId="85"/>
    <cellStyle name="쉼표 [0] 9 3" xfId="86"/>
    <cellStyle name="쉼표 [0] 9 4" xfId="87"/>
    <cellStyle name="쉼표 [0] 9 5" xfId="88"/>
    <cellStyle name="쉼표 [0] 9 6" xfId="89"/>
    <cellStyle name="쉼표 [0] 9 7" xfId="90"/>
    <cellStyle name="쉼표 [0] 9 8" xfId="91"/>
    <cellStyle name="쉼표 [0] 9 9" xfId="250"/>
    <cellStyle name="표준" xfId="0" builtinId="0"/>
    <cellStyle name="표준 10" xfId="8"/>
    <cellStyle name="표준 10 2" xfId="179"/>
    <cellStyle name="표준 10 3" xfId="171"/>
    <cellStyle name="표준 10 4" xfId="158"/>
    <cellStyle name="표준 10 5" xfId="221"/>
    <cellStyle name="표준 10 6" xfId="231"/>
    <cellStyle name="표준 10 7" xfId="240"/>
    <cellStyle name="표준 10 8" xfId="247"/>
    <cellStyle name="표준 11" xfId="9"/>
    <cellStyle name="표준 11 2" xfId="92"/>
    <cellStyle name="표준 11 2 2" xfId="178"/>
    <cellStyle name="표준 11 3" xfId="93"/>
    <cellStyle name="표준 11 3 2" xfId="172"/>
    <cellStyle name="표준 11 4" xfId="144"/>
    <cellStyle name="표준 11 5" xfId="173"/>
    <cellStyle name="표준 11 6" xfId="169"/>
    <cellStyle name="표준 11 7" xfId="203"/>
    <cellStyle name="표준 11 8" xfId="219"/>
    <cellStyle name="표준 11 9" xfId="320"/>
    <cellStyle name="표준 12" xfId="14"/>
    <cellStyle name="표준 12 2" xfId="94"/>
    <cellStyle name="표준 12 3" xfId="388"/>
    <cellStyle name="표준 13" xfId="27"/>
    <cellStyle name="표준 14" xfId="31"/>
    <cellStyle name="표준 15" xfId="36"/>
    <cellStyle name="표준 16" xfId="43"/>
    <cellStyle name="표준 17" xfId="129"/>
    <cellStyle name="표준 17 2" xfId="210"/>
    <cellStyle name="표준 17 3" xfId="196"/>
    <cellStyle name="표준 18" xfId="130"/>
    <cellStyle name="표준 18 2" xfId="211"/>
    <cellStyle name="표준 18 3" xfId="188"/>
    <cellStyle name="표준 19" xfId="131"/>
    <cellStyle name="표준 19 2" xfId="212"/>
    <cellStyle name="표준 19 3" xfId="143"/>
    <cellStyle name="표준 2" xfId="1"/>
    <cellStyle name="표준 2 10" xfId="95"/>
    <cellStyle name="표준 2 11" xfId="96"/>
    <cellStyle name="표준 2 12" xfId="97"/>
    <cellStyle name="표준 2 13" xfId="98"/>
    <cellStyle name="표준 2 14" xfId="99"/>
    <cellStyle name="표준 2 15" xfId="100"/>
    <cellStyle name="표준 2 16" xfId="101"/>
    <cellStyle name="표준 2 16 2" xfId="272"/>
    <cellStyle name="표준 2 16 2 2" xfId="321"/>
    <cellStyle name="표준 2 17" xfId="102"/>
    <cellStyle name="표준 2 17 2" xfId="290"/>
    <cellStyle name="표준 2 17 2 2" xfId="322"/>
    <cellStyle name="표준 2 18" xfId="103"/>
    <cellStyle name="표준 2 18 2" xfId="295"/>
    <cellStyle name="표준 2 18 2 2" xfId="324"/>
    <cellStyle name="표준 2 19" xfId="104"/>
    <cellStyle name="표준 2 19 2" xfId="298"/>
    <cellStyle name="표준 2 19 2 2" xfId="323"/>
    <cellStyle name="표준 2 2" xfId="23"/>
    <cellStyle name="표준 2 2 2" xfId="138"/>
    <cellStyle name="표준 2 2 2 2" xfId="150"/>
    <cellStyle name="표준 2 20" xfId="117"/>
    <cellStyle name="표준 2 21" xfId="118"/>
    <cellStyle name="표준 2 22" xfId="119"/>
    <cellStyle name="표준 2 23" xfId="124"/>
    <cellStyle name="표준 2 24" xfId="125"/>
    <cellStyle name="표준 2 25" xfId="126"/>
    <cellStyle name="표준 2 26" xfId="137"/>
    <cellStyle name="표준 2 27" xfId="383"/>
    <cellStyle name="표준 2 3" xfId="24"/>
    <cellStyle name="표준 2 4" xfId="25"/>
    <cellStyle name="표준 2 5" xfId="26"/>
    <cellStyle name="표준 2 6" xfId="38"/>
    <cellStyle name="표준 2 7" xfId="40"/>
    <cellStyle name="표준 2 8" xfId="105"/>
    <cellStyle name="표준 2 9" xfId="106"/>
    <cellStyle name="표준 20" xfId="132"/>
    <cellStyle name="표준 20 2" xfId="213"/>
    <cellStyle name="표준 20 3" xfId="251"/>
    <cellStyle name="표준 21" xfId="133"/>
    <cellStyle name="표준 21 2" xfId="214"/>
    <cellStyle name="표준 21 2 2" xfId="264"/>
    <cellStyle name="표준 21 3" xfId="258"/>
    <cellStyle name="표준 22" xfId="134"/>
    <cellStyle name="표준 22 2" xfId="215"/>
    <cellStyle name="표준 22 3" xfId="193"/>
    <cellStyle name="표준 23" xfId="135"/>
    <cellStyle name="표준 23 2" xfId="216"/>
    <cellStyle name="표준 23 3" xfId="190"/>
    <cellStyle name="표준 23 4" xfId="389"/>
    <cellStyle name="표준 24" xfId="29"/>
    <cellStyle name="표준 24 2" xfId="390"/>
    <cellStyle name="표준 25" xfId="381"/>
    <cellStyle name="표준 25 2" xfId="189"/>
    <cellStyle name="표준 25 3" xfId="391"/>
    <cellStyle name="표준 26" xfId="259"/>
    <cellStyle name="표준 27" xfId="156"/>
    <cellStyle name="표준 28" xfId="154"/>
    <cellStyle name="표준 29" xfId="152"/>
    <cellStyle name="표준 3" xfId="3"/>
    <cellStyle name="표준 3 10" xfId="260"/>
    <cellStyle name="표준 3 11" xfId="263"/>
    <cellStyle name="표준 3 12" xfId="268"/>
    <cellStyle name="표준 3 13" xfId="291"/>
    <cellStyle name="표준 3 14" xfId="296"/>
    <cellStyle name="표준 3 15" xfId="299"/>
    <cellStyle name="표준 3 2" xfId="107"/>
    <cellStyle name="표준 3 3" xfId="108"/>
    <cellStyle name="표준 3 4" xfId="109"/>
    <cellStyle name="표준 3 5" xfId="110"/>
    <cellStyle name="표준 3 6" xfId="127"/>
    <cellStyle name="표준 3 6 2" xfId="229"/>
    <cellStyle name="표준 3 7" xfId="128"/>
    <cellStyle name="표준 3 7 2" xfId="238"/>
    <cellStyle name="표준 3 8" xfId="246"/>
    <cellStyle name="표준 3 9" xfId="252"/>
    <cellStyle name="표준 30" xfId="186"/>
    <cellStyle name="표준 31" xfId="262"/>
    <cellStyle name="표준 32" xfId="141"/>
    <cellStyle name="표준 33" xfId="266"/>
    <cellStyle name="표준 34" xfId="191"/>
    <cellStyle name="표준 35" xfId="185"/>
    <cellStyle name="표준 36" xfId="275"/>
    <cellStyle name="표준 37" xfId="285"/>
    <cellStyle name="표준 38" xfId="292"/>
    <cellStyle name="표준 39" xfId="183"/>
    <cellStyle name="표준 4" xfId="4"/>
    <cellStyle name="표준 4 10" xfId="352"/>
    <cellStyle name="표준 4 2" xfId="177"/>
    <cellStyle name="표준 4 3" xfId="168"/>
    <cellStyle name="표준 4 4" xfId="207"/>
    <cellStyle name="표준 4 5" xfId="218"/>
    <cellStyle name="표준 4 6" xfId="228"/>
    <cellStyle name="표준 4 7" xfId="237"/>
    <cellStyle name="표준 4 8" xfId="245"/>
    <cellStyle name="표준 4 9" xfId="338"/>
    <cellStyle name="표준 40" xfId="359"/>
    <cellStyle name="표준 41" xfId="362"/>
    <cellStyle name="표준 42" xfId="365"/>
    <cellStyle name="표준 43" xfId="182"/>
    <cellStyle name="표준 44" xfId="184"/>
    <cellStyle name="표준 45" xfId="149"/>
    <cellStyle name="표준 46" xfId="368"/>
    <cellStyle name="표준 47" xfId="371"/>
    <cellStyle name="표준 48" xfId="374"/>
    <cellStyle name="표준 49" xfId="377"/>
    <cellStyle name="표준 5" xfId="5"/>
    <cellStyle name="표준 5 2" xfId="148"/>
    <cellStyle name="표준 5 3" xfId="167"/>
    <cellStyle name="표준 5 4" xfId="142"/>
    <cellStyle name="표준 5 5" xfId="217"/>
    <cellStyle name="표준 5 6" xfId="227"/>
    <cellStyle name="표준 5 7" xfId="236"/>
    <cellStyle name="표준 5 8" xfId="244"/>
    <cellStyle name="표준 5 9" xfId="353"/>
    <cellStyle name="표준 6" xfId="10"/>
    <cellStyle name="표준 6 2" xfId="175"/>
    <cellStyle name="표준 6 3" xfId="163"/>
    <cellStyle name="표준 6 4" xfId="209"/>
    <cellStyle name="표준 6 5" xfId="164"/>
    <cellStyle name="표준 6 6" xfId="145"/>
    <cellStyle name="표준 6 7" xfId="162"/>
    <cellStyle name="표준 6 8" xfId="146"/>
    <cellStyle name="표준 7" xfId="6"/>
    <cellStyle name="표준 7 2" xfId="37"/>
    <cellStyle name="표준 7 2 2" xfId="181"/>
    <cellStyle name="표준 7 2 2 2" xfId="312"/>
    <cellStyle name="표준 7 3" xfId="44"/>
    <cellStyle name="표준 7 3 2" xfId="147"/>
    <cellStyle name="표준 7 3 2 2" xfId="315"/>
    <cellStyle name="표준 7 4" xfId="46"/>
    <cellStyle name="표준 7 4 2" xfId="201"/>
    <cellStyle name="표준 7 4 2 2" xfId="318"/>
    <cellStyle name="표준 7 5" xfId="111"/>
    <cellStyle name="표준 7 5 2" xfId="223"/>
    <cellStyle name="표준 7 6" xfId="233"/>
    <cellStyle name="표준 7 7" xfId="242"/>
    <cellStyle name="표준 7 8" xfId="249"/>
    <cellStyle name="표준 7 9" xfId="308"/>
    <cellStyle name="표준 8" xfId="11"/>
    <cellStyle name="표준 8 2" xfId="39"/>
    <cellStyle name="표준 8 2 2" xfId="180"/>
    <cellStyle name="표준 8 2 2 2" xfId="313"/>
    <cellStyle name="표준 8 3" xfId="45"/>
    <cellStyle name="표준 8 3 2" xfId="170"/>
    <cellStyle name="표준 8 3 2 2" xfId="316"/>
    <cellStyle name="표준 8 4" xfId="47"/>
    <cellStyle name="표준 8 4 2" xfId="136"/>
    <cellStyle name="표준 8 4 2 2" xfId="319"/>
    <cellStyle name="표준 8 5" xfId="112"/>
    <cellStyle name="표준 8 5 2" xfId="222"/>
    <cellStyle name="표준 8 6" xfId="232"/>
    <cellStyle name="표준 8 7" xfId="241"/>
    <cellStyle name="표준 8 8" xfId="248"/>
    <cellStyle name="표준 8 9" xfId="309"/>
    <cellStyle name="표준 9" xfId="7"/>
    <cellStyle name="표준 9 2" xfId="176"/>
    <cellStyle name="표준 9 3" xfId="166"/>
    <cellStyle name="표준 9 4" xfId="160"/>
    <cellStyle name="표준 9 5" xfId="153"/>
    <cellStyle name="표준 9 6" xfId="226"/>
    <cellStyle name="표준 9 7" xfId="235"/>
    <cellStyle name="표준 9 8" xfId="243"/>
    <cellStyle name="표준_최근 10년간 주요 지목별 변동 추이" xfId="2"/>
  </cellStyles>
  <dxfs count="0"/>
  <tableStyles count="0" defaultTableStyle="TableStyleMedium2" defaultPivotStyle="PivotStyleLight16"/>
  <colors>
    <mruColors>
      <color rgb="FFFCD5B5"/>
      <color rgb="FFDBEEF4"/>
      <color rgb="FFCCC1DA"/>
      <color rgb="FFD7E4BD"/>
      <color rgb="FFF2DCDB"/>
      <color rgb="FFFFFFCC"/>
      <color rgb="FFB7DEE8"/>
      <color rgb="FFE6B9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333333333333336"/>
          <c:y val="5.0925925925925923E-2"/>
          <c:w val="0.236111111111111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B6C-43DD-91B0-B263DE0246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B6C-43DD-91B0-B263DE024667}"/>
              </c:ext>
            </c:extLst>
          </c:dPt>
          <c:dLbls>
            <c:dLbl>
              <c:idx val="0"/>
              <c:tx>
                <c:strRef>
                  <c:f>'2.시별 면적 및 지번수 현황'!$H$5</c:f>
                  <c:strCache>
                    <c:ptCount val="1"/>
                    <c:pt idx="0">
                      <c:v>978.8
(52.9)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{63906D9A-99FB-461A-8EE5-22248BCC8BF3}</c15:txfldGUID>
                      <c15:f>'2.시별 면적 및 지번수 현황'!$H$5</c15:f>
                      <c15:dlblFieldTableCache>
                        <c:ptCount val="1"/>
                        <c:pt idx="0">
                          <c:v>978.7
(52.9)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B6C-43DD-91B0-B263DE024667}"/>
                </c:ext>
              </c:extLst>
            </c:dLbl>
            <c:dLbl>
              <c:idx val="1"/>
              <c:tx>
                <c:strRef>
                  <c:f>'2.시별 면적 및 지번수 현황'!$I$5</c:f>
                  <c:strCache>
                    <c:ptCount val="1"/>
                    <c:pt idx="0">
                      <c:v>521.6
(59.6)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{E75413E8-784B-4D20-93DD-8C70455A3E63}</c15:txfldGUID>
                      <c15:f>'2.시별 면적 및 지번수 현황'!$I$5</c15:f>
                      <c15:dlblFieldTableCache>
                        <c:ptCount val="1"/>
                        <c:pt idx="0">
                          <c:v>515.8
(59.5)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B6C-43DD-91B0-B263DE0246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('2.시별 면적 및 지번수 현황'!$D$5,'2.시별 면적 및 지번수 현황'!$F$5)</c:f>
              <c:numCache>
                <c:formatCode>#,##0.0_ </c:formatCode>
                <c:ptCount val="2"/>
                <c:pt idx="0">
                  <c:v>978.75780179999992</c:v>
                </c:pt>
                <c:pt idx="1">
                  <c:v>521.60699999999997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6C-43DD-91B0-B263DE02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9771520"/>
        <c:axId val="229090048"/>
        <c:axId val="0"/>
      </c:bar3DChart>
      <c:catAx>
        <c:axId val="209771520"/>
        <c:scaling>
          <c:orientation val="minMax"/>
        </c:scaling>
        <c:delete val="1"/>
        <c:axPos val="b"/>
        <c:majorTickMark val="out"/>
        <c:minorTickMark val="none"/>
        <c:tickLblPos val="none"/>
        <c:crossAx val="229090048"/>
        <c:crosses val="autoZero"/>
        <c:auto val="1"/>
        <c:lblAlgn val="ctr"/>
        <c:lblOffset val="100"/>
        <c:noMultiLvlLbl val="0"/>
      </c:catAx>
      <c:valAx>
        <c:axId val="229090048"/>
        <c:scaling>
          <c:orientation val="minMax"/>
        </c:scaling>
        <c:delete val="1"/>
        <c:axPos val="l"/>
        <c:numFmt formatCode="#,##0.0_ " sourceLinked="1"/>
        <c:majorTickMark val="out"/>
        <c:minorTickMark val="none"/>
        <c:tickLblPos val="none"/>
        <c:crossAx val="209771520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6"/>
              <c:layout>
                <c:manualLayout>
                  <c:x val="8.7265722685951813E-2"/>
                  <c:y val="7.47795414462081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E-40B9-AC2B-3FD325AF22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'6.시별 지목별 면적 현황'!$C$5:$I$5</c:f>
              <c:numCache>
                <c:formatCode>#,##0.0_ </c:formatCode>
                <c:ptCount val="7"/>
                <c:pt idx="0">
                  <c:v>202.09603269999997</c:v>
                </c:pt>
                <c:pt idx="1">
                  <c:v>2.4511166000000002</c:v>
                </c:pt>
                <c:pt idx="2">
                  <c:v>438.72206539999996</c:v>
                </c:pt>
                <c:pt idx="3">
                  <c:v>48.188451999999998</c:v>
                </c:pt>
                <c:pt idx="4">
                  <c:v>50.570015499999997</c:v>
                </c:pt>
                <c:pt idx="5">
                  <c:v>11.260754800000001</c:v>
                </c:pt>
                <c:pt idx="6" formatCode="#,##0.0;[Red]#,##0.0">
                  <c:v>225.46936479999999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CE-40B9-AC2B-3FD325AF2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575041756144244"/>
          <c:y val="0.23670425618908258"/>
          <c:w val="0.75378842107546473"/>
          <c:h val="0.7275965127474644"/>
        </c:manualLayout>
      </c:layout>
      <c:pie3DChart>
        <c:varyColors val="1"/>
        <c:ser>
          <c:idx val="0"/>
          <c:order val="0"/>
          <c:dLbls>
            <c:dLbl>
              <c:idx val="5"/>
              <c:layout>
                <c:manualLayout>
                  <c:x val="8.3395154118131934E-3"/>
                  <c:y val="-8.5308431923396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B4-4DC8-AF06-E34411A8E487}"/>
                </c:ext>
              </c:extLst>
            </c:dLbl>
            <c:dLbl>
              <c:idx val="6"/>
              <c:layout>
                <c:manualLayout>
                  <c:x val="6.9557276414828312E-2"/>
                  <c:y val="-8.53084319233965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B4-4DC8-AF06-E34411A8E48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'6.시별 지목별 면적 현황'!$C$6:$I$6</c:f>
              <c:numCache>
                <c:formatCode>#,##0.0_ </c:formatCode>
                <c:ptCount val="7"/>
                <c:pt idx="0">
                  <c:v>150.93305030000002</c:v>
                </c:pt>
                <c:pt idx="1">
                  <c:v>3.7785367999999995</c:v>
                </c:pt>
                <c:pt idx="2">
                  <c:v>422.80187439999997</c:v>
                </c:pt>
                <c:pt idx="3">
                  <c:v>33.177577700000001</c:v>
                </c:pt>
                <c:pt idx="4">
                  <c:v>39.699155299999994</c:v>
                </c:pt>
                <c:pt idx="5">
                  <c:v>14.186274300000001</c:v>
                </c:pt>
                <c:pt idx="6" formatCode="#,##0.0;[Red]#,##0.0">
                  <c:v>206.89340460000005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B4-4DC8-AF06-E34411A8E4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38611111111111118"/>
          <c:y val="5.0925925925925923E-2"/>
          <c:w val="0.23611111111111124"/>
          <c:h val="0.898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CC-4EF0-9F05-EBC2189629B5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CC-4EF0-9F05-EBC2189629B5}"/>
              </c:ext>
            </c:extLst>
          </c:dPt>
          <c:dLbls>
            <c:dLbl>
              <c:idx val="0"/>
              <c:tx>
                <c:strRef>
                  <c:f>'2.시별 면적 및 지번수 현황'!$H$6</c:f>
                  <c:strCache>
                    <c:ptCount val="1"/>
                    <c:pt idx="0">
                      <c:v>871.5
(47.1)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{82B0AA55-FDD8-4A8B-A4F9-23CB342DBA79}</c15:txfldGUID>
                      <c15:f>'2.시별 면적 및 지번수 현황'!$H$6</c15:f>
                      <c15:dlblFieldTableCache>
                        <c:ptCount val="1"/>
                        <c:pt idx="0">
                          <c:v>871.5
(47.1)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CCC-4EF0-9F05-EBC2189629B5}"/>
                </c:ext>
              </c:extLst>
            </c:dLbl>
            <c:dLbl>
              <c:idx val="1"/>
              <c:tx>
                <c:strRef>
                  <c:f>'2.시별 면적 및 지번수 현황'!$I$6</c:f>
                  <c:strCache>
                    <c:ptCount val="1"/>
                    <c:pt idx="0">
                      <c:v>354.0
(40.4)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{720E0EE4-D0D4-4ECE-9D5F-DFDE49B4D75F}</c15:txfldGUID>
                      <c15:f>'2.시별 면적 및 지번수 현황'!$I$6</c15:f>
                      <c15:dlblFieldTableCache>
                        <c:ptCount val="1"/>
                        <c:pt idx="0">
                          <c:v>350.5
(40.5)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CCC-4EF0-9F05-EBC2189629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('2.시별 면적 및 지번수 현황'!$D$6,'2.시별 면적 및 지번수 현황'!$F$6)</c:f>
              <c:numCache>
                <c:formatCode>#,##0.0_ </c:formatCode>
                <c:ptCount val="2"/>
                <c:pt idx="0">
                  <c:v>871.46987339999998</c:v>
                </c:pt>
                <c:pt idx="1">
                  <c:v>353.97800000000001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CC-4EF0-9F05-EBC2189629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238473216"/>
        <c:axId val="238641152"/>
        <c:axId val="0"/>
      </c:bar3DChart>
      <c:catAx>
        <c:axId val="238473216"/>
        <c:scaling>
          <c:orientation val="minMax"/>
        </c:scaling>
        <c:delete val="1"/>
        <c:axPos val="b"/>
        <c:majorTickMark val="out"/>
        <c:minorTickMark val="none"/>
        <c:tickLblPos val="none"/>
        <c:crossAx val="238641152"/>
        <c:crosses val="autoZero"/>
        <c:auto val="1"/>
        <c:lblAlgn val="ctr"/>
        <c:lblOffset val="100"/>
        <c:noMultiLvlLbl val="0"/>
      </c:catAx>
      <c:valAx>
        <c:axId val="238641152"/>
        <c:scaling>
          <c:orientation val="minMax"/>
          <c:max val="1000"/>
        </c:scaling>
        <c:delete val="1"/>
        <c:axPos val="l"/>
        <c:numFmt formatCode="#,##0.0_ " sourceLinked="1"/>
        <c:majorTickMark val="out"/>
        <c:minorTickMark val="none"/>
        <c:tickLblPos val="none"/>
        <c:crossAx val="238473216"/>
        <c:crosses val="autoZero"/>
        <c:crossBetween val="between"/>
      </c:valAx>
      <c:spPr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 b="1" i="0" u="none" strike="noStrike" baseline="0"/>
              <a:t>3-1 </a:t>
            </a:r>
            <a:r>
              <a:rPr lang="ko-KR" altLang="ko-KR" sz="1300" b="1" i="0" u="none" strike="noStrike" baseline="0"/>
              <a:t>토지ㆍ임야대장별 지적공부등록지 현황</a:t>
            </a:r>
            <a:endParaRPr lang="ko-KR" altLang="en-US" sz="1300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B7DEE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506-46C3-9F32-9D614D3F9511}"/>
              </c:ext>
            </c:extLst>
          </c:dPt>
          <c:dPt>
            <c:idx val="1"/>
            <c:bubble3D val="0"/>
            <c:spPr>
              <a:solidFill>
                <a:srgbClr val="E6B9B8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506-46C3-9F32-9D614D3F9511}"/>
              </c:ext>
            </c:extLst>
          </c:dPt>
          <c:dLbls>
            <c:dLbl>
              <c:idx val="0"/>
              <c:layout>
                <c:manualLayout>
                  <c:x val="-0.28560801144492132"/>
                  <c:y val="-0.27139309941717671"/>
                </c:manualLayout>
              </c:layout>
              <c:tx>
                <c:strRef>
                  <c:f>'3.지적통계체계표'!$G$4</c:f>
                  <c:strCache>
                    <c:ptCount val="1"/>
                    <c:pt idx="0">
                      <c:v>토지대장등록지
1,216,766,015.2㎡
(65.8%)
855,858필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{970C23EE-FD7F-4B78-AAC6-FE61AA7301E4}</c15:txfldGUID>
                      <c15:f>'3.지적통계체계표'!$G$4</c15:f>
                      <c15:dlblFieldTableCache>
                        <c:ptCount val="1"/>
                        <c:pt idx="0">
                          <c:v>토지대장등록지
1,214,569,823.8㎡
(65.6%)
846,751필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506-46C3-9F32-9D614D3F9511}"/>
                </c:ext>
              </c:extLst>
            </c:dLbl>
            <c:dLbl>
              <c:idx val="1"/>
              <c:layout/>
              <c:tx>
                <c:strRef>
                  <c:f>'3.지적통계체계표'!$G$5</c:f>
                  <c:strCache>
                    <c:ptCount val="1"/>
                    <c:pt idx="0">
                      <c:v>임야대장등록지
633,461,660.0㎡
(34.2%)
19,727필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{31CD87B8-AE58-4F14-ADEC-FE7589489DEA}</c15:txfldGUID>
                      <c15:f>'3.지적통계체계표'!$G$5</c15:f>
                      <c15:dlblFieldTableCache>
                        <c:ptCount val="1"/>
                        <c:pt idx="0">
                          <c:v>임야대장등록지
635,641,450.0㎡
(34.4%)
19,585필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506-46C3-9F32-9D614D3F951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'3.지적통계체계표'!$B$4:$B$5</c:f>
              <c:strCache>
                <c:ptCount val="2"/>
                <c:pt idx="0">
                  <c:v>토지대장등록지</c:v>
                </c:pt>
                <c:pt idx="1">
                  <c:v>임야대장등록지</c:v>
                </c:pt>
              </c:strCache>
            </c:strRef>
          </c:cat>
          <c:val>
            <c:numRef>
              <c:f>'3.지적통계체계표'!$D$4:$D$5</c:f>
              <c:numCache>
                <c:formatCode>_-* #,##0.0_-;\-* #,##0.0_-;_-* "-"_-;_-@_-</c:formatCode>
                <c:ptCount val="2"/>
                <c:pt idx="0">
                  <c:v>1216766015.1999998</c:v>
                </c:pt>
                <c:pt idx="1">
                  <c:v>633461660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06-46C3-9F32-9D614D3F9511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 b="1"/>
              <a:t>3-2</a:t>
            </a:r>
            <a:r>
              <a:rPr lang="en-US" altLang="ko-KR" sz="1300" b="1" baseline="0"/>
              <a:t> </a:t>
            </a:r>
            <a:r>
              <a:rPr lang="ko-KR" altLang="ko-KR" sz="1300" b="1" baseline="0"/>
              <a:t>소유구분별 지적공부등록지 현황</a:t>
            </a:r>
            <a:endParaRPr lang="ko-KR" altLang="ko-KR" sz="1300" b="1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99922669318004"/>
          <c:y val="0.28986785545516136"/>
          <c:w val="0.83242631681199497"/>
          <c:h val="0.7098376802682746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C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C06-46FB-93F3-5380FC329C8A}"/>
              </c:ext>
            </c:extLst>
          </c:dPt>
          <c:dPt>
            <c:idx val="1"/>
            <c:bubble3D val="0"/>
            <c:spPr>
              <a:solidFill>
                <a:srgbClr val="F2DCD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C06-46FB-93F3-5380FC329C8A}"/>
              </c:ext>
            </c:extLst>
          </c:dPt>
          <c:dPt>
            <c:idx val="2"/>
            <c:bubble3D val="0"/>
            <c:spPr>
              <a:solidFill>
                <a:srgbClr val="D7E4BD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C06-46FB-93F3-5380FC329C8A}"/>
              </c:ext>
            </c:extLst>
          </c:dPt>
          <c:dPt>
            <c:idx val="3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C06-46FB-93F3-5380FC329C8A}"/>
              </c:ext>
            </c:extLst>
          </c:dPt>
          <c:dPt>
            <c:idx val="4"/>
            <c:bubble3D val="0"/>
            <c:spPr>
              <a:solidFill>
                <a:srgbClr val="DBEE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C06-46FB-93F3-5380FC329C8A}"/>
              </c:ext>
            </c:extLst>
          </c:dPt>
          <c:dPt>
            <c:idx val="5"/>
            <c:bubble3D val="0"/>
            <c:spPr>
              <a:solidFill>
                <a:srgbClr val="FCD5B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C06-46FB-93F3-5380FC329C8A}"/>
              </c:ext>
            </c:extLst>
          </c:dPt>
          <c:dLbls>
            <c:dLbl>
              <c:idx val="0"/>
              <c:layout>
                <c:manualLayout>
                  <c:x val="-0.1199806482825351"/>
                  <c:y val="-0.13127003376204874"/>
                </c:manualLayout>
              </c:layout>
              <c:tx>
                <c:strRef>
                  <c:f>'3.지적통계체계표'!$G$6</c:f>
                  <c:strCache>
                    <c:ptCount val="1"/>
                    <c:pt idx="0">
                      <c:v>개인
956,084,587.8㎡
(51.7%)
637,567필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{9ED9F906-6A36-4CFA-977E-D6BFEE2072DC}</c15:txfldGUID>
                      <c15:f>'3.지적통계체계표'!$G$6</c15:f>
                      <c15:dlblFieldTableCache>
                        <c:ptCount val="1"/>
                        <c:pt idx="0">
                          <c:v>개인
963,981,800.0㎡
(52.1%)
637,283필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C06-46FB-93F3-5380FC329C8A}"/>
                </c:ext>
              </c:extLst>
            </c:dLbl>
            <c:dLbl>
              <c:idx val="1"/>
              <c:layout>
                <c:manualLayout>
                  <c:x val="0.16730748279106633"/>
                  <c:y val="-0.21388605166219743"/>
                </c:manualLayout>
              </c:layout>
              <c:tx>
                <c:strRef>
                  <c:f>'3.지적통계체계표'!$G$7</c:f>
                  <c:strCache>
                    <c:ptCount val="1"/>
                    <c:pt idx="0">
                      <c:v>국유지
399,290,012.6㎡
(21.6%)
40,967필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{E0964000-0FDE-463B-90CB-D27C508102D1}</c15:txfldGUID>
                      <c15:f>'3.지적통계체계표'!$G$7</c15:f>
                      <c15:dlblFieldTableCache>
                        <c:ptCount val="1"/>
                        <c:pt idx="0">
                          <c:v>국유지
398,526,110.9㎡
(21.5%)
41,050필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C06-46FB-93F3-5380FC329C8A}"/>
                </c:ext>
              </c:extLst>
            </c:dLbl>
            <c:dLbl>
              <c:idx val="2"/>
              <c:layout>
                <c:manualLayout>
                  <c:x val="-2.4098069018586028E-2"/>
                  <c:y val="0.14662407979913575"/>
                </c:manualLayout>
              </c:layout>
              <c:tx>
                <c:strRef>
                  <c:f>'3.지적통계체계표'!$G$8</c:f>
                  <c:strCache>
                    <c:ptCount val="1"/>
                    <c:pt idx="0">
                      <c:v>도유지
129,273,584.0㎡
(7.0%)
80,106필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{5B5EFB9A-8D2C-40CB-9771-0E226495628F}</c15:txfldGUID>
                      <c15:f>'3.지적통계체계표'!$G$8</c15:f>
                      <c15:dlblFieldTableCache>
                        <c:ptCount val="1"/>
                        <c:pt idx="0">
                          <c:v>도유지
126,775,206.3㎡
(6.9%)
73,889필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C06-46FB-93F3-5380FC329C8A}"/>
                </c:ext>
              </c:extLst>
            </c:dLbl>
            <c:dLbl>
              <c:idx val="3"/>
              <c:layout>
                <c:manualLayout>
                  <c:x val="-5.8845068169091345E-2"/>
                  <c:y val="-1.1604124321769983E-2"/>
                </c:manualLayout>
              </c:layout>
              <c:tx>
                <c:strRef>
                  <c:f>'3.지적통계체계표'!$G$9</c:f>
                  <c:strCache>
                    <c:ptCount val="1"/>
                    <c:pt idx="0">
                      <c:v>군유지
22,270,464.6㎡
(1.2%)
57,951필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{1130892F-DD7B-4972-AC77-DDB7B99EB048}</c15:txfldGUID>
                      <c15:f>'3.지적통계체계표'!$G$9</c15:f>
                      <c15:dlblFieldTableCache>
                        <c:ptCount val="1"/>
                        <c:pt idx="0">
                          <c:v>군유지
22,288,134.4㎡
(1.2%)
57,940필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C06-46FB-93F3-5380FC329C8A}"/>
                </c:ext>
              </c:extLst>
            </c:dLbl>
            <c:dLbl>
              <c:idx val="4"/>
              <c:layout>
                <c:manualLayout>
                  <c:x val="6.7820760431070937E-2"/>
                  <c:y val="9.332877858814291E-2"/>
                </c:manualLayout>
              </c:layout>
              <c:tx>
                <c:strRef>
                  <c:f>'3.지적통계체계표'!$G$10</c:f>
                  <c:strCache>
                    <c:ptCount val="1"/>
                    <c:pt idx="0">
                      <c:v>법인
243,964,051.5㎡
(13.2%)
37,714필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{991DE512-B010-41D5-BBE9-78B8257DDF35}</c15:txfldGUID>
                      <c15:f>'3.지적통계체계표'!$G$10</c15:f>
                      <c15:dlblFieldTableCache>
                        <c:ptCount val="1"/>
                        <c:pt idx="0">
                          <c:v>법인
238,712,316.4㎡
(12.9%)
35,275필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C06-46FB-93F3-5380FC329C8A}"/>
                </c:ext>
              </c:extLst>
            </c:dLbl>
            <c:dLbl>
              <c:idx val="5"/>
              <c:layout>
                <c:manualLayout>
                  <c:x val="-0.16033690273476339"/>
                  <c:y val="4.4768590477166394E-3"/>
                </c:manualLayout>
              </c:layout>
              <c:tx>
                <c:strRef>
                  <c:f>'3.지적통계체계표'!$G$11</c:f>
                  <c:strCache>
                    <c:ptCount val="1"/>
                    <c:pt idx="0">
                      <c:v>종중
20,801,151.1㎡
(1.1%)
8,178필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{212999F9-FC56-464B-BF42-7F896075FBA8}</c15:txfldGUID>
                      <c15:f>'3.지적통계체계표'!$G$11</c15:f>
                      <c15:dlblFieldTableCache>
                        <c:ptCount val="1"/>
                        <c:pt idx="0">
                          <c:v>종중
20,603,343.6㎡
(1.1%)
7,810필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C06-46FB-93F3-5380FC329C8A}"/>
                </c:ext>
              </c:extLst>
            </c:dLbl>
            <c:dLbl>
              <c:idx val="6"/>
              <c:layout>
                <c:manualLayout>
                  <c:x val="1.9156676532995061E-3"/>
                  <c:y val="-1.0647400094510966E-2"/>
                </c:manualLayout>
              </c:layout>
              <c:tx>
                <c:strRef>
                  <c:f>'3.지적통계체계표'!$G$12</c:f>
                  <c:strCache>
                    <c:ptCount val="1"/>
                    <c:pt idx="0">
                      <c:v>종교단체
1,898,943.3㎡
(0.1%)
991필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{0B74D803-BD67-4DF0-B1E9-EC13F06655A9}</c15:txfldGUID>
                      <c15:f>'3.지적통계체계표'!$G$12</c15:f>
                      <c15:dlblFieldTableCache>
                        <c:ptCount val="1"/>
                        <c:pt idx="0">
                          <c:v>종교단체
1,852,349.2㎡
(0.1%)
982필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C06-46FB-93F3-5380FC329C8A}"/>
                </c:ext>
              </c:extLst>
            </c:dLbl>
            <c:dLbl>
              <c:idx val="7"/>
              <c:layout>
                <c:manualLayout>
                  <c:x val="9.8697416088591269E-2"/>
                  <c:y val="-1.7579266799892978E-2"/>
                </c:manualLayout>
              </c:layout>
              <c:tx>
                <c:strRef>
                  <c:f>'3.지적통계체계표'!$G$13</c:f>
                  <c:strCache>
                    <c:ptCount val="1"/>
                    <c:pt idx="0">
                      <c:v>기타단체
68,486,798.0㎡
(3.7%)
6,386필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{9D902EF9-71DF-42B4-AD70-95123C9EE01A}</c15:txfldGUID>
                      <c15:f>'3.지적통계체계표'!$G$13</c15:f>
                      <c15:dlblFieldTableCache>
                        <c:ptCount val="1"/>
                        <c:pt idx="0">
                          <c:v>기타단체
69,256,712.8㎡
(3.7%)
6,263필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C06-46FB-93F3-5380FC329C8A}"/>
                </c:ext>
              </c:extLst>
            </c:dLbl>
            <c:dLbl>
              <c:idx val="8"/>
              <c:layout>
                <c:manualLayout>
                  <c:x val="0.15969981981570161"/>
                  <c:y val="3.2343245597554128E-3"/>
                </c:manualLayout>
              </c:layout>
              <c:tx>
                <c:strRef>
                  <c:f>'3.지적통계체계표'!$G$14</c:f>
                  <c:strCache>
                    <c:ptCount val="1"/>
                    <c:pt idx="0">
                      <c:v>기타
8,158,082.3㎡
(0.4%)
5,725필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{41D7A7FC-7FC1-4D8D-AD87-D13A852D2B94}</c15:txfldGUID>
                      <c15:f>'3.지적통계체계표'!$G$14</c15:f>
                      <c15:dlblFieldTableCache>
                        <c:ptCount val="1"/>
                        <c:pt idx="0">
                          <c:v>기타
8,215,300.2㎡
(0.4%)
5,844필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C06-46FB-93F3-5380FC329C8A}"/>
                </c:ext>
              </c:extLst>
            </c:dLbl>
            <c:dLbl>
              <c:idx val="9"/>
              <c:layout>
                <c:manualLayout>
                  <c:x val="0.12771386885782982"/>
                  <c:y val="-8.3486201968788615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06-46FB-93F3-5380FC329C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'3.지적통계체계표'!$C$6:$C$14</c:f>
              <c:strCache>
                <c:ptCount val="9"/>
                <c:pt idx="0">
                  <c:v>개인</c:v>
                </c:pt>
                <c:pt idx="1">
                  <c:v>국유지</c:v>
                </c:pt>
                <c:pt idx="2">
                  <c:v>도유지</c:v>
                </c:pt>
                <c:pt idx="3">
                  <c:v>군유지</c:v>
                </c:pt>
                <c:pt idx="4">
                  <c:v>법인</c:v>
                </c:pt>
                <c:pt idx="5">
                  <c:v>종중</c:v>
                </c:pt>
                <c:pt idx="6">
                  <c:v>종교단체</c:v>
                </c:pt>
                <c:pt idx="7">
                  <c:v>기타단체</c:v>
                </c:pt>
                <c:pt idx="8">
                  <c:v>기타</c:v>
                </c:pt>
              </c:strCache>
            </c:strRef>
          </c:cat>
          <c:val>
            <c:numRef>
              <c:f>'3.지적통계체계표'!$D$6:$D$14</c:f>
              <c:numCache>
                <c:formatCode>_-* #,##0.0_-;\-* #,##0.0_-;_-* "-"_-;_-@_-</c:formatCode>
                <c:ptCount val="9"/>
                <c:pt idx="0">
                  <c:v>956084587.79999995</c:v>
                </c:pt>
                <c:pt idx="1">
                  <c:v>399290012.60000002</c:v>
                </c:pt>
                <c:pt idx="2">
                  <c:v>129273584</c:v>
                </c:pt>
                <c:pt idx="3">
                  <c:v>22270464.600000001</c:v>
                </c:pt>
                <c:pt idx="4">
                  <c:v>243964051.5</c:v>
                </c:pt>
                <c:pt idx="5">
                  <c:v>20801151.100000001</c:v>
                </c:pt>
                <c:pt idx="6">
                  <c:v>1898943.3</c:v>
                </c:pt>
                <c:pt idx="7">
                  <c:v>68486798</c:v>
                </c:pt>
                <c:pt idx="8">
                  <c:v>8158082.2999999998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C06-46FB-93F3-5380FC329C8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4.</a:t>
            </a:r>
            <a:r>
              <a:rPr lang="ko-KR" altLang="en-US" sz="1300"/>
              <a:t>지목별 현황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318335208098989"/>
          <c:y val="0.12519065237327262"/>
          <c:w val="0.74883856184643549"/>
          <c:h val="0.71581949846630899"/>
        </c:manualLayout>
      </c:layout>
      <c:pie3DChart>
        <c:varyColors val="1"/>
        <c:ser>
          <c:idx val="0"/>
          <c:order val="0"/>
          <c:dLbls>
            <c:dLbl>
              <c:idx val="0"/>
              <c:tx>
                <c:strRef>
                  <c:f>'4.지목별현황'!$N$10</c:f>
                  <c:strCache>
                    <c:ptCount val="1"/>
                    <c:pt idx="0">
                      <c:v>전
353.0㎢
(19.1%)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{57378069-A556-4185-89C7-6BD99CBED44D}</c15:txfldGUID>
                      <c15:f>'4.지목별현황'!$N$10</c15:f>
                      <c15:dlblFieldTableCache>
                        <c:ptCount val="1"/>
                        <c:pt idx="0">
                          <c:v>전
355.3㎢
(19.2%)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403-4565-9844-590295D4520C}"/>
                </c:ext>
              </c:extLst>
            </c:dLbl>
            <c:dLbl>
              <c:idx val="1"/>
              <c:tx>
                <c:strRef>
                  <c:f>'4.지목별현황'!$N$11</c:f>
                  <c:strCache>
                    <c:ptCount val="1"/>
                    <c:pt idx="0">
                      <c:v>답
6.2㎢
(0.3%)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{50764580-E6A9-4AE8-8221-5CF993B37A7E}</c15:txfldGUID>
                      <c15:f>'4.지목별현황'!$N$11</c15:f>
                      <c15:dlblFieldTableCache>
                        <c:ptCount val="1"/>
                        <c:pt idx="0">
                          <c:v>답
6.4㎢
(0.3%)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403-4565-9844-590295D4520C}"/>
                </c:ext>
              </c:extLst>
            </c:dLbl>
            <c:dLbl>
              <c:idx val="2"/>
              <c:tx>
                <c:strRef>
                  <c:f>'4.지목별현황'!$N$12</c:f>
                  <c:strCache>
                    <c:ptCount val="1"/>
                    <c:pt idx="0">
                      <c:v>임야
861.5㎢
(46.6%)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{FF158B16-BB18-41EE-B4CB-D576789032D9}</c15:txfldGUID>
                      <c15:f>'4.지목별현황'!$N$12</c15:f>
                      <c15:dlblFieldTableCache>
                        <c:ptCount val="1"/>
                        <c:pt idx="0">
                          <c:v>임야
864.7㎢
(46.7%)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403-4565-9844-590295D4520C}"/>
                </c:ext>
              </c:extLst>
            </c:dLbl>
            <c:dLbl>
              <c:idx val="3"/>
              <c:tx>
                <c:strRef>
                  <c:f>'4.지목별현황'!$N$13</c:f>
                  <c:strCache>
                    <c:ptCount val="1"/>
                    <c:pt idx="0">
                      <c:v>대
81.4㎢
(4.4%)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{92A43276-32DA-41A5-BA10-710E40F65996}</c15:txfldGUID>
                      <c15:f>'4.지목별현황'!$N$13</c15:f>
                      <c15:dlblFieldTableCache>
                        <c:ptCount val="1"/>
                        <c:pt idx="0">
                          <c:v>대
78.3㎢
(4.2%)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403-4565-9844-590295D4520C}"/>
                </c:ext>
              </c:extLst>
            </c:dLbl>
            <c:dLbl>
              <c:idx val="4"/>
              <c:tx>
                <c:strRef>
                  <c:f>'4.지목별현황'!$N$14</c:f>
                  <c:strCache>
                    <c:ptCount val="1"/>
                    <c:pt idx="0">
                      <c:v>도로
90.3㎢
(4.9%)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{0C72565F-FC66-4965-94CD-C94D2A8EAC8D}</c15:txfldGUID>
                      <c15:f>'4.지목별현황'!$N$14</c15:f>
                      <c15:dlblFieldTableCache>
                        <c:ptCount val="1"/>
                        <c:pt idx="0">
                          <c:v>도로
89.6㎢
(4.8%)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403-4565-9844-590295D4520C}"/>
                </c:ext>
              </c:extLst>
            </c:dLbl>
            <c:dLbl>
              <c:idx val="5"/>
              <c:tx>
                <c:strRef>
                  <c:f>'4.지목별현황'!$N$15</c:f>
                  <c:strCache>
                    <c:ptCount val="1"/>
                    <c:pt idx="0">
                      <c:v>하천
25.4㎢
(1.4%)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{7A107E02-9441-4F2F-A4C8-4408CFE477CF}</c15:txfldGUID>
                      <c15:f>'4.지목별현황'!$N$15</c15:f>
                      <c15:dlblFieldTableCache>
                        <c:ptCount val="1"/>
                        <c:pt idx="0">
                          <c:v>하천
24.6㎢
(1.3%)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403-4565-9844-590295D4520C}"/>
                </c:ext>
              </c:extLst>
            </c:dLbl>
            <c:dLbl>
              <c:idx val="6"/>
              <c:tx>
                <c:strRef>
                  <c:f>'4.지목별현황'!$N$16</c:f>
                  <c:strCache>
                    <c:ptCount val="1"/>
                    <c:pt idx="0">
                      <c:v>기타
432.4㎢
(23.4%)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="0"/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{A2B568D4-FA7A-4607-B648-73ADE821DC46}</c15:txfldGUID>
                      <c15:f>'4.지목별현황'!$N$16</c15:f>
                      <c15:dlblFieldTableCache>
                        <c:ptCount val="1"/>
                        <c:pt idx="0">
                          <c:v>기타
431.3㎢
(23.3%)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403-4565-9844-590295D452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('4.지목별현황'!$C$2,'4.지목별현황'!$E$2,'4.지목별현황'!$G$2,'4.지목별현황'!$I$2,'4.지목별현황'!$K$2,'4.지목별현황'!$M$2,'4.지목별현황'!$O$2)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('4.지목별현황'!$C$4,'4.지목별현황'!$E$4,'4.지목별현황'!$G$4,'4.지목별현황'!$I$4,'4.지목별현황'!$K$4,'4.지목별현황'!$M$4,'4.지목별현황'!$O$4)</c:f>
              <c:numCache>
                <c:formatCode>_-* #,##0.0_-;\-* #,##0.0_-;_-* "-"_-;_-@_-</c:formatCode>
                <c:ptCount val="7"/>
                <c:pt idx="0">
                  <c:v>353.02908299999996</c:v>
                </c:pt>
                <c:pt idx="1">
                  <c:v>6.2296534000000001</c:v>
                </c:pt>
                <c:pt idx="2">
                  <c:v>861.52393979999988</c:v>
                </c:pt>
                <c:pt idx="3">
                  <c:v>81.366029699999999</c:v>
                </c:pt>
                <c:pt idx="4">
                  <c:v>90.269170799999998</c:v>
                </c:pt>
                <c:pt idx="5">
                  <c:v>25.447029100000002</c:v>
                </c:pt>
                <c:pt idx="6">
                  <c:v>432.36276939999999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403-4565-9844-590295D4520C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'4.지목별현황'!$A$35</c:f>
              <c:strCache>
                <c:ptCount val="1"/>
                <c:pt idx="0">
                  <c:v>전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'4.지목별현황'!$B$35:$L$35</c:f>
              <c:numCache>
                <c:formatCode>#,##0.0_ </c:formatCode>
                <c:ptCount val="11"/>
                <c:pt idx="0">
                  <c:v>100</c:v>
                </c:pt>
                <c:pt idx="1">
                  <c:v>99.984214582686221</c:v>
                </c:pt>
                <c:pt idx="2">
                  <c:v>99.556019851781642</c:v>
                </c:pt>
                <c:pt idx="3">
                  <c:v>99.182117115368229</c:v>
                </c:pt>
                <c:pt idx="4">
                  <c:v>98.560462920793213</c:v>
                </c:pt>
                <c:pt idx="5">
                  <c:v>97.918969012576156</c:v>
                </c:pt>
                <c:pt idx="6">
                  <c:v>97.573835954149303</c:v>
                </c:pt>
                <c:pt idx="7">
                  <c:v>97.282177148204184</c:v>
                </c:pt>
                <c:pt idx="8">
                  <c:v>96.958083671433911</c:v>
                </c:pt>
                <c:pt idx="9">
                  <c:v>96.630332925125941</c:v>
                </c:pt>
                <c:pt idx="10">
                  <c:v>96.344517328495314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D-4C69-B850-064868C332DA}"/>
            </c:ext>
          </c:extLst>
        </c:ser>
        <c:ser>
          <c:idx val="1"/>
          <c:order val="1"/>
          <c:tx>
            <c:strRef>
              <c:f>'4.지목별현황'!$A$36</c:f>
              <c:strCache>
                <c:ptCount val="1"/>
                <c:pt idx="0">
                  <c:v>답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'4.지목별현황'!$B$36:$L$36</c:f>
              <c:numCache>
                <c:formatCode>#,##0.0_ </c:formatCode>
                <c:ptCount val="11"/>
                <c:pt idx="0">
                  <c:v>100</c:v>
                </c:pt>
                <c:pt idx="1">
                  <c:v>98.620431563761741</c:v>
                </c:pt>
                <c:pt idx="2">
                  <c:v>97.033674317955729</c:v>
                </c:pt>
                <c:pt idx="3">
                  <c:v>95.601856801087493</c:v>
                </c:pt>
                <c:pt idx="4">
                  <c:v>94.461113574267543</c:v>
                </c:pt>
                <c:pt idx="5">
                  <c:v>92.577460018094811</c:v>
                </c:pt>
                <c:pt idx="6">
                  <c:v>91.575872782596562</c:v>
                </c:pt>
                <c:pt idx="7">
                  <c:v>90.633391923947727</c:v>
                </c:pt>
                <c:pt idx="8">
                  <c:v>90.086808446951125</c:v>
                </c:pt>
                <c:pt idx="9">
                  <c:v>88.321416876347556</c:v>
                </c:pt>
                <c:pt idx="10">
                  <c:v>87.627853760527188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D-4C69-B850-064868C332DA}"/>
            </c:ext>
          </c:extLst>
        </c:ser>
        <c:ser>
          <c:idx val="2"/>
          <c:order val="2"/>
          <c:tx>
            <c:strRef>
              <c:f>'4.지목별현황'!$A$37</c:f>
              <c:strCache>
                <c:ptCount val="1"/>
                <c:pt idx="0">
                  <c:v>임야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'4.지목별현황'!$B$37:$L$37</c:f>
              <c:numCache>
                <c:formatCode>#,##0.0_ </c:formatCode>
                <c:ptCount val="11"/>
                <c:pt idx="0">
                  <c:v>100</c:v>
                </c:pt>
                <c:pt idx="1">
                  <c:v>99.840188941949322</c:v>
                </c:pt>
                <c:pt idx="2">
                  <c:v>99.592858347842906</c:v>
                </c:pt>
                <c:pt idx="3">
                  <c:v>99.326829925302306</c:v>
                </c:pt>
                <c:pt idx="4">
                  <c:v>99.159752199705338</c:v>
                </c:pt>
                <c:pt idx="5">
                  <c:v>98.889279609498672</c:v>
                </c:pt>
                <c:pt idx="6">
                  <c:v>98.649115486670695</c:v>
                </c:pt>
                <c:pt idx="7">
                  <c:v>98.47362450267984</c:v>
                </c:pt>
                <c:pt idx="8">
                  <c:v>98.292089961703866</c:v>
                </c:pt>
                <c:pt idx="9">
                  <c:v>98.084331119178074</c:v>
                </c:pt>
                <c:pt idx="10">
                  <c:v>97.925676029390871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CD-4C69-B850-064868C332DA}"/>
            </c:ext>
          </c:extLst>
        </c:ser>
        <c:ser>
          <c:idx val="3"/>
          <c:order val="3"/>
          <c:tx>
            <c:strRef>
              <c:f>'4.지목별현황'!$A$38</c:f>
              <c:strCache>
                <c:ptCount val="1"/>
                <c:pt idx="0">
                  <c:v>대지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'4.지목별현황'!$B$38:$L$38</c:f>
              <c:numCache>
                <c:formatCode>#,##0.0_ </c:formatCode>
                <c:ptCount val="11"/>
                <c:pt idx="0">
                  <c:v>100</c:v>
                </c:pt>
                <c:pt idx="1">
                  <c:v>102.2863891015752</c:v>
                </c:pt>
                <c:pt idx="2">
                  <c:v>107.68537373518528</c:v>
                </c:pt>
                <c:pt idx="3">
                  <c:v>111.23990349017096</c:v>
                </c:pt>
                <c:pt idx="4">
                  <c:v>116.46632918197315</c:v>
                </c:pt>
                <c:pt idx="5">
                  <c:v>123.05745362125191</c:v>
                </c:pt>
                <c:pt idx="6">
                  <c:v>127.409290776728</c:v>
                </c:pt>
                <c:pt idx="7">
                  <c:v>130.86797274031989</c:v>
                </c:pt>
                <c:pt idx="8">
                  <c:v>133.77196403358147</c:v>
                </c:pt>
                <c:pt idx="9">
                  <c:v>136.32719996204975</c:v>
                </c:pt>
                <c:pt idx="10">
                  <c:v>139.06282080907357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CD-4C69-B850-064868C332DA}"/>
            </c:ext>
          </c:extLst>
        </c:ser>
        <c:ser>
          <c:idx val="4"/>
          <c:order val="4"/>
          <c:tx>
            <c:strRef>
              <c:f>'4.지목별현황'!$A$39</c:f>
              <c:strCache>
                <c:ptCount val="1"/>
                <c:pt idx="0">
                  <c:v>도로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'4.지목별현황'!$B$39:$L$39</c:f>
              <c:numCache>
                <c:formatCode>#,##0.0_ </c:formatCode>
                <c:ptCount val="11"/>
                <c:pt idx="0">
                  <c:v>100</c:v>
                </c:pt>
                <c:pt idx="1">
                  <c:v>101.1440605963283</c:v>
                </c:pt>
                <c:pt idx="2">
                  <c:v>102.81349040432524</c:v>
                </c:pt>
                <c:pt idx="3">
                  <c:v>104.90395419983113</c:v>
                </c:pt>
                <c:pt idx="4">
                  <c:v>105.73579466794835</c:v>
                </c:pt>
                <c:pt idx="5">
                  <c:v>106.86930649224924</c:v>
                </c:pt>
                <c:pt idx="6">
                  <c:v>107.38183603450051</c:v>
                </c:pt>
                <c:pt idx="7">
                  <c:v>108.27152755481453</c:v>
                </c:pt>
                <c:pt idx="8">
                  <c:v>108.85283565933841</c:v>
                </c:pt>
                <c:pt idx="9">
                  <c:v>109.35692579514458</c:v>
                </c:pt>
                <c:pt idx="10">
                  <c:v>109.68357259875638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CD-4C69-B850-064868C332DA}"/>
            </c:ext>
          </c:extLst>
        </c:ser>
        <c:ser>
          <c:idx val="5"/>
          <c:order val="5"/>
          <c:tx>
            <c:strRef>
              <c:f>'4.지목별현황'!$A$40</c:f>
              <c:strCache>
                <c:ptCount val="1"/>
                <c:pt idx="0">
                  <c:v>하천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'4.지목별현황'!$B$40:$L$40</c:f>
              <c:numCache>
                <c:formatCode>#,##0.0_ </c:formatCode>
                <c:ptCount val="11"/>
                <c:pt idx="0">
                  <c:v>100</c:v>
                </c:pt>
                <c:pt idx="1">
                  <c:v>100.09825702418934</c:v>
                </c:pt>
                <c:pt idx="2">
                  <c:v>100.34035554974136</c:v>
                </c:pt>
                <c:pt idx="3">
                  <c:v>100.44086636510004</c:v>
                </c:pt>
                <c:pt idx="4">
                  <c:v>100.80682415544561</c:v>
                </c:pt>
                <c:pt idx="5">
                  <c:v>100.82651277885326</c:v>
                </c:pt>
                <c:pt idx="6">
                  <c:v>101.20693784080761</c:v>
                </c:pt>
                <c:pt idx="7">
                  <c:v>101.5682515807254</c:v>
                </c:pt>
                <c:pt idx="8">
                  <c:v>101.7488898413994</c:v>
                </c:pt>
                <c:pt idx="9">
                  <c:v>105.00884120921761</c:v>
                </c:pt>
                <c:pt idx="10">
                  <c:v>105.23355866268767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CD-4C69-B850-064868C332DA}"/>
            </c:ext>
          </c:extLst>
        </c:ser>
        <c:ser>
          <c:idx val="6"/>
          <c:order val="6"/>
          <c:tx>
            <c:strRef>
              <c:f>'4.지목별현황'!$A$41</c:f>
              <c:strCache>
                <c:ptCount val="1"/>
                <c:pt idx="0">
                  <c:v>기타</c:v>
                </c:pt>
              </c:strCache>
            </c:strRef>
          </c:tx>
          <c:cat>
            <c:numRef>
              <c:f>'4.지목별현황'!$B$34:$L$34</c:f>
              <c:numCache>
                <c:formatCode>@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'4.지목별현황'!$B$41:$L$41</c:f>
              <c:numCache>
                <c:formatCode>#,##0.0_ </c:formatCode>
                <c:ptCount val="11"/>
                <c:pt idx="0">
                  <c:v>100</c:v>
                </c:pt>
                <c:pt idx="1">
                  <c:v>99.820360641988188</c:v>
                </c:pt>
                <c:pt idx="2">
                  <c:v>99.599723141931648</c:v>
                </c:pt>
                <c:pt idx="3">
                  <c:v>99.617433141703259</c:v>
                </c:pt>
                <c:pt idx="4">
                  <c:v>99.620355890971879</c:v>
                </c:pt>
                <c:pt idx="5">
                  <c:v>99.871174182112483</c:v>
                </c:pt>
                <c:pt idx="6">
                  <c:v>99.961245393426267</c:v>
                </c:pt>
                <c:pt idx="7">
                  <c:v>99.93903713937425</c:v>
                </c:pt>
                <c:pt idx="8">
                  <c:v>100.07503795056631</c:v>
                </c:pt>
                <c:pt idx="9">
                  <c:v>100.1964942268233</c:v>
                </c:pt>
                <c:pt idx="10">
                  <c:v>100.31658077613686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CD-4C69-B850-064868C3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25408"/>
        <c:axId val="268359168"/>
      </c:lineChart>
      <c:catAx>
        <c:axId val="26702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8359168"/>
        <c:crosses val="autoZero"/>
        <c:auto val="1"/>
        <c:lblAlgn val="ctr"/>
        <c:lblOffset val="100"/>
        <c:noMultiLvlLbl val="0"/>
      </c:catAx>
      <c:valAx>
        <c:axId val="268359168"/>
        <c:scaling>
          <c:orientation val="minMax"/>
          <c:min val="80"/>
        </c:scaling>
        <c:delete val="0"/>
        <c:axPos val="l"/>
        <c:majorGridlines/>
        <c:minorGridlines>
          <c:spPr>
            <a:ln>
              <a:prstDash val="sysDot"/>
            </a:ln>
          </c:spPr>
        </c:minorGridlines>
        <c:numFmt formatCode="#,##0.0_ " sourceLinked="1"/>
        <c:majorTickMark val="out"/>
        <c:minorTickMark val="none"/>
        <c:tickLblPos val="nextTo"/>
        <c:crossAx val="267025408"/>
        <c:crosses val="autoZero"/>
        <c:crossBetween val="between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5-1 </a:t>
            </a:r>
            <a:r>
              <a:rPr lang="ko-KR" altLang="en-US" sz="1300"/>
              <a:t>토지대장등록지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lumMod val="60000"/>
                <a:lumOff val="40000"/>
              </a:srgbClr>
            </a:solidFill>
          </c:spPr>
          <c:invertIfNegative val="0"/>
          <c:dLbls>
            <c:dLbl>
              <c:idx val="0"/>
              <c:tx>
                <c:strRef>
                  <c:f>'5.시별 지적공부등록지 현황'!$E$5</c:f>
                  <c:strCache>
                    <c:ptCount val="1"/>
                    <c:pt idx="0">
                      <c:v>640.5
(52.6)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{5813EA14-2EEB-43D2-8E5F-05C6655AFC3D}</c15:txfldGUID>
                      <c15:f>'5.시별 지적공부등록지 현황'!$E$5</c15:f>
                      <c15:dlblFieldTableCache>
                        <c:ptCount val="1"/>
                        <c:pt idx="0">
                          <c:v>639.2
(52.6)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4B24-4BF6-8F8A-B2E9F2B9E692}"/>
                </c:ext>
              </c:extLst>
            </c:dLbl>
            <c:dLbl>
              <c:idx val="1"/>
              <c:tx>
                <c:strRef>
                  <c:f>'5.시별 지적공부등록지 현황'!$E$6</c:f>
                  <c:strCache>
                    <c:ptCount val="1"/>
                    <c:pt idx="0">
                      <c:v>576.3
(47.4)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{A9619971-8F0A-409D-B0FB-715032406004}</c15:txfldGUID>
                      <c15:f>'5.시별 지적공부등록지 현황'!$E$6</c15:f>
                      <c15:dlblFieldTableCache>
                        <c:ptCount val="1"/>
                        <c:pt idx="0">
                          <c:v>575.4
(47.4)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B24-4BF6-8F8A-B2E9F2B9E6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'5.시별 지적공부등록지 현황'!$A$5:$A$6</c:f>
              <c:strCache>
                <c:ptCount val="2"/>
                <c:pt idx="0">
                  <c:v>제주시</c:v>
                </c:pt>
                <c:pt idx="1">
                  <c:v>서귀포시</c:v>
                </c:pt>
              </c:strCache>
            </c:strRef>
          </c:cat>
          <c:val>
            <c:numRef>
              <c:f>'5.시별 지적공부등록지 현황'!$C$5:$C$6</c:f>
              <c:numCache>
                <c:formatCode>#,##0.0_ </c:formatCode>
                <c:ptCount val="2"/>
                <c:pt idx="0">
                  <c:v>640.4866497999999</c:v>
                </c:pt>
                <c:pt idx="1">
                  <c:v>576.27936539999996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24-4BF6-8F8A-B2E9F2B9E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16928"/>
        <c:axId val="188719872"/>
        <c:axId val="0"/>
      </c:bar3DChart>
      <c:catAx>
        <c:axId val="18871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19872"/>
        <c:crosses val="autoZero"/>
        <c:auto val="1"/>
        <c:lblAlgn val="ctr"/>
        <c:lblOffset val="100"/>
        <c:noMultiLvlLbl val="0"/>
      </c:catAx>
      <c:valAx>
        <c:axId val="188719872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8871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300"/>
              <a:t>5-2 </a:t>
            </a:r>
            <a:r>
              <a:rPr lang="ko-KR" altLang="en-US" sz="1300"/>
              <a:t>임야대장등록지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strRef>
                  <c:f>'5.시별 지적공부등록지 현황'!$E$35</c:f>
                  <c:strCache>
                    <c:ptCount val="1"/>
                    <c:pt idx="0">
                      <c:v>338.3
(53.4)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{10AA58B2-92E4-4B3E-988C-E7D16509281C}</c15:txfldGUID>
                      <c15:f>'5.시별 지적공부등록지 현황'!$E$35</c15:f>
                      <c15:dlblFieldTableCache>
                        <c:ptCount val="1"/>
                        <c:pt idx="0">
                          <c:v>339.5
(53.4)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FD39-402E-A53C-D32A26FDEF68}"/>
                </c:ext>
              </c:extLst>
            </c:dLbl>
            <c:dLbl>
              <c:idx val="1"/>
              <c:tx>
                <c:strRef>
                  <c:f>'5.시별 지적공부등록지 현황'!$E$36</c:f>
                  <c:strCache>
                    <c:ptCount val="1"/>
                    <c:pt idx="0">
                      <c:v>295.2
(46.6)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{AD1B5E79-BB6E-4E1C-B8EB-BACD942827C3}</c15:txfldGUID>
                      <c15:f>'5.시별 지적공부등록지 현황'!$E$36</c15:f>
                      <c15:dlblFieldTableCache>
                        <c:ptCount val="1"/>
                        <c:pt idx="0">
                          <c:v>296.1
(46.6)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D39-402E-A53C-D32A26FDEF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'5.시별 지적공부등록지 현황'!$A$35:$A$36</c:f>
              <c:strCache>
                <c:ptCount val="2"/>
                <c:pt idx="0">
                  <c:v>제주시</c:v>
                </c:pt>
                <c:pt idx="1">
                  <c:v>서귀포시</c:v>
                </c:pt>
              </c:strCache>
            </c:strRef>
          </c:cat>
          <c:val>
            <c:numRef>
              <c:f>'5.시별 지적공부등록지 현황'!$C$35:$C$36</c:f>
              <c:numCache>
                <c:formatCode>#,##0.0_ </c:formatCode>
                <c:ptCount val="2"/>
                <c:pt idx="0">
                  <c:v>338.27115199999997</c:v>
                </c:pt>
                <c:pt idx="1">
                  <c:v>295.19050799999997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39-402E-A53C-D32A26FDEF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88748928"/>
        <c:axId val="188755968"/>
        <c:axId val="0"/>
      </c:bar3DChart>
      <c:catAx>
        <c:axId val="1887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755968"/>
        <c:crosses val="autoZero"/>
        <c:auto val="1"/>
        <c:lblAlgn val="ctr"/>
        <c:lblOffset val="100"/>
        <c:noMultiLvlLbl val="0"/>
      </c:catAx>
      <c:valAx>
        <c:axId val="188755968"/>
        <c:scaling>
          <c:orientation val="minMax"/>
        </c:scaling>
        <c:delete val="0"/>
        <c:axPos val="l"/>
        <c:numFmt formatCode="#,##0.0_ " sourceLinked="1"/>
        <c:majorTickMark val="out"/>
        <c:minorTickMark val="none"/>
        <c:tickLblPos val="nextTo"/>
        <c:crossAx val="18874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3795902651730252"/>
                  <c:y val="0.10240241554858312"/>
                </c:manualLayout>
              </c:layout>
              <c:tx>
                <c:strRef>
                  <c:f>'6.시별 지목별 면적 현황'!$L$5</c:f>
                  <c:strCache>
                    <c:ptCount val="1"/>
                    <c:pt idx="0">
                      <c:v>전
353.0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{490DFCB9-5383-4F8F-A9EC-6B96A582971F}</c15:txfldGUID>
                      <c15:f>'6.시별 지목별 면적 현황'!$L$5</c15:f>
                      <c15:dlblFieldTableCache>
                        <c:ptCount val="1"/>
                        <c:pt idx="0">
                          <c:v>전
355.3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741-4196-A145-6B0A406DAEA6}"/>
                </c:ext>
              </c:extLst>
            </c:dLbl>
            <c:dLbl>
              <c:idx val="1"/>
              <c:tx>
                <c:strRef>
                  <c:f>'6.시별 지목별 면적 현황'!$M$5</c:f>
                  <c:strCache>
                    <c:ptCount val="1"/>
                    <c:pt idx="0">
                      <c:v>답
6.2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{AC824C7E-E13D-4E8D-BA08-87CEAA7DB43E}</c15:txfldGUID>
                      <c15:f>'6.시별 지목별 면적 현황'!$M$5</c15:f>
                      <c15:dlblFieldTableCache>
                        <c:ptCount val="1"/>
                        <c:pt idx="0">
                          <c:v>답
6.4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741-4196-A145-6B0A406DAEA6}"/>
                </c:ext>
              </c:extLst>
            </c:dLbl>
            <c:dLbl>
              <c:idx val="2"/>
              <c:layout>
                <c:manualLayout>
                  <c:x val="-0.21600571826766371"/>
                  <c:y val="-0.30291324797764879"/>
                </c:manualLayout>
              </c:layout>
              <c:tx>
                <c:strRef>
                  <c:f>'6.시별 지목별 면적 현황'!$N$5</c:f>
                  <c:strCache>
                    <c:ptCount val="1"/>
                    <c:pt idx="0">
                      <c:v>임야
861.5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{7FA2C49D-1C97-4822-A023-B3630534CCDF}</c15:txfldGUID>
                      <c15:f>'6.시별 지목별 면적 현황'!$N$5</c15:f>
                      <c15:dlblFieldTableCache>
                        <c:ptCount val="1"/>
                        <c:pt idx="0">
                          <c:v>임야
864.7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741-4196-A145-6B0A406DAEA6}"/>
                </c:ext>
              </c:extLst>
            </c:dLbl>
            <c:dLbl>
              <c:idx val="3"/>
              <c:tx>
                <c:strRef>
                  <c:f>'6.시별 지목별 면적 현황'!$O$5</c:f>
                  <c:strCache>
                    <c:ptCount val="1"/>
                    <c:pt idx="0">
                      <c:v>대
81.4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{53EE15DD-D179-4907-865D-5140BFB81F96}</c15:txfldGUID>
                      <c15:f>'6.시별 지목별 면적 현황'!$O$5</c15:f>
                      <c15:dlblFieldTableCache>
                        <c:ptCount val="1"/>
                        <c:pt idx="0">
                          <c:v>대
78.3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741-4196-A145-6B0A406DAEA6}"/>
                </c:ext>
              </c:extLst>
            </c:dLbl>
            <c:dLbl>
              <c:idx val="4"/>
              <c:tx>
                <c:strRef>
                  <c:f>'6.시별 지목별 면적 현황'!$P$5</c:f>
                  <c:strCache>
                    <c:ptCount val="1"/>
                    <c:pt idx="0">
                      <c:v>도로
90.3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{5AC20CA9-BD4B-48BC-A51E-6CF0841E0F14}</c15:txfldGUID>
                      <c15:f>'6.시별 지목별 면적 현황'!$P$5</c15:f>
                      <c15:dlblFieldTableCache>
                        <c:ptCount val="1"/>
                        <c:pt idx="0">
                          <c:v>도로
89.6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741-4196-A145-6B0A406DAEA6}"/>
                </c:ext>
              </c:extLst>
            </c:dLbl>
            <c:dLbl>
              <c:idx val="5"/>
              <c:tx>
                <c:strRef>
                  <c:f>'6.시별 지목별 면적 현황'!$Q$5</c:f>
                  <c:strCache>
                    <c:ptCount val="1"/>
                    <c:pt idx="0">
                      <c:v>하천
25.4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{593A637F-4B2F-4FE2-B02F-53086E0BC83B}</c15:txfldGUID>
                      <c15:f>'6.시별 지목별 면적 현황'!$Q$5</c15:f>
                      <c15:dlblFieldTableCache>
                        <c:ptCount val="1"/>
                        <c:pt idx="0">
                          <c:v>하천
24.6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741-4196-A145-6B0A406DAEA6}"/>
                </c:ext>
              </c:extLst>
            </c:dLbl>
            <c:dLbl>
              <c:idx val="6"/>
              <c:layout>
                <c:manualLayout>
                  <c:x val="0.19090405365995916"/>
                  <c:y val="9.4225009204166266E-2"/>
                </c:manualLayout>
              </c:layout>
              <c:tx>
                <c:strRef>
                  <c:f>'6.시별 지목별 면적 현황'!$R$5</c:f>
                  <c:strCache>
                    <c:ptCount val="1"/>
                    <c:pt idx="0">
                      <c:v>기타
432.4</c:v>
                    </c:pt>
                  </c:strCache>
                </c:strRef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{C622DC01-A8B5-4534-BB55-DD4BAF189F7D}</c15:txfldGUID>
                      <c15:f>'6.시별 지목별 면적 현황'!$R$5</c15:f>
                      <c15:dlblFieldTableCache>
                        <c:ptCount val="1"/>
                        <c:pt idx="0">
                          <c:v>기타
431.3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741-4196-A145-6B0A406DAEA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'6.시별 지목별 면적 현황'!$C$2:$I$2</c:f>
              <c:strCache>
                <c:ptCount val="7"/>
                <c:pt idx="0">
                  <c:v>전</c:v>
                </c:pt>
                <c:pt idx="1">
                  <c:v>답</c:v>
                </c:pt>
                <c:pt idx="2">
                  <c:v>임야</c:v>
                </c:pt>
                <c:pt idx="3">
                  <c:v>대</c:v>
                </c:pt>
                <c:pt idx="4">
                  <c:v>도로</c:v>
                </c:pt>
                <c:pt idx="5">
                  <c:v>하천</c:v>
                </c:pt>
                <c:pt idx="6">
                  <c:v>기타</c:v>
                </c:pt>
              </c:strCache>
            </c:strRef>
          </c:cat>
          <c:val>
            <c:numRef>
              <c:f>'6.시별 지목별 면적 현황'!$C$4:$I$4</c:f>
              <c:numCache>
                <c:formatCode>#,##0.0_ </c:formatCode>
                <c:ptCount val="7"/>
                <c:pt idx="0">
                  <c:v>353.02908299999996</c:v>
                </c:pt>
                <c:pt idx="1">
                  <c:v>6.2296534000000001</c:v>
                </c:pt>
                <c:pt idx="2">
                  <c:v>861.52393979999988</c:v>
                </c:pt>
                <c:pt idx="3">
                  <c:v>81.366029699999999</c:v>
                </c:pt>
                <c:pt idx="4">
                  <c:v>90.269170799999998</c:v>
                </c:pt>
                <c:pt idx="5">
                  <c:v>25.447029100000002</c:v>
                </c:pt>
                <c:pt idx="6" formatCode="#,##0.0;[Red]#,##0.0">
                  <c:v>432.36276939999999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741-4196-A145-6B0A406DAEA6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spPr>
    <a:ln>
      <a:solidFill>
        <a:sysClr val="windowText" lastClr="000000">
          <a:tint val="50000"/>
          <a:shade val="95000"/>
          <a:satMod val="105000"/>
        </a:sysClr>
      </a:solidFill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6</xdr:row>
      <xdr:rowOff>104775</xdr:rowOff>
    </xdr:from>
    <xdr:to>
      <xdr:col>23</xdr:col>
      <xdr:colOff>209550</xdr:colOff>
      <xdr:row>55</xdr:row>
      <xdr:rowOff>66675</xdr:rowOff>
    </xdr:to>
    <xdr:pic>
      <xdr:nvPicPr>
        <xdr:cNvPr id="2" name="그림 1" descr="50000_제주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1133475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161925</xdr:colOff>
      <xdr:row>6</xdr:row>
      <xdr:rowOff>104775</xdr:rowOff>
    </xdr:from>
    <xdr:to>
      <xdr:col>5</xdr:col>
      <xdr:colOff>228302</xdr:colOff>
      <xdr:row>8</xdr:row>
      <xdr:rowOff>96679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133475"/>
          <a:ext cx="3638252" cy="33480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1.</a:t>
          </a:r>
          <a:r>
            <a:rPr lang="ko-KR" altLang="en-US" sz="1300" b="1"/>
            <a:t>시별 면적 및 지번수</a:t>
          </a:r>
        </a:p>
      </xdr:txBody>
    </xdr:sp>
    <xdr:clientData/>
  </xdr:twoCellAnchor>
  <xdr:twoCellAnchor>
    <xdr:from>
      <xdr:col>21</xdr:col>
      <xdr:colOff>190500</xdr:colOff>
      <xdr:row>7</xdr:row>
      <xdr:rowOff>47625</xdr:rowOff>
    </xdr:from>
    <xdr:to>
      <xdr:col>23</xdr:col>
      <xdr:colOff>28571</xdr:colOff>
      <xdr:row>9</xdr:row>
      <xdr:rowOff>76200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515975" y="1247775"/>
          <a:ext cx="1057271" cy="3714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</a:t>
          </a:r>
          <a:r>
            <a:rPr lang="ko-KR" altLang="en-US" sz="1000" b="0"/>
            <a:t>천필</a:t>
          </a:r>
          <a:r>
            <a:rPr lang="en-US" altLang="ko-KR" sz="1000" b="0"/>
            <a:t>)</a:t>
          </a:r>
          <a:endParaRPr lang="ko-KR" altLang="en-US" sz="1000" b="0"/>
        </a:p>
      </xdr:txBody>
    </xdr:sp>
    <xdr:clientData/>
  </xdr:twoCellAnchor>
  <xdr:twoCellAnchor>
    <xdr:from>
      <xdr:col>10</xdr:col>
      <xdr:colOff>504825</xdr:colOff>
      <xdr:row>37</xdr:row>
      <xdr:rowOff>76200</xdr:rowOff>
    </xdr:from>
    <xdr:to>
      <xdr:col>11</xdr:col>
      <xdr:colOff>457200</xdr:colOff>
      <xdr:row>40</xdr:row>
      <xdr:rowOff>19050</xdr:rowOff>
    </xdr:to>
    <xdr:sp macro="" textlink="$F$5">
      <xdr:nvSpPr>
        <xdr:cNvPr id="5" name="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7124700" y="6419850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26EE893C-2405-4D0F-B7C8-9AD5779137D7}" type="TxLink">
            <a:rPr lang="en-US" altLang="ko-KR" sz="1000">
              <a:solidFill>
                <a:schemeClr val="tx1"/>
              </a:solidFill>
            </a:rPr>
            <a:pPr algn="ctr"/>
            <a:t>978.8
(521.6)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342900</xdr:colOff>
      <xdr:row>42</xdr:row>
      <xdr:rowOff>28575</xdr:rowOff>
    </xdr:from>
    <xdr:to>
      <xdr:col>12</xdr:col>
      <xdr:colOff>295275</xdr:colOff>
      <xdr:row>44</xdr:row>
      <xdr:rowOff>142875</xdr:rowOff>
    </xdr:to>
    <xdr:sp macro="" textlink="$F$6">
      <xdr:nvSpPr>
        <xdr:cNvPr id="6" name="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7572375" y="7229475"/>
          <a:ext cx="561975" cy="457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4DC31698-1DF3-4526-9DCD-15A9A1ABB779}" type="TxLink">
            <a:rPr lang="en-US" altLang="ko-KR" sz="1000">
              <a:solidFill>
                <a:schemeClr val="tx1"/>
              </a:solidFill>
            </a:rPr>
            <a:pPr algn="ctr"/>
            <a:t>871.5
(354.0)</a:t>
          </a:fld>
          <a:endParaRPr lang="en-US" altLang="ko-KR" sz="10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0.56925</cdr:x>
      <cdr:y>0.12153</cdr:y>
    </cdr:from>
    <cdr:to>
      <cdr:x>1</cdr:x>
      <cdr:y>0.23214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47800" y="333375"/>
          <a:ext cx="1095473" cy="30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152400</xdr:rowOff>
    </xdr:from>
    <xdr:to>
      <xdr:col>26</xdr:col>
      <xdr:colOff>266700</xdr:colOff>
      <xdr:row>55</xdr:row>
      <xdr:rowOff>38100</xdr:rowOff>
    </xdr:to>
    <xdr:pic>
      <xdr:nvPicPr>
        <xdr:cNvPr id="2" name="그림 1" descr="50000_제주.jpg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123950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266699</xdr:colOff>
      <xdr:row>9</xdr:row>
      <xdr:rowOff>152398</xdr:rowOff>
    </xdr:from>
    <xdr:to>
      <xdr:col>9</xdr:col>
      <xdr:colOff>209550</xdr:colOff>
      <xdr:row>24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6</xdr:row>
      <xdr:rowOff>152400</xdr:rowOff>
    </xdr:from>
    <xdr:to>
      <xdr:col>5</xdr:col>
      <xdr:colOff>590551</xdr:colOff>
      <xdr:row>9</xdr:row>
      <xdr:rowOff>81409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76200" y="1123950"/>
          <a:ext cx="3600451" cy="443359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+mn-ea"/>
              <a:ea typeface="+mn-ea"/>
            </a:rPr>
            <a:t>6. </a:t>
          </a:r>
          <a:r>
            <a:rPr lang="ko-KR" altLang="en-US" sz="1800" b="1">
              <a:solidFill>
                <a:schemeClr val="tx1"/>
              </a:solidFill>
              <a:latin typeface="+mn-ea"/>
              <a:ea typeface="+mn-ea"/>
            </a:rPr>
            <a:t>시별 지목별 면적 현황</a:t>
          </a:r>
        </a:p>
      </xdr:txBody>
    </xdr:sp>
    <xdr:clientData/>
  </xdr:twoCellAnchor>
  <xdr:twoCellAnchor>
    <xdr:from>
      <xdr:col>22</xdr:col>
      <xdr:colOff>266700</xdr:colOff>
      <xdr:row>7</xdr:row>
      <xdr:rowOff>38100</xdr:rowOff>
    </xdr:from>
    <xdr:to>
      <xdr:col>23</xdr:col>
      <xdr:colOff>600071</xdr:colOff>
      <xdr:row>8</xdr:row>
      <xdr:rowOff>133347</xdr:rowOff>
    </xdr:to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3754100" y="1181100"/>
          <a:ext cx="942971" cy="2666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</a:p>
      </xdr:txBody>
    </xdr:sp>
    <xdr:clientData/>
  </xdr:twoCellAnchor>
  <xdr:twoCellAnchor>
    <xdr:from>
      <xdr:col>11</xdr:col>
      <xdr:colOff>390525</xdr:colOff>
      <xdr:row>27</xdr:row>
      <xdr:rowOff>133350</xdr:rowOff>
    </xdr:from>
    <xdr:to>
      <xdr:col>15</xdr:col>
      <xdr:colOff>171450</xdr:colOff>
      <xdr:row>38</xdr:row>
      <xdr:rowOff>47625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295275</xdr:colOff>
      <xdr:row>35</xdr:row>
      <xdr:rowOff>76200</xdr:rowOff>
    </xdr:from>
    <xdr:to>
      <xdr:col>18</xdr:col>
      <xdr:colOff>161925</xdr:colOff>
      <xdr:row>46</xdr:row>
      <xdr:rowOff>85725</xdr:rowOff>
    </xdr:to>
    <xdr:graphicFrame macro="">
      <xdr:nvGraphicFramePr>
        <xdr:cNvPr id="7" name="차트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0.72398</cdr:y>
    </cdr:from>
    <cdr:to>
      <cdr:x>0.25</cdr:x>
      <cdr:y>0.9708</cdr:y>
    </cdr:to>
    <cdr:sp macro="" textlink="'6.시별 지목별 면적 현황'!$K$5">
      <cdr:nvSpPr>
        <cdr:cNvPr id="2" name="TextBox 1"/>
        <cdr:cNvSpPr txBox="1"/>
      </cdr:nvSpPr>
      <cdr:spPr>
        <a:xfrm xmlns:a="http://schemas.openxmlformats.org/drawingml/2006/main">
          <a:off x="57150" y="1524000"/>
          <a:ext cx="6286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8D9E56EA-17A4-4501-86F1-13E4FDBA33E1}" type="TxLink">
            <a:rPr lang="ko-KR" altLang="en-US" sz="1050" b="1">
              <a:solidFill>
                <a:srgbClr val="FF0000"/>
              </a:solidFill>
            </a:rPr>
            <a:pPr algn="ctr"/>
            <a:t>총계
1,850.2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0.06867</cdr:x>
      <cdr:y>0.61376</cdr:y>
    </cdr:from>
    <cdr:to>
      <cdr:x>0.35193</cdr:x>
      <cdr:y>0.90236</cdr:y>
    </cdr:to>
    <cdr:sp macro="" textlink="'6.시별 지목별 면적 현황'!$B$5">
      <cdr:nvSpPr>
        <cdr:cNvPr id="2" name="TextBox 1"/>
        <cdr:cNvSpPr txBox="1"/>
      </cdr:nvSpPr>
      <cdr:spPr>
        <a:xfrm xmlns:a="http://schemas.openxmlformats.org/drawingml/2006/main">
          <a:off x="152400" y="1104900"/>
          <a:ext cx="628650" cy="519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C10745A2-B8C3-4527-AE68-07741076CD74}" type="TxLink">
            <a:rPr lang="en-US" altLang="ko-KR" sz="1050" b="1">
              <a:solidFill>
                <a:srgbClr val="FF0000"/>
              </a:solidFill>
            </a:rPr>
            <a:pPr algn="ctr"/>
            <a:t>978.8 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0.02479</cdr:x>
      <cdr:y>0.82915</cdr:y>
    </cdr:from>
    <cdr:to>
      <cdr:x>0.26033</cdr:x>
      <cdr:y>1</cdr:y>
    </cdr:to>
    <cdr:sp macro="" textlink="'6.시별 지목별 면적 현황'!$B$6">
      <cdr:nvSpPr>
        <cdr:cNvPr id="2" name="TextBox 1"/>
        <cdr:cNvSpPr txBox="1"/>
      </cdr:nvSpPr>
      <cdr:spPr>
        <a:xfrm xmlns:a="http://schemas.openxmlformats.org/drawingml/2006/main">
          <a:off x="57150" y="1571631"/>
          <a:ext cx="542931" cy="323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80C81D1B-C76F-4A33-8BAF-F5A0A6EFA2A4}" type="TxLink">
            <a:rPr lang="en-US" altLang="ko-KR" sz="1050" b="1">
              <a:solidFill>
                <a:srgbClr val="FF0000"/>
              </a:solidFill>
            </a:rPr>
            <a:pPr algn="ctr"/>
            <a:t>871.5 </a:t>
          </a:fld>
          <a:endParaRPr lang="ko-KR" altLang="en-US" sz="1050" b="1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6</xdr:row>
      <xdr:rowOff>133350</xdr:rowOff>
    </xdr:from>
    <xdr:to>
      <xdr:col>23</xdr:col>
      <xdr:colOff>190500</xdr:colOff>
      <xdr:row>55</xdr:row>
      <xdr:rowOff>95250</xdr:rowOff>
    </xdr:to>
    <xdr:pic>
      <xdr:nvPicPr>
        <xdr:cNvPr id="2" name="그림 1" descr="50000_제주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162050"/>
          <a:ext cx="14735175" cy="8362950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6</xdr:row>
      <xdr:rowOff>133350</xdr:rowOff>
    </xdr:from>
    <xdr:to>
      <xdr:col>3</xdr:col>
      <xdr:colOff>409575</xdr:colOff>
      <xdr:row>9</xdr:row>
      <xdr:rowOff>85725</xdr:rowOff>
    </xdr:to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42875" y="1162050"/>
          <a:ext cx="2619375" cy="4667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300" b="1"/>
            <a:t>2. </a:t>
          </a:r>
          <a:r>
            <a:rPr lang="ko-KR" altLang="en-US" sz="1300" b="1"/>
            <a:t>시별 면적 및 지번수 현황</a:t>
          </a:r>
        </a:p>
      </xdr:txBody>
    </xdr:sp>
    <xdr:clientData/>
  </xdr:twoCellAnchor>
  <xdr:twoCellAnchor>
    <xdr:from>
      <xdr:col>21</xdr:col>
      <xdr:colOff>47625</xdr:colOff>
      <xdr:row>6</xdr:row>
      <xdr:rowOff>104775</xdr:rowOff>
    </xdr:from>
    <xdr:to>
      <xdr:col>23</xdr:col>
      <xdr:colOff>238125</xdr:colOff>
      <xdr:row>8</xdr:row>
      <xdr:rowOff>104775</xdr:rowOff>
    </xdr:to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3373100" y="1133475"/>
          <a:ext cx="1409700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(%), </a:t>
          </a:r>
          <a:r>
            <a:rPr lang="ko-KR" altLang="en-US" sz="1000" b="0"/>
            <a:t>천필</a:t>
          </a:r>
          <a:r>
            <a:rPr lang="en-US" altLang="ko-KR" sz="1000" b="0"/>
            <a:t>(%)</a:t>
          </a:r>
          <a:endParaRPr lang="ko-KR" altLang="en-US" sz="1000" b="0"/>
        </a:p>
      </xdr:txBody>
    </xdr:sp>
    <xdr:clientData/>
  </xdr:twoCellAnchor>
  <xdr:twoCellAnchor>
    <xdr:from>
      <xdr:col>8</xdr:col>
      <xdr:colOff>333375</xdr:colOff>
      <xdr:row>24</xdr:row>
      <xdr:rowOff>114300</xdr:rowOff>
    </xdr:from>
    <xdr:to>
      <xdr:col>16</xdr:col>
      <xdr:colOff>28575</xdr:colOff>
      <xdr:row>40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32</xdr:row>
      <xdr:rowOff>85725</xdr:rowOff>
    </xdr:from>
    <xdr:to>
      <xdr:col>13</xdr:col>
      <xdr:colOff>409575</xdr:colOff>
      <xdr:row>48</xdr:row>
      <xdr:rowOff>85725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15</xdr:row>
      <xdr:rowOff>123824</xdr:rowOff>
    </xdr:from>
    <xdr:to>
      <xdr:col>10</xdr:col>
      <xdr:colOff>209549</xdr:colOff>
      <xdr:row>41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15</xdr:row>
      <xdr:rowOff>133349</xdr:rowOff>
    </xdr:from>
    <xdr:to>
      <xdr:col>21</xdr:col>
      <xdr:colOff>466724</xdr:colOff>
      <xdr:row>41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0.8269</cdr:x>
      <cdr:y>0.01499</cdr:y>
    </cdr:from>
    <cdr:to>
      <cdr:x>0.99142</cdr:x>
      <cdr:y>0.08351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05450" y="66675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  <cdr:relSizeAnchor xmlns:cdr="http://schemas.openxmlformats.org/drawingml/2006/chartDrawing">
    <cdr:from>
      <cdr:x>0.01144</cdr:x>
      <cdr:y>0.7773</cdr:y>
    </cdr:from>
    <cdr:to>
      <cdr:x>0.2289</cdr:x>
      <cdr:y>0.98287</cdr:y>
    </cdr:to>
    <cdr:sp macro="" textlink="'3.지적통계체계표'!$G$15">
      <cdr:nvSpPr>
        <cdr:cNvPr id="3" name="TextBox 1"/>
        <cdr:cNvSpPr txBox="1"/>
      </cdr:nvSpPr>
      <cdr:spPr>
        <a:xfrm xmlns:a="http://schemas.openxmlformats.org/drawingml/2006/main">
          <a:off x="76200" y="3457575"/>
          <a:ext cx="1447825" cy="9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fld id="{81D41ECB-4829-423C-89D5-F1E977D89793}" type="TxLink">
            <a:rPr lang="ko-KR" altLang="en-US" sz="1000" b="1"/>
            <a:pPr algn="ctr"/>
            <a:t>총계
1,850,227,675.2㎡(100.0%)
875,585필</a:t>
          </a:fld>
          <a:endParaRPr lang="ko-KR" altLang="en-US" sz="10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0.82874</cdr:x>
      <cdr:y>0.01518</cdr:y>
    </cdr:from>
    <cdr:to>
      <cdr:x>0.99565</cdr:x>
      <cdr:y>0.0846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38775" y="66675"/>
          <a:ext cx="1095380" cy="30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㎡</a:t>
          </a:r>
          <a:r>
            <a:rPr lang="en-US" altLang="ko-KR" sz="1000" b="0"/>
            <a:t>(%), </a:t>
          </a:r>
          <a:r>
            <a:rPr lang="ko-KR" altLang="en-US" sz="1000" b="0"/>
            <a:t>필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</xdr:row>
      <xdr:rowOff>19049</xdr:rowOff>
    </xdr:from>
    <xdr:to>
      <xdr:col>10</xdr:col>
      <xdr:colOff>95250</xdr:colOff>
      <xdr:row>31</xdr:row>
      <xdr:rowOff>9524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200024</xdr:colOff>
      <xdr:row>42</xdr:row>
      <xdr:rowOff>85725</xdr:rowOff>
    </xdr:from>
    <xdr:to>
      <xdr:col>14</xdr:col>
      <xdr:colOff>276224</xdr:colOff>
      <xdr:row>60</xdr:row>
      <xdr:rowOff>85725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0.80952</cdr:x>
      <cdr:y>0.01205</cdr:y>
    </cdr:from>
    <cdr:to>
      <cdr:x>1</cdr:x>
      <cdr:y>0.08672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7750" y="47625"/>
          <a:ext cx="1143000" cy="29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104775</xdr:rowOff>
    </xdr:from>
    <xdr:to>
      <xdr:col>9</xdr:col>
      <xdr:colOff>190500</xdr:colOff>
      <xdr:row>18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24</xdr:row>
      <xdr:rowOff>28575</xdr:rowOff>
    </xdr:from>
    <xdr:to>
      <xdr:col>9</xdr:col>
      <xdr:colOff>228600</xdr:colOff>
      <xdr:row>42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0.5444</cdr:x>
      <cdr:y>0.13542</cdr:y>
    </cdr:from>
    <cdr:to>
      <cdr:x>0.98846</cdr:x>
      <cdr:y>0.24603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3025" y="371475"/>
          <a:ext cx="1095473" cy="3034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ko-KR" altLang="en-US" sz="1000" b="0"/>
            <a:t>단위 </a:t>
          </a:r>
          <a:r>
            <a:rPr lang="en-US" altLang="ko-KR" sz="1000" b="0"/>
            <a:t>: </a:t>
          </a:r>
          <a:r>
            <a:rPr lang="ko-KR" altLang="en-US" sz="1000" b="0"/>
            <a:t>㎢</a:t>
          </a:r>
          <a:r>
            <a:rPr lang="en-US" altLang="ko-KR" sz="1000" b="0"/>
            <a:t>(%)</a:t>
          </a:r>
          <a:endParaRPr lang="ko-KR" altLang="en-US" sz="1000" b="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6" sqref="C6"/>
    </sheetView>
  </sheetViews>
  <sheetFormatPr defaultRowHeight="13.5" x14ac:dyDescent="0.25"/>
  <cols>
    <col min="2" max="2" width="17.5703125" bestFit="1" customWidth="1"/>
    <col min="3" max="3" width="10.7109375" bestFit="1" customWidth="1"/>
    <col min="4" max="5" width="9.140625" style="3"/>
  </cols>
  <sheetData>
    <row r="1" spans="1:8" x14ac:dyDescent="0.25">
      <c r="A1" s="116" t="s">
        <v>45</v>
      </c>
      <c r="B1" s="116"/>
      <c r="C1" s="116"/>
      <c r="D1" s="8"/>
      <c r="E1" s="8"/>
      <c r="G1" s="73"/>
      <c r="H1" s="77"/>
    </row>
    <row r="2" spans="1:8" x14ac:dyDescent="0.25">
      <c r="A2" s="112"/>
      <c r="B2" s="114" t="s">
        <v>13</v>
      </c>
      <c r="C2" s="115"/>
      <c r="D2" s="8"/>
      <c r="E2" s="8"/>
      <c r="H2" s="100"/>
    </row>
    <row r="3" spans="1:8" x14ac:dyDescent="0.25">
      <c r="A3" s="113"/>
      <c r="B3" s="10" t="s">
        <v>9</v>
      </c>
      <c r="C3" s="11" t="s">
        <v>14</v>
      </c>
      <c r="D3" s="8"/>
      <c r="E3" s="8"/>
      <c r="F3" s="103" t="s">
        <v>73</v>
      </c>
    </row>
    <row r="4" spans="1:8" x14ac:dyDescent="0.15">
      <c r="A4" s="12" t="s">
        <v>1</v>
      </c>
      <c r="B4" s="91">
        <v>1850227675.1999998</v>
      </c>
      <c r="C4" s="92">
        <v>875585</v>
      </c>
      <c r="D4" s="8">
        <f>B4*0.000001</f>
        <v>1850.2276751999998</v>
      </c>
      <c r="E4" s="8">
        <f>C4*0.001</f>
        <v>875.58500000000004</v>
      </c>
      <c r="F4" t="str">
        <f>FIXED(D4,1)&amp;CHAR(10)&amp;"("&amp;FIXED(E4,1)&amp;")"</f>
        <v>1,850.2
(875.6)</v>
      </c>
    </row>
    <row r="5" spans="1:8" x14ac:dyDescent="0.15">
      <c r="A5" s="9" t="s">
        <v>15</v>
      </c>
      <c r="B5" s="94">
        <v>978757801.79999995</v>
      </c>
      <c r="C5" s="95">
        <v>521607</v>
      </c>
      <c r="D5" s="8">
        <f t="shared" ref="D5:D6" si="0">B5*0.000001</f>
        <v>978.75780179999992</v>
      </c>
      <c r="E5" s="8">
        <f t="shared" ref="E5:E6" si="1">C5*0.001</f>
        <v>521.60699999999997</v>
      </c>
      <c r="F5" t="str">
        <f t="shared" ref="F5:F6" si="2">FIXED(D5,1)&amp;CHAR(10)&amp;"("&amp;FIXED(E5,1)&amp;")"</f>
        <v>978.8
(521.6)</v>
      </c>
    </row>
    <row r="6" spans="1:8" x14ac:dyDescent="0.15">
      <c r="A6" s="9" t="s">
        <v>16</v>
      </c>
      <c r="B6" s="94">
        <v>871469873.39999998</v>
      </c>
      <c r="C6" s="95">
        <v>353978</v>
      </c>
      <c r="D6" s="8">
        <f t="shared" si="0"/>
        <v>871.46987339999998</v>
      </c>
      <c r="E6" s="8">
        <f t="shared" si="1"/>
        <v>353.97800000000001</v>
      </c>
      <c r="F6" t="str">
        <f t="shared" si="2"/>
        <v>871.5
(354.0)</v>
      </c>
    </row>
  </sheetData>
  <mergeCells count="3">
    <mergeCell ref="A2:A3"/>
    <mergeCell ref="B2:C2"/>
    <mergeCell ref="A1:C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5" sqref="B5"/>
    </sheetView>
  </sheetViews>
  <sheetFormatPr defaultRowHeight="13.5" x14ac:dyDescent="0.25"/>
  <cols>
    <col min="2" max="2" width="17.5703125" bestFit="1" customWidth="1"/>
    <col min="3" max="3" width="10.7109375" bestFit="1" customWidth="1"/>
    <col min="4" max="7" width="9.140625" style="3"/>
  </cols>
  <sheetData>
    <row r="1" spans="1:10" x14ac:dyDescent="0.25">
      <c r="A1" s="116" t="s">
        <v>47</v>
      </c>
      <c r="B1" s="116"/>
      <c r="C1" s="116"/>
      <c r="D1" s="8"/>
      <c r="E1" s="8"/>
      <c r="F1" s="8"/>
      <c r="G1" s="8"/>
      <c r="H1" s="73"/>
      <c r="I1" s="100"/>
      <c r="J1" s="77"/>
    </row>
    <row r="2" spans="1:10" x14ac:dyDescent="0.25">
      <c r="A2" s="112"/>
      <c r="B2" s="114" t="s">
        <v>13</v>
      </c>
      <c r="C2" s="115"/>
      <c r="D2" s="8"/>
      <c r="E2" s="8"/>
      <c r="F2" s="8"/>
      <c r="G2" s="8"/>
    </row>
    <row r="3" spans="1:10" x14ac:dyDescent="0.25">
      <c r="A3" s="113"/>
      <c r="B3" s="10" t="s">
        <v>9</v>
      </c>
      <c r="C3" s="11" t="s">
        <v>14</v>
      </c>
      <c r="D3" s="10" t="s">
        <v>9</v>
      </c>
      <c r="E3" s="11" t="s">
        <v>46</v>
      </c>
      <c r="F3" s="11" t="s">
        <v>14</v>
      </c>
      <c r="G3" s="11" t="s">
        <v>46</v>
      </c>
      <c r="H3" s="117" t="s">
        <v>73</v>
      </c>
      <c r="I3" s="118"/>
    </row>
    <row r="4" spans="1:10" x14ac:dyDescent="0.15">
      <c r="A4" s="12" t="s">
        <v>1</v>
      </c>
      <c r="B4" s="91">
        <v>1850227675.1999998</v>
      </c>
      <c r="C4" s="92">
        <v>875585</v>
      </c>
      <c r="D4" s="14">
        <f>B4*0.000001</f>
        <v>1850.2276751999998</v>
      </c>
      <c r="E4" s="14">
        <v>100</v>
      </c>
      <c r="F4" s="14">
        <f>C4*0.001</f>
        <v>875.58500000000004</v>
      </c>
      <c r="G4" s="14">
        <v>100</v>
      </c>
      <c r="H4" t="str">
        <f>FIXED(D4,1)&amp;CHAR(10)&amp;"("&amp;FIXED(E4,1)&amp;")"</f>
        <v>1,850.2
(100.0)</v>
      </c>
      <c r="I4" t="str">
        <f>FIXED(F4,1)&amp;CHAR(10)&amp;"("&amp;FIXED(G4,1)&amp;")"</f>
        <v>875.6
(100.0)</v>
      </c>
    </row>
    <row r="5" spans="1:10" x14ac:dyDescent="0.15">
      <c r="A5" s="9" t="s">
        <v>15</v>
      </c>
      <c r="B5" s="94">
        <v>978757801.79999995</v>
      </c>
      <c r="C5" s="95">
        <v>521607</v>
      </c>
      <c r="D5" s="14">
        <f t="shared" ref="D5:D6" si="0">B5*0.000001</f>
        <v>978.75780179999992</v>
      </c>
      <c r="E5" s="14">
        <f>B5/B4*100</f>
        <v>52.899316928345129</v>
      </c>
      <c r="F5" s="14">
        <f t="shared" ref="F5:F6" si="1">C5*0.001</f>
        <v>521.60699999999997</v>
      </c>
      <c r="G5" s="14">
        <f>C5/C4*100</f>
        <v>59.572400166745666</v>
      </c>
      <c r="H5" t="str">
        <f t="shared" ref="H5:H6" si="2">FIXED(D5,1)&amp;CHAR(10)&amp;"("&amp;FIXED(E5,1)&amp;")"</f>
        <v>978.8
(52.9)</v>
      </c>
      <c r="I5" t="str">
        <f t="shared" ref="I5:I6" si="3">FIXED(F5,1)&amp;CHAR(10)&amp;"("&amp;FIXED(G5,1)&amp;")"</f>
        <v>521.6
(59.6)</v>
      </c>
    </row>
    <row r="6" spans="1:10" x14ac:dyDescent="0.15">
      <c r="A6" s="9" t="s">
        <v>16</v>
      </c>
      <c r="B6" s="94">
        <v>871469873.39999998</v>
      </c>
      <c r="C6" s="95">
        <v>353978</v>
      </c>
      <c r="D6" s="14">
        <f t="shared" si="0"/>
        <v>871.46987339999998</v>
      </c>
      <c r="E6" s="14">
        <f>B6/B4*100</f>
        <v>47.100683071654878</v>
      </c>
      <c r="F6" s="14">
        <f t="shared" si="1"/>
        <v>353.97800000000001</v>
      </c>
      <c r="G6" s="14">
        <f>C6/C4*100</f>
        <v>40.427599833254341</v>
      </c>
      <c r="H6" t="str">
        <f t="shared" si="2"/>
        <v>871.5
(47.1)</v>
      </c>
      <c r="I6" t="str">
        <f t="shared" si="3"/>
        <v>354.0
(40.4)</v>
      </c>
    </row>
  </sheetData>
  <mergeCells count="4">
    <mergeCell ref="A1:C1"/>
    <mergeCell ref="A2:A3"/>
    <mergeCell ref="B2:C2"/>
    <mergeCell ref="H3:I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13" sqref="E13"/>
    </sheetView>
  </sheetViews>
  <sheetFormatPr defaultRowHeight="13.5" x14ac:dyDescent="0.25"/>
  <cols>
    <col min="4" max="4" width="17" bestFit="1" customWidth="1"/>
    <col min="5" max="5" width="12.42578125" customWidth="1"/>
    <col min="6" max="6" width="15.7109375" style="3" bestFit="1" customWidth="1"/>
  </cols>
  <sheetData>
    <row r="1" spans="1:11" x14ac:dyDescent="0.25">
      <c r="A1" s="15" t="s">
        <v>48</v>
      </c>
      <c r="B1" s="15"/>
      <c r="C1" s="15"/>
      <c r="D1" s="15"/>
      <c r="E1" s="15"/>
      <c r="F1" s="8"/>
      <c r="I1" s="73"/>
    </row>
    <row r="2" spans="1:11" x14ac:dyDescent="0.25">
      <c r="A2" s="119"/>
      <c r="B2" s="120"/>
      <c r="C2" s="121"/>
      <c r="D2" s="114" t="s">
        <v>1</v>
      </c>
      <c r="E2" s="115"/>
      <c r="F2" s="8"/>
      <c r="H2" s="100"/>
      <c r="K2" s="77"/>
    </row>
    <row r="3" spans="1:11" x14ac:dyDescent="0.25">
      <c r="A3" s="122"/>
      <c r="B3" s="123"/>
      <c r="C3" s="124"/>
      <c r="D3" s="10" t="s">
        <v>9</v>
      </c>
      <c r="E3" s="11" t="s">
        <v>14</v>
      </c>
      <c r="F3" s="8">
        <v>100</v>
      </c>
      <c r="G3" s="104"/>
    </row>
    <row r="4" spans="1:11" ht="21" x14ac:dyDescent="0.15">
      <c r="A4" s="129"/>
      <c r="B4" s="16" t="s">
        <v>49</v>
      </c>
      <c r="C4" s="17" t="s">
        <v>18</v>
      </c>
      <c r="D4" s="90">
        <v>1216766015.1999998</v>
      </c>
      <c r="E4" s="71">
        <v>855858</v>
      </c>
      <c r="F4" s="8">
        <f>D4/(D4+D5)*100</f>
        <v>65.763042651952219</v>
      </c>
      <c r="G4" s="104" t="str">
        <f>B4&amp;CHAR(10)&amp;FIXED(D4,1)&amp;"㎡"&amp;CHAR(10)&amp;"("&amp;FIXED(F4,1)&amp;"%)"&amp;CHAR(10)&amp;FIXED(E4,0)&amp;"필"</f>
        <v>토지대장등록지
1,216,766,015.2㎡
(65.8%)
855,858필</v>
      </c>
    </row>
    <row r="5" spans="1:11" ht="21" x14ac:dyDescent="0.15">
      <c r="A5" s="129"/>
      <c r="B5" s="16" t="s">
        <v>50</v>
      </c>
      <c r="C5" s="17" t="s">
        <v>18</v>
      </c>
      <c r="D5" s="90">
        <v>633461660</v>
      </c>
      <c r="E5" s="71">
        <v>19727</v>
      </c>
      <c r="F5" s="8">
        <f>D5/(D4+D5)*100</f>
        <v>34.236957348047781</v>
      </c>
      <c r="G5" s="104" t="str">
        <f t="shared" ref="G5" si="0">B5&amp;CHAR(10)&amp;FIXED(D5,1)&amp;"㎡"&amp;CHAR(10)&amp;"("&amp;FIXED(F5,1)&amp;"%)"&amp;CHAR(10)&amp;FIXED(E5,0)&amp;"필"</f>
        <v>임야대장등록지
633,461,660.0㎡
(34.2%)
19,727필</v>
      </c>
    </row>
    <row r="6" spans="1:11" x14ac:dyDescent="0.15">
      <c r="A6" s="129"/>
      <c r="B6" s="128" t="s">
        <v>18</v>
      </c>
      <c r="C6" s="72" t="s">
        <v>65</v>
      </c>
      <c r="D6" s="90">
        <v>956084587.79999995</v>
      </c>
      <c r="E6" s="71">
        <v>637567</v>
      </c>
      <c r="F6" s="87">
        <f>D6/D15*100</f>
        <v>51.673888603825588</v>
      </c>
      <c r="G6" s="104" t="str">
        <f>C6&amp;CHAR(10)&amp;FIXED(D6,1)&amp;"㎡"&amp;CHAR(10)&amp;"("&amp;FIXED(F6,1)&amp;"%)"&amp;CHAR(10)&amp;FIXED(E6,0)&amp;"필"</f>
        <v>개인
956,084,587.8㎡
(51.7%)
637,567필</v>
      </c>
    </row>
    <row r="7" spans="1:11" x14ac:dyDescent="0.15">
      <c r="A7" s="129"/>
      <c r="B7" s="129"/>
      <c r="C7" s="72" t="s">
        <v>17</v>
      </c>
      <c r="D7" s="90">
        <v>399290012.60000002</v>
      </c>
      <c r="E7" s="71">
        <v>40967</v>
      </c>
      <c r="F7" s="87">
        <f>D7/D15*100</f>
        <v>21.580588051513114</v>
      </c>
      <c r="G7" s="104" t="str">
        <f t="shared" ref="G7:G14" si="1">C7&amp;CHAR(10)&amp;FIXED(D7,1)&amp;"㎡"&amp;CHAR(10)&amp;"("&amp;FIXED(F7,1)&amp;"%)"&amp;CHAR(10)&amp;FIXED(E7,0)&amp;"필"</f>
        <v>국유지
399,290,012.6㎡
(21.6%)
40,967필</v>
      </c>
    </row>
    <row r="8" spans="1:11" x14ac:dyDescent="0.15">
      <c r="A8" s="129"/>
      <c r="B8" s="129"/>
      <c r="C8" s="72" t="s">
        <v>66</v>
      </c>
      <c r="D8" s="90">
        <v>129273584</v>
      </c>
      <c r="E8" s="71">
        <v>80106</v>
      </c>
      <c r="F8" s="87">
        <f>D8/D15*100</f>
        <v>6.9869014355774457</v>
      </c>
      <c r="G8" s="104" t="str">
        <f t="shared" si="1"/>
        <v>도유지
129,273,584.0㎡
(7.0%)
80,106필</v>
      </c>
    </row>
    <row r="9" spans="1:11" x14ac:dyDescent="0.15">
      <c r="A9" s="129"/>
      <c r="B9" s="129"/>
      <c r="C9" s="72" t="s">
        <v>67</v>
      </c>
      <c r="D9" s="90">
        <v>22270464.600000001</v>
      </c>
      <c r="E9" s="71">
        <v>57951</v>
      </c>
      <c r="F9" s="87">
        <f>D9/D15*100</f>
        <v>1.2036607655645775</v>
      </c>
      <c r="G9" s="104" t="str">
        <f t="shared" si="1"/>
        <v>군유지
22,270,464.6㎡
(1.2%)
57,951필</v>
      </c>
    </row>
    <row r="10" spans="1:11" x14ac:dyDescent="0.15">
      <c r="A10" s="129"/>
      <c r="B10" s="129"/>
      <c r="C10" s="72" t="s">
        <v>68</v>
      </c>
      <c r="D10" s="90">
        <v>243964051.5</v>
      </c>
      <c r="E10" s="71">
        <v>37714</v>
      </c>
      <c r="F10" s="87">
        <f>D10/D15*100</f>
        <v>13.18562330301479</v>
      </c>
      <c r="G10" s="104" t="str">
        <f t="shared" si="1"/>
        <v>법인
243,964,051.5㎡
(13.2%)
37,714필</v>
      </c>
    </row>
    <row r="11" spans="1:11" x14ac:dyDescent="0.15">
      <c r="A11" s="129"/>
      <c r="B11" s="129"/>
      <c r="C11" s="72" t="s">
        <v>69</v>
      </c>
      <c r="D11" s="90">
        <v>20801151.100000001</v>
      </c>
      <c r="E11" s="71">
        <v>8178</v>
      </c>
      <c r="F11" s="87">
        <f>D11/D15*100</f>
        <v>1.1242481873346482</v>
      </c>
      <c r="G11" s="104" t="str">
        <f t="shared" si="1"/>
        <v>종중
20,801,151.1㎡
(1.1%)
8,178필</v>
      </c>
    </row>
    <row r="12" spans="1:11" x14ac:dyDescent="0.15">
      <c r="A12" s="129"/>
      <c r="B12" s="129"/>
      <c r="C12" s="72" t="s">
        <v>70</v>
      </c>
      <c r="D12" s="90">
        <v>1898943.3</v>
      </c>
      <c r="E12" s="71">
        <v>991</v>
      </c>
      <c r="F12" s="87">
        <f>D12/D15*100</f>
        <v>0.10263295298481223</v>
      </c>
      <c r="G12" s="104" t="str">
        <f t="shared" si="1"/>
        <v>종교단체
1,898,943.3㎡
(0.1%)
991필</v>
      </c>
    </row>
    <row r="13" spans="1:11" x14ac:dyDescent="0.15">
      <c r="A13" s="129"/>
      <c r="B13" s="129"/>
      <c r="C13" s="72" t="s">
        <v>71</v>
      </c>
      <c r="D13" s="90">
        <v>68486798</v>
      </c>
      <c r="E13" s="71">
        <v>6386</v>
      </c>
      <c r="F13" s="87">
        <f>D13/D15*100</f>
        <v>3.7015335419516378</v>
      </c>
      <c r="G13" s="104" t="str">
        <f t="shared" si="1"/>
        <v>기타단체
68,486,798.0㎡
(3.7%)
6,386필</v>
      </c>
    </row>
    <row r="14" spans="1:11" x14ac:dyDescent="0.15">
      <c r="A14" s="129"/>
      <c r="B14" s="129"/>
      <c r="C14" s="72" t="s">
        <v>72</v>
      </c>
      <c r="D14" s="90">
        <v>8158082.2999999998</v>
      </c>
      <c r="E14" s="71">
        <v>5725</v>
      </c>
      <c r="F14" s="87">
        <f>D14/D15*100</f>
        <v>0.44092315823338629</v>
      </c>
      <c r="G14" s="104" t="str">
        <f t="shared" si="1"/>
        <v>기타
8,158,082.3㎡
(0.4%)
5,725필</v>
      </c>
    </row>
    <row r="15" spans="1:11" x14ac:dyDescent="0.15">
      <c r="A15" s="125" t="s">
        <v>19</v>
      </c>
      <c r="B15" s="126"/>
      <c r="C15" s="127"/>
      <c r="D15" s="76">
        <v>1850227675.1999998</v>
      </c>
      <c r="E15" s="75">
        <v>875585</v>
      </c>
      <c r="F15" s="8">
        <f>SUM(F6:F14)</f>
        <v>100</v>
      </c>
      <c r="G15" s="104" t="str">
        <f>"총계"&amp;CHAR(10)&amp;FIXED(D15,1)&amp;"㎡"&amp;"("&amp;FIXED(F15,1)&amp;"%)"&amp;CHAR(10)&amp;FIXED(E15,0)&amp;"필"</f>
        <v>총계
1,850,227,675.2㎡(100.0%)
875,585필</v>
      </c>
    </row>
  </sheetData>
  <mergeCells count="5">
    <mergeCell ref="A2:C3"/>
    <mergeCell ref="D2:E2"/>
    <mergeCell ref="A15:C15"/>
    <mergeCell ref="B6:B14"/>
    <mergeCell ref="A4:A14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E2" sqref="E2"/>
    </sheetView>
  </sheetViews>
  <sheetFormatPr defaultRowHeight="12" x14ac:dyDescent="0.25"/>
  <cols>
    <col min="1" max="1" width="9.140625" style="1"/>
    <col min="2" max="2" width="14.85546875" style="1" bestFit="1" customWidth="1"/>
    <col min="3" max="3" width="14.42578125" style="1" customWidth="1"/>
    <col min="4" max="4" width="9.140625" style="1" customWidth="1"/>
    <col min="5" max="5" width="14.7109375" style="1" customWidth="1"/>
    <col min="6" max="6" width="9.140625" style="1" customWidth="1"/>
    <col min="7" max="7" width="14.5703125" style="1" customWidth="1"/>
    <col min="8" max="8" width="9.140625" style="1" customWidth="1"/>
    <col min="9" max="9" width="11.7109375" style="1" customWidth="1"/>
    <col min="10" max="10" width="9.140625" style="1" customWidth="1"/>
    <col min="11" max="11" width="14.42578125" style="1" customWidth="1"/>
    <col min="12" max="12" width="9.140625" style="1" customWidth="1"/>
    <col min="13" max="13" width="12.85546875" style="1" customWidth="1"/>
    <col min="14" max="14" width="9.140625" style="1" customWidth="1"/>
    <col min="15" max="15" width="14" style="5" customWidth="1"/>
    <col min="16" max="16" width="9.140625" style="1" customWidth="1"/>
    <col min="17" max="17" width="9.140625" style="1"/>
    <col min="18" max="18" width="15.5703125" style="1" bestFit="1" customWidth="1"/>
    <col min="19" max="19" width="13.28515625" style="1" customWidth="1"/>
    <col min="20" max="20" width="12.85546875" style="1" bestFit="1" customWidth="1"/>
    <col min="21" max="21" width="11" style="1" bestFit="1" customWidth="1"/>
    <col min="22" max="22" width="12.85546875" style="1" bestFit="1" customWidth="1"/>
    <col min="23" max="25" width="11.85546875" style="1" bestFit="1" customWidth="1"/>
    <col min="26" max="26" width="12.42578125" style="1" bestFit="1" customWidth="1"/>
    <col min="27" max="16384" width="9.140625" style="1"/>
  </cols>
  <sheetData>
    <row r="1" spans="1:26" x14ac:dyDescent="0.15">
      <c r="A1" s="116" t="s">
        <v>62</v>
      </c>
      <c r="B1" s="116"/>
      <c r="C1" s="116"/>
      <c r="D1" s="116"/>
      <c r="E1" s="33"/>
      <c r="F1" s="33"/>
      <c r="G1" s="34"/>
      <c r="H1" s="34"/>
      <c r="I1" s="34"/>
      <c r="J1" s="34"/>
      <c r="K1" s="34"/>
      <c r="L1" s="34"/>
      <c r="M1" s="34"/>
      <c r="N1" s="34"/>
      <c r="O1" s="8"/>
      <c r="P1" s="34"/>
    </row>
    <row r="2" spans="1:26" x14ac:dyDescent="0.25">
      <c r="A2" s="130"/>
      <c r="B2" s="74" t="s">
        <v>13</v>
      </c>
      <c r="C2" s="74" t="s">
        <v>2</v>
      </c>
      <c r="D2" s="74"/>
      <c r="E2" s="74" t="s">
        <v>3</v>
      </c>
      <c r="F2" s="74"/>
      <c r="G2" s="74" t="s">
        <v>4</v>
      </c>
      <c r="H2" s="74"/>
      <c r="I2" s="74" t="s">
        <v>5</v>
      </c>
      <c r="J2" s="74"/>
      <c r="K2" s="74" t="s">
        <v>6</v>
      </c>
      <c r="L2" s="74"/>
      <c r="M2" s="74" t="s">
        <v>7</v>
      </c>
      <c r="N2" s="74"/>
      <c r="O2" s="74" t="s">
        <v>56</v>
      </c>
      <c r="P2" s="35"/>
      <c r="Q2" s="7"/>
      <c r="R2" s="5"/>
      <c r="S2" s="32" t="s">
        <v>53</v>
      </c>
      <c r="T2" s="25" t="s">
        <v>2</v>
      </c>
      <c r="U2" s="25" t="s">
        <v>3</v>
      </c>
      <c r="V2" s="25" t="s">
        <v>4</v>
      </c>
      <c r="W2" s="25" t="s">
        <v>5</v>
      </c>
      <c r="X2" s="25" t="s">
        <v>6</v>
      </c>
      <c r="Y2" s="25" t="s">
        <v>7</v>
      </c>
      <c r="Z2" s="25" t="s">
        <v>51</v>
      </c>
    </row>
    <row r="3" spans="1:26" x14ac:dyDescent="0.25">
      <c r="A3" s="131"/>
      <c r="B3" s="10" t="s">
        <v>9</v>
      </c>
      <c r="C3" s="10" t="s">
        <v>9</v>
      </c>
      <c r="D3" s="10" t="s">
        <v>57</v>
      </c>
      <c r="E3" s="10" t="s">
        <v>9</v>
      </c>
      <c r="F3" s="10" t="s">
        <v>58</v>
      </c>
      <c r="G3" s="10" t="s">
        <v>9</v>
      </c>
      <c r="H3" s="10" t="s">
        <v>58</v>
      </c>
      <c r="I3" s="10" t="s">
        <v>9</v>
      </c>
      <c r="J3" s="10" t="s">
        <v>59</v>
      </c>
      <c r="K3" s="10" t="s">
        <v>9</v>
      </c>
      <c r="L3" s="10" t="s">
        <v>21</v>
      </c>
      <c r="M3" s="10" t="s">
        <v>9</v>
      </c>
      <c r="N3" s="10" t="s">
        <v>58</v>
      </c>
      <c r="O3" s="10" t="s">
        <v>9</v>
      </c>
      <c r="P3" s="10" t="s">
        <v>59</v>
      </c>
      <c r="Q3" s="7"/>
      <c r="R3" s="5"/>
      <c r="S3" s="31" t="s">
        <v>9</v>
      </c>
      <c r="T3" s="26" t="s">
        <v>9</v>
      </c>
      <c r="U3" s="26" t="s">
        <v>9</v>
      </c>
      <c r="V3" s="26" t="s">
        <v>9</v>
      </c>
      <c r="W3" s="26" t="s">
        <v>9</v>
      </c>
      <c r="X3" s="26" t="s">
        <v>9</v>
      </c>
      <c r="Y3" s="26" t="s">
        <v>9</v>
      </c>
      <c r="Z3" s="26" t="s">
        <v>9</v>
      </c>
    </row>
    <row r="4" spans="1:26" x14ac:dyDescent="0.15">
      <c r="A4" s="12" t="s">
        <v>1</v>
      </c>
      <c r="B4" s="55">
        <f>S4*0.000001</f>
        <v>1850.2276751999998</v>
      </c>
      <c r="C4" s="84">
        <f>T4*0.000001</f>
        <v>353.02908299999996</v>
      </c>
      <c r="D4" s="70">
        <f>T4/S4*100</f>
        <v>19.080304966351743</v>
      </c>
      <c r="E4" s="84">
        <f>U4*0.000001</f>
        <v>6.2296534000000001</v>
      </c>
      <c r="F4" s="55">
        <f>U4/S4*100</f>
        <v>0.33669658515547868</v>
      </c>
      <c r="G4" s="84">
        <f>V4*0.000001</f>
        <v>861.52393979999988</v>
      </c>
      <c r="H4" s="55">
        <f>V4/S4*100</f>
        <v>46.56313119448253</v>
      </c>
      <c r="I4" s="84">
        <f>W4*0.000001</f>
        <v>81.366029699999999</v>
      </c>
      <c r="J4" s="55">
        <f>W4/S4*100</f>
        <v>4.3976225623803167</v>
      </c>
      <c r="K4" s="84">
        <f>X4*0.000001</f>
        <v>90.269170799999998</v>
      </c>
      <c r="L4" s="55">
        <f>X4/S4*100</f>
        <v>4.8788142135125279</v>
      </c>
      <c r="M4" s="84">
        <f>Y4*0.000001</f>
        <v>25.447029100000002</v>
      </c>
      <c r="N4" s="55">
        <f>Y4/S4*100</f>
        <v>1.3753458258724462</v>
      </c>
      <c r="O4" s="84">
        <f>Z4*0.000001</f>
        <v>432.36276939999999</v>
      </c>
      <c r="P4" s="70">
        <f>Z4/S4*100</f>
        <v>23.368084652244971</v>
      </c>
      <c r="Q4" s="7"/>
      <c r="R4" s="5"/>
      <c r="S4" s="89">
        <v>1850227675.1999998</v>
      </c>
      <c r="T4" s="89">
        <v>353029083</v>
      </c>
      <c r="U4" s="89">
        <v>6229653.4000000004</v>
      </c>
      <c r="V4" s="89">
        <v>861523939.79999995</v>
      </c>
      <c r="W4" s="89">
        <v>81366029.700000003</v>
      </c>
      <c r="X4" s="89">
        <v>90269170.799999997</v>
      </c>
      <c r="Y4" s="89">
        <v>25447029.100000001</v>
      </c>
      <c r="Z4" s="86">
        <v>432362769.40000004</v>
      </c>
    </row>
    <row r="5" spans="1:26" x14ac:dyDescent="0.25">
      <c r="Q5" s="7"/>
      <c r="R5" s="5"/>
      <c r="S5" s="5"/>
    </row>
    <row r="6" spans="1:26" x14ac:dyDescent="0.25">
      <c r="M6" s="83"/>
      <c r="Q6" s="7"/>
      <c r="R6" s="5"/>
      <c r="S6" s="5"/>
    </row>
    <row r="7" spans="1:26" x14ac:dyDescent="0.25">
      <c r="M7" s="85"/>
      <c r="Q7" s="7"/>
      <c r="R7" s="5"/>
      <c r="S7" s="5"/>
    </row>
    <row r="8" spans="1:26" x14ac:dyDescent="0.25">
      <c r="Q8" s="7"/>
      <c r="R8" s="5"/>
      <c r="S8" s="5"/>
    </row>
    <row r="9" spans="1:26" x14ac:dyDescent="0.25">
      <c r="M9" s="132" t="s">
        <v>74</v>
      </c>
      <c r="N9" s="132"/>
      <c r="Q9" s="7"/>
      <c r="R9" s="5"/>
    </row>
    <row r="10" spans="1:26" x14ac:dyDescent="0.25">
      <c r="M10" s="104" t="s">
        <v>75</v>
      </c>
      <c r="N10" s="104" t="str">
        <f>"전"&amp;CHAR(10)&amp;FIXED(C4,1)&amp;"㎢"&amp;CHAR(10)&amp;"("&amp;FIXED(D4,1)&amp;"%)"</f>
        <v>전
353.0㎢
(19.1%)</v>
      </c>
    </row>
    <row r="11" spans="1:26" x14ac:dyDescent="0.25">
      <c r="M11" s="104" t="s">
        <v>76</v>
      </c>
      <c r="N11" s="104" t="str">
        <f>"답"&amp;CHAR(10)&amp;FIXED(E4,1)&amp;"㎢"&amp;CHAR(10)&amp;"("&amp;FIXED(F4,1)&amp;"%)"</f>
        <v>답
6.2㎢
(0.3%)</v>
      </c>
    </row>
    <row r="12" spans="1:26" x14ac:dyDescent="0.25">
      <c r="M12" s="104" t="s">
        <v>77</v>
      </c>
      <c r="N12" s="104" t="str">
        <f>"임야"&amp;CHAR(10)&amp;FIXED(G4,1)&amp;"㎢"&amp;CHAR(10)&amp;"("&amp;FIXED(H4,1)&amp;"%)"</f>
        <v>임야
861.5㎢
(46.6%)</v>
      </c>
    </row>
    <row r="13" spans="1:26" x14ac:dyDescent="0.25">
      <c r="M13" s="104" t="s">
        <v>78</v>
      </c>
      <c r="N13" s="104" t="str">
        <f>"대"&amp;CHAR(10)&amp;FIXED(I4,1)&amp;"㎢"&amp;CHAR(10)&amp;"("&amp;FIXED(J4,1)&amp;"%)"</f>
        <v>대
81.4㎢
(4.4%)</v>
      </c>
    </row>
    <row r="14" spans="1:26" x14ac:dyDescent="0.25">
      <c r="M14" s="104" t="s">
        <v>79</v>
      </c>
      <c r="N14" s="104" t="str">
        <f>"도로"&amp;CHAR(10)&amp;FIXED(K4,1)&amp;"㎢"&amp;CHAR(10)&amp;"("&amp;FIXED(L4,1)&amp;"%)"</f>
        <v>도로
90.3㎢
(4.9%)</v>
      </c>
    </row>
    <row r="15" spans="1:26" x14ac:dyDescent="0.25">
      <c r="M15" s="104" t="s">
        <v>80</v>
      </c>
      <c r="N15" s="104" t="str">
        <f>"하천"&amp;CHAR(10)&amp;FIXED(M4,1)&amp;"㎢"&amp;CHAR(10)&amp;"("&amp;FIXED(N4,1)&amp;"%)"</f>
        <v>하천
25.4㎢
(1.4%)</v>
      </c>
    </row>
    <row r="16" spans="1:26" x14ac:dyDescent="0.25">
      <c r="M16" s="104" t="s">
        <v>81</v>
      </c>
      <c r="N16" s="104" t="str">
        <f>"기타"&amp;CHAR(10)&amp;FIXED(O4,1)&amp;"㎢"&amp;CHAR(10)&amp;"("&amp;FIXED(P4,1)&amp;"%)"</f>
        <v>기타
432.4㎢
(23.4%)</v>
      </c>
    </row>
    <row r="33" spans="1:22" x14ac:dyDescent="0.25">
      <c r="A33" s="13" t="s">
        <v>63</v>
      </c>
    </row>
    <row r="34" spans="1:22" customFormat="1" ht="13.5" x14ac:dyDescent="0.25">
      <c r="A34" s="67" t="s">
        <v>12</v>
      </c>
      <c r="B34" s="66">
        <v>2012</v>
      </c>
      <c r="C34" s="66">
        <v>2013</v>
      </c>
      <c r="D34" s="66">
        <v>2014</v>
      </c>
      <c r="E34" s="66">
        <v>2015</v>
      </c>
      <c r="F34" s="66">
        <v>2016</v>
      </c>
      <c r="G34" s="66">
        <v>2017</v>
      </c>
      <c r="H34" s="66">
        <v>2018</v>
      </c>
      <c r="I34" s="66">
        <v>2019</v>
      </c>
      <c r="J34" s="66">
        <v>2020</v>
      </c>
      <c r="K34" s="66">
        <v>2021</v>
      </c>
      <c r="L34" s="66">
        <v>2022</v>
      </c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customFormat="1" ht="13.5" x14ac:dyDescent="0.25">
      <c r="A35" s="68" t="s">
        <v>2</v>
      </c>
      <c r="B35" s="64">
        <v>100</v>
      </c>
      <c r="C35" s="64">
        <v>99.984214582686221</v>
      </c>
      <c r="D35" s="64">
        <v>99.556019851781642</v>
      </c>
      <c r="E35" s="64">
        <v>99.182117115368229</v>
      </c>
      <c r="F35" s="64">
        <v>98.560462920793213</v>
      </c>
      <c r="G35" s="64">
        <v>97.918969012576156</v>
      </c>
      <c r="H35" s="64">
        <v>97.573835954149303</v>
      </c>
      <c r="I35" s="64">
        <v>97.282177148204184</v>
      </c>
      <c r="J35" s="64">
        <v>96.958083671433911</v>
      </c>
      <c r="K35" s="64">
        <v>96.630332925125941</v>
      </c>
      <c r="L35" s="64">
        <v>96.344517328495314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customFormat="1" ht="13.5" x14ac:dyDescent="0.25">
      <c r="A36" s="68" t="s">
        <v>3</v>
      </c>
      <c r="B36" s="64">
        <v>100</v>
      </c>
      <c r="C36" s="65">
        <v>98.620431563761741</v>
      </c>
      <c r="D36" s="65">
        <v>97.033674317955729</v>
      </c>
      <c r="E36" s="65">
        <v>95.601856801087493</v>
      </c>
      <c r="F36" s="65">
        <v>94.461113574267543</v>
      </c>
      <c r="G36" s="65">
        <v>92.577460018094811</v>
      </c>
      <c r="H36" s="65">
        <v>91.575872782596562</v>
      </c>
      <c r="I36" s="65">
        <v>90.633391923947727</v>
      </c>
      <c r="J36" s="65">
        <v>90.086808446951125</v>
      </c>
      <c r="K36" s="65">
        <v>88.321416876347556</v>
      </c>
      <c r="L36" s="64">
        <v>87.627853760527188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3.5" x14ac:dyDescent="0.25">
      <c r="A37" s="68" t="s">
        <v>4</v>
      </c>
      <c r="B37" s="64">
        <v>100</v>
      </c>
      <c r="C37" s="65">
        <v>99.840188941949322</v>
      </c>
      <c r="D37" s="65">
        <v>99.592858347842906</v>
      </c>
      <c r="E37" s="65">
        <v>99.326829925302306</v>
      </c>
      <c r="F37" s="65">
        <v>99.159752199705338</v>
      </c>
      <c r="G37" s="65">
        <v>98.889279609498672</v>
      </c>
      <c r="H37" s="65">
        <v>98.649115486670695</v>
      </c>
      <c r="I37" s="65">
        <v>98.47362450267984</v>
      </c>
      <c r="J37" s="65">
        <v>98.292089961703866</v>
      </c>
      <c r="K37" s="65">
        <v>98.084331119178074</v>
      </c>
      <c r="L37" s="64">
        <v>97.925676029390871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3.5" x14ac:dyDescent="0.25">
      <c r="A38" s="68" t="s">
        <v>11</v>
      </c>
      <c r="B38" s="64">
        <v>100</v>
      </c>
      <c r="C38" s="65">
        <v>102.2863891015752</v>
      </c>
      <c r="D38" s="65">
        <v>107.68537373518528</v>
      </c>
      <c r="E38" s="65">
        <v>111.23990349017096</v>
      </c>
      <c r="F38" s="65">
        <v>116.46632918197315</v>
      </c>
      <c r="G38" s="65">
        <v>123.05745362125191</v>
      </c>
      <c r="H38" s="65">
        <v>127.409290776728</v>
      </c>
      <c r="I38" s="65">
        <v>130.86797274031989</v>
      </c>
      <c r="J38" s="65">
        <v>133.77196403358147</v>
      </c>
      <c r="K38" s="65">
        <v>136.32719996204975</v>
      </c>
      <c r="L38" s="64">
        <v>139.06282080907357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3.5" x14ac:dyDescent="0.25">
      <c r="A39" s="68" t="s">
        <v>6</v>
      </c>
      <c r="B39" s="64">
        <v>100</v>
      </c>
      <c r="C39" s="65">
        <v>101.1440605963283</v>
      </c>
      <c r="D39" s="65">
        <v>102.81349040432524</v>
      </c>
      <c r="E39" s="65">
        <v>104.90395419983113</v>
      </c>
      <c r="F39" s="65">
        <v>105.73579466794835</v>
      </c>
      <c r="G39" s="65">
        <v>106.86930649224924</v>
      </c>
      <c r="H39" s="65">
        <v>107.38183603450051</v>
      </c>
      <c r="I39" s="65">
        <v>108.27152755481453</v>
      </c>
      <c r="J39" s="65">
        <v>108.85283565933841</v>
      </c>
      <c r="K39" s="65">
        <v>109.35692579514458</v>
      </c>
      <c r="L39" s="64">
        <v>109.68357259875638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 ht="13.5" x14ac:dyDescent="0.25">
      <c r="A40" s="68" t="s">
        <v>7</v>
      </c>
      <c r="B40" s="64">
        <v>100</v>
      </c>
      <c r="C40" s="65">
        <v>100.09825702418934</v>
      </c>
      <c r="D40" s="65">
        <v>100.34035554974136</v>
      </c>
      <c r="E40" s="65">
        <v>100.44086636510004</v>
      </c>
      <c r="F40" s="65">
        <v>100.80682415544561</v>
      </c>
      <c r="G40" s="65">
        <v>100.82651277885326</v>
      </c>
      <c r="H40" s="65">
        <v>101.20693784080761</v>
      </c>
      <c r="I40" s="65">
        <v>101.5682515807254</v>
      </c>
      <c r="J40" s="65">
        <v>101.7488898413994</v>
      </c>
      <c r="K40" s="65">
        <v>105.00884120921761</v>
      </c>
      <c r="L40" s="64">
        <v>105.23355866268767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 ht="13.5" x14ac:dyDescent="0.25">
      <c r="A41" s="69" t="s">
        <v>8</v>
      </c>
      <c r="B41" s="64">
        <v>100</v>
      </c>
      <c r="C41" s="65">
        <v>99.820360641988188</v>
      </c>
      <c r="D41" s="65">
        <v>99.599723141931648</v>
      </c>
      <c r="E41" s="65">
        <v>99.617433141703259</v>
      </c>
      <c r="F41" s="65">
        <v>99.620355890971879</v>
      </c>
      <c r="G41" s="65">
        <v>99.871174182112483</v>
      </c>
      <c r="H41" s="65">
        <v>99.961245393426267</v>
      </c>
      <c r="I41" s="65">
        <v>99.93903713937425</v>
      </c>
      <c r="J41" s="65">
        <v>100.07503795056631</v>
      </c>
      <c r="K41" s="65">
        <v>100.1964942268233</v>
      </c>
      <c r="L41" s="64">
        <v>100.31658077613686</v>
      </c>
      <c r="M41" s="1"/>
      <c r="N41" s="1"/>
      <c r="O41" s="1"/>
      <c r="P41" s="1"/>
      <c r="Q41" s="1"/>
      <c r="R41" s="1"/>
      <c r="S41" s="1"/>
      <c r="T41" s="1"/>
      <c r="U41" s="1"/>
      <c r="V41" s="1"/>
    </row>
  </sheetData>
  <mergeCells count="3">
    <mergeCell ref="A1:D1"/>
    <mergeCell ref="A2:A3"/>
    <mergeCell ref="M9:N9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4" sqref="B4"/>
    </sheetView>
  </sheetViews>
  <sheetFormatPr defaultRowHeight="12" x14ac:dyDescent="0.25"/>
  <cols>
    <col min="1" max="1" width="9.140625" style="1"/>
    <col min="2" max="2" width="17" style="1" bestFit="1" customWidth="1"/>
    <col min="3" max="4" width="9.140625" style="5"/>
    <col min="5" max="16384" width="9.140625" style="1"/>
  </cols>
  <sheetData>
    <row r="1" spans="1:11" ht="13.5" x14ac:dyDescent="0.25">
      <c r="A1" s="15" t="s">
        <v>22</v>
      </c>
      <c r="B1" s="15"/>
      <c r="C1" s="8"/>
      <c r="D1" s="8"/>
      <c r="K1" s="77"/>
    </row>
    <row r="2" spans="1:11" x14ac:dyDescent="0.25">
      <c r="A2" s="112"/>
      <c r="B2" s="35" t="s">
        <v>13</v>
      </c>
      <c r="C2" s="8"/>
      <c r="D2" s="8"/>
    </row>
    <row r="3" spans="1:11" x14ac:dyDescent="0.25">
      <c r="A3" s="113"/>
      <c r="B3" s="10" t="s">
        <v>9</v>
      </c>
      <c r="C3" s="8"/>
      <c r="D3" s="8"/>
    </row>
    <row r="4" spans="1:11" x14ac:dyDescent="0.15">
      <c r="A4" s="12" t="s">
        <v>1</v>
      </c>
      <c r="B4" s="97">
        <v>1216766015.1999998</v>
      </c>
      <c r="C4" s="8"/>
      <c r="D4" s="8"/>
      <c r="E4" s="1" t="str">
        <f>FIXED(C4,1)&amp;CHAR(10)&amp;"("&amp;FIXED(D4,1)&amp;")"</f>
        <v>0.0
(0.0)</v>
      </c>
    </row>
    <row r="5" spans="1:11" ht="13.5" x14ac:dyDescent="0.25">
      <c r="A5" s="9" t="s">
        <v>15</v>
      </c>
      <c r="B5" s="96">
        <v>640486649.79999995</v>
      </c>
      <c r="C5" s="8">
        <f>B5*0.000001</f>
        <v>640.4866497999999</v>
      </c>
      <c r="D5" s="8">
        <f>B5/B4*100</f>
        <v>52.638440077957242</v>
      </c>
      <c r="E5" s="1" t="str">
        <f t="shared" ref="E5:E6" si="0">FIXED(C5,1)&amp;CHAR(10)&amp;"("&amp;FIXED(D5,1)&amp;")"</f>
        <v>640.5
(52.6)</v>
      </c>
    </row>
    <row r="6" spans="1:11" ht="13.5" x14ac:dyDescent="0.25">
      <c r="A6" s="9" t="s">
        <v>16</v>
      </c>
      <c r="B6" s="96">
        <v>576279365.39999998</v>
      </c>
      <c r="C6" s="8">
        <f>B6*0.000001</f>
        <v>576.27936539999996</v>
      </c>
      <c r="D6" s="8">
        <f>B6/B4*100</f>
        <v>47.361559922042773</v>
      </c>
      <c r="E6" s="1" t="str">
        <f t="shared" si="0"/>
        <v>576.3
(47.4)</v>
      </c>
    </row>
    <row r="7" spans="1:11" x14ac:dyDescent="0.25">
      <c r="A7" s="13"/>
      <c r="B7" s="13"/>
      <c r="C7" s="8"/>
      <c r="D7" s="8"/>
    </row>
    <row r="8" spans="1:11" x14ac:dyDescent="0.25">
      <c r="A8" s="13"/>
      <c r="B8" s="13"/>
      <c r="C8" s="8"/>
      <c r="D8" s="8"/>
    </row>
    <row r="9" spans="1:11" x14ac:dyDescent="0.25">
      <c r="A9" s="13"/>
      <c r="B9" s="13"/>
      <c r="C9" s="8"/>
      <c r="D9" s="8"/>
    </row>
    <row r="10" spans="1:11" x14ac:dyDescent="0.25">
      <c r="A10" s="13"/>
      <c r="B10" s="13"/>
      <c r="C10" s="8"/>
      <c r="D10" s="8"/>
    </row>
    <row r="11" spans="1:11" x14ac:dyDescent="0.25">
      <c r="A11" s="13"/>
      <c r="B11" s="13"/>
      <c r="C11" s="8"/>
      <c r="D11" s="8"/>
    </row>
    <row r="12" spans="1:11" x14ac:dyDescent="0.25">
      <c r="A12" s="13"/>
      <c r="B12" s="13"/>
      <c r="C12" s="8"/>
      <c r="D12" s="8"/>
    </row>
    <row r="13" spans="1:11" ht="13.5" x14ac:dyDescent="0.25">
      <c r="A13" s="13"/>
      <c r="B13" s="100"/>
      <c r="C13" s="8"/>
      <c r="D13" s="8"/>
    </row>
    <row r="14" spans="1:11" x14ac:dyDescent="0.25">
      <c r="A14" s="13"/>
      <c r="B14" s="13"/>
      <c r="C14" s="8"/>
      <c r="D14" s="8"/>
    </row>
    <row r="15" spans="1:11" x14ac:dyDescent="0.25">
      <c r="A15" s="13"/>
      <c r="B15" s="13"/>
      <c r="C15" s="8"/>
      <c r="D15" s="8"/>
    </row>
    <row r="16" spans="1:11" x14ac:dyDescent="0.25">
      <c r="A16" s="13"/>
      <c r="B16" s="13"/>
      <c r="C16" s="8"/>
      <c r="D16" s="8"/>
    </row>
    <row r="17" spans="1:4" x14ac:dyDescent="0.25">
      <c r="A17" s="13"/>
      <c r="B17" s="13"/>
      <c r="C17" s="8"/>
      <c r="D17" s="8"/>
    </row>
    <row r="18" spans="1:4" x14ac:dyDescent="0.25">
      <c r="A18" s="13"/>
      <c r="B18" s="13"/>
      <c r="C18" s="8"/>
      <c r="D18" s="8"/>
    </row>
    <row r="19" spans="1:4" x14ac:dyDescent="0.25">
      <c r="A19" s="13"/>
      <c r="B19" s="13"/>
      <c r="C19" s="8"/>
      <c r="D19" s="8"/>
    </row>
    <row r="20" spans="1:4" x14ac:dyDescent="0.25">
      <c r="A20" s="13"/>
      <c r="B20" s="13"/>
      <c r="C20" s="8"/>
      <c r="D20" s="8"/>
    </row>
    <row r="21" spans="1:4" x14ac:dyDescent="0.25">
      <c r="A21" s="13"/>
      <c r="B21" s="13"/>
      <c r="C21" s="8"/>
      <c r="D21" s="8"/>
    </row>
    <row r="22" spans="1:4" x14ac:dyDescent="0.25">
      <c r="A22" s="13"/>
      <c r="B22" s="13"/>
      <c r="C22" s="8"/>
      <c r="D22" s="8"/>
    </row>
    <row r="23" spans="1:4" x14ac:dyDescent="0.25">
      <c r="A23" s="13"/>
      <c r="B23" s="8"/>
      <c r="C23" s="8"/>
      <c r="D23" s="8"/>
    </row>
    <row r="24" spans="1:4" x14ac:dyDescent="0.25">
      <c r="A24" s="13"/>
      <c r="B24" s="13"/>
      <c r="C24" s="8"/>
      <c r="D24" s="8"/>
    </row>
    <row r="25" spans="1:4" x14ac:dyDescent="0.25">
      <c r="A25" s="13"/>
      <c r="B25" s="13"/>
      <c r="C25" s="8"/>
      <c r="D25" s="8"/>
    </row>
    <row r="26" spans="1:4" x14ac:dyDescent="0.25">
      <c r="A26" s="13"/>
      <c r="B26" s="13"/>
      <c r="C26" s="8"/>
      <c r="D26" s="8"/>
    </row>
    <row r="27" spans="1:4" x14ac:dyDescent="0.25">
      <c r="A27" s="13"/>
      <c r="B27" s="13"/>
      <c r="C27" s="8"/>
      <c r="D27" s="8"/>
    </row>
    <row r="28" spans="1:4" x14ac:dyDescent="0.25">
      <c r="A28" s="13"/>
      <c r="B28" s="13"/>
      <c r="C28" s="8"/>
      <c r="D28" s="8"/>
    </row>
    <row r="29" spans="1:4" x14ac:dyDescent="0.25">
      <c r="A29" s="13"/>
      <c r="B29" s="13"/>
      <c r="C29" s="8"/>
      <c r="D29" s="8"/>
    </row>
    <row r="30" spans="1:4" x14ac:dyDescent="0.25">
      <c r="A30" s="13"/>
      <c r="B30" s="13"/>
      <c r="C30" s="8"/>
      <c r="D30" s="8"/>
    </row>
    <row r="31" spans="1:4" x14ac:dyDescent="0.25">
      <c r="A31" s="15" t="s">
        <v>55</v>
      </c>
      <c r="B31" s="15"/>
      <c r="C31" s="8"/>
      <c r="D31" s="8"/>
    </row>
    <row r="32" spans="1:4" x14ac:dyDescent="0.25">
      <c r="A32" s="112"/>
      <c r="B32" s="35" t="s">
        <v>13</v>
      </c>
      <c r="C32" s="8"/>
      <c r="D32" s="8"/>
    </row>
    <row r="33" spans="1:5" x14ac:dyDescent="0.25">
      <c r="A33" s="113"/>
      <c r="B33" s="10" t="s">
        <v>9</v>
      </c>
      <c r="C33" s="8"/>
      <c r="D33" s="8"/>
    </row>
    <row r="34" spans="1:5" x14ac:dyDescent="0.15">
      <c r="A34" s="12" t="s">
        <v>1</v>
      </c>
      <c r="B34" s="97">
        <v>633461660</v>
      </c>
      <c r="C34" s="8"/>
      <c r="D34" s="8"/>
      <c r="E34" s="1" t="str">
        <f>FIXED(C34,1)&amp;CHAR(10)&amp;"("&amp;FIXED(D34,1)&amp;")"</f>
        <v>0.0
(0.0)</v>
      </c>
    </row>
    <row r="35" spans="1:5" x14ac:dyDescent="0.15">
      <c r="A35" s="9" t="s">
        <v>15</v>
      </c>
      <c r="B35" s="98">
        <v>338271152</v>
      </c>
      <c r="C35" s="8">
        <f>B35*0.000001</f>
        <v>338.27115199999997</v>
      </c>
      <c r="D35" s="8">
        <f>B35/B34*100</f>
        <v>53.400414478123267</v>
      </c>
      <c r="E35" s="1" t="str">
        <f t="shared" ref="E35:E36" si="1">FIXED(C35,1)&amp;CHAR(10)&amp;"("&amp;FIXED(D35,1)&amp;")"</f>
        <v>338.3
(53.4)</v>
      </c>
    </row>
    <row r="36" spans="1:5" x14ac:dyDescent="0.15">
      <c r="A36" s="9" t="s">
        <v>16</v>
      </c>
      <c r="B36" s="98">
        <v>295190508</v>
      </c>
      <c r="C36" s="8">
        <f>B36*0.000001</f>
        <v>295.19050799999997</v>
      </c>
      <c r="D36" s="8">
        <f>B36/B34*100</f>
        <v>46.599585521876733</v>
      </c>
      <c r="E36" s="1" t="str">
        <f t="shared" si="1"/>
        <v>295.2
(46.6)</v>
      </c>
    </row>
    <row r="37" spans="1:5" x14ac:dyDescent="0.15">
      <c r="A37" s="4"/>
      <c r="B37" s="6"/>
    </row>
  </sheetData>
  <mergeCells count="2">
    <mergeCell ref="A2:A3"/>
    <mergeCell ref="A32:A3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"/>
  <sheetViews>
    <sheetView topLeftCell="Z1" zoomScaleNormal="100" workbookViewId="0">
      <selection activeCell="AJ4" sqref="AC4:AJ4"/>
    </sheetView>
  </sheetViews>
  <sheetFormatPr defaultRowHeight="13.5" x14ac:dyDescent="0.25"/>
  <cols>
    <col min="2" max="2" width="8.28515625" bestFit="1" customWidth="1"/>
    <col min="3" max="3" width="7.140625" bestFit="1" customWidth="1"/>
    <col min="4" max="4" width="5.42578125" bestFit="1" customWidth="1"/>
    <col min="5" max="5" width="7.140625" bestFit="1" customWidth="1"/>
    <col min="6" max="8" width="6.140625" bestFit="1" customWidth="1"/>
    <col min="9" max="9" width="7.140625" bestFit="1" customWidth="1"/>
    <col min="29" max="29" width="22" customWidth="1"/>
    <col min="30" max="30" width="20.28515625" customWidth="1"/>
    <col min="31" max="31" width="16.42578125" customWidth="1"/>
    <col min="32" max="32" width="16.5703125" customWidth="1"/>
    <col min="33" max="34" width="20.85546875" bestFit="1" customWidth="1"/>
    <col min="35" max="35" width="19.28515625" bestFit="1" customWidth="1"/>
    <col min="36" max="36" width="15.140625" bestFit="1" customWidth="1"/>
    <col min="37" max="37" width="19.28515625" bestFit="1" customWidth="1"/>
    <col min="38" max="42" width="17.7109375" bestFit="1" customWidth="1"/>
    <col min="43" max="43" width="19.28515625" bestFit="1" customWidth="1"/>
    <col min="44" max="44" width="17.7109375" bestFit="1" customWidth="1"/>
    <col min="45" max="46" width="19.28515625" bestFit="1" customWidth="1"/>
    <col min="47" max="48" width="17.7109375" bestFit="1" customWidth="1"/>
    <col min="49" max="50" width="19.28515625" bestFit="1" customWidth="1"/>
    <col min="51" max="52" width="14" bestFit="1" customWidth="1"/>
    <col min="57" max="57" width="18.5703125" customWidth="1"/>
  </cols>
  <sheetData>
    <row r="1" spans="1:57" s="1" customFormat="1" ht="12" x14ac:dyDescent="0.15">
      <c r="A1" s="116" t="s">
        <v>54</v>
      </c>
      <c r="B1" s="116"/>
      <c r="C1" s="116"/>
      <c r="D1" s="33"/>
      <c r="E1" s="34"/>
      <c r="F1" s="34"/>
      <c r="G1" s="34"/>
      <c r="H1" s="34"/>
      <c r="I1" s="8"/>
    </row>
    <row r="2" spans="1:57" s="1" customFormat="1" x14ac:dyDescent="0.25">
      <c r="A2" s="112"/>
      <c r="B2" s="35" t="s">
        <v>83</v>
      </c>
      <c r="C2" s="35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20</v>
      </c>
      <c r="K2" s="100"/>
      <c r="O2" s="83"/>
      <c r="AB2" s="133"/>
      <c r="AC2" s="32" t="s">
        <v>53</v>
      </c>
      <c r="AD2" s="25" t="s">
        <v>2</v>
      </c>
      <c r="AE2" s="25" t="s">
        <v>3</v>
      </c>
      <c r="AF2" s="25" t="s">
        <v>4</v>
      </c>
      <c r="AG2" s="25" t="s">
        <v>5</v>
      </c>
      <c r="AH2" s="25" t="s">
        <v>6</v>
      </c>
      <c r="AI2" s="25" t="s">
        <v>7</v>
      </c>
      <c r="AJ2" s="25" t="s">
        <v>51</v>
      </c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7" s="1" customFormat="1" ht="12" x14ac:dyDescent="0.25">
      <c r="A3" s="113"/>
      <c r="B3" s="10" t="s">
        <v>9</v>
      </c>
      <c r="C3" s="10" t="s">
        <v>9</v>
      </c>
      <c r="D3" s="10" t="s">
        <v>9</v>
      </c>
      <c r="E3" s="10" t="s">
        <v>9</v>
      </c>
      <c r="F3" s="10" t="s">
        <v>9</v>
      </c>
      <c r="G3" s="10" t="s">
        <v>9</v>
      </c>
      <c r="H3" s="10" t="s">
        <v>9</v>
      </c>
      <c r="I3" s="10" t="s">
        <v>9</v>
      </c>
      <c r="AB3" s="134"/>
      <c r="AC3" s="31" t="s">
        <v>9</v>
      </c>
      <c r="AD3" s="26" t="s">
        <v>9</v>
      </c>
      <c r="AE3" s="26" t="s">
        <v>9</v>
      </c>
      <c r="AF3" s="26" t="s">
        <v>9</v>
      </c>
      <c r="AG3" s="26" t="s">
        <v>9</v>
      </c>
      <c r="AH3" s="26" t="s">
        <v>9</v>
      </c>
      <c r="AI3" s="26" t="s">
        <v>9</v>
      </c>
      <c r="AJ3" s="26" t="s">
        <v>9</v>
      </c>
      <c r="AK3" s="13"/>
      <c r="AL3" s="13" t="s">
        <v>84</v>
      </c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7" x14ac:dyDescent="0.15">
      <c r="A4" s="12" t="s">
        <v>1</v>
      </c>
      <c r="B4" s="36">
        <f>AC4*0.000001</f>
        <v>1850.2276751999998</v>
      </c>
      <c r="C4" s="36">
        <f t="shared" ref="C4:H6" si="0">AD4*0.000001</f>
        <v>353.02908299999996</v>
      </c>
      <c r="D4" s="36">
        <f t="shared" si="0"/>
        <v>6.2296534000000001</v>
      </c>
      <c r="E4" s="36">
        <f t="shared" si="0"/>
        <v>861.52393979999988</v>
      </c>
      <c r="F4" s="36">
        <f t="shared" si="0"/>
        <v>81.366029699999999</v>
      </c>
      <c r="G4" s="36">
        <f t="shared" si="0"/>
        <v>90.269170799999998</v>
      </c>
      <c r="H4" s="36">
        <f t="shared" si="0"/>
        <v>25.447029100000002</v>
      </c>
      <c r="I4" s="47">
        <f>AY10*0.000001</f>
        <v>432.36276939999999</v>
      </c>
      <c r="K4" s="139" t="s">
        <v>82</v>
      </c>
      <c r="L4" s="139"/>
      <c r="M4" s="140"/>
      <c r="N4" s="85"/>
      <c r="O4" s="85"/>
      <c r="P4" s="85"/>
      <c r="Q4" s="85"/>
      <c r="R4" s="85"/>
      <c r="AB4" s="27" t="s">
        <v>1</v>
      </c>
      <c r="AC4" s="93">
        <f>AC18</f>
        <v>1850227675.1999998</v>
      </c>
      <c r="AD4" s="93">
        <f t="shared" ref="AD4:AE4" si="1">AD18</f>
        <v>353029083</v>
      </c>
      <c r="AE4" s="93">
        <f t="shared" si="1"/>
        <v>6229653.4000000004</v>
      </c>
      <c r="AF4" s="93">
        <f>AH18</f>
        <v>861523939.79999995</v>
      </c>
      <c r="AG4" s="93">
        <f>AK18</f>
        <v>81366029.700000003</v>
      </c>
      <c r="AH4" s="93">
        <f>AQ18</f>
        <v>90269170.799999997</v>
      </c>
      <c r="AI4" s="93">
        <f>AT18</f>
        <v>25447029.100000001</v>
      </c>
      <c r="AJ4" s="86">
        <f>AY10</f>
        <v>432362769.40000004</v>
      </c>
      <c r="AK4" s="8">
        <f>SUM(AD4:AJ4)</f>
        <v>1850227675.1999998</v>
      </c>
      <c r="AL4" s="8">
        <f>'1.시별 면적 및 지번수'!B4</f>
        <v>1850227675.1999998</v>
      </c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7" x14ac:dyDescent="0.15">
      <c r="A5" s="9" t="s">
        <v>15</v>
      </c>
      <c r="B5" s="36">
        <f t="shared" ref="B5:B6" si="2">AC5*0.000001</f>
        <v>978.75780179999992</v>
      </c>
      <c r="C5" s="36">
        <f t="shared" si="0"/>
        <v>202.09603269999997</v>
      </c>
      <c r="D5" s="36">
        <f t="shared" si="0"/>
        <v>2.4511166000000002</v>
      </c>
      <c r="E5" s="36">
        <f t="shared" si="0"/>
        <v>438.72206539999996</v>
      </c>
      <c r="F5" s="36">
        <f t="shared" si="0"/>
        <v>48.188451999999998</v>
      </c>
      <c r="G5" s="36">
        <f t="shared" si="0"/>
        <v>50.570015499999997</v>
      </c>
      <c r="H5" s="36">
        <f t="shared" si="0"/>
        <v>11.260754800000001</v>
      </c>
      <c r="I5" s="47">
        <f t="shared" ref="I5:I6" si="3">AY11*0.000001</f>
        <v>225.46936479999999</v>
      </c>
      <c r="K5" s="104" t="str">
        <f>B2&amp;CHAR(10)&amp;FIXED(B4,1)</f>
        <v>총계
1,850.2</v>
      </c>
      <c r="L5" s="104" t="str">
        <f t="shared" ref="L5:R5" si="4">C2&amp;CHAR(10)&amp;FIXED(C4,1)</f>
        <v>전
353.0</v>
      </c>
      <c r="M5" s="104" t="str">
        <f t="shared" si="4"/>
        <v>답
6.2</v>
      </c>
      <c r="N5" s="104" t="str">
        <f t="shared" si="4"/>
        <v>임야
861.5</v>
      </c>
      <c r="O5" s="104" t="str">
        <f t="shared" si="4"/>
        <v>대
81.4</v>
      </c>
      <c r="P5" s="104" t="str">
        <f t="shared" si="4"/>
        <v>도로
90.3</v>
      </c>
      <c r="Q5" s="104" t="str">
        <f t="shared" si="4"/>
        <v>하천
25.4</v>
      </c>
      <c r="R5" s="104" t="str">
        <f t="shared" si="4"/>
        <v>기타
432.4</v>
      </c>
      <c r="AB5" s="23" t="s">
        <v>15</v>
      </c>
      <c r="AC5" s="108">
        <f t="shared" ref="AC5:AE5" si="5">AC19</f>
        <v>978757801.79999995</v>
      </c>
      <c r="AD5" s="108">
        <f t="shared" si="5"/>
        <v>202096032.69999999</v>
      </c>
      <c r="AE5" s="108">
        <f t="shared" si="5"/>
        <v>2451116.6</v>
      </c>
      <c r="AF5" s="108">
        <f t="shared" ref="AF5:AF6" si="6">AH19</f>
        <v>438722065.39999998</v>
      </c>
      <c r="AG5" s="108">
        <f t="shared" ref="AG5:AG6" si="7">AK19</f>
        <v>48188452</v>
      </c>
      <c r="AH5" s="108">
        <f t="shared" ref="AH5:AH6" si="8">AQ19</f>
        <v>50570015.5</v>
      </c>
      <c r="AI5" s="108">
        <f t="shared" ref="AI5:AI6" si="9">AT19</f>
        <v>11260754.800000001</v>
      </c>
      <c r="AJ5" s="106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7" x14ac:dyDescent="0.15">
      <c r="A6" s="9" t="s">
        <v>16</v>
      </c>
      <c r="B6" s="36">
        <f t="shared" si="2"/>
        <v>871.46987339999998</v>
      </c>
      <c r="C6" s="36">
        <f t="shared" si="0"/>
        <v>150.93305030000002</v>
      </c>
      <c r="D6" s="36">
        <f t="shared" si="0"/>
        <v>3.7785367999999995</v>
      </c>
      <c r="E6" s="36">
        <f t="shared" si="0"/>
        <v>422.80187439999997</v>
      </c>
      <c r="F6" s="36">
        <f t="shared" si="0"/>
        <v>33.177577700000001</v>
      </c>
      <c r="G6" s="36">
        <f t="shared" si="0"/>
        <v>39.699155299999994</v>
      </c>
      <c r="H6" s="36">
        <f t="shared" si="0"/>
        <v>14.186274300000001</v>
      </c>
      <c r="I6" s="47">
        <f t="shared" si="3"/>
        <v>206.89340460000005</v>
      </c>
      <c r="AB6" s="23" t="s">
        <v>16</v>
      </c>
      <c r="AC6" s="108">
        <f t="shared" ref="AC6:AE6" si="10">AC20</f>
        <v>871469873.39999998</v>
      </c>
      <c r="AD6" s="108">
        <f t="shared" si="10"/>
        <v>150933050.30000001</v>
      </c>
      <c r="AE6" s="108">
        <f t="shared" si="10"/>
        <v>3778536.8</v>
      </c>
      <c r="AF6" s="108">
        <f t="shared" si="6"/>
        <v>422801874.39999998</v>
      </c>
      <c r="AG6" s="108">
        <f t="shared" si="7"/>
        <v>33177577.699999999</v>
      </c>
      <c r="AH6" s="108">
        <f t="shared" si="8"/>
        <v>39699155.299999997</v>
      </c>
      <c r="AI6" s="108">
        <f t="shared" si="9"/>
        <v>14186274.300000001</v>
      </c>
      <c r="AJ6" s="106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7" x14ac:dyDescent="0.25">
      <c r="AB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7" x14ac:dyDescent="0.25">
      <c r="AB8" s="135"/>
      <c r="AC8" s="28" t="s">
        <v>23</v>
      </c>
      <c r="AD8" s="28" t="s">
        <v>24</v>
      </c>
      <c r="AE8" s="28" t="s">
        <v>25</v>
      </c>
      <c r="AF8" s="28" t="s">
        <v>26</v>
      </c>
      <c r="AG8" s="28" t="s">
        <v>27</v>
      </c>
      <c r="AH8" s="28" t="s">
        <v>28</v>
      </c>
      <c r="AI8" s="28" t="s">
        <v>29</v>
      </c>
      <c r="AJ8" s="28" t="s">
        <v>30</v>
      </c>
      <c r="AK8" s="28" t="s">
        <v>31</v>
      </c>
      <c r="AL8" s="28" t="s">
        <v>32</v>
      </c>
      <c r="AM8" s="28" t="s">
        <v>33</v>
      </c>
      <c r="AN8" s="28" t="s">
        <v>34</v>
      </c>
      <c r="AO8" s="28" t="s">
        <v>35</v>
      </c>
      <c r="AP8" s="28" t="s">
        <v>36</v>
      </c>
      <c r="AQ8" s="28" t="s">
        <v>37</v>
      </c>
      <c r="AR8" s="28" t="s">
        <v>38</v>
      </c>
      <c r="AS8" s="28" t="s">
        <v>39</v>
      </c>
      <c r="AT8" s="28" t="s">
        <v>40</v>
      </c>
      <c r="AU8" s="28" t="s">
        <v>41</v>
      </c>
      <c r="AV8" s="28" t="s">
        <v>42</v>
      </c>
      <c r="AW8" s="28" t="s">
        <v>43</v>
      </c>
      <c r="AX8" s="28" t="s">
        <v>44</v>
      </c>
      <c r="AY8" s="110" t="s">
        <v>52</v>
      </c>
    </row>
    <row r="9" spans="1:57" x14ac:dyDescent="0.25">
      <c r="AB9" s="136"/>
      <c r="AC9" s="29" t="s">
        <v>9</v>
      </c>
      <c r="AD9" s="29" t="s">
        <v>9</v>
      </c>
      <c r="AE9" s="29" t="s">
        <v>9</v>
      </c>
      <c r="AF9" s="29" t="s">
        <v>9</v>
      </c>
      <c r="AG9" s="29" t="s">
        <v>9</v>
      </c>
      <c r="AH9" s="29" t="s">
        <v>9</v>
      </c>
      <c r="AI9" s="29" t="s">
        <v>9</v>
      </c>
      <c r="AJ9" s="29" t="s">
        <v>9</v>
      </c>
      <c r="AK9" s="29" t="s">
        <v>9</v>
      </c>
      <c r="AL9" s="29" t="s">
        <v>9</v>
      </c>
      <c r="AM9" s="29" t="s">
        <v>9</v>
      </c>
      <c r="AN9" s="29" t="s">
        <v>9</v>
      </c>
      <c r="AO9" s="29" t="s">
        <v>9</v>
      </c>
      <c r="AP9" s="29" t="s">
        <v>9</v>
      </c>
      <c r="AQ9" s="29" t="s">
        <v>9</v>
      </c>
      <c r="AR9" s="29" t="s">
        <v>9</v>
      </c>
      <c r="AS9" s="29" t="s">
        <v>9</v>
      </c>
      <c r="AT9" s="29" t="s">
        <v>9</v>
      </c>
      <c r="AU9" s="29" t="s">
        <v>9</v>
      </c>
      <c r="AV9" s="29" t="s">
        <v>9</v>
      </c>
      <c r="AW9" s="29" t="s">
        <v>9</v>
      </c>
      <c r="AX9" s="29" t="s">
        <v>9</v>
      </c>
      <c r="AY9" s="111" t="s">
        <v>9</v>
      </c>
    </row>
    <row r="10" spans="1:57" x14ac:dyDescent="0.15">
      <c r="AB10" s="30" t="s">
        <v>1</v>
      </c>
      <c r="AC10" s="93">
        <f>AF18</f>
        <v>159702483.59999999</v>
      </c>
      <c r="AD10" s="93">
        <f>AG18</f>
        <v>149969178.80000001</v>
      </c>
      <c r="AE10" s="93">
        <f>AI18</f>
        <v>24</v>
      </c>
      <c r="AF10" s="93">
        <f>AJ18</f>
        <v>0</v>
      </c>
      <c r="AG10" s="93">
        <f>AL18</f>
        <v>3737811.3</v>
      </c>
      <c r="AH10" s="93">
        <f t="shared" ref="AH10:AK10" si="11">AM18</f>
        <v>6810498.7999999998</v>
      </c>
      <c r="AI10" s="93">
        <f t="shared" si="11"/>
        <v>1920923</v>
      </c>
      <c r="AJ10" s="93">
        <f t="shared" si="11"/>
        <v>419478.8</v>
      </c>
      <c r="AK10" s="93">
        <f t="shared" si="11"/>
        <v>4668995.7</v>
      </c>
      <c r="AL10" s="93">
        <f>AR18</f>
        <v>0</v>
      </c>
      <c r="AM10" s="93">
        <f>AS18</f>
        <v>414808.8</v>
      </c>
      <c r="AN10" s="93">
        <f>AU18</f>
        <v>3899680.5</v>
      </c>
      <c r="AO10" s="93">
        <f t="shared" ref="AO10:AX10" si="12">AV18</f>
        <v>3821887.9</v>
      </c>
      <c r="AP10" s="93">
        <f t="shared" si="12"/>
        <v>2565317</v>
      </c>
      <c r="AQ10" s="93">
        <f t="shared" si="12"/>
        <v>1338671</v>
      </c>
      <c r="AR10" s="93">
        <f t="shared" si="12"/>
        <v>3980969.7</v>
      </c>
      <c r="AS10" s="93">
        <f t="shared" si="12"/>
        <v>32467798</v>
      </c>
      <c r="AT10" s="93">
        <f t="shared" si="12"/>
        <v>4070587.5999999996</v>
      </c>
      <c r="AU10" s="93">
        <f t="shared" si="12"/>
        <v>1286148.5</v>
      </c>
      <c r="AV10" s="93">
        <f t="shared" si="12"/>
        <v>581837</v>
      </c>
      <c r="AW10" s="93">
        <f t="shared" si="12"/>
        <v>16634312.300000001</v>
      </c>
      <c r="AX10" s="93">
        <f t="shared" si="12"/>
        <v>34071357.100000001</v>
      </c>
      <c r="AY10" s="19">
        <f>SUM(AC10:AX10)</f>
        <v>432362769.40000004</v>
      </c>
    </row>
    <row r="11" spans="1:57" x14ac:dyDescent="0.15">
      <c r="AB11" s="24" t="s">
        <v>15</v>
      </c>
      <c r="AC11" s="107">
        <f t="shared" ref="AC11:AD11" si="13">AF19</f>
        <v>57136210.100000001</v>
      </c>
      <c r="AD11" s="107">
        <f t="shared" si="13"/>
        <v>96925549.799999997</v>
      </c>
      <c r="AE11" s="107">
        <f t="shared" ref="AE11:AF11" si="14">AI19</f>
        <v>24</v>
      </c>
      <c r="AF11" s="107">
        <f t="shared" si="14"/>
        <v>0</v>
      </c>
      <c r="AG11" s="107">
        <f t="shared" ref="AG11:AG12" si="15">AL19</f>
        <v>2484320.4</v>
      </c>
      <c r="AH11" s="107">
        <f t="shared" ref="AH11:AH12" si="16">AM19</f>
        <v>3891975.4</v>
      </c>
      <c r="AI11" s="107">
        <f t="shared" ref="AI11:AI12" si="17">AN19</f>
        <v>1484799.7</v>
      </c>
      <c r="AJ11" s="107">
        <f t="shared" ref="AJ11:AJ12" si="18">AO19</f>
        <v>296192.8</v>
      </c>
      <c r="AK11" s="107">
        <f t="shared" ref="AK11:AK12" si="19">AP19</f>
        <v>3170230.6</v>
      </c>
      <c r="AL11" s="107">
        <f t="shared" ref="AL11:AM11" si="20">AR19</f>
        <v>0</v>
      </c>
      <c r="AM11" s="107">
        <f t="shared" si="20"/>
        <v>229204</v>
      </c>
      <c r="AN11" s="107">
        <f t="shared" ref="AN11:AN12" si="21">AU19</f>
        <v>1403816.2</v>
      </c>
      <c r="AO11" s="107">
        <f t="shared" ref="AO11:AO12" si="22">AV19</f>
        <v>2595081.9</v>
      </c>
      <c r="AP11" s="107">
        <f t="shared" ref="AP11:AP12" si="23">AW19</f>
        <v>832965</v>
      </c>
      <c r="AQ11" s="107">
        <f t="shared" ref="AQ11:AQ12" si="24">AX19</f>
        <v>1008704.1</v>
      </c>
      <c r="AR11" s="107">
        <f t="shared" ref="AR11:AR12" si="25">AY19</f>
        <v>1972588.6</v>
      </c>
      <c r="AS11" s="107">
        <f t="shared" ref="AS11:AS12" si="26">AZ19</f>
        <v>17966393.100000001</v>
      </c>
      <c r="AT11" s="107">
        <f t="shared" ref="AT11:AT12" si="27">BA19</f>
        <v>3000206.8</v>
      </c>
      <c r="AU11" s="107">
        <f t="shared" ref="AU11:AU12" si="28">BB19</f>
        <v>781618.5</v>
      </c>
      <c r="AV11" s="107">
        <f t="shared" ref="AV11:AV12" si="29">BC19</f>
        <v>568957</v>
      </c>
      <c r="AW11" s="107">
        <f t="shared" ref="AW11:AW12" si="30">BD19</f>
        <v>8708363.3000000007</v>
      </c>
      <c r="AX11" s="107">
        <f t="shared" ref="AX11:AX12" si="31">BE19</f>
        <v>21012163.5</v>
      </c>
      <c r="AY11" s="86">
        <f t="shared" ref="AY11:AY12" si="32">SUM(AC11:AX11)</f>
        <v>225469364.80000001</v>
      </c>
    </row>
    <row r="12" spans="1:57" x14ac:dyDescent="0.15">
      <c r="AB12" s="24" t="s">
        <v>16</v>
      </c>
      <c r="AC12" s="107">
        <f t="shared" ref="AC12:AD12" si="33">AF20</f>
        <v>102566273.5</v>
      </c>
      <c r="AD12" s="107">
        <f t="shared" si="33"/>
        <v>53043629</v>
      </c>
      <c r="AE12" s="107">
        <f t="shared" ref="AE12:AF12" si="34">AI20</f>
        <v>0</v>
      </c>
      <c r="AF12" s="107">
        <f t="shared" si="34"/>
        <v>0</v>
      </c>
      <c r="AG12" s="107">
        <f t="shared" si="15"/>
        <v>1253490.8999999999</v>
      </c>
      <c r="AH12" s="107">
        <f t="shared" si="16"/>
        <v>2918523.4</v>
      </c>
      <c r="AI12" s="107">
        <f t="shared" si="17"/>
        <v>436123.3</v>
      </c>
      <c r="AJ12" s="107">
        <f t="shared" si="18"/>
        <v>123286</v>
      </c>
      <c r="AK12" s="107">
        <f t="shared" si="19"/>
        <v>1498765.1</v>
      </c>
      <c r="AL12" s="107">
        <f t="shared" ref="AL12:AM12" si="35">AR20</f>
        <v>0</v>
      </c>
      <c r="AM12" s="107">
        <f t="shared" si="35"/>
        <v>185604.8</v>
      </c>
      <c r="AN12" s="107">
        <f t="shared" si="21"/>
        <v>2495864.2999999998</v>
      </c>
      <c r="AO12" s="107">
        <f t="shared" si="22"/>
        <v>1226806</v>
      </c>
      <c r="AP12" s="107">
        <f t="shared" si="23"/>
        <v>1732352</v>
      </c>
      <c r="AQ12" s="107">
        <f t="shared" si="24"/>
        <v>329966.90000000002</v>
      </c>
      <c r="AR12" s="107">
        <f t="shared" si="25"/>
        <v>2008381.1</v>
      </c>
      <c r="AS12" s="107">
        <f t="shared" si="26"/>
        <v>14501404.9</v>
      </c>
      <c r="AT12" s="107">
        <f t="shared" si="27"/>
        <v>1070380.8</v>
      </c>
      <c r="AU12" s="107">
        <f t="shared" si="28"/>
        <v>504530</v>
      </c>
      <c r="AV12" s="107">
        <f t="shared" si="29"/>
        <v>12880</v>
      </c>
      <c r="AW12" s="107">
        <f t="shared" si="30"/>
        <v>7925949</v>
      </c>
      <c r="AX12" s="107">
        <f t="shared" si="31"/>
        <v>13059193.6</v>
      </c>
      <c r="AY12" s="86">
        <f t="shared" si="32"/>
        <v>206893404.60000005</v>
      </c>
    </row>
    <row r="16" spans="1:57" x14ac:dyDescent="0.25">
      <c r="AB16" s="137" t="s">
        <v>64</v>
      </c>
      <c r="AC16" s="50" t="s">
        <v>13</v>
      </c>
      <c r="AD16" s="50" t="s">
        <v>2</v>
      </c>
      <c r="AE16" s="50" t="s">
        <v>3</v>
      </c>
      <c r="AF16" s="50" t="s">
        <v>23</v>
      </c>
      <c r="AG16" s="50" t="s">
        <v>24</v>
      </c>
      <c r="AH16" s="50" t="s">
        <v>4</v>
      </c>
      <c r="AI16" s="50" t="s">
        <v>25</v>
      </c>
      <c r="AJ16" s="50" t="s">
        <v>26</v>
      </c>
      <c r="AK16" s="50" t="s">
        <v>5</v>
      </c>
      <c r="AL16" s="50" t="s">
        <v>27</v>
      </c>
      <c r="AM16" s="50" t="s">
        <v>28</v>
      </c>
      <c r="AN16" s="50" t="s">
        <v>29</v>
      </c>
      <c r="AO16" s="50" t="s">
        <v>30</v>
      </c>
      <c r="AP16" s="50" t="s">
        <v>31</v>
      </c>
      <c r="AQ16" s="50" t="s">
        <v>6</v>
      </c>
      <c r="AR16" s="50" t="s">
        <v>32</v>
      </c>
      <c r="AS16" s="50" t="s">
        <v>33</v>
      </c>
      <c r="AT16" s="50" t="s">
        <v>7</v>
      </c>
      <c r="AU16" s="50" t="s">
        <v>34</v>
      </c>
      <c r="AV16" s="50" t="s">
        <v>35</v>
      </c>
      <c r="AW16" s="50" t="s">
        <v>36</v>
      </c>
      <c r="AX16" s="50" t="s">
        <v>37</v>
      </c>
      <c r="AY16" s="50" t="s">
        <v>38</v>
      </c>
      <c r="AZ16" s="50" t="s">
        <v>39</v>
      </c>
      <c r="BA16" s="50" t="s">
        <v>40</v>
      </c>
      <c r="BB16" s="50" t="s">
        <v>41</v>
      </c>
      <c r="BC16" s="50" t="s">
        <v>42</v>
      </c>
      <c r="BD16" s="50" t="s">
        <v>43</v>
      </c>
      <c r="BE16" s="50" t="s">
        <v>44</v>
      </c>
    </row>
    <row r="17" spans="28:57" x14ac:dyDescent="0.25">
      <c r="AB17" s="138"/>
      <c r="AC17" s="51" t="s">
        <v>9</v>
      </c>
      <c r="AD17" s="51" t="s">
        <v>9</v>
      </c>
      <c r="AE17" s="51" t="s">
        <v>9</v>
      </c>
      <c r="AF17" s="51" t="s">
        <v>9</v>
      </c>
      <c r="AG17" s="51" t="s">
        <v>9</v>
      </c>
      <c r="AH17" s="51" t="s">
        <v>9</v>
      </c>
      <c r="AI17" s="51" t="s">
        <v>9</v>
      </c>
      <c r="AJ17" s="51" t="s">
        <v>9</v>
      </c>
      <c r="AK17" s="51" t="s">
        <v>9</v>
      </c>
      <c r="AL17" s="51" t="s">
        <v>9</v>
      </c>
      <c r="AM17" s="51" t="s">
        <v>9</v>
      </c>
      <c r="AN17" s="51" t="s">
        <v>9</v>
      </c>
      <c r="AO17" s="51" t="s">
        <v>9</v>
      </c>
      <c r="AP17" s="51" t="s">
        <v>9</v>
      </c>
      <c r="AQ17" s="51" t="s">
        <v>9</v>
      </c>
      <c r="AR17" s="51" t="s">
        <v>9</v>
      </c>
      <c r="AS17" s="51" t="s">
        <v>9</v>
      </c>
      <c r="AT17" s="51" t="s">
        <v>9</v>
      </c>
      <c r="AU17" s="51" t="s">
        <v>9</v>
      </c>
      <c r="AV17" s="51" t="s">
        <v>9</v>
      </c>
      <c r="AW17" s="51" t="s">
        <v>9</v>
      </c>
      <c r="AX17" s="51" t="s">
        <v>9</v>
      </c>
      <c r="AY17" s="51" t="s">
        <v>9</v>
      </c>
      <c r="AZ17" s="51" t="s">
        <v>9</v>
      </c>
      <c r="BA17" s="51" t="s">
        <v>9</v>
      </c>
      <c r="BB17" s="51" t="s">
        <v>9</v>
      </c>
      <c r="BC17" s="51" t="s">
        <v>9</v>
      </c>
      <c r="BD17" s="51" t="s">
        <v>9</v>
      </c>
      <c r="BE17" s="51" t="s">
        <v>9</v>
      </c>
    </row>
    <row r="18" spans="28:57" x14ac:dyDescent="0.15">
      <c r="AB18" s="49" t="s">
        <v>1</v>
      </c>
      <c r="AC18" s="93">
        <f>SUM(AC19:AC20)</f>
        <v>1850227675.1999998</v>
      </c>
      <c r="AD18" s="93">
        <f t="shared" ref="AD18:BE18" si="36">SUM(AD19:AD20)</f>
        <v>353029083</v>
      </c>
      <c r="AE18" s="93">
        <f t="shared" si="36"/>
        <v>6229653.4000000004</v>
      </c>
      <c r="AF18" s="93">
        <f t="shared" si="36"/>
        <v>159702483.59999999</v>
      </c>
      <c r="AG18" s="93">
        <f t="shared" si="36"/>
        <v>149969178.80000001</v>
      </c>
      <c r="AH18" s="93">
        <f t="shared" si="36"/>
        <v>861523939.79999995</v>
      </c>
      <c r="AI18" s="93">
        <f t="shared" si="36"/>
        <v>24</v>
      </c>
      <c r="AJ18" s="93">
        <f t="shared" si="36"/>
        <v>0</v>
      </c>
      <c r="AK18" s="93">
        <f t="shared" si="36"/>
        <v>81366029.700000003</v>
      </c>
      <c r="AL18" s="93">
        <f t="shared" si="36"/>
        <v>3737811.3</v>
      </c>
      <c r="AM18" s="93">
        <f t="shared" si="36"/>
        <v>6810498.7999999998</v>
      </c>
      <c r="AN18" s="93">
        <f t="shared" si="36"/>
        <v>1920923</v>
      </c>
      <c r="AO18" s="93">
        <f t="shared" si="36"/>
        <v>419478.8</v>
      </c>
      <c r="AP18" s="93">
        <f t="shared" si="36"/>
        <v>4668995.7</v>
      </c>
      <c r="AQ18" s="93">
        <f t="shared" si="36"/>
        <v>90269170.799999997</v>
      </c>
      <c r="AR18" s="93">
        <f t="shared" si="36"/>
        <v>0</v>
      </c>
      <c r="AS18" s="93">
        <f t="shared" si="36"/>
        <v>414808.8</v>
      </c>
      <c r="AT18" s="93">
        <f t="shared" si="36"/>
        <v>25447029.100000001</v>
      </c>
      <c r="AU18" s="93">
        <f t="shared" si="36"/>
        <v>3899680.5</v>
      </c>
      <c r="AV18" s="93">
        <f t="shared" si="36"/>
        <v>3821887.9</v>
      </c>
      <c r="AW18" s="93">
        <f t="shared" si="36"/>
        <v>2565317</v>
      </c>
      <c r="AX18" s="93">
        <f t="shared" si="36"/>
        <v>1338671</v>
      </c>
      <c r="AY18" s="93">
        <f t="shared" si="36"/>
        <v>3980969.7</v>
      </c>
      <c r="AZ18" s="93">
        <f t="shared" si="36"/>
        <v>32467798</v>
      </c>
      <c r="BA18" s="93">
        <f t="shared" si="36"/>
        <v>4070587.5999999996</v>
      </c>
      <c r="BB18" s="93">
        <f t="shared" si="36"/>
        <v>1286148.5</v>
      </c>
      <c r="BC18" s="93">
        <f t="shared" si="36"/>
        <v>581837</v>
      </c>
      <c r="BD18" s="93">
        <f t="shared" si="36"/>
        <v>16634312.300000001</v>
      </c>
      <c r="BE18" s="93">
        <f t="shared" si="36"/>
        <v>34071357.100000001</v>
      </c>
    </row>
    <row r="19" spans="28:57" ht="16.5" x14ac:dyDescent="0.15">
      <c r="AB19" s="48" t="s">
        <v>15</v>
      </c>
      <c r="AC19" s="102">
        <v>978757801.79999995</v>
      </c>
      <c r="AD19" s="102">
        <v>202096032.69999999</v>
      </c>
      <c r="AE19" s="102">
        <v>2451116.6</v>
      </c>
      <c r="AF19" s="102">
        <v>57136210.100000001</v>
      </c>
      <c r="AG19" s="102">
        <v>96925549.799999997</v>
      </c>
      <c r="AH19" s="102">
        <v>438722065.39999998</v>
      </c>
      <c r="AI19" s="102">
        <v>24</v>
      </c>
      <c r="AJ19" s="102">
        <v>0</v>
      </c>
      <c r="AK19" s="102">
        <v>48188452</v>
      </c>
      <c r="AL19" s="102">
        <v>2484320.4</v>
      </c>
      <c r="AM19" s="102">
        <v>3891975.4</v>
      </c>
      <c r="AN19" s="102">
        <v>1484799.7</v>
      </c>
      <c r="AO19" s="102">
        <v>296192.8</v>
      </c>
      <c r="AP19" s="102">
        <v>3170230.6</v>
      </c>
      <c r="AQ19" s="102">
        <v>50570015.5</v>
      </c>
      <c r="AR19" s="102">
        <v>0</v>
      </c>
      <c r="AS19" s="102">
        <v>229204</v>
      </c>
      <c r="AT19" s="102">
        <v>11260754.800000001</v>
      </c>
      <c r="AU19" s="102">
        <v>1403816.2</v>
      </c>
      <c r="AV19" s="102">
        <v>2595081.9</v>
      </c>
      <c r="AW19" s="102">
        <v>832965</v>
      </c>
      <c r="AX19" s="102">
        <v>1008704.1</v>
      </c>
      <c r="AY19" s="102">
        <v>1972588.6</v>
      </c>
      <c r="AZ19" s="102">
        <v>17966393.100000001</v>
      </c>
      <c r="BA19" s="102">
        <v>3000206.8</v>
      </c>
      <c r="BB19" s="102">
        <v>781618.5</v>
      </c>
      <c r="BC19" s="102">
        <v>568957</v>
      </c>
      <c r="BD19" s="102">
        <v>8708363.3000000007</v>
      </c>
      <c r="BE19" s="102">
        <v>21012163.5</v>
      </c>
    </row>
    <row r="20" spans="28:57" ht="16.5" x14ac:dyDescent="0.15">
      <c r="AB20" s="48" t="s">
        <v>16</v>
      </c>
      <c r="AC20" s="102">
        <v>871469873.39999998</v>
      </c>
      <c r="AD20" s="102">
        <v>150933050.30000001</v>
      </c>
      <c r="AE20" s="102">
        <v>3778536.8</v>
      </c>
      <c r="AF20" s="102">
        <v>102566273.5</v>
      </c>
      <c r="AG20" s="102">
        <v>53043629</v>
      </c>
      <c r="AH20" s="102">
        <v>422801874.39999998</v>
      </c>
      <c r="AI20" s="102">
        <v>0</v>
      </c>
      <c r="AJ20" s="102">
        <v>0</v>
      </c>
      <c r="AK20" s="102">
        <v>33177577.699999999</v>
      </c>
      <c r="AL20" s="102">
        <v>1253490.8999999999</v>
      </c>
      <c r="AM20" s="102">
        <v>2918523.4</v>
      </c>
      <c r="AN20" s="102">
        <v>436123.3</v>
      </c>
      <c r="AO20" s="102">
        <v>123286</v>
      </c>
      <c r="AP20" s="102">
        <v>1498765.1</v>
      </c>
      <c r="AQ20" s="102">
        <v>39699155.299999997</v>
      </c>
      <c r="AR20" s="102">
        <v>0</v>
      </c>
      <c r="AS20" s="102">
        <v>185604.8</v>
      </c>
      <c r="AT20" s="102">
        <v>14186274.300000001</v>
      </c>
      <c r="AU20" s="102">
        <v>2495864.2999999998</v>
      </c>
      <c r="AV20" s="102">
        <v>1226806</v>
      </c>
      <c r="AW20" s="102">
        <v>1732352</v>
      </c>
      <c r="AX20" s="102">
        <v>329966.90000000002</v>
      </c>
      <c r="AY20" s="102">
        <v>2008381.1</v>
      </c>
      <c r="AZ20" s="102">
        <v>14501404.9</v>
      </c>
      <c r="BA20" s="102">
        <v>1070380.8</v>
      </c>
      <c r="BB20" s="102">
        <v>504530</v>
      </c>
      <c r="BC20" s="102">
        <v>12880</v>
      </c>
      <c r="BD20" s="102">
        <v>7925949</v>
      </c>
      <c r="BE20" s="102">
        <v>13059193.6</v>
      </c>
    </row>
  </sheetData>
  <mergeCells count="6">
    <mergeCell ref="A1:C1"/>
    <mergeCell ref="A2:A3"/>
    <mergeCell ref="AB2:AB3"/>
    <mergeCell ref="AB8:AB9"/>
    <mergeCell ref="AB16:AB17"/>
    <mergeCell ref="K4:M4"/>
  </mergeCells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E9" sqref="E9"/>
    </sheetView>
  </sheetViews>
  <sheetFormatPr defaultRowHeight="13.5" x14ac:dyDescent="0.25"/>
  <cols>
    <col min="2" max="2" width="13.28515625" bestFit="1" customWidth="1"/>
    <col min="3" max="3" width="14.140625" customWidth="1"/>
    <col min="4" max="4" width="13.28515625" bestFit="1" customWidth="1"/>
    <col min="5" max="5" width="12.42578125" bestFit="1" customWidth="1"/>
    <col min="6" max="6" width="12.5703125" bestFit="1" customWidth="1"/>
    <col min="7" max="7" width="12.42578125" bestFit="1" customWidth="1"/>
    <col min="8" max="8" width="13.28515625" bestFit="1" customWidth="1"/>
    <col min="9" max="9" width="11.28515625" bestFit="1" customWidth="1"/>
    <col min="10" max="10" width="12.42578125" bestFit="1" customWidth="1"/>
    <col min="11" max="11" width="11.28515625" bestFit="1" customWidth="1"/>
    <col min="12" max="12" width="12.42578125" bestFit="1" customWidth="1"/>
    <col min="13" max="13" width="11.28515625" bestFit="1" customWidth="1"/>
    <col min="14" max="14" width="12.42578125" bestFit="1" customWidth="1"/>
    <col min="15" max="15" width="9.140625" customWidth="1"/>
    <col min="16" max="16" width="12.85546875" customWidth="1"/>
    <col min="17" max="17" width="9.140625" customWidth="1"/>
    <col min="18" max="18" width="12.85546875" customWidth="1"/>
    <col min="19" max="19" width="9.140625" customWidth="1"/>
    <col min="20" max="20" width="13.28515625" bestFit="1" customWidth="1"/>
    <col min="22" max="22" width="13.28515625" bestFit="1" customWidth="1"/>
    <col min="24" max="24" width="15.5703125" bestFit="1" customWidth="1"/>
  </cols>
  <sheetData>
    <row r="1" spans="1:25" s="13" customFormat="1" ht="10.5" x14ac:dyDescent="0.25">
      <c r="A1" s="40" t="s">
        <v>61</v>
      </c>
      <c r="B1" s="41"/>
      <c r="C1" s="42"/>
      <c r="D1" s="42"/>
      <c r="E1" s="42"/>
      <c r="F1" s="42"/>
      <c r="G1" s="42"/>
      <c r="H1" s="42"/>
      <c r="I1" s="42"/>
      <c r="J1" s="42"/>
      <c r="L1" s="88"/>
    </row>
    <row r="2" spans="1:25" s="13" customFormat="1" ht="10.5" x14ac:dyDescent="0.25">
      <c r="A2" s="144" t="s">
        <v>60</v>
      </c>
      <c r="B2" s="145"/>
      <c r="C2" s="42"/>
      <c r="D2" s="42"/>
      <c r="E2" s="42"/>
      <c r="F2" s="43"/>
      <c r="G2" s="43"/>
      <c r="H2" s="43"/>
      <c r="I2" s="43"/>
      <c r="J2" s="52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5" s="13" customFormat="1" ht="10.5" x14ac:dyDescent="0.25">
      <c r="A3" s="143" t="s">
        <v>0</v>
      </c>
      <c r="B3" s="38" t="s">
        <v>2</v>
      </c>
      <c r="C3" s="38" t="s">
        <v>3</v>
      </c>
      <c r="D3" s="39" t="s">
        <v>4</v>
      </c>
      <c r="E3" s="39" t="s">
        <v>5</v>
      </c>
      <c r="F3" s="39" t="s">
        <v>6</v>
      </c>
      <c r="G3" s="39" t="s">
        <v>7</v>
      </c>
      <c r="H3" s="38" t="s">
        <v>8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 spans="1:25" s="13" customFormat="1" ht="10.5" x14ac:dyDescent="0.25">
      <c r="A4" s="143"/>
      <c r="B4" s="38" t="s">
        <v>9</v>
      </c>
      <c r="C4" s="38" t="s">
        <v>9</v>
      </c>
      <c r="D4" s="38" t="s">
        <v>9</v>
      </c>
      <c r="E4" s="38" t="s">
        <v>9</v>
      </c>
      <c r="F4" s="38" t="s">
        <v>9</v>
      </c>
      <c r="G4" s="38" t="s">
        <v>9</v>
      </c>
      <c r="H4" s="38" t="s">
        <v>9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</row>
    <row r="5" spans="1:25" s="13" customFormat="1" ht="10.5" x14ac:dyDescent="0.15">
      <c r="A5" s="62">
        <v>2022</v>
      </c>
      <c r="B5" s="78">
        <v>353029083</v>
      </c>
      <c r="C5" s="78">
        <v>6229653.4000000004</v>
      </c>
      <c r="D5" s="79">
        <v>861523939.79999995</v>
      </c>
      <c r="E5" s="80">
        <v>81366029.700000003</v>
      </c>
      <c r="F5" s="81">
        <v>90269170.799999997</v>
      </c>
      <c r="G5" s="82">
        <v>25447029.100000001</v>
      </c>
      <c r="H5" s="86">
        <v>432362769.40000004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4"/>
    </row>
    <row r="6" spans="1:25" s="101" customFormat="1" ht="10.5" x14ac:dyDescent="0.15">
      <c r="A6" s="105">
        <v>2021</v>
      </c>
      <c r="B6" s="78">
        <v>354076378.89999998</v>
      </c>
      <c r="C6" s="78">
        <v>6278960.3000000007</v>
      </c>
      <c r="D6" s="79">
        <v>862919744.9000001</v>
      </c>
      <c r="E6" s="80">
        <v>79765410.599999994</v>
      </c>
      <c r="F6" s="81">
        <v>90000341.700000003</v>
      </c>
      <c r="G6" s="82">
        <v>25392689.100000001</v>
      </c>
      <c r="H6" s="86">
        <v>431845198.39999998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</row>
    <row r="7" spans="1:25" s="13" customFormat="1" ht="10.5" x14ac:dyDescent="0.15">
      <c r="A7" s="62">
        <v>2020</v>
      </c>
      <c r="B7" s="78">
        <v>355277335.10000002</v>
      </c>
      <c r="C7" s="78">
        <v>6404465.8000000007</v>
      </c>
      <c r="D7" s="79">
        <v>864747551.70000005</v>
      </c>
      <c r="E7" s="80">
        <v>78270335.199999988</v>
      </c>
      <c r="F7" s="81">
        <v>89585477.400000006</v>
      </c>
      <c r="G7" s="82">
        <v>24604384.700000003</v>
      </c>
      <c r="H7" s="86">
        <v>431321723.9000001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4"/>
    </row>
    <row r="8" spans="1:25" s="13" customFormat="1" ht="10.5" x14ac:dyDescent="0.15">
      <c r="A8" s="62">
        <v>2019</v>
      </c>
      <c r="B8" s="78">
        <v>356464890.19999999</v>
      </c>
      <c r="C8" s="78">
        <v>6443323.5999999996</v>
      </c>
      <c r="D8" s="79">
        <v>866344644.10000002</v>
      </c>
      <c r="E8" s="80">
        <v>76571202.099999994</v>
      </c>
      <c r="F8" s="81">
        <v>89107063</v>
      </c>
      <c r="G8" s="82">
        <v>24560703.700000003</v>
      </c>
      <c r="H8" s="86">
        <v>430735562.69999999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4"/>
    </row>
    <row r="9" spans="1:25" s="13" customFormat="1" ht="12" x14ac:dyDescent="0.15">
      <c r="A9" s="62">
        <v>2018</v>
      </c>
      <c r="B9" s="89">
        <v>357533597</v>
      </c>
      <c r="C9" s="89">
        <v>6510326.5999999996</v>
      </c>
      <c r="D9" s="89">
        <v>867888566.89999998</v>
      </c>
      <c r="E9" s="89">
        <v>74547518</v>
      </c>
      <c r="F9" s="89">
        <v>88374850.200000003</v>
      </c>
      <c r="G9" s="89">
        <v>24473332.700000003</v>
      </c>
      <c r="H9" s="86">
        <v>430831279.90000004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4"/>
    </row>
    <row r="10" spans="1:25" s="13" customFormat="1" ht="12" x14ac:dyDescent="0.15">
      <c r="A10" s="62">
        <v>2017</v>
      </c>
      <c r="B10" s="89">
        <v>358798246.10000002</v>
      </c>
      <c r="C10" s="89">
        <v>6581531.5999999996</v>
      </c>
      <c r="D10" s="89">
        <v>870001466.70000005</v>
      </c>
      <c r="E10" s="89">
        <v>72001246.400000006</v>
      </c>
      <c r="F10" s="89">
        <v>87953040.299999997</v>
      </c>
      <c r="G10" s="89">
        <v>24381340.300000001</v>
      </c>
      <c r="H10" s="86">
        <v>430443074.49999994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4"/>
    </row>
    <row r="11" spans="1:25" s="13" customFormat="1" ht="10.5" x14ac:dyDescent="0.15">
      <c r="A11" s="62">
        <v>2016</v>
      </c>
      <c r="B11" s="78">
        <v>361148831.39999998</v>
      </c>
      <c r="C11" s="78">
        <v>6715444.5999999996</v>
      </c>
      <c r="D11" s="79">
        <v>872381012.29999995</v>
      </c>
      <c r="E11" s="80">
        <v>68144761.800000012</v>
      </c>
      <c r="F11" s="81">
        <v>87020164.300000012</v>
      </c>
      <c r="G11" s="82">
        <v>24376579.300000001</v>
      </c>
      <c r="H11" s="65">
        <v>429362051.89999998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4"/>
    </row>
    <row r="12" spans="1:25" s="13" customFormat="1" ht="10.5" x14ac:dyDescent="0.25">
      <c r="A12" s="62">
        <v>2015</v>
      </c>
      <c r="B12" s="56">
        <v>363426719.30000001</v>
      </c>
      <c r="C12" s="56">
        <v>6796542.5</v>
      </c>
      <c r="D12" s="56">
        <v>873850917.5</v>
      </c>
      <c r="E12" s="56">
        <v>65086766.100000001</v>
      </c>
      <c r="F12" s="56">
        <v>86335562.700000003</v>
      </c>
      <c r="G12" s="56">
        <v>24288085.300000001</v>
      </c>
      <c r="H12" s="57">
        <v>429349454.89999992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5" s="13" customFormat="1" ht="10.5" x14ac:dyDescent="0.15">
      <c r="A13" s="62">
        <v>2014</v>
      </c>
      <c r="B13" s="59">
        <v>364796787.30000001</v>
      </c>
      <c r="C13" s="59">
        <v>6898333.5</v>
      </c>
      <c r="D13" s="59">
        <v>876191364.5</v>
      </c>
      <c r="E13" s="59">
        <v>63007001.200000003</v>
      </c>
      <c r="F13" s="59">
        <v>84615118.799999997</v>
      </c>
      <c r="G13" s="59">
        <v>24263780.300000001</v>
      </c>
      <c r="H13" s="59">
        <v>429273125.0999999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spans="1:25" s="13" customFormat="1" ht="10.5" x14ac:dyDescent="0.15">
      <c r="A14" s="62">
        <v>2013</v>
      </c>
      <c r="B14" s="18">
        <v>366365794</v>
      </c>
      <c r="C14" s="18">
        <v>7011139.5</v>
      </c>
      <c r="D14" s="18">
        <v>878367313</v>
      </c>
      <c r="E14" s="18">
        <v>59848040.799999997</v>
      </c>
      <c r="F14" s="18">
        <v>83241184.299999997</v>
      </c>
      <c r="G14" s="18">
        <v>24205237.300000001</v>
      </c>
      <c r="H14" s="18">
        <v>430224069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45"/>
      <c r="V14" s="45"/>
      <c r="W14" s="45"/>
      <c r="X14" s="45"/>
      <c r="Y14" s="45"/>
    </row>
    <row r="15" spans="1:25" s="13" customFormat="1" ht="10.5" x14ac:dyDescent="0.25">
      <c r="A15" s="62">
        <v>2012</v>
      </c>
      <c r="B15" s="18">
        <v>366423635.5</v>
      </c>
      <c r="C15" s="18">
        <v>7109216</v>
      </c>
      <c r="D15" s="18">
        <v>879773288</v>
      </c>
      <c r="E15" s="18">
        <v>58510268.399999999</v>
      </c>
      <c r="F15" s="18">
        <v>82299626.700000003</v>
      </c>
      <c r="G15" s="18">
        <v>24181477.300000001</v>
      </c>
      <c r="H15" s="18">
        <v>430998311.60000002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5" s="13" customFormat="1" ht="10.5" x14ac:dyDescent="0.25"/>
    <row r="17" spans="1:23" s="13" customFormat="1" ht="10.5" x14ac:dyDescent="0.25"/>
    <row r="18" spans="1:23" s="13" customFormat="1" ht="10.5" x14ac:dyDescent="0.25">
      <c r="A18" s="146" t="s">
        <v>0</v>
      </c>
      <c r="B18" s="141">
        <f>M39</f>
        <v>2012</v>
      </c>
      <c r="C18" s="142"/>
      <c r="D18" s="141">
        <f>L39</f>
        <v>2013</v>
      </c>
      <c r="E18" s="142"/>
      <c r="F18" s="141">
        <f>K39</f>
        <v>2014</v>
      </c>
      <c r="G18" s="142"/>
      <c r="H18" s="141">
        <f>J39</f>
        <v>2015</v>
      </c>
      <c r="I18" s="142"/>
      <c r="J18" s="141">
        <f>I39</f>
        <v>2016</v>
      </c>
      <c r="K18" s="142"/>
      <c r="L18" s="141">
        <f>H39</f>
        <v>2017</v>
      </c>
      <c r="M18" s="142"/>
      <c r="N18" s="141">
        <f>G39</f>
        <v>2018</v>
      </c>
      <c r="O18" s="142"/>
      <c r="P18" s="141">
        <f>F39</f>
        <v>2019</v>
      </c>
      <c r="Q18" s="142"/>
      <c r="R18" s="141">
        <f>E39</f>
        <v>2020</v>
      </c>
      <c r="S18" s="142"/>
      <c r="T18" s="141">
        <f>D39</f>
        <v>2021</v>
      </c>
      <c r="U18" s="142"/>
      <c r="V18" s="141">
        <f>C39</f>
        <v>2022</v>
      </c>
      <c r="W18" s="142"/>
    </row>
    <row r="19" spans="1:23" s="13" customFormat="1" ht="10.5" x14ac:dyDescent="0.25">
      <c r="A19" s="146"/>
      <c r="B19" s="37" t="s">
        <v>9</v>
      </c>
      <c r="C19" s="37" t="s">
        <v>10</v>
      </c>
      <c r="D19" s="37" t="s">
        <v>9</v>
      </c>
      <c r="E19" s="37" t="s">
        <v>10</v>
      </c>
      <c r="F19" s="37" t="s">
        <v>9</v>
      </c>
      <c r="G19" s="37" t="s">
        <v>10</v>
      </c>
      <c r="H19" s="37" t="s">
        <v>9</v>
      </c>
      <c r="I19" s="37" t="s">
        <v>10</v>
      </c>
      <c r="J19" s="37" t="s">
        <v>9</v>
      </c>
      <c r="K19" s="37" t="s">
        <v>10</v>
      </c>
      <c r="L19" s="37" t="s">
        <v>9</v>
      </c>
      <c r="M19" s="37" t="s">
        <v>10</v>
      </c>
      <c r="N19" s="37" t="s">
        <v>9</v>
      </c>
      <c r="O19" s="37" t="s">
        <v>10</v>
      </c>
      <c r="P19" s="37" t="s">
        <v>9</v>
      </c>
      <c r="Q19" s="37" t="s">
        <v>10</v>
      </c>
      <c r="R19" s="37" t="s">
        <v>9</v>
      </c>
      <c r="S19" s="37" t="s">
        <v>10</v>
      </c>
      <c r="T19" s="37" t="s">
        <v>9</v>
      </c>
      <c r="U19" s="37" t="s">
        <v>10</v>
      </c>
      <c r="V19" s="37" t="s">
        <v>9</v>
      </c>
      <c r="W19" s="37" t="s">
        <v>10</v>
      </c>
    </row>
    <row r="20" spans="1:23" s="13" customFormat="1" ht="12" x14ac:dyDescent="0.15">
      <c r="A20" s="21" t="s">
        <v>2</v>
      </c>
      <c r="B20" s="64">
        <f>M40</f>
        <v>366423635.5</v>
      </c>
      <c r="C20" s="18">
        <v>100</v>
      </c>
      <c r="D20" s="64">
        <f>L40</f>
        <v>366365794</v>
      </c>
      <c r="E20" s="18">
        <f>D20/B20*100</f>
        <v>99.984214582686221</v>
      </c>
      <c r="F20" s="64">
        <f>K40</f>
        <v>364796787.30000001</v>
      </c>
      <c r="G20" s="18">
        <f t="shared" ref="G20:G26" si="0">F20/B20*100</f>
        <v>99.556019851781642</v>
      </c>
      <c r="H20" s="59">
        <f>J40</f>
        <v>363426719.30000001</v>
      </c>
      <c r="I20" s="18">
        <f t="shared" ref="I20:I26" si="1">H20/B20*100</f>
        <v>99.182117115368229</v>
      </c>
      <c r="J20" s="70">
        <f>I40</f>
        <v>361148831.39999998</v>
      </c>
      <c r="K20" s="18">
        <f t="shared" ref="K20:K26" si="2">J20/B20*100</f>
        <v>98.560462920793213</v>
      </c>
      <c r="L20" s="78">
        <f>H40</f>
        <v>358798246.10000002</v>
      </c>
      <c r="M20" s="18">
        <f t="shared" ref="M20:M26" si="3">L20/B20*100</f>
        <v>97.918969012576156</v>
      </c>
      <c r="N20" s="78">
        <f>G40</f>
        <v>357533597</v>
      </c>
      <c r="O20" s="18">
        <f t="shared" ref="O20:O26" si="4">N20/B20*100</f>
        <v>97.573835954149303</v>
      </c>
      <c r="P20" s="89">
        <f>F40</f>
        <v>356464890.19999999</v>
      </c>
      <c r="Q20" s="18">
        <f t="shared" ref="Q20:Q26" si="5">P20/B20*100</f>
        <v>97.282177148204184</v>
      </c>
      <c r="R20" s="99">
        <f>E40</f>
        <v>355277335.10000002</v>
      </c>
      <c r="S20" s="18">
        <f t="shared" ref="S20:S26" si="6">R20/B20*100</f>
        <v>96.958083671433911</v>
      </c>
      <c r="T20" s="99">
        <f>D40</f>
        <v>354076378.89999998</v>
      </c>
      <c r="U20" s="18">
        <f t="shared" ref="U20:U26" si="7">T20/B20*100</f>
        <v>96.630332925125941</v>
      </c>
      <c r="V20" s="99">
        <f>C40</f>
        <v>353029083</v>
      </c>
      <c r="W20" s="18">
        <f t="shared" ref="W20:W26" si="8">V20/B20*100</f>
        <v>96.344517328495314</v>
      </c>
    </row>
    <row r="21" spans="1:23" s="13" customFormat="1" ht="12" x14ac:dyDescent="0.15">
      <c r="A21" s="21" t="s">
        <v>3</v>
      </c>
      <c r="B21" s="64">
        <f t="shared" ref="B21:B26" si="9">M41</f>
        <v>7109216</v>
      </c>
      <c r="C21" s="18">
        <v>100</v>
      </c>
      <c r="D21" s="64">
        <f t="shared" ref="D21:D26" si="10">L41</f>
        <v>7011139.5</v>
      </c>
      <c r="E21" s="18">
        <f t="shared" ref="E21:E26" si="11">D21/B21*100</f>
        <v>98.620431563761741</v>
      </c>
      <c r="F21" s="64">
        <f t="shared" ref="F21:F26" si="12">K41</f>
        <v>6898333.5</v>
      </c>
      <c r="G21" s="18">
        <f t="shared" si="0"/>
        <v>97.033674317955729</v>
      </c>
      <c r="H21" s="59">
        <f t="shared" ref="H21:H26" si="13">J41</f>
        <v>6796542.5</v>
      </c>
      <c r="I21" s="18">
        <f t="shared" si="1"/>
        <v>95.601856801087493</v>
      </c>
      <c r="J21" s="70">
        <f t="shared" ref="J21:J26" si="14">I41</f>
        <v>6715444.5999999996</v>
      </c>
      <c r="K21" s="18">
        <f t="shared" si="2"/>
        <v>94.461113574267543</v>
      </c>
      <c r="L21" s="78">
        <f t="shared" ref="L21:L26" si="15">H41</f>
        <v>6581531.5999999996</v>
      </c>
      <c r="M21" s="18">
        <f t="shared" si="3"/>
        <v>92.577460018094811</v>
      </c>
      <c r="N21" s="78">
        <f t="shared" ref="N21:N26" si="16">G41</f>
        <v>6510326.5999999996</v>
      </c>
      <c r="O21" s="18">
        <f t="shared" si="4"/>
        <v>91.575872782596562</v>
      </c>
      <c r="P21" s="89">
        <f t="shared" ref="P21:P26" si="17">F41</f>
        <v>6443323.5999999996</v>
      </c>
      <c r="Q21" s="18">
        <f t="shared" si="5"/>
        <v>90.633391923947727</v>
      </c>
      <c r="R21" s="99">
        <f t="shared" ref="R21:R26" si="18">E41</f>
        <v>6404465.8000000007</v>
      </c>
      <c r="S21" s="18">
        <f t="shared" si="6"/>
        <v>90.086808446951125</v>
      </c>
      <c r="T21" s="99">
        <f t="shared" ref="T21:T26" si="19">D41</f>
        <v>6278960.3000000007</v>
      </c>
      <c r="U21" s="18">
        <f t="shared" si="7"/>
        <v>88.321416876347556</v>
      </c>
      <c r="V21" s="99">
        <f t="shared" ref="V21:V26" si="20">C41</f>
        <v>6229653.4000000004</v>
      </c>
      <c r="W21" s="18">
        <f t="shared" si="8"/>
        <v>87.627853760527188</v>
      </c>
    </row>
    <row r="22" spans="1:23" s="13" customFormat="1" ht="12" x14ac:dyDescent="0.15">
      <c r="A22" s="21" t="s">
        <v>4</v>
      </c>
      <c r="B22" s="64">
        <f t="shared" si="9"/>
        <v>879773288</v>
      </c>
      <c r="C22" s="18">
        <v>100</v>
      </c>
      <c r="D22" s="64">
        <f t="shared" si="10"/>
        <v>878367313</v>
      </c>
      <c r="E22" s="18">
        <f t="shared" si="11"/>
        <v>99.840188941949322</v>
      </c>
      <c r="F22" s="64">
        <f t="shared" si="12"/>
        <v>876191364.5</v>
      </c>
      <c r="G22" s="18">
        <f t="shared" si="0"/>
        <v>99.592858347842906</v>
      </c>
      <c r="H22" s="59">
        <f t="shared" si="13"/>
        <v>873850917.5</v>
      </c>
      <c r="I22" s="18">
        <f t="shared" si="1"/>
        <v>99.326829925302306</v>
      </c>
      <c r="J22" s="70">
        <f t="shared" si="14"/>
        <v>872381012.29999995</v>
      </c>
      <c r="K22" s="18">
        <f t="shared" si="2"/>
        <v>99.159752199705338</v>
      </c>
      <c r="L22" s="78">
        <f t="shared" si="15"/>
        <v>870001466.70000005</v>
      </c>
      <c r="M22" s="18">
        <f t="shared" si="3"/>
        <v>98.889279609498672</v>
      </c>
      <c r="N22" s="78">
        <f t="shared" si="16"/>
        <v>867888566.89999998</v>
      </c>
      <c r="O22" s="18">
        <f t="shared" si="4"/>
        <v>98.649115486670695</v>
      </c>
      <c r="P22" s="89">
        <f t="shared" si="17"/>
        <v>866344644.10000002</v>
      </c>
      <c r="Q22" s="18">
        <f t="shared" si="5"/>
        <v>98.47362450267984</v>
      </c>
      <c r="R22" s="99">
        <f t="shared" si="18"/>
        <v>864747551.70000005</v>
      </c>
      <c r="S22" s="18">
        <f t="shared" si="6"/>
        <v>98.292089961703866</v>
      </c>
      <c r="T22" s="99">
        <f t="shared" si="19"/>
        <v>862919744.9000001</v>
      </c>
      <c r="U22" s="18">
        <f t="shared" si="7"/>
        <v>98.084331119178074</v>
      </c>
      <c r="V22" s="99">
        <f t="shared" si="20"/>
        <v>861523939.79999995</v>
      </c>
      <c r="W22" s="18">
        <f t="shared" si="8"/>
        <v>97.925676029390871</v>
      </c>
    </row>
    <row r="23" spans="1:23" s="13" customFormat="1" ht="12" x14ac:dyDescent="0.15">
      <c r="A23" s="21" t="s">
        <v>11</v>
      </c>
      <c r="B23" s="64">
        <f t="shared" si="9"/>
        <v>58510268.399999999</v>
      </c>
      <c r="C23" s="18">
        <v>100</v>
      </c>
      <c r="D23" s="64">
        <f t="shared" si="10"/>
        <v>59848040.799999997</v>
      </c>
      <c r="E23" s="18">
        <f t="shared" si="11"/>
        <v>102.2863891015752</v>
      </c>
      <c r="F23" s="64">
        <f t="shared" si="12"/>
        <v>63007001.200000003</v>
      </c>
      <c r="G23" s="18">
        <f t="shared" si="0"/>
        <v>107.68537373518528</v>
      </c>
      <c r="H23" s="59">
        <f t="shared" si="13"/>
        <v>65086766.100000001</v>
      </c>
      <c r="I23" s="18">
        <f t="shared" si="1"/>
        <v>111.23990349017096</v>
      </c>
      <c r="J23" s="70">
        <f t="shared" si="14"/>
        <v>68144761.800000012</v>
      </c>
      <c r="K23" s="18">
        <f t="shared" si="2"/>
        <v>116.46632918197315</v>
      </c>
      <c r="L23" s="78">
        <f t="shared" si="15"/>
        <v>72001246.400000006</v>
      </c>
      <c r="M23" s="18">
        <f t="shared" si="3"/>
        <v>123.05745362125191</v>
      </c>
      <c r="N23" s="78">
        <f t="shared" si="16"/>
        <v>74547518</v>
      </c>
      <c r="O23" s="18">
        <f t="shared" si="4"/>
        <v>127.409290776728</v>
      </c>
      <c r="P23" s="89">
        <f t="shared" si="17"/>
        <v>76571202.099999994</v>
      </c>
      <c r="Q23" s="18">
        <f t="shared" si="5"/>
        <v>130.86797274031989</v>
      </c>
      <c r="R23" s="99">
        <f t="shared" si="18"/>
        <v>78270335.199999988</v>
      </c>
      <c r="S23" s="18">
        <f t="shared" si="6"/>
        <v>133.77196403358147</v>
      </c>
      <c r="T23" s="99">
        <f t="shared" si="19"/>
        <v>79765410.599999994</v>
      </c>
      <c r="U23" s="18">
        <f t="shared" si="7"/>
        <v>136.32719996204975</v>
      </c>
      <c r="V23" s="99">
        <f t="shared" si="20"/>
        <v>81366029.700000003</v>
      </c>
      <c r="W23" s="18">
        <f t="shared" si="8"/>
        <v>139.06282080907357</v>
      </c>
    </row>
    <row r="24" spans="1:23" s="13" customFormat="1" ht="12" x14ac:dyDescent="0.15">
      <c r="A24" s="21" t="s">
        <v>6</v>
      </c>
      <c r="B24" s="64">
        <f t="shared" si="9"/>
        <v>82299626.700000003</v>
      </c>
      <c r="C24" s="18">
        <v>100</v>
      </c>
      <c r="D24" s="64">
        <f t="shared" si="10"/>
        <v>83241184.299999997</v>
      </c>
      <c r="E24" s="18">
        <f t="shared" si="11"/>
        <v>101.1440605963283</v>
      </c>
      <c r="F24" s="64">
        <f t="shared" si="12"/>
        <v>84615118.799999997</v>
      </c>
      <c r="G24" s="18">
        <f t="shared" si="0"/>
        <v>102.81349040432524</v>
      </c>
      <c r="H24" s="59">
        <f t="shared" si="13"/>
        <v>86335562.700000003</v>
      </c>
      <c r="I24" s="18">
        <f t="shared" si="1"/>
        <v>104.90395419983113</v>
      </c>
      <c r="J24" s="70">
        <f t="shared" si="14"/>
        <v>87020164.300000012</v>
      </c>
      <c r="K24" s="18">
        <f t="shared" si="2"/>
        <v>105.73579466794835</v>
      </c>
      <c r="L24" s="78">
        <f t="shared" si="15"/>
        <v>87953040.299999997</v>
      </c>
      <c r="M24" s="18">
        <f t="shared" si="3"/>
        <v>106.86930649224924</v>
      </c>
      <c r="N24" s="78">
        <f t="shared" si="16"/>
        <v>88374850.200000003</v>
      </c>
      <c r="O24" s="18">
        <f t="shared" si="4"/>
        <v>107.38183603450051</v>
      </c>
      <c r="P24" s="89">
        <f t="shared" si="17"/>
        <v>89107063</v>
      </c>
      <c r="Q24" s="18">
        <f t="shared" si="5"/>
        <v>108.27152755481453</v>
      </c>
      <c r="R24" s="99">
        <f t="shared" si="18"/>
        <v>89585477.400000006</v>
      </c>
      <c r="S24" s="18">
        <f t="shared" si="6"/>
        <v>108.85283565933841</v>
      </c>
      <c r="T24" s="99">
        <f t="shared" si="19"/>
        <v>90000341.700000003</v>
      </c>
      <c r="U24" s="18">
        <f t="shared" si="7"/>
        <v>109.35692579514458</v>
      </c>
      <c r="V24" s="99">
        <f t="shared" si="20"/>
        <v>90269170.799999997</v>
      </c>
      <c r="W24" s="18">
        <f t="shared" si="8"/>
        <v>109.68357259875638</v>
      </c>
    </row>
    <row r="25" spans="1:23" s="13" customFormat="1" ht="12" x14ac:dyDescent="0.15">
      <c r="A25" s="21" t="s">
        <v>7</v>
      </c>
      <c r="B25" s="64">
        <f t="shared" si="9"/>
        <v>24181477.300000001</v>
      </c>
      <c r="C25" s="18">
        <v>100</v>
      </c>
      <c r="D25" s="64">
        <f t="shared" si="10"/>
        <v>24205237.300000001</v>
      </c>
      <c r="E25" s="18">
        <f t="shared" si="11"/>
        <v>100.09825702418934</v>
      </c>
      <c r="F25" s="64">
        <f t="shared" si="12"/>
        <v>24263780.300000001</v>
      </c>
      <c r="G25" s="18">
        <f t="shared" si="0"/>
        <v>100.34035554974136</v>
      </c>
      <c r="H25" s="59">
        <f t="shared" si="13"/>
        <v>24288085.300000001</v>
      </c>
      <c r="I25" s="18">
        <f t="shared" si="1"/>
        <v>100.44086636510004</v>
      </c>
      <c r="J25" s="70">
        <f t="shared" si="14"/>
        <v>24376579.300000001</v>
      </c>
      <c r="K25" s="18">
        <f t="shared" si="2"/>
        <v>100.80682415544561</v>
      </c>
      <c r="L25" s="78">
        <f t="shared" si="15"/>
        <v>24381340.300000001</v>
      </c>
      <c r="M25" s="18">
        <f t="shared" si="3"/>
        <v>100.82651277885326</v>
      </c>
      <c r="N25" s="78">
        <f t="shared" si="16"/>
        <v>24473332.700000003</v>
      </c>
      <c r="O25" s="18">
        <f t="shared" si="4"/>
        <v>101.20693784080761</v>
      </c>
      <c r="P25" s="89">
        <f t="shared" si="17"/>
        <v>24560703.700000003</v>
      </c>
      <c r="Q25" s="18">
        <f t="shared" si="5"/>
        <v>101.5682515807254</v>
      </c>
      <c r="R25" s="99">
        <f t="shared" si="18"/>
        <v>24604384.700000003</v>
      </c>
      <c r="S25" s="18">
        <f t="shared" si="6"/>
        <v>101.7488898413994</v>
      </c>
      <c r="T25" s="99">
        <f t="shared" si="19"/>
        <v>25392689.100000001</v>
      </c>
      <c r="U25" s="18">
        <f t="shared" si="7"/>
        <v>105.00884120921761</v>
      </c>
      <c r="V25" s="99">
        <f t="shared" si="20"/>
        <v>25447029.100000001</v>
      </c>
      <c r="W25" s="18">
        <f t="shared" si="8"/>
        <v>105.23355866268767</v>
      </c>
    </row>
    <row r="26" spans="1:23" s="13" customFormat="1" ht="12" x14ac:dyDescent="0.15">
      <c r="A26" s="22" t="s">
        <v>8</v>
      </c>
      <c r="B26" s="64">
        <f t="shared" si="9"/>
        <v>430998311.60000002</v>
      </c>
      <c r="C26" s="18">
        <v>100</v>
      </c>
      <c r="D26" s="64">
        <f t="shared" si="10"/>
        <v>430224069</v>
      </c>
      <c r="E26" s="18">
        <f t="shared" si="11"/>
        <v>99.820360641988188</v>
      </c>
      <c r="F26" s="64">
        <f t="shared" si="12"/>
        <v>429273125.0999999</v>
      </c>
      <c r="G26" s="18">
        <f t="shared" si="0"/>
        <v>99.599723141931648</v>
      </c>
      <c r="H26" s="59">
        <f t="shared" si="13"/>
        <v>429349454.89999992</v>
      </c>
      <c r="I26" s="18">
        <f t="shared" si="1"/>
        <v>99.617433141703259</v>
      </c>
      <c r="J26" s="70">
        <f t="shared" si="14"/>
        <v>429362051.89999998</v>
      </c>
      <c r="K26" s="18">
        <f t="shared" si="2"/>
        <v>99.620355890971879</v>
      </c>
      <c r="L26" s="78">
        <f t="shared" si="15"/>
        <v>430443074.49999994</v>
      </c>
      <c r="M26" s="18">
        <f t="shared" si="3"/>
        <v>99.871174182112483</v>
      </c>
      <c r="N26" s="78">
        <f t="shared" si="16"/>
        <v>430831279.90000004</v>
      </c>
      <c r="O26" s="18">
        <f t="shared" si="4"/>
        <v>99.961245393426267</v>
      </c>
      <c r="P26" s="89">
        <f t="shared" si="17"/>
        <v>430735562.69999999</v>
      </c>
      <c r="Q26" s="18">
        <f t="shared" si="5"/>
        <v>99.93903713937425</v>
      </c>
      <c r="R26" s="99">
        <f t="shared" si="18"/>
        <v>431321723.9000001</v>
      </c>
      <c r="S26" s="18">
        <f t="shared" si="6"/>
        <v>100.07503795056631</v>
      </c>
      <c r="T26" s="99">
        <f t="shared" si="19"/>
        <v>431845198.39999998</v>
      </c>
      <c r="U26" s="18">
        <f t="shared" si="7"/>
        <v>100.1964942268233</v>
      </c>
      <c r="V26" s="99">
        <f t="shared" si="20"/>
        <v>432362769.40000004</v>
      </c>
      <c r="W26" s="18">
        <f t="shared" si="8"/>
        <v>100.31658077613686</v>
      </c>
    </row>
    <row r="27" spans="1:23" s="13" customFormat="1" ht="10.5" x14ac:dyDescent="0.25"/>
    <row r="28" spans="1:23" s="13" customFormat="1" ht="10.5" x14ac:dyDescent="0.25">
      <c r="A28" s="20" t="s">
        <v>12</v>
      </c>
      <c r="B28" s="109">
        <f>M39</f>
        <v>2012</v>
      </c>
      <c r="C28" s="109">
        <f>L39</f>
        <v>2013</v>
      </c>
      <c r="D28" s="109">
        <f>K39</f>
        <v>2014</v>
      </c>
      <c r="E28" s="109">
        <f>J39</f>
        <v>2015</v>
      </c>
      <c r="F28" s="109">
        <f>I39</f>
        <v>2016</v>
      </c>
      <c r="G28" s="109">
        <f>H39</f>
        <v>2017</v>
      </c>
      <c r="H28" s="109">
        <f>G39</f>
        <v>2018</v>
      </c>
      <c r="I28" s="109">
        <f>F39</f>
        <v>2019</v>
      </c>
      <c r="J28" s="109">
        <f>E39</f>
        <v>2020</v>
      </c>
      <c r="K28" s="109">
        <f>D39</f>
        <v>2021</v>
      </c>
      <c r="L28" s="109">
        <f>C39</f>
        <v>2022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s="13" customFormat="1" ht="10.5" x14ac:dyDescent="0.25">
      <c r="A29" s="21" t="s">
        <v>2</v>
      </c>
      <c r="B29" s="18">
        <f>C20</f>
        <v>100</v>
      </c>
      <c r="C29" s="18">
        <f>E20</f>
        <v>99.984214582686221</v>
      </c>
      <c r="D29" s="18">
        <f>G20</f>
        <v>99.556019851781642</v>
      </c>
      <c r="E29" s="18">
        <f>I20</f>
        <v>99.182117115368229</v>
      </c>
      <c r="F29" s="18">
        <f>K20</f>
        <v>98.560462920793213</v>
      </c>
      <c r="G29" s="18">
        <f>M20</f>
        <v>97.918969012576156</v>
      </c>
      <c r="H29" s="18">
        <f>O20</f>
        <v>97.573835954149303</v>
      </c>
      <c r="I29" s="18">
        <f>Q20</f>
        <v>97.282177148204184</v>
      </c>
      <c r="J29" s="18">
        <f>S20</f>
        <v>96.958083671433911</v>
      </c>
      <c r="K29" s="18">
        <f>U20</f>
        <v>96.630332925125941</v>
      </c>
      <c r="L29" s="58">
        <f>W20</f>
        <v>96.344517328495314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 s="13" customFormat="1" ht="10.5" x14ac:dyDescent="0.25">
      <c r="A30" s="21" t="s">
        <v>3</v>
      </c>
      <c r="B30" s="64">
        <f t="shared" ref="B30:B35" si="21">C21</f>
        <v>100</v>
      </c>
      <c r="C30" s="64">
        <f t="shared" ref="C30:C35" si="22">E21</f>
        <v>98.620431563761741</v>
      </c>
      <c r="D30" s="64">
        <f t="shared" ref="D30:D35" si="23">G21</f>
        <v>97.033674317955729</v>
      </c>
      <c r="E30" s="64">
        <f t="shared" ref="E30:E35" si="24">I21</f>
        <v>95.601856801087493</v>
      </c>
      <c r="F30" s="64">
        <f t="shared" ref="F30:F35" si="25">K21</f>
        <v>94.461113574267543</v>
      </c>
      <c r="G30" s="64">
        <f t="shared" ref="G30:G35" si="26">M21</f>
        <v>92.577460018094811</v>
      </c>
      <c r="H30" s="64">
        <f t="shared" ref="H30:H35" si="27">O21</f>
        <v>91.575872782596562</v>
      </c>
      <c r="I30" s="64">
        <f t="shared" ref="I30:I35" si="28">Q21</f>
        <v>90.633391923947727</v>
      </c>
      <c r="J30" s="64">
        <f t="shared" ref="J30:J35" si="29">S21</f>
        <v>90.086808446951125</v>
      </c>
      <c r="K30" s="64">
        <f t="shared" ref="K30:K35" si="30">U21</f>
        <v>88.321416876347556</v>
      </c>
      <c r="L30" s="64">
        <f t="shared" ref="L30:L35" si="31">W21</f>
        <v>87.627853760527188</v>
      </c>
    </row>
    <row r="31" spans="1:23" s="13" customFormat="1" ht="10.5" x14ac:dyDescent="0.25">
      <c r="A31" s="21" t="s">
        <v>4</v>
      </c>
      <c r="B31" s="64">
        <f t="shared" si="21"/>
        <v>100</v>
      </c>
      <c r="C31" s="64">
        <f t="shared" si="22"/>
        <v>99.840188941949322</v>
      </c>
      <c r="D31" s="64">
        <f t="shared" si="23"/>
        <v>99.592858347842906</v>
      </c>
      <c r="E31" s="64">
        <f t="shared" si="24"/>
        <v>99.326829925302306</v>
      </c>
      <c r="F31" s="64">
        <f t="shared" si="25"/>
        <v>99.159752199705338</v>
      </c>
      <c r="G31" s="64">
        <f t="shared" si="26"/>
        <v>98.889279609498672</v>
      </c>
      <c r="H31" s="64">
        <f t="shared" si="27"/>
        <v>98.649115486670695</v>
      </c>
      <c r="I31" s="64">
        <f t="shared" si="28"/>
        <v>98.47362450267984</v>
      </c>
      <c r="J31" s="64">
        <f t="shared" si="29"/>
        <v>98.292089961703866</v>
      </c>
      <c r="K31" s="64">
        <f t="shared" si="30"/>
        <v>98.084331119178074</v>
      </c>
      <c r="L31" s="64">
        <f t="shared" si="31"/>
        <v>97.925676029390871</v>
      </c>
    </row>
    <row r="32" spans="1:23" s="13" customFormat="1" ht="10.5" x14ac:dyDescent="0.25">
      <c r="A32" s="21" t="s">
        <v>11</v>
      </c>
      <c r="B32" s="64">
        <f t="shared" si="21"/>
        <v>100</v>
      </c>
      <c r="C32" s="64">
        <f t="shared" si="22"/>
        <v>102.2863891015752</v>
      </c>
      <c r="D32" s="64">
        <f t="shared" si="23"/>
        <v>107.68537373518528</v>
      </c>
      <c r="E32" s="64">
        <f t="shared" si="24"/>
        <v>111.23990349017096</v>
      </c>
      <c r="F32" s="64">
        <f t="shared" si="25"/>
        <v>116.46632918197315</v>
      </c>
      <c r="G32" s="64">
        <f t="shared" si="26"/>
        <v>123.05745362125191</v>
      </c>
      <c r="H32" s="64">
        <f t="shared" si="27"/>
        <v>127.409290776728</v>
      </c>
      <c r="I32" s="64">
        <f t="shared" si="28"/>
        <v>130.86797274031989</v>
      </c>
      <c r="J32" s="64">
        <f t="shared" si="29"/>
        <v>133.77196403358147</v>
      </c>
      <c r="K32" s="64">
        <f t="shared" si="30"/>
        <v>136.32719996204975</v>
      </c>
      <c r="L32" s="64">
        <f t="shared" si="31"/>
        <v>139.06282080907357</v>
      </c>
    </row>
    <row r="33" spans="1:13" s="13" customFormat="1" ht="10.5" x14ac:dyDescent="0.25">
      <c r="A33" s="21" t="s">
        <v>6</v>
      </c>
      <c r="B33" s="64">
        <f t="shared" si="21"/>
        <v>100</v>
      </c>
      <c r="C33" s="64">
        <f t="shared" si="22"/>
        <v>101.1440605963283</v>
      </c>
      <c r="D33" s="64">
        <f t="shared" si="23"/>
        <v>102.81349040432524</v>
      </c>
      <c r="E33" s="64">
        <f t="shared" si="24"/>
        <v>104.90395419983113</v>
      </c>
      <c r="F33" s="64">
        <f t="shared" si="25"/>
        <v>105.73579466794835</v>
      </c>
      <c r="G33" s="64">
        <f t="shared" si="26"/>
        <v>106.86930649224924</v>
      </c>
      <c r="H33" s="64">
        <f t="shared" si="27"/>
        <v>107.38183603450051</v>
      </c>
      <c r="I33" s="64">
        <f t="shared" si="28"/>
        <v>108.27152755481453</v>
      </c>
      <c r="J33" s="64">
        <f t="shared" si="29"/>
        <v>108.85283565933841</v>
      </c>
      <c r="K33" s="64">
        <f t="shared" si="30"/>
        <v>109.35692579514458</v>
      </c>
      <c r="L33" s="64">
        <f t="shared" si="31"/>
        <v>109.68357259875638</v>
      </c>
    </row>
    <row r="34" spans="1:13" s="13" customFormat="1" ht="10.5" x14ac:dyDescent="0.25">
      <c r="A34" s="21" t="s">
        <v>7</v>
      </c>
      <c r="B34" s="64">
        <f t="shared" si="21"/>
        <v>100</v>
      </c>
      <c r="C34" s="64">
        <f t="shared" si="22"/>
        <v>100.09825702418934</v>
      </c>
      <c r="D34" s="64">
        <f t="shared" si="23"/>
        <v>100.34035554974136</v>
      </c>
      <c r="E34" s="64">
        <f t="shared" si="24"/>
        <v>100.44086636510004</v>
      </c>
      <c r="F34" s="64">
        <f t="shared" si="25"/>
        <v>100.80682415544561</v>
      </c>
      <c r="G34" s="64">
        <f t="shared" si="26"/>
        <v>100.82651277885326</v>
      </c>
      <c r="H34" s="64">
        <f t="shared" si="27"/>
        <v>101.20693784080761</v>
      </c>
      <c r="I34" s="64">
        <f t="shared" si="28"/>
        <v>101.5682515807254</v>
      </c>
      <c r="J34" s="64">
        <f t="shared" si="29"/>
        <v>101.7488898413994</v>
      </c>
      <c r="K34" s="64">
        <f t="shared" si="30"/>
        <v>105.00884120921761</v>
      </c>
      <c r="L34" s="64">
        <f t="shared" si="31"/>
        <v>105.23355866268767</v>
      </c>
    </row>
    <row r="35" spans="1:13" s="13" customFormat="1" ht="10.5" x14ac:dyDescent="0.25">
      <c r="A35" s="22" t="s">
        <v>8</v>
      </c>
      <c r="B35" s="64">
        <f t="shared" si="21"/>
        <v>100</v>
      </c>
      <c r="C35" s="64">
        <f t="shared" si="22"/>
        <v>99.820360641988188</v>
      </c>
      <c r="D35" s="64">
        <f t="shared" si="23"/>
        <v>99.599723141931648</v>
      </c>
      <c r="E35" s="64">
        <f t="shared" si="24"/>
        <v>99.617433141703259</v>
      </c>
      <c r="F35" s="64">
        <f t="shared" si="25"/>
        <v>99.620355890971879</v>
      </c>
      <c r="G35" s="64">
        <f t="shared" si="26"/>
        <v>99.871174182112483</v>
      </c>
      <c r="H35" s="64">
        <f t="shared" si="27"/>
        <v>99.961245393426267</v>
      </c>
      <c r="I35" s="64">
        <f t="shared" si="28"/>
        <v>99.93903713937425</v>
      </c>
      <c r="J35" s="64">
        <f t="shared" si="29"/>
        <v>100.07503795056631</v>
      </c>
      <c r="K35" s="64">
        <f t="shared" si="30"/>
        <v>100.1964942268233</v>
      </c>
      <c r="L35" s="64">
        <f t="shared" si="31"/>
        <v>100.31658077613686</v>
      </c>
    </row>
    <row r="39" spans="1:13" x14ac:dyDescent="0.25">
      <c r="A39" s="143" t="s">
        <v>0</v>
      </c>
      <c r="B39" s="143"/>
      <c r="C39" s="62">
        <v>2022</v>
      </c>
      <c r="D39" s="105">
        <v>2021</v>
      </c>
      <c r="E39" s="62">
        <v>2020</v>
      </c>
      <c r="F39" s="62">
        <v>2019</v>
      </c>
      <c r="G39" s="62">
        <v>2018</v>
      </c>
      <c r="H39" s="62">
        <v>2017</v>
      </c>
      <c r="I39" s="62">
        <v>2016</v>
      </c>
      <c r="J39" s="62">
        <v>2015</v>
      </c>
      <c r="K39" s="62">
        <v>2014</v>
      </c>
      <c r="L39" s="62">
        <v>2013</v>
      </c>
      <c r="M39" s="62">
        <v>2012</v>
      </c>
    </row>
    <row r="40" spans="1:13" x14ac:dyDescent="0.15">
      <c r="A40" s="60" t="s">
        <v>2</v>
      </c>
      <c r="B40" s="60" t="s">
        <v>9</v>
      </c>
      <c r="C40" s="78">
        <v>353029083</v>
      </c>
      <c r="D40" s="78">
        <v>354076378.89999998</v>
      </c>
      <c r="E40" s="78">
        <v>355277335.10000002</v>
      </c>
      <c r="F40" s="78">
        <v>356464890.19999999</v>
      </c>
      <c r="G40" s="89">
        <v>357533597</v>
      </c>
      <c r="H40" s="89">
        <v>358798246.10000002</v>
      </c>
      <c r="I40" s="78">
        <v>361148831.39999998</v>
      </c>
      <c r="J40" s="70">
        <v>363426719.30000001</v>
      </c>
      <c r="K40" s="59">
        <v>364796787.30000001</v>
      </c>
      <c r="L40" s="64">
        <v>366365794</v>
      </c>
      <c r="M40" s="64">
        <v>366423635.5</v>
      </c>
    </row>
    <row r="41" spans="1:13" x14ac:dyDescent="0.15">
      <c r="A41" s="60" t="s">
        <v>3</v>
      </c>
      <c r="B41" s="60" t="s">
        <v>9</v>
      </c>
      <c r="C41" s="78">
        <v>6229653.4000000004</v>
      </c>
      <c r="D41" s="78">
        <v>6278960.3000000007</v>
      </c>
      <c r="E41" s="78">
        <v>6404465.8000000007</v>
      </c>
      <c r="F41" s="78">
        <v>6443323.5999999996</v>
      </c>
      <c r="G41" s="89">
        <v>6510326.5999999996</v>
      </c>
      <c r="H41" s="89">
        <v>6581531.5999999996</v>
      </c>
      <c r="I41" s="78">
        <v>6715444.5999999996</v>
      </c>
      <c r="J41" s="70">
        <v>6796542.5</v>
      </c>
      <c r="K41" s="59">
        <v>6898333.5</v>
      </c>
      <c r="L41" s="64">
        <v>7011139.5</v>
      </c>
      <c r="M41" s="64">
        <v>7109216</v>
      </c>
    </row>
    <row r="42" spans="1:13" x14ac:dyDescent="0.15">
      <c r="A42" s="61" t="s">
        <v>4</v>
      </c>
      <c r="B42" s="60" t="s">
        <v>9</v>
      </c>
      <c r="C42" s="79">
        <v>861523939.79999995</v>
      </c>
      <c r="D42" s="79">
        <v>862919744.9000001</v>
      </c>
      <c r="E42" s="79">
        <v>864747551.70000005</v>
      </c>
      <c r="F42" s="79">
        <v>866344644.10000002</v>
      </c>
      <c r="G42" s="89">
        <v>867888566.89999998</v>
      </c>
      <c r="H42" s="89">
        <v>870001466.70000005</v>
      </c>
      <c r="I42" s="79">
        <v>872381012.29999995</v>
      </c>
      <c r="J42" s="70">
        <v>873850917.5</v>
      </c>
      <c r="K42" s="59">
        <v>876191364.5</v>
      </c>
      <c r="L42" s="64">
        <v>878367313</v>
      </c>
      <c r="M42" s="64">
        <v>879773288</v>
      </c>
    </row>
    <row r="43" spans="1:13" x14ac:dyDescent="0.15">
      <c r="A43" s="61" t="s">
        <v>5</v>
      </c>
      <c r="B43" s="60" t="s">
        <v>9</v>
      </c>
      <c r="C43" s="80">
        <v>81366029.700000003</v>
      </c>
      <c r="D43" s="80">
        <v>79765410.599999994</v>
      </c>
      <c r="E43" s="80">
        <v>78270335.199999988</v>
      </c>
      <c r="F43" s="80">
        <v>76571202.099999994</v>
      </c>
      <c r="G43" s="89">
        <v>74547518</v>
      </c>
      <c r="H43" s="89">
        <v>72001246.400000006</v>
      </c>
      <c r="I43" s="80">
        <v>68144761.800000012</v>
      </c>
      <c r="J43" s="70">
        <v>65086766.100000001</v>
      </c>
      <c r="K43" s="59">
        <v>63007001.200000003</v>
      </c>
      <c r="L43" s="64">
        <v>59848040.799999997</v>
      </c>
      <c r="M43" s="64">
        <v>58510268.399999999</v>
      </c>
    </row>
    <row r="44" spans="1:13" x14ac:dyDescent="0.15">
      <c r="A44" s="61" t="s">
        <v>6</v>
      </c>
      <c r="B44" s="60" t="s">
        <v>9</v>
      </c>
      <c r="C44" s="81">
        <v>90269170.799999997</v>
      </c>
      <c r="D44" s="81">
        <v>90000341.700000003</v>
      </c>
      <c r="E44" s="81">
        <v>89585477.400000006</v>
      </c>
      <c r="F44" s="81">
        <v>89107063</v>
      </c>
      <c r="G44" s="89">
        <v>88374850.200000003</v>
      </c>
      <c r="H44" s="89">
        <v>87953040.299999997</v>
      </c>
      <c r="I44" s="81">
        <v>87020164.300000012</v>
      </c>
      <c r="J44" s="70">
        <v>86335562.700000003</v>
      </c>
      <c r="K44" s="59">
        <v>84615118.799999997</v>
      </c>
      <c r="L44" s="64">
        <v>83241184.299999997</v>
      </c>
      <c r="M44" s="64">
        <v>82299626.700000003</v>
      </c>
    </row>
    <row r="45" spans="1:13" x14ac:dyDescent="0.15">
      <c r="A45" s="61" t="s">
        <v>7</v>
      </c>
      <c r="B45" s="60" t="s">
        <v>9</v>
      </c>
      <c r="C45" s="82">
        <v>25447029.100000001</v>
      </c>
      <c r="D45" s="82">
        <v>25392689.100000001</v>
      </c>
      <c r="E45" s="82">
        <v>24604384.700000003</v>
      </c>
      <c r="F45" s="82">
        <v>24560703.700000003</v>
      </c>
      <c r="G45" s="89">
        <v>24473332.700000003</v>
      </c>
      <c r="H45" s="89">
        <v>24381340.300000001</v>
      </c>
      <c r="I45" s="82">
        <v>24376579.300000001</v>
      </c>
      <c r="J45" s="70">
        <v>24288085.300000001</v>
      </c>
      <c r="K45" s="59">
        <v>24263780.300000001</v>
      </c>
      <c r="L45" s="64">
        <v>24205237.300000001</v>
      </c>
      <c r="M45" s="64">
        <v>24181477.300000001</v>
      </c>
    </row>
    <row r="46" spans="1:13" x14ac:dyDescent="0.15">
      <c r="A46" s="60" t="s">
        <v>8</v>
      </c>
      <c r="B46" s="60" t="s">
        <v>9</v>
      </c>
      <c r="C46" s="86">
        <v>432362769.40000004</v>
      </c>
      <c r="D46" s="86">
        <v>431845198.39999998</v>
      </c>
      <c r="E46" s="86">
        <v>431321723.9000001</v>
      </c>
      <c r="F46" s="86">
        <v>430735562.69999999</v>
      </c>
      <c r="G46" s="86">
        <v>430831279.90000004</v>
      </c>
      <c r="H46" s="86">
        <v>430443074.49999994</v>
      </c>
      <c r="I46" s="86">
        <v>429362051.89999998</v>
      </c>
      <c r="J46" s="63">
        <v>429349454.89999992</v>
      </c>
      <c r="K46" s="59">
        <v>429273125.0999999</v>
      </c>
      <c r="L46" s="64">
        <v>430224069</v>
      </c>
      <c r="M46" s="64">
        <v>430998311.60000002</v>
      </c>
    </row>
  </sheetData>
  <mergeCells count="15">
    <mergeCell ref="A39:B39"/>
    <mergeCell ref="A2:B2"/>
    <mergeCell ref="A3:A4"/>
    <mergeCell ref="J18:K18"/>
    <mergeCell ref="L18:M18"/>
    <mergeCell ref="A18:A19"/>
    <mergeCell ref="B18:C18"/>
    <mergeCell ref="D18:E18"/>
    <mergeCell ref="F18:G18"/>
    <mergeCell ref="H18:I18"/>
    <mergeCell ref="N18:O18"/>
    <mergeCell ref="V18:W18"/>
    <mergeCell ref="P18:Q18"/>
    <mergeCell ref="R18:S18"/>
    <mergeCell ref="T18:U18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1.시별 면적 및 지번수</vt:lpstr>
      <vt:lpstr>2.시별 면적 및 지번수 현황</vt:lpstr>
      <vt:lpstr>3.지적통계체계표</vt:lpstr>
      <vt:lpstr>4.지목별현황</vt:lpstr>
      <vt:lpstr>5.시별 지적공부등록지 현황</vt:lpstr>
      <vt:lpstr>6.시별 지목별 면적 현황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DanMi</dc:creator>
  <cp:lastModifiedBy>rose</cp:lastModifiedBy>
  <dcterms:created xsi:type="dcterms:W3CDTF">2013-04-09T08:25:40Z</dcterms:created>
  <dcterms:modified xsi:type="dcterms:W3CDTF">2023-01-25T01:30:43Z</dcterms:modified>
</cp:coreProperties>
</file>