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2.1" sheetId="1" state="visible" r:id="rId2"/>
    <sheet name="2.2.2" sheetId="2" state="visible" r:id="rId3"/>
  </sheets>
  <definedNames>
    <definedName function="false" hidden="false" localSheetId="0" name="_xlnm.Print_Area" vbProcedure="false">'2.2.1'!$A$1:$AF$98</definedName>
    <definedName function="false" hidden="false" localSheetId="1" name="_xlnm.Print_Area" vbProcedure="false">'2.2.2'!$B$2:$G$19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<sst xmlns="http://schemas.openxmlformats.org/spreadsheetml/2006/main" count="54" uniqueCount="22">
  <si>
    <t xml:space="preserve">I_B = 0</t>
  </si>
  <si>
    <r>
      <rPr>
        <sz val="11"/>
        <color rgb="FF000000"/>
        <rFont val="Calibri"/>
        <family val="2"/>
      </rPr>
      <t xml:space="preserve">I</t>
    </r>
    <r>
      <rPr>
        <vertAlign val="subscript"/>
        <sz val="11"/>
        <color rgb="FF000000"/>
        <rFont val="Calibri"/>
        <family val="2"/>
      </rPr>
      <t xml:space="preserve">B</t>
    </r>
    <r>
      <rPr>
        <sz val="11"/>
        <color rgb="FF000000"/>
        <rFont val="Calibri"/>
        <family val="2"/>
      </rPr>
      <t xml:space="preserve"> = (0±0,01)A</t>
    </r>
  </si>
  <si>
    <t xml:space="preserve">t</t>
  </si>
  <si>
    <t xml:space="preserve">log(A)</t>
  </si>
  <si>
    <t xml:space="preserve">modelo</t>
  </si>
  <si>
    <r>
      <rPr>
        <sz val="11"/>
        <color rgb="FF000000"/>
        <rFont val="Calibri"/>
        <family val="2"/>
      </rPr>
      <t xml:space="preserve">ω</t>
    </r>
    <r>
      <rPr>
        <vertAlign val="subscript"/>
        <sz val="11"/>
        <color rgb="FF000000"/>
        <rFont val="Calibri"/>
        <family val="2"/>
      </rPr>
      <t xml:space="preserve">0</t>
    </r>
    <r>
      <rPr>
        <sz val="11"/>
        <color rgb="FF000000"/>
        <rFont val="Calibri"/>
        <family val="2"/>
      </rPr>
      <t xml:space="preserve"> (s</t>
    </r>
    <r>
      <rPr>
        <vertAlign val="superscript"/>
        <sz val="11"/>
        <color rgb="FF000000"/>
        <rFont val="Calibri"/>
        <family val="2"/>
      </rPr>
      <t xml:space="preserve">-1</t>
    </r>
    <r>
      <rPr>
        <sz val="11"/>
        <color rgb="FF000000"/>
        <rFont val="Calibri"/>
        <family val="2"/>
      </rPr>
      <t xml:space="preserve">)</t>
    </r>
  </si>
  <si>
    <r>
      <rPr>
        <sz val="11"/>
        <color rgb="FF000000"/>
        <rFont val="Calibri"/>
        <family val="2"/>
      </rPr>
      <t xml:space="preserve">Δω</t>
    </r>
    <r>
      <rPr>
        <vertAlign val="subscript"/>
        <sz val="11"/>
        <color rgb="FF000000"/>
        <rFont val="Calibri"/>
        <family val="2"/>
      </rPr>
      <t xml:space="preserve">0</t>
    </r>
    <r>
      <rPr>
        <sz val="11"/>
        <color rgb="FF000000"/>
        <rFont val="Calibri"/>
        <family val="2"/>
      </rPr>
      <t xml:space="preserve"> (s</t>
    </r>
    <r>
      <rPr>
        <vertAlign val="superscript"/>
        <sz val="11"/>
        <color rgb="FF000000"/>
        <rFont val="Calibri"/>
        <family val="2"/>
      </rPr>
      <t xml:space="preserve">-1</t>
    </r>
    <r>
      <rPr>
        <sz val="11"/>
        <color rgb="FF000000"/>
        <rFont val="Calibri"/>
        <family val="2"/>
      </rPr>
      <t xml:space="preserve">)</t>
    </r>
  </si>
  <si>
    <r>
      <rPr>
        <sz val="11"/>
        <color rgb="FF000000"/>
        <rFont val="Calibri"/>
        <family val="2"/>
      </rPr>
      <t xml:space="preserve">T</t>
    </r>
    <r>
      <rPr>
        <vertAlign val="subscript"/>
        <sz val="11"/>
        <color rgb="FF000000"/>
        <rFont val="Calibri"/>
        <family val="2"/>
      </rPr>
      <t xml:space="preserve">0</t>
    </r>
    <r>
      <rPr>
        <sz val="11"/>
        <color rgb="FF000000"/>
        <rFont val="Calibri"/>
        <family val="2"/>
      </rPr>
      <t xml:space="preserve"> (±0,01 s)</t>
    </r>
  </si>
  <si>
    <t xml:space="preserve">t (±0,01 s) </t>
  </si>
  <si>
    <t xml:space="preserve"># oscilaciones</t>
  </si>
  <si>
    <t xml:space="preserve">A max (± 1,5°)</t>
  </si>
  <si>
    <t xml:space="preserve">disp</t>
  </si>
  <si>
    <r>
      <rPr>
        <sz val="11"/>
        <color rgb="FF000000"/>
        <rFont val="Calibri"/>
        <family val="2"/>
      </rPr>
      <t xml:space="preserve">I</t>
    </r>
    <r>
      <rPr>
        <vertAlign val="subscript"/>
        <sz val="11"/>
        <color rgb="FF000000"/>
        <rFont val="Calibri"/>
        <family val="2"/>
      </rPr>
      <t xml:space="preserve">B</t>
    </r>
    <r>
      <rPr>
        <sz val="11"/>
        <color rgb="FF000000"/>
        <rFont val="Calibri"/>
        <family val="2"/>
      </rPr>
      <t xml:space="preserve"> = (0,3±0,01)A</t>
    </r>
  </si>
  <si>
    <t xml:space="preserve">I_B=0.3</t>
  </si>
  <si>
    <r>
      <rPr>
        <sz val="11"/>
        <color rgb="FF000000"/>
        <rFont val="Calibri"/>
        <family val="2"/>
      </rPr>
      <t xml:space="preserve">I</t>
    </r>
    <r>
      <rPr>
        <vertAlign val="subscript"/>
        <sz val="11"/>
        <color rgb="FF000000"/>
        <rFont val="Calibri"/>
        <family val="2"/>
      </rPr>
      <t xml:space="preserve">B</t>
    </r>
    <r>
      <rPr>
        <sz val="11"/>
        <color rgb="FF000000"/>
        <rFont val="Calibri"/>
        <family val="2"/>
      </rPr>
      <t xml:space="preserve"> = (0,5±0,01)A</t>
    </r>
  </si>
  <si>
    <t xml:space="preserve">Modelo 1</t>
  </si>
  <si>
    <t xml:space="preserve">Modelo 2</t>
  </si>
  <si>
    <t xml:space="preserve">Modelo 3</t>
  </si>
  <si>
    <t xml:space="preserve">I_B = 0.5</t>
  </si>
  <si>
    <r>
      <rPr>
        <sz val="11"/>
        <color rgb="FF000000"/>
        <rFont val="Calibri"/>
        <family val="2"/>
      </rPr>
      <t xml:space="preserve">ω (s</t>
    </r>
    <r>
      <rPr>
        <vertAlign val="superscript"/>
        <sz val="11"/>
        <color rgb="FF000000"/>
        <rFont val="Calibri"/>
        <family val="2"/>
      </rPr>
      <t xml:space="preserve">-1</t>
    </r>
    <r>
      <rPr>
        <sz val="11"/>
        <color rgb="FF000000"/>
        <rFont val="Calibri"/>
        <family val="2"/>
      </rPr>
      <t xml:space="preserve">)</t>
    </r>
  </si>
  <si>
    <r>
      <rPr>
        <sz val="11"/>
        <color rgb="FF000000"/>
        <rFont val="Calibri"/>
        <family val="2"/>
      </rPr>
      <t xml:space="preserve">Δω (s</t>
    </r>
    <r>
      <rPr>
        <vertAlign val="superscript"/>
        <sz val="11"/>
        <color rgb="FF000000"/>
        <rFont val="Calibri"/>
        <family val="2"/>
      </rPr>
      <t xml:space="preserve">-1</t>
    </r>
    <r>
      <rPr>
        <sz val="11"/>
        <color rgb="FF000000"/>
        <rFont val="Calibri"/>
        <family val="2"/>
      </rPr>
      <t xml:space="preserve">)</t>
    </r>
  </si>
  <si>
    <t xml:space="preserve">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</si>
</sst>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"/>
    <numFmt numFmtId="166" formatCode="0.000"/>
    <numFmt numFmtId="167" formatCode="General"/>
    <numFmt numFmtId="168" formatCode="0.000000"/>
    <numFmt numFmtId="169" formatCode="0.000000000000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4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EC9BA4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595959"/>
      <rgbColor rgb="FFB3B3B3"/>
      <rgbColor rgb="FF003366"/>
      <rgbColor rgb="FF5983B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Amplitud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4075380776181"/>
          <c:y val="0.105484586552436"/>
          <c:w val="0.705231907753205"/>
          <c:h val="0.764476401744053"/>
        </c:manualLayout>
      </c:layout>
      <c:scatterChart>
        <c:scatterStyle val="lineMarker"/>
        <c:varyColors val="0"/>
        <c:ser>
          <c:idx val="0"/>
          <c:order val="0"/>
          <c:tx>
            <c:strRef>
              <c:f>serie1</c:f>
              <c:strCache>
                <c:ptCount val="1"/>
                <c:pt idx="0">
                  <c:v>serie1</c:v>
                </c:pt>
              </c:strCache>
            </c:strRef>
          </c:tx>
          <c:spPr>
            <a:solidFill>
              <a:srgbClr val="5983b0"/>
            </a:solidFill>
            <a:ln w="28800">
              <a:noFill/>
            </a:ln>
          </c:spPr>
          <c:marker>
            <c:symbol val="square"/>
            <c:size val="5"/>
            <c:spPr>
              <a:solidFill>
                <a:srgbClr val="5983b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4.52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'2.2.1'!$K$5:$K$20</c:f>
              <c:numCache>
                <c:formatCode>General</c:formatCode>
                <c:ptCount val="16"/>
                <c:pt idx="0">
                  <c:v>142.5</c:v>
                </c:pt>
                <c:pt idx="1">
                  <c:v>-132</c:v>
                </c:pt>
                <c:pt idx="2">
                  <c:v>141</c:v>
                </c:pt>
                <c:pt idx="3">
                  <c:v>-130.5</c:v>
                </c:pt>
                <c:pt idx="4">
                  <c:v>136.5</c:v>
                </c:pt>
                <c:pt idx="5">
                  <c:v>-129</c:v>
                </c:pt>
                <c:pt idx="6">
                  <c:v>136.5</c:v>
                </c:pt>
                <c:pt idx="7">
                  <c:v>-129</c:v>
                </c:pt>
                <c:pt idx="8">
                  <c:v>135</c:v>
                </c:pt>
                <c:pt idx="9">
                  <c:v>-124.5</c:v>
                </c:pt>
                <c:pt idx="10">
                  <c:v>129</c:v>
                </c:pt>
                <c:pt idx="11">
                  <c:v>-123</c:v>
                </c:pt>
                <c:pt idx="12">
                  <c:v>129</c:v>
                </c:pt>
                <c:pt idx="13">
                  <c:v>-120</c:v>
                </c:pt>
                <c:pt idx="14">
                  <c:v>127.5</c:v>
                </c:pt>
                <c:pt idx="15">
                  <c:v>-117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serie2</c:f>
              <c:strCache>
                <c:ptCount val="1"/>
                <c:pt idx="0">
                  <c:v>serie2</c:v>
                </c:pt>
              </c:strCache>
            </c:strRef>
          </c:tx>
          <c:spPr>
            <a:solidFill>
              <a:srgbClr val="bf0041"/>
            </a:solidFill>
            <a:ln w="28800">
              <a:noFill/>
            </a:ln>
          </c:spPr>
          <c:marker>
            <c:symbol val="diamond"/>
            <c:size val="5"/>
            <c:spPr>
              <a:solidFill>
                <a:srgbClr val="bf004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'2.2.1'!$J$24:$J$39</c:f>
              <c:numCache>
                <c:formatCode>General</c:formatCode>
                <c:ptCount val="16"/>
                <c:pt idx="0">
                  <c:v>0</c:v>
                </c:pt>
                <c:pt idx="1">
                  <c:v>0.84</c:v>
                </c:pt>
                <c:pt idx="2">
                  <c:v>1.75</c:v>
                </c:pt>
                <c:pt idx="3">
                  <c:v>2.79</c:v>
                </c:pt>
                <c:pt idx="4">
                  <c:v>3.54</c:v>
                </c:pt>
                <c:pt idx="5">
                  <c:v>4.37</c:v>
                </c:pt>
                <c:pt idx="6">
                  <c:v>5.27</c:v>
                </c:pt>
                <c:pt idx="7">
                  <c:v>6.34</c:v>
                </c:pt>
                <c:pt idx="8">
                  <c:v>7.3</c:v>
                </c:pt>
                <c:pt idx="9">
                  <c:v>8.2</c:v>
                </c:pt>
                <c:pt idx="10">
                  <c:v>9.14</c:v>
                </c:pt>
                <c:pt idx="11">
                  <c:v>9.98</c:v>
                </c:pt>
                <c:pt idx="12">
                  <c:v>10.91</c:v>
                </c:pt>
                <c:pt idx="13">
                  <c:v>11.83</c:v>
                </c:pt>
                <c:pt idx="14">
                  <c:v>12.81</c:v>
                </c:pt>
                <c:pt idx="15">
                  <c:v>13.7</c:v>
                </c:pt>
              </c:numCache>
            </c:numRef>
          </c:xVal>
          <c:yVal>
            <c:numRef>
              <c:f>'2.2.1'!$K$24:$K$39</c:f>
              <c:numCache>
                <c:formatCode>General</c:formatCode>
                <c:ptCount val="16"/>
                <c:pt idx="0">
                  <c:v>142.5</c:v>
                </c:pt>
                <c:pt idx="1">
                  <c:v>-123</c:v>
                </c:pt>
                <c:pt idx="2">
                  <c:v>121.5</c:v>
                </c:pt>
                <c:pt idx="3">
                  <c:v>-111</c:v>
                </c:pt>
                <c:pt idx="4">
                  <c:v>108</c:v>
                </c:pt>
                <c:pt idx="5">
                  <c:v>-93</c:v>
                </c:pt>
                <c:pt idx="6">
                  <c:v>97.5</c:v>
                </c:pt>
                <c:pt idx="7">
                  <c:v>-82.5</c:v>
                </c:pt>
                <c:pt idx="8">
                  <c:v>79.5</c:v>
                </c:pt>
                <c:pt idx="9">
                  <c:v>-67.5</c:v>
                </c:pt>
                <c:pt idx="10">
                  <c:v>60</c:v>
                </c:pt>
                <c:pt idx="11">
                  <c:v>-58.5</c:v>
                </c:pt>
                <c:pt idx="12">
                  <c:v>58.5</c:v>
                </c:pt>
                <c:pt idx="13">
                  <c:v>-45</c:v>
                </c:pt>
                <c:pt idx="14">
                  <c:v>51</c:v>
                </c:pt>
                <c:pt idx="15">
                  <c:v>-40.5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serie3</c:f>
              <c:strCache>
                <c:ptCount val="1"/>
                <c:pt idx="0">
                  <c:v>serie3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'2.2.1'!$J$43:$J$58</c:f>
              <c:numCache>
                <c:formatCode>General</c:formatCode>
                <c:ptCount val="16"/>
                <c:pt idx="0">
                  <c:v>0</c:v>
                </c:pt>
                <c:pt idx="1">
                  <c:v>0.85</c:v>
                </c:pt>
                <c:pt idx="2">
                  <c:v>1.75</c:v>
                </c:pt>
                <c:pt idx="3">
                  <c:v>2.71</c:v>
                </c:pt>
                <c:pt idx="4">
                  <c:v>3.62</c:v>
                </c:pt>
                <c:pt idx="5">
                  <c:v>4.56</c:v>
                </c:pt>
                <c:pt idx="6">
                  <c:v>5.56</c:v>
                </c:pt>
                <c:pt idx="7">
                  <c:v>6.34</c:v>
                </c:pt>
                <c:pt idx="8">
                  <c:v>7.32</c:v>
                </c:pt>
                <c:pt idx="9">
                  <c:v>8.26</c:v>
                </c:pt>
                <c:pt idx="10">
                  <c:v>9.2</c:v>
                </c:pt>
                <c:pt idx="11">
                  <c:v>10.16</c:v>
                </c:pt>
                <c:pt idx="12">
                  <c:v>11.07</c:v>
                </c:pt>
                <c:pt idx="13">
                  <c:v>11.93</c:v>
                </c:pt>
                <c:pt idx="14">
                  <c:v>12.8</c:v>
                </c:pt>
                <c:pt idx="15">
                  <c:v>13.72</c:v>
                </c:pt>
              </c:numCache>
            </c:numRef>
          </c:xVal>
          <c:yVal>
            <c:numRef>
              <c:f>'2.2.1'!$K$43:$K$58</c:f>
              <c:numCache>
                <c:formatCode>General</c:formatCode>
                <c:ptCount val="16"/>
                <c:pt idx="0">
                  <c:v>142.5</c:v>
                </c:pt>
                <c:pt idx="1">
                  <c:v>-112.5</c:v>
                </c:pt>
                <c:pt idx="2">
                  <c:v>100.5</c:v>
                </c:pt>
                <c:pt idx="3">
                  <c:v>-76.5</c:v>
                </c:pt>
                <c:pt idx="4">
                  <c:v>67.5</c:v>
                </c:pt>
                <c:pt idx="5">
                  <c:v>-52.5</c:v>
                </c:pt>
                <c:pt idx="6">
                  <c:v>48</c:v>
                </c:pt>
                <c:pt idx="7">
                  <c:v>-37.5</c:v>
                </c:pt>
                <c:pt idx="8">
                  <c:v>31.5</c:v>
                </c:pt>
                <c:pt idx="9">
                  <c:v>-22.5</c:v>
                </c:pt>
                <c:pt idx="10">
                  <c:v>21</c:v>
                </c:pt>
                <c:pt idx="11">
                  <c:v>-13.5</c:v>
                </c:pt>
                <c:pt idx="12">
                  <c:v>12</c:v>
                </c:pt>
                <c:pt idx="13">
                  <c:v>-6</c:v>
                </c:pt>
                <c:pt idx="14">
                  <c:v>7.5</c:v>
                </c:pt>
                <c:pt idx="15">
                  <c:v>-1.5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tendencia1</c:f>
              <c:strCache>
                <c:ptCount val="1"/>
                <c:pt idx="0">
                  <c:v>tendencia1</c:v>
                </c:pt>
              </c:strCache>
            </c:strRef>
          </c:tx>
          <c:spPr>
            <a:solidFill>
              <a:srgbClr val="5983b0">
                <a:alpha val="70000"/>
              </a:srgbClr>
            </a:solidFill>
            <a:ln w="18000">
              <a:solidFill>
                <a:srgbClr val="5983b0">
                  <a:alpha val="70000"/>
                </a:srgbClr>
              </a:solidFill>
              <a:custDash>
                <a:ds d="508000" sp="254000"/>
                <a:ds d="508000" sp="254000"/>
                <a:ds d="508000" sp="254000"/>
                <a:ds d="102000" sp="254000"/>
                <a:ds d="102000" sp="254000"/>
              </a:custDash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'2.2.1'!$M$36:$M$177</c:f>
              <c:numCache>
                <c:formatCode>General</c:formatCode>
                <c:ptCount val="14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</c:numCache>
            </c:numRef>
          </c:xVal>
          <c:yVal>
            <c:numRef>
              <c:f>'2.2.1'!$N$36:$N$177</c:f>
              <c:numCache>
                <c:formatCode>General</c:formatCode>
                <c:ptCount val="142"/>
                <c:pt idx="0">
                  <c:v>139.099350089211</c:v>
                </c:pt>
                <c:pt idx="1">
                  <c:v>130.964416262882</c:v>
                </c:pt>
                <c:pt idx="2">
                  <c:v>107.787294925648</c:v>
                </c:pt>
                <c:pt idx="3">
                  <c:v>72.2627654801148</c:v>
                </c:pt>
                <c:pt idx="4">
                  <c:v>28.4999667703861</c:v>
                </c:pt>
                <c:pt idx="5">
                  <c:v>-18.4528813794755</c:v>
                </c:pt>
                <c:pt idx="6">
                  <c:v>-63.1907888893395</c:v>
                </c:pt>
                <c:pt idx="7">
                  <c:v>-100.574171594636</c:v>
                </c:pt>
                <c:pt idx="8">
                  <c:v>-126.319275661183</c:v>
                </c:pt>
                <c:pt idx="9">
                  <c:v>-137.48902605828</c:v>
                </c:pt>
                <c:pt idx="10">
                  <c:v>-132.82805884481</c:v>
                </c:pt>
                <c:pt idx="11">
                  <c:v>-112.903724488659</c:v>
                </c:pt>
                <c:pt idx="12">
                  <c:v>-80.0372348333071</c:v>
                </c:pt>
                <c:pt idx="13">
                  <c:v>-38.0332871133972</c:v>
                </c:pt>
                <c:pt idx="14">
                  <c:v>8.26034693807484</c:v>
                </c:pt>
                <c:pt idx="15">
                  <c:v>53.5122906864044</c:v>
                </c:pt>
                <c:pt idx="16">
                  <c:v>92.5215264850494</c:v>
                </c:pt>
                <c:pt idx="17">
                  <c:v>120.815151861041</c:v>
                </c:pt>
                <c:pt idx="18">
                  <c:v>135.161229939699</c:v>
                </c:pt>
                <c:pt idx="19">
                  <c:v>133.937934944029</c:v>
                </c:pt>
                <c:pt idx="20">
                  <c:v>117.316833592813</c:v>
                </c:pt>
                <c:pt idx="21">
                  <c:v>87.2395976508237</c:v>
                </c:pt>
                <c:pt idx="22">
                  <c:v>47.1912353575997</c:v>
                </c:pt>
                <c:pt idx="23">
                  <c:v>1.79631966815563</c:v>
                </c:pt>
                <c:pt idx="24">
                  <c:v>-43.7150094364897</c:v>
                </c:pt>
                <c:pt idx="25">
                  <c:v>-84.1096107563322</c:v>
                </c:pt>
                <c:pt idx="26">
                  <c:v>-114.753056412708</c:v>
                </c:pt>
                <c:pt idx="27">
                  <c:v>-132.141311443499</c:v>
                </c:pt>
                <c:pt idx="28">
                  <c:v>-134.301384778491</c:v>
                </c:pt>
                <c:pt idx="29">
                  <c:v>-121.015144739371</c:v>
                </c:pt>
                <c:pt idx="30">
                  <c:v>-93.840915765564</c:v>
                </c:pt>
                <c:pt idx="31">
                  <c:v>-55.9307746558932</c:v>
                </c:pt>
                <c:pt idx="32">
                  <c:v>-11.6649592971397</c:v>
                </c:pt>
                <c:pt idx="33">
                  <c:v>33.8542111868786</c:v>
                </c:pt>
                <c:pt idx="34">
                  <c:v>75.390436681148</c:v>
                </c:pt>
                <c:pt idx="35">
                  <c:v>108.175773883294</c:v>
                </c:pt>
                <c:pt idx="36">
                  <c:v>128.457926366203</c:v>
                </c:pt>
                <c:pt idx="37">
                  <c:v>133.929668571248</c:v>
                </c:pt>
                <c:pt idx="38">
                  <c:v>123.991262410721</c:v>
                </c:pt>
                <c:pt idx="39">
                  <c:v>99.8160252982381</c:v>
                </c:pt>
                <c:pt idx="40">
                  <c:v>64.2119013975139</c:v>
                </c:pt>
                <c:pt idx="41">
                  <c:v>21.2953577002862</c:v>
                </c:pt>
                <c:pt idx="42">
                  <c:v>-23.9845268979982</c:v>
                </c:pt>
                <c:pt idx="43">
                  <c:v>-66.4167616739417</c:v>
                </c:pt>
                <c:pt idx="44">
                  <c:v>-101.128125793302</c:v>
                </c:pt>
                <c:pt idx="45">
                  <c:v>-124.14282249487</c:v>
                </c:pt>
                <c:pt idx="46">
                  <c:v>-132.837835960073</c:v>
                </c:pt>
                <c:pt idx="47">
                  <c:v>-126.241840835116</c:v>
                </c:pt>
                <c:pt idx="48">
                  <c:v>-105.143606288372</c:v>
                </c:pt>
                <c:pt idx="49">
                  <c:v>-71.997808496854</c:v>
                </c:pt>
                <c:pt idx="50">
                  <c:v>-30.6394835081652</c:v>
                </c:pt>
                <c:pt idx="51">
                  <c:v>14.1596672728781</c:v>
                </c:pt>
                <c:pt idx="52">
                  <c:v>57.2417888182355</c:v>
                </c:pt>
                <c:pt idx="53">
                  <c:v>93.6566913036424</c:v>
                </c:pt>
                <c:pt idx="54">
                  <c:v>119.230612529305</c:v>
                </c:pt>
                <c:pt idx="55">
                  <c:v>131.044577160661</c:v>
                </c:pt>
                <c:pt idx="56">
                  <c:v>127.767530348843</c:v>
                </c:pt>
                <c:pt idx="57">
                  <c:v>109.806230233713</c:v>
                </c:pt>
                <c:pt idx="58">
                  <c:v>79.2550284431384</c:v>
                </c:pt>
                <c:pt idx="59">
                  <c:v>39.6517101529139</c:v>
                </c:pt>
                <c:pt idx="60">
                  <c:v>-4.43214763532821</c:v>
                </c:pt>
                <c:pt idx="61">
                  <c:v>-47.9188702846265</c:v>
                </c:pt>
                <c:pt idx="62">
                  <c:v>-85.8095233171743</c:v>
                </c:pt>
                <c:pt idx="63">
                  <c:v>-113.758535484721</c:v>
                </c:pt>
                <c:pt idx="64">
                  <c:v>-128.572057014473</c:v>
                </c:pt>
                <c:pt idx="65">
                  <c:v>-128.57290302625</c:v>
                </c:pt>
                <c:pt idx="66">
                  <c:v>-113.790385671723</c:v>
                </c:pt>
                <c:pt idx="67">
                  <c:v>-85.9535556935543</c:v>
                </c:pt>
                <c:pt idx="68">
                  <c:v>-48.2890208079889</c:v>
                </c:pt>
                <c:pt idx="69">
                  <c:v>-5.14697582848639</c:v>
                </c:pt>
                <c:pt idx="70">
                  <c:v>38.5012151975088</c:v>
                </c:pt>
                <c:pt idx="71">
                  <c:v>77.6358616165058</c:v>
                </c:pt>
                <c:pt idx="72">
                  <c:v>107.766208073679</c:v>
                </c:pt>
                <c:pt idx="73">
                  <c:v>125.445733125087</c:v>
                </c:pt>
                <c:pt idx="74">
                  <c:v>128.666358348732</c:v>
                </c:pt>
                <c:pt idx="75">
                  <c:v>117.086482053612</c:v>
                </c:pt>
                <c:pt idx="76">
                  <c:v>92.06694811192</c:v>
                </c:pt>
                <c:pt idx="77">
                  <c:v>56.5111955343043</c:v>
                </c:pt>
                <c:pt idx="78">
                  <c:v>14.5283572353585</c:v>
                </c:pt>
                <c:pt idx="79">
                  <c:v>-29.0416034567815</c:v>
                </c:pt>
                <c:pt idx="80">
                  <c:v>-69.1858446471225</c:v>
                </c:pt>
                <c:pt idx="81">
                  <c:v>-101.295367593971</c:v>
                </c:pt>
                <c:pt idx="82">
                  <c:v>-121.694159351929</c:v>
                </c:pt>
                <c:pt idx="83">
                  <c:v>-128.060009778349</c:v>
                </c:pt>
                <c:pt idx="84">
                  <c:v>-119.6888322747</c:v>
                </c:pt>
                <c:pt idx="85">
                  <c:v>-97.572407273952</c:v>
                </c:pt>
                <c:pt idx="86">
                  <c:v>-64.2809799327418</c:v>
                </c:pt>
                <c:pt idx="87">
                  <c:v>-23.6645984376568</c:v>
                </c:pt>
                <c:pt idx="88">
                  <c:v>19.592106961771</c:v>
                </c:pt>
                <c:pt idx="89">
                  <c:v>60.5102215337236</c:v>
                </c:pt>
                <c:pt idx="90">
                  <c:v>94.3896078681189</c:v>
                </c:pt>
                <c:pt idx="91">
                  <c:v>117.348775987219</c:v>
                </c:pt>
                <c:pt idx="92">
                  <c:v>126.76955319006</c:v>
                </c:pt>
                <c:pt idx="93">
                  <c:v>121.595614334297</c:v>
                </c:pt>
                <c:pt idx="94">
                  <c:v>102.450837578036</c:v>
                </c:pt>
                <c:pt idx="95">
                  <c:v>71.5642347157662</c:v>
                </c:pt>
                <c:pt idx="96">
                  <c:v>32.5104716783732</c:v>
                </c:pt>
                <c:pt idx="97">
                  <c:v>-10.2038196188126</c:v>
                </c:pt>
                <c:pt idx="98">
                  <c:v>-51.6600658882439</c:v>
                </c:pt>
                <c:pt idx="99">
                  <c:v>-87.0941097904679</c:v>
                </c:pt>
                <c:pt idx="100">
                  <c:v>-112.443687990693</c:v>
                </c:pt>
                <c:pt idx="101">
                  <c:v>-124.814118198063</c:v>
                </c:pt>
                <c:pt idx="102">
                  <c:v>-122.808812703078</c:v>
                </c:pt>
                <c:pt idx="103">
                  <c:v>-106.686884216494</c:v>
                </c:pt>
                <c:pt idx="104">
                  <c:v>-78.330065724818</c:v>
                </c:pt>
                <c:pt idx="105">
                  <c:v>-41.0231265224502</c:v>
                </c:pt>
                <c:pt idx="106">
                  <c:v>0.926597441746732</c:v>
                </c:pt>
                <c:pt idx="107">
                  <c:v>42.6864929306802</c:v>
                </c:pt>
                <c:pt idx="108">
                  <c:v>79.4553680395212</c:v>
                </c:pt>
                <c:pt idx="109">
                  <c:v>107.01543269713</c:v>
                </c:pt>
                <c:pt idx="110">
                  <c:v>122.216103486188</c:v>
                </c:pt>
                <c:pt idx="111">
                  <c:v>123.334140075876</c:v>
                </c:pt>
                <c:pt idx="112">
                  <c:v>110.26895017606</c:v>
                </c:pt>
                <c:pt idx="113">
                  <c:v>84.5509340346594</c:v>
                </c:pt>
                <c:pt idx="114">
                  <c:v>49.1622802202973</c:v>
                </c:pt>
                <c:pt idx="115">
                  <c:v>8.19119002336164</c:v>
                </c:pt>
                <c:pt idx="116">
                  <c:v>-33.6403813989109</c:v>
                </c:pt>
                <c:pt idx="117">
                  <c:v>-71.5209155063742</c:v>
                </c:pt>
                <c:pt idx="118">
                  <c:v>-101.102738443721</c:v>
                </c:pt>
                <c:pt idx="119">
                  <c:v>-119.000997319426</c:v>
                </c:pt>
                <c:pt idx="120">
                  <c:v>-123.180940282143</c:v>
                </c:pt>
                <c:pt idx="121">
                  <c:v>-113.189192547089</c:v>
                </c:pt>
                <c:pt idx="122">
                  <c:v>-90.2027459002542</c:v>
                </c:pt>
                <c:pt idx="123">
                  <c:v>-56.8903907643099</c:v>
                </c:pt>
                <c:pt idx="124">
                  <c:v>-17.1028958012573</c:v>
                </c:pt>
                <c:pt idx="125">
                  <c:v>24.5721016715289</c:v>
                </c:pt>
                <c:pt idx="126">
                  <c:v>63.3390469749839</c:v>
                </c:pt>
                <c:pt idx="127">
                  <c:v>94.7462755879425</c:v>
                </c:pt>
                <c:pt idx="128">
                  <c:v>115.19718447319</c:v>
                </c:pt>
                <c:pt idx="129">
                  <c:v>122.362073214945</c:v>
                </c:pt>
                <c:pt idx="130">
                  <c:v>115.443498528325</c:v>
                </c:pt>
                <c:pt idx="131">
                  <c:v>95.2649224154631</c:v>
                </c:pt>
                <c:pt idx="132">
                  <c:v>64.1728120061683</c:v>
                </c:pt>
                <c:pt idx="133">
                  <c:v>25.7638180582845</c:v>
                </c:pt>
                <c:pt idx="134">
                  <c:v>-15.5312514687649</c:v>
                </c:pt>
                <c:pt idx="135">
                  <c:v>-54.9585435668607</c:v>
                </c:pt>
                <c:pt idx="136">
                  <c:v>-87.9884014018264</c:v>
                </c:pt>
                <c:pt idx="137">
                  <c:v>-110.835740868711</c:v>
                </c:pt>
                <c:pt idx="138">
                  <c:v>-120.893782721629</c:v>
                </c:pt>
                <c:pt idx="139">
                  <c:v>-117.031441617371</c:v>
                </c:pt>
                <c:pt idx="140">
                  <c:v>-99.7204488652548</c:v>
                </c:pt>
                <c:pt idx="141">
                  <c:v>-70.9779303112827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tendencia2</c:f>
              <c:strCache>
                <c:ptCount val="1"/>
                <c:pt idx="0">
                  <c:v>tendencia2</c:v>
                </c:pt>
              </c:strCache>
            </c:strRef>
          </c:tx>
          <c:spPr>
            <a:solidFill>
              <a:srgbClr val="ec9ba4">
                <a:alpha val="85000"/>
              </a:srgbClr>
            </a:solidFill>
            <a:ln w="18000">
              <a:solidFill>
                <a:srgbClr val="ec9ba4">
                  <a:alpha val="85000"/>
                </a:srgbClr>
              </a:solidFill>
              <a:custDash>
                <a:ds d="508000" sp="254000"/>
                <a:ds d="508000" sp="254000"/>
                <a:ds d="508000" sp="254000"/>
                <a:ds d="102000" sp="254000"/>
                <a:ds d="102000" sp="254000"/>
              </a:custDash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'2.2.1'!$M$36:$M$177</c:f>
              <c:numCache>
                <c:formatCode>General</c:formatCode>
                <c:ptCount val="14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</c:numCache>
            </c:numRef>
          </c:xVal>
          <c:yVal>
            <c:numRef>
              <c:f>'2.2.1'!$O$36:$O$177</c:f>
              <c:numCache>
                <c:formatCode>General</c:formatCode>
                <c:ptCount val="142"/>
                <c:pt idx="0">
                  <c:v>141.855896533762</c:v>
                </c:pt>
                <c:pt idx="1">
                  <c:v>132.397739843698</c:v>
                </c:pt>
                <c:pt idx="2">
                  <c:v>107.748253766801</c:v>
                </c:pt>
                <c:pt idx="3">
                  <c:v>71.0301485959892</c:v>
                </c:pt>
                <c:pt idx="4">
                  <c:v>26.7116277991505</c:v>
                </c:pt>
                <c:pt idx="5">
                  <c:v>-19.9352063800548</c:v>
                </c:pt>
                <c:pt idx="6">
                  <c:v>-63.4597777608197</c:v>
                </c:pt>
                <c:pt idx="7">
                  <c:v>-98.8682982522622</c:v>
                </c:pt>
                <c:pt idx="8">
                  <c:v>-122.195018005977</c:v>
                </c:pt>
                <c:pt idx="9">
                  <c:v>-130.944321389744</c:v>
                </c:pt>
                <c:pt idx="10">
                  <c:v>-124.35463727579</c:v>
                </c:pt>
                <c:pt idx="11">
                  <c:v>-103.456649837087</c:v>
                </c:pt>
                <c:pt idx="12">
                  <c:v>-70.9226311001585</c:v>
                </c:pt>
                <c:pt idx="13">
                  <c:v>-30.7279975813096</c:v>
                </c:pt>
                <c:pt idx="14">
                  <c:v>12.3323947667321</c:v>
                </c:pt>
                <c:pt idx="15">
                  <c:v>53.2145938870782</c:v>
                </c:pt>
                <c:pt idx="16">
                  <c:v>87.2148796106584</c:v>
                </c:pt>
                <c:pt idx="17">
                  <c:v>110.509395838923</c:v>
                </c:pt>
                <c:pt idx="18">
                  <c:v>120.582363049907</c:v>
                </c:pt>
                <c:pt idx="19">
                  <c:v>116.495141824561</c:v>
                </c:pt>
                <c:pt idx="20">
                  <c:v>98.9677052809638</c:v>
                </c:pt>
                <c:pt idx="21">
                  <c:v>70.2663292547378</c:v>
                </c:pt>
                <c:pt idx="22">
                  <c:v>33.9138916166594</c:v>
                </c:pt>
                <c:pt idx="23">
                  <c:v>-5.74053862910302</c:v>
                </c:pt>
                <c:pt idx="24">
                  <c:v>-44.0404592046889</c:v>
                </c:pt>
                <c:pt idx="25">
                  <c:v>-76.5673390061031</c:v>
                </c:pt>
                <c:pt idx="26">
                  <c:v>-99.6489498861455</c:v>
                </c:pt>
                <c:pt idx="27">
                  <c:v>-110.772312912873</c:v>
                </c:pt>
                <c:pt idx="28">
                  <c:v>-108.85502191162</c:v>
                </c:pt>
                <c:pt idx="29">
                  <c:v>-94.3459356639371</c:v>
                </c:pt>
                <c:pt idx="30">
                  <c:v>-69.1465239211533</c:v>
                </c:pt>
                <c:pt idx="31">
                  <c:v>-36.3651044670867</c:v>
                </c:pt>
                <c:pt idx="32">
                  <c:v>0.0646226383946475</c:v>
                </c:pt>
                <c:pt idx="33">
                  <c:v>35.8541440400438</c:v>
                </c:pt>
                <c:pt idx="34">
                  <c:v>66.8636807729518</c:v>
                </c:pt>
                <c:pt idx="35">
                  <c:v>89.579740006313</c:v>
                </c:pt>
                <c:pt idx="36">
                  <c:v>101.511735499309</c:v>
                </c:pt>
                <c:pt idx="37">
                  <c:v>101.463082016228</c:v>
                </c:pt>
                <c:pt idx="38">
                  <c:v>89.6475020818073</c:v>
                </c:pt>
                <c:pt idx="39">
                  <c:v>67.6397440726665</c:v>
                </c:pt>
                <c:pt idx="40">
                  <c:v>38.1693033413741</c:v>
                </c:pt>
                <c:pt idx="41">
                  <c:v>4.78379748628941</c:v>
                </c:pt>
                <c:pt idx="42">
                  <c:v>-28.5766983765373</c:v>
                </c:pt>
                <c:pt idx="43">
                  <c:v>-58.043440950385</c:v>
                </c:pt>
                <c:pt idx="44">
                  <c:v>-80.266479888738</c:v>
                </c:pt>
                <c:pt idx="45">
                  <c:v>-92.7941773990236</c:v>
                </c:pt>
                <c:pt idx="46">
                  <c:v>-94.3419493313036</c:v>
                </c:pt>
                <c:pt idx="47">
                  <c:v>-84.9209829389176</c:v>
                </c:pt>
                <c:pt idx="48">
                  <c:v>-65.8144344417893</c:v>
                </c:pt>
                <c:pt idx="49">
                  <c:v>-39.4065159860315</c:v>
                </c:pt>
                <c:pt idx="50">
                  <c:v>-8.88684964824767</c:v>
                </c:pt>
                <c:pt idx="51">
                  <c:v>22.1334558911409</c:v>
                </c:pt>
                <c:pt idx="52">
                  <c:v>50.0479450644584</c:v>
                </c:pt>
                <c:pt idx="53">
                  <c:v>71.6730142760763</c:v>
                </c:pt>
                <c:pt idx="54">
                  <c:v>84.6098047744023</c:v>
                </c:pt>
                <c:pt idx="55">
                  <c:v>87.5087948256594</c:v>
                </c:pt>
                <c:pt idx="56">
                  <c:v>80.2080934885683</c:v>
                </c:pt>
                <c:pt idx="57">
                  <c:v>63.7315901124133</c:v>
                </c:pt>
                <c:pt idx="58">
                  <c:v>40.1496082040063</c:v>
                </c:pt>
                <c:pt idx="59">
                  <c:v>12.3206131635038</c:v>
                </c:pt>
                <c:pt idx="60">
                  <c:v>-16.4540033084445</c:v>
                </c:pt>
                <c:pt idx="61">
                  <c:v>-42.8205140621348</c:v>
                </c:pt>
                <c:pt idx="62">
                  <c:v>-63.7627334850391</c:v>
                </c:pt>
                <c:pt idx="63">
                  <c:v>-76.9459747686146</c:v>
                </c:pt>
                <c:pt idx="64">
                  <c:v>-80.9759925425007</c:v>
                </c:pt>
                <c:pt idx="65">
                  <c:v>-75.5443550293382</c:v>
                </c:pt>
                <c:pt idx="66">
                  <c:v>-61.4453578281168</c:v>
                </c:pt>
                <c:pt idx="67">
                  <c:v>-40.4647487138211</c:v>
                </c:pt>
                <c:pt idx="68">
                  <c:v>-15.1553956258825</c:v>
                </c:pt>
                <c:pt idx="69">
                  <c:v>11.4721203756126</c:v>
                </c:pt>
                <c:pt idx="70">
                  <c:v>36.3066243219482</c:v>
                </c:pt>
                <c:pt idx="71">
                  <c:v>56.4989310730223</c:v>
                </c:pt>
                <c:pt idx="72">
                  <c:v>69.7877459128551</c:v>
                </c:pt>
                <c:pt idx="73">
                  <c:v>74.7517208970295</c:v>
                </c:pt>
                <c:pt idx="74">
                  <c:v>70.9597157754863</c:v>
                </c:pt>
                <c:pt idx="75">
                  <c:v>59.0036040863632</c:v>
                </c:pt>
                <c:pt idx="76">
                  <c:v>40.4118594961529</c:v>
                </c:pt>
                <c:pt idx="77">
                  <c:v>17.4560153194406</c:v>
                </c:pt>
                <c:pt idx="78">
                  <c:v>-7.12569522184513</c:v>
                </c:pt>
                <c:pt idx="79">
                  <c:v>-30.4540271671421</c:v>
                </c:pt>
                <c:pt idx="80">
                  <c:v>-49.8451100979508</c:v>
                </c:pt>
                <c:pt idx="81">
                  <c:v>-63.1183323692148</c:v>
                </c:pt>
                <c:pt idx="82">
                  <c:v>-68.8405096487167</c:v>
                </c:pt>
                <c:pt idx="83">
                  <c:v>-66.4791255098077</c:v>
                </c:pt>
                <c:pt idx="84">
                  <c:v>-56.4484503424747</c:v>
                </c:pt>
                <c:pt idx="85">
                  <c:v>-40.0450501606806</c:v>
                </c:pt>
                <c:pt idx="86">
                  <c:v>-19.2820861212974</c:v>
                </c:pt>
                <c:pt idx="87">
                  <c:v>3.35661936693771</c:v>
                </c:pt>
                <c:pt idx="88">
                  <c:v>25.212832837917</c:v>
                </c:pt>
                <c:pt idx="89">
                  <c:v>43.7652430331274</c:v>
                </c:pt>
                <c:pt idx="90">
                  <c:v>56.9195065872252</c:v>
                </c:pt>
                <c:pt idx="91">
                  <c:v>63.2437361199702</c:v>
                </c:pt>
                <c:pt idx="92">
                  <c:v>62.1230661875935</c:v>
                </c:pt>
                <c:pt idx="93">
                  <c:v>53.8167758618007</c:v>
                </c:pt>
                <c:pt idx="94">
                  <c:v>39.4130352072417</c:v>
                </c:pt>
                <c:pt idx="95">
                  <c:v>20.6883022640387</c:v>
                </c:pt>
                <c:pt idx="96">
                  <c:v>-0.110666183377658</c:v>
                </c:pt>
                <c:pt idx="97">
                  <c:v>-20.5355634392097</c:v>
                </c:pt>
                <c:pt idx="98">
                  <c:v>-38.2239900293051</c:v>
                </c:pt>
                <c:pt idx="99">
                  <c:v>-51.1719546948355</c:v>
                </c:pt>
                <c:pt idx="100">
                  <c:v>-57.9600741158278</c:v>
                </c:pt>
                <c:pt idx="101">
                  <c:v>-57.9080406945609</c:v>
                </c:pt>
                <c:pt idx="102">
                  <c:v>-51.1406889374276</c:v>
                </c:pt>
                <c:pt idx="103">
                  <c:v>-38.5595333557477</c:v>
                </c:pt>
                <c:pt idx="104">
                  <c:v>-21.7247207117667</c:v>
                </c:pt>
                <c:pt idx="105">
                  <c:v>-2.66264380689082</c:v>
                </c:pt>
                <c:pt idx="106">
                  <c:v>16.3771789684883</c:v>
                </c:pt>
                <c:pt idx="107">
                  <c:v>33.1868798632139</c:v>
                </c:pt>
                <c:pt idx="108">
                  <c:v>45.8555886904519</c:v>
                </c:pt>
                <c:pt idx="109">
                  <c:v>52.9858988717862</c:v>
                </c:pt>
                <c:pt idx="110">
                  <c:v>53.8470219733089</c:v>
                </c:pt>
                <c:pt idx="111">
                  <c:v>48.4479673379147</c:v>
                </c:pt>
                <c:pt idx="112">
                  <c:v>37.5236483824404</c:v>
                </c:pt>
                <c:pt idx="113">
                  <c:v>22.4370392505108</c:v>
                </c:pt>
                <c:pt idx="114">
                  <c:v>5.01018780836121</c:v>
                </c:pt>
                <c:pt idx="115">
                  <c:v>-12.6950801435298</c:v>
                </c:pt>
                <c:pt idx="116">
                  <c:v>-28.6204575757289</c:v>
                </c:pt>
                <c:pt idx="117">
                  <c:v>-40.949819253237</c:v>
                </c:pt>
                <c:pt idx="118">
                  <c:v>-48.315651221483</c:v>
                </c:pt>
                <c:pt idx="119">
                  <c:v>-49.9498647252237</c:v>
                </c:pt>
                <c:pt idx="120">
                  <c:v>-45.7624689683248</c:v>
                </c:pt>
                <c:pt idx="121">
                  <c:v>-36.3402311293227</c:v>
                </c:pt>
                <c:pt idx="122">
                  <c:v>-22.866868704884</c:v>
                </c:pt>
                <c:pt idx="123">
                  <c:v>-6.97539316346057</c:v>
                </c:pt>
                <c:pt idx="124">
                  <c:v>9.44909139212758</c:v>
                </c:pt>
                <c:pt idx="125">
                  <c:v>24.4924024840002</c:v>
                </c:pt>
                <c:pt idx="126">
                  <c:v>36.4337927454521</c:v>
                </c:pt>
                <c:pt idx="127">
                  <c:v>43.9421640349051</c:v>
                </c:pt>
                <c:pt idx="128">
                  <c:v>46.2236818706631</c:v>
                </c:pt>
                <c:pt idx="129">
                  <c:v>43.1045138214416</c:v>
                </c:pt>
                <c:pt idx="130">
                  <c:v>35.0402225520275</c:v>
                </c:pt>
                <c:pt idx="131">
                  <c:v>23.0519979713035</c:v>
                </c:pt>
                <c:pt idx="132">
                  <c:v>8.5983949873043</c:v>
                </c:pt>
                <c:pt idx="133">
                  <c:v>-6.60142703310964</c:v>
                </c:pt>
                <c:pt idx="134">
                  <c:v>-20.7716199501738</c:v>
                </c:pt>
                <c:pt idx="135">
                  <c:v>-32.2865957442629</c:v>
                </c:pt>
                <c:pt idx="136">
                  <c:v>-39.8569538330467</c:v>
                </c:pt>
                <c:pt idx="137">
                  <c:v>-42.6731879123049</c:v>
                </c:pt>
                <c:pt idx="138">
                  <c:v>-40.4912383674773</c:v>
                </c:pt>
                <c:pt idx="139">
                  <c:v>-33.6509778419666</c:v>
                </c:pt>
                <c:pt idx="140">
                  <c:v>-23.0266508063174</c:v>
                </c:pt>
                <c:pt idx="141">
                  <c:v>-9.91619700913262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tendencia3</c:f>
              <c:strCache>
                <c:ptCount val="1"/>
                <c:pt idx="0">
                  <c:v>tendencia3</c:v>
                </c:pt>
              </c:strCache>
            </c:strRef>
          </c:tx>
          <c:spPr>
            <a:solidFill>
              <a:srgbClr val="ffe994">
                <a:alpha val="80000"/>
              </a:srgbClr>
            </a:solidFill>
            <a:ln w="28800">
              <a:solidFill>
                <a:srgbClr val="ffe994">
                  <a:alpha val="80000"/>
                </a:srgbClr>
              </a:solidFill>
              <a:custDash>
                <a:ds d="317000" sp="158000"/>
                <a:ds d="317000" sp="158000"/>
                <a:ds d="317000" sp="158000"/>
                <a:ds d="63000" sp="158000"/>
                <a:ds d="63000" sp="158000"/>
              </a:custDash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'2.2.1'!$M$36:$M$177</c:f>
              <c:numCache>
                <c:formatCode>General</c:formatCode>
                <c:ptCount val="14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</c:numCache>
            </c:numRef>
          </c:xVal>
          <c:yVal>
            <c:numRef>
              <c:f>'2.2.1'!$P$36:$P$177</c:f>
              <c:numCache>
                <c:formatCode>General</c:formatCode>
                <c:ptCount val="142"/>
                <c:pt idx="0">
                  <c:v>177.81103172299</c:v>
                </c:pt>
                <c:pt idx="1">
                  <c:v>162.93616671897</c:v>
                </c:pt>
                <c:pt idx="2">
                  <c:v>130.155445409765</c:v>
                </c:pt>
                <c:pt idx="3">
                  <c:v>84.1708318106021</c:v>
                </c:pt>
                <c:pt idx="4">
                  <c:v>30.9513672727861</c:v>
                </c:pt>
                <c:pt idx="5">
                  <c:v>-23.018131653535</c:v>
                </c:pt>
                <c:pt idx="6">
                  <c:v>-71.5080056306228</c:v>
                </c:pt>
                <c:pt idx="7">
                  <c:v>-109.244857946532</c:v>
                </c:pt>
                <c:pt idx="8">
                  <c:v>-132.466091283828</c:v>
                </c:pt>
                <c:pt idx="9">
                  <c:v>-139.271982936098</c:v>
                </c:pt>
                <c:pt idx="10">
                  <c:v>-129.745568201427</c:v>
                </c:pt>
                <c:pt idx="11">
                  <c:v>-105.838797832678</c:v>
                </c:pt>
                <c:pt idx="12">
                  <c:v>-71.0503240556889</c:v>
                </c:pt>
                <c:pt idx="13">
                  <c:v>-29.9428354964103</c:v>
                </c:pt>
                <c:pt idx="14">
                  <c:v>12.4362564359827</c:v>
                </c:pt>
                <c:pt idx="15">
                  <c:v>51.1592485947272</c:v>
                </c:pt>
                <c:pt idx="16">
                  <c:v>81.9770459899986</c:v>
                </c:pt>
                <c:pt idx="17">
                  <c:v>101.770821311576</c:v>
                </c:pt>
                <c:pt idx="18">
                  <c:v>108.850271821935</c:v>
                </c:pt>
                <c:pt idx="19">
                  <c:v>103.072335077284</c:v>
                </c:pt>
                <c:pt idx="20">
                  <c:v>85.77619318505</c:v>
                </c:pt>
                <c:pt idx="21">
                  <c:v>59.5516860693834</c:v>
                </c:pt>
                <c:pt idx="22">
                  <c:v>27.8764611261846</c:v>
                </c:pt>
                <c:pt idx="23">
                  <c:v>-5.32961634119401</c:v>
                </c:pt>
                <c:pt idx="24">
                  <c:v>-36.1773304916376</c:v>
                </c:pt>
                <c:pt idx="25">
                  <c:v>-61.2525879788791</c:v>
                </c:pt>
                <c:pt idx="26">
                  <c:v>-77.9830103508875</c:v>
                </c:pt>
                <c:pt idx="27">
                  <c:v>-84.8886958943137</c:v>
                </c:pt>
                <c:pt idx="28">
                  <c:v>-81.6944831982419</c:v>
                </c:pt>
                <c:pt idx="29">
                  <c:v>-69.2981268121048</c:v>
                </c:pt>
                <c:pt idx="30">
                  <c:v>-49.6056160648639</c:v>
                </c:pt>
                <c:pt idx="31">
                  <c:v>-25.2595156383137</c:v>
                </c:pt>
                <c:pt idx="32">
                  <c:v>0.702884859926467</c:v>
                </c:pt>
                <c:pt idx="33">
                  <c:v>25.2187097872687</c:v>
                </c:pt>
                <c:pt idx="34">
                  <c:v>45.5521495749464</c:v>
                </c:pt>
                <c:pt idx="35">
                  <c:v>59.5910449517547</c:v>
                </c:pt>
                <c:pt idx="36">
                  <c:v>66.0563355333618</c:v>
                </c:pt>
                <c:pt idx="37">
                  <c:v>64.6049338807572</c:v>
                </c:pt>
                <c:pt idx="38">
                  <c:v>55.8198327612859</c:v>
                </c:pt>
                <c:pt idx="39">
                  <c:v>41.0945132736526</c:v>
                </c:pt>
                <c:pt idx="40">
                  <c:v>22.430473136359</c:v>
                </c:pt>
                <c:pt idx="41">
                  <c:v>2.17566925236513</c:v>
                </c:pt>
                <c:pt idx="42">
                  <c:v>-17.2630166458189</c:v>
                </c:pt>
                <c:pt idx="43">
                  <c:v>-33.6989429123558</c:v>
                </c:pt>
                <c:pt idx="44">
                  <c:v>-45.4049241258843</c:v>
                </c:pt>
                <c:pt idx="45">
                  <c:v>-51.2871626365858</c:v>
                </c:pt>
                <c:pt idx="46">
                  <c:v>-50.9773807168166</c:v>
                </c:pt>
                <c:pt idx="47">
                  <c:v>-44.836889634381</c:v>
                </c:pt>
                <c:pt idx="48">
                  <c:v>-33.8767621835254</c:v>
                </c:pt>
                <c:pt idx="49">
                  <c:v>-19.6076787677117</c:v>
                </c:pt>
                <c:pt idx="50">
                  <c:v>-3.84036947539028</c:v>
                </c:pt>
                <c:pt idx="51">
                  <c:v>11.5378596546543</c:v>
                </c:pt>
                <c:pt idx="52">
                  <c:v>24.783625891087</c:v>
                </c:pt>
                <c:pt idx="53">
                  <c:v>34.4898602452246</c:v>
                </c:pt>
                <c:pt idx="54">
                  <c:v>39.7295011556167</c:v>
                </c:pt>
                <c:pt idx="55">
                  <c:v>40.136572107433</c:v>
                </c:pt>
                <c:pt idx="56">
                  <c:v>35.9186381494013</c:v>
                </c:pt>
                <c:pt idx="57">
                  <c:v>27.8028229218775</c:v>
                </c:pt>
                <c:pt idx="58">
                  <c:v>16.9250735104918</c:v>
                </c:pt>
                <c:pt idx="59">
                  <c:v>4.67836012796425</c:v>
                </c:pt>
                <c:pt idx="60">
                  <c:v>-7.46061761497101</c:v>
                </c:pt>
                <c:pt idx="61">
                  <c:v>-18.1052105618678</c:v>
                </c:pt>
                <c:pt idx="62">
                  <c:v>-26.1131281944227</c:v>
                </c:pt>
                <c:pt idx="63">
                  <c:v>-30.7046007556017</c:v>
                </c:pt>
                <c:pt idx="64">
                  <c:v>-31.5327440908966</c:v>
                </c:pt>
                <c:pt idx="65">
                  <c:v>-28.7005712470331</c:v>
                </c:pt>
                <c:pt idx="66">
                  <c:v>-22.725506696869</c:v>
                </c:pt>
                <c:pt idx="67">
                  <c:v>-14.4582353774884</c:v>
                </c:pt>
                <c:pt idx="68">
                  <c:v>-4.96759697685998</c:v>
                </c:pt>
                <c:pt idx="69">
                  <c:v>4.59348567022831</c:v>
                </c:pt>
                <c:pt idx="70">
                  <c:v>13.1246684717685</c:v>
                </c:pt>
                <c:pt idx="71">
                  <c:v>19.7016271150462</c:v>
                </c:pt>
                <c:pt idx="72">
                  <c:v>23.6728143870653</c:v>
                </c:pt>
                <c:pt idx="73">
                  <c:v>24.7198398065369</c:v>
                </c:pt>
                <c:pt idx="74">
                  <c:v>22.8764600736618</c:v>
                </c:pt>
                <c:pt idx="75">
                  <c:v>18.5061797726485</c:v>
                </c:pt>
                <c:pt idx="76">
                  <c:v>12.2432091161679</c:v>
                </c:pt>
                <c:pt idx="77">
                  <c:v>4.90547865573491</c:v>
                </c:pt>
                <c:pt idx="78">
                  <c:v>-2.60884183349191</c:v>
                </c:pt>
                <c:pt idx="79">
                  <c:v>-9.42858331580809</c:v>
                </c:pt>
                <c:pt idx="80">
                  <c:v>-14.8080783244095</c:v>
                </c:pt>
                <c:pt idx="81">
                  <c:v>-18.2060845919789</c:v>
                </c:pt>
                <c:pt idx="82">
                  <c:v>-19.3371091058837</c:v>
                </c:pt>
                <c:pt idx="83">
                  <c:v>-18.1906979098851</c:v>
                </c:pt>
                <c:pt idx="84">
                  <c:v>-15.0181645626975</c:v>
                </c:pt>
                <c:pt idx="85">
                  <c:v>-10.2899926189601</c:v>
                </c:pt>
                <c:pt idx="86">
                  <c:v>-4.63034090967276</c:v>
                </c:pt>
                <c:pt idx="87">
                  <c:v>1.26263157223646</c:v>
                </c:pt>
                <c:pt idx="88">
                  <c:v>6.70073652752463</c:v>
                </c:pt>
                <c:pt idx="89">
                  <c:v>11.0841656403318</c:v>
                </c:pt>
                <c:pt idx="90">
                  <c:v>13.9656375168713</c:v>
                </c:pt>
                <c:pt idx="91">
                  <c:v>15.0936751254441</c:v>
                </c:pt>
                <c:pt idx="92">
                  <c:v>14.4311479024316</c:v>
                </c:pt>
                <c:pt idx="93">
                  <c:v>12.1482531768768</c:v>
                </c:pt>
                <c:pt idx="94">
                  <c:v>8.59208675121085</c:v>
                </c:pt>
                <c:pt idx="95">
                  <c:v>4.23752454543036</c:v>
                </c:pt>
                <c:pt idx="96">
                  <c:v>-0.373967635869247</c:v>
                </c:pt>
                <c:pt idx="97">
                  <c:v>-4.69994267545899</c:v>
                </c:pt>
                <c:pt idx="98">
                  <c:v>-8.25924141579701</c:v>
                </c:pt>
                <c:pt idx="99">
                  <c:v>-10.6839561558371</c:v>
                </c:pt>
                <c:pt idx="100">
                  <c:v>-11.7556704753065</c:v>
                </c:pt>
                <c:pt idx="101">
                  <c:v>-11.4226460155152</c:v>
                </c:pt>
                <c:pt idx="102">
                  <c:v>-9.79698736096354</c:v>
                </c:pt>
                <c:pt idx="103">
                  <c:v>-7.13316361367614</c:v>
                </c:pt>
                <c:pt idx="104">
                  <c:v>-3.79133107207169</c:v>
                </c:pt>
                <c:pt idx="105">
                  <c:v>-0.190463489960673</c:v>
                </c:pt>
                <c:pt idx="106">
                  <c:v>3.24279796272716</c:v>
                </c:pt>
                <c:pt idx="107">
                  <c:v>6.12348302749174</c:v>
                </c:pt>
                <c:pt idx="108">
                  <c:v>8.15025528099395</c:v>
                </c:pt>
                <c:pt idx="109">
                  <c:v>9.13557462925347</c:v>
                </c:pt>
                <c:pt idx="110">
                  <c:v>9.02122064644759</c:v>
                </c:pt>
                <c:pt idx="111">
                  <c:v>7.87816646892884</c:v>
                </c:pt>
                <c:pt idx="112">
                  <c:v>5.89164107055299</c:v>
                </c:pt>
                <c:pt idx="113">
                  <c:v>3.33387252920663</c:v>
                </c:pt>
                <c:pt idx="114">
                  <c:v>0.528286717751564</c:v>
                </c:pt>
                <c:pt idx="115">
                  <c:v>-2.19028268469487</c:v>
                </c:pt>
                <c:pt idx="116">
                  <c:v>-4.51459917002097</c:v>
                </c:pt>
                <c:pt idx="117">
                  <c:v>-6.19881087262929</c:v>
                </c:pt>
                <c:pt idx="118">
                  <c:v>-7.0834196849706</c:v>
                </c:pt>
                <c:pt idx="119">
                  <c:v>-7.10903206638945</c:v>
                </c:pt>
                <c:pt idx="120">
                  <c:v>-6.31790458106312</c:v>
                </c:pt>
                <c:pt idx="121">
                  <c:v>-4.84374904895501</c:v>
                </c:pt>
                <c:pt idx="122">
                  <c:v>-2.89158433467541</c:v>
                </c:pt>
                <c:pt idx="123">
                  <c:v>-0.710469410177633</c:v>
                </c:pt>
                <c:pt idx="124">
                  <c:v>1.4373803068522</c:v>
                </c:pt>
                <c:pt idx="125">
                  <c:v>3.3073607560386</c:v>
                </c:pt>
                <c:pt idx="126">
                  <c:v>4.6996082665192</c:v>
                </c:pt>
                <c:pt idx="127">
                  <c:v>5.47956961653478</c:v>
                </c:pt>
                <c:pt idx="128">
                  <c:v>5.58999886035157</c:v>
                </c:pt>
                <c:pt idx="129">
                  <c:v>5.05345597175814</c:v>
                </c:pt>
                <c:pt idx="130">
                  <c:v>3.96552044107862</c:v>
                </c:pt>
                <c:pt idx="131">
                  <c:v>2.47998672590195</c:v>
                </c:pt>
                <c:pt idx="132">
                  <c:v>0.788161466471304</c:v>
                </c:pt>
                <c:pt idx="133">
                  <c:v>-0.905052641624917</c:v>
                </c:pt>
                <c:pt idx="134">
                  <c:v>-2.405374120449</c:v>
                </c:pt>
                <c:pt idx="135">
                  <c:v>-3.55086760955581</c:v>
                </c:pt>
                <c:pt idx="136">
                  <c:v>-4.22881571925691</c:v>
                </c:pt>
                <c:pt idx="137">
                  <c:v>-4.38605800077533</c:v>
                </c:pt>
                <c:pt idx="138">
                  <c:v>-4.03195488690456</c:v>
                </c:pt>
                <c:pt idx="139">
                  <c:v>-3.23402466623121</c:v>
                </c:pt>
                <c:pt idx="140">
                  <c:v>-2.10713941422635</c:v>
                </c:pt>
                <c:pt idx="141">
                  <c:v>-0.797857968833713</c:v>
                </c:pt>
              </c:numCache>
            </c:numRef>
          </c:yVal>
          <c:smooth val="0"/>
        </c:ser>
        <c:axId val="66126280"/>
        <c:axId val="92087945"/>
      </c:scatterChart>
      <c:valAx>
        <c:axId val="661262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087945"/>
        <c:crosses val="autoZero"/>
        <c:crossBetween val="midCat"/>
      </c:valAx>
      <c:valAx>
        <c:axId val="920879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A(º)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12628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200" spc="-1" strike="noStrike">
                <a:solidFill>
                  <a:srgbClr val="595959"/>
                </a:solidFill>
                <a:latin typeface="Calibri"/>
              </a:rPr>
              <a:t>IB = 0.3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'2.2.2'!$D$2</c:f>
              <c:strCache>
                <c:ptCount val="1"/>
                <c:pt idx="0">
                  <c:v>A max (± 1,5°)</c:v>
                </c:pt>
              </c:strCache>
            </c:strRef>
          </c:tx>
          <c:spPr>
            <a:solidFill>
              <a:srgbClr val="808080"/>
            </a:solidFill>
            <a:ln w="19080">
              <a:noFill/>
            </a:ln>
          </c:spPr>
          <c:marker>
            <c:symbol val="circle"/>
            <c:size val="4"/>
            <c:spPr>
              <a:solidFill>
                <a:srgbClr val="80808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errBars>
            <c:errDir val="x"/>
            <c:errBarType val="both"/>
            <c:errValType val="cust"/>
            <c:noEndCap val="0"/>
            <c:plus>
              <c:numRef>
                <c:f>'2.2.2'!$C$3:$C$19</c:f>
                <c:numCache>
                  <c:formatCode>General</c:formatCode>
                  <c:ptCount val="17"/>
                  <c:pt idx="0">
                    <c:v>0.111765603856625</c:v>
                  </c:pt>
                  <c:pt idx="1">
                    <c:v>0.0320143749015567</c:v>
                  </c:pt>
                  <c:pt idx="2">
                    <c:v>0.0173319733027074</c:v>
                  </c:pt>
                  <c:pt idx="3">
                    <c:v>0.0116540188487405</c:v>
                  </c:pt>
                  <c:pt idx="4">
                    <c:v>0.00802859656906156</c:v>
                  </c:pt>
                  <c:pt idx="5">
                    <c:v>0.00676701989855617</c:v>
                  </c:pt>
                  <c:pt idx="6">
                    <c:v>0.00644282127947798</c:v>
                  </c:pt>
                  <c:pt idx="7">
                    <c:v>0.00576971046175828</c:v>
                  </c:pt>
                  <c:pt idx="8">
                    <c:v>0.00528344118103075</c:v>
                  </c:pt>
                  <c:pt idx="9">
                    <c:v>0.00509948353160742</c:v>
                  </c:pt>
                  <c:pt idx="10">
                    <c:v>0.00543530682772904</c:v>
                  </c:pt>
                  <c:pt idx="11">
                    <c:v>0.00511088539173052</c:v>
                  </c:pt>
                  <c:pt idx="12">
                    <c:v>0.00464296985904035</c:v>
                  </c:pt>
                  <c:pt idx="13">
                    <c:v>0.00427019715133051</c:v>
                  </c:pt>
                  <c:pt idx="14">
                    <c:v>0.00368679879193286</c:v>
                  </c:pt>
                  <c:pt idx="15">
                    <c:v>0.00333700805800549</c:v>
                  </c:pt>
                  <c:pt idx="16">
                    <c:v>0.00275633443123357</c:v>
                  </c:pt>
                </c:numCache>
              </c:numRef>
            </c:plus>
            <c:minus>
              <c:numRef>
                <c:f>'2.2.2'!$C$3:$C$19</c:f>
                <c:numCache>
                  <c:formatCode>General</c:formatCode>
                  <c:ptCount val="17"/>
                  <c:pt idx="0">
                    <c:v>0.111765603856625</c:v>
                  </c:pt>
                  <c:pt idx="1">
                    <c:v>0.0320143749015567</c:v>
                  </c:pt>
                  <c:pt idx="2">
                    <c:v>0.0173319733027074</c:v>
                  </c:pt>
                  <c:pt idx="3">
                    <c:v>0.0116540188487405</c:v>
                  </c:pt>
                  <c:pt idx="4">
                    <c:v>0.00802859656906156</c:v>
                  </c:pt>
                  <c:pt idx="5">
                    <c:v>0.00676701989855617</c:v>
                  </c:pt>
                  <c:pt idx="6">
                    <c:v>0.00644282127947798</c:v>
                  </c:pt>
                  <c:pt idx="7">
                    <c:v>0.00576971046175828</c:v>
                  </c:pt>
                  <c:pt idx="8">
                    <c:v>0.00528344118103075</c:v>
                  </c:pt>
                  <c:pt idx="9">
                    <c:v>0.00509948353160742</c:v>
                  </c:pt>
                  <c:pt idx="10">
                    <c:v>0.00543530682772904</c:v>
                  </c:pt>
                  <c:pt idx="11">
                    <c:v>0.00511088539173052</c:v>
                  </c:pt>
                  <c:pt idx="12">
                    <c:v>0.00464296985904035</c:v>
                  </c:pt>
                  <c:pt idx="13">
                    <c:v>0.00427019715133051</c:v>
                  </c:pt>
                  <c:pt idx="14">
                    <c:v>0.00368679879193286</c:v>
                  </c:pt>
                  <c:pt idx="15">
                    <c:v>0.00333700805800549</c:v>
                  </c:pt>
                  <c:pt idx="16">
                    <c:v>0.00275633443123357</c:v>
                  </c:pt>
                </c:numCache>
              </c:numRef>
            </c:minus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'2.2.2'!$B$3:$B$19</c:f>
              <c:numCache>
                <c:formatCode>General</c:formatCode>
                <c:ptCount val="17"/>
                <c:pt idx="0">
                  <c:v>0.749783449544103</c:v>
                </c:pt>
                <c:pt idx="1">
                  <c:v>1.40093317885832</c:v>
                </c:pt>
                <c:pt idx="2">
                  <c:v>1.90399554763018</c:v>
                </c:pt>
                <c:pt idx="3">
                  <c:v>2.3219457897929</c:v>
                </c:pt>
                <c:pt idx="4">
                  <c:v>2.7975001367674</c:v>
                </c:pt>
                <c:pt idx="5">
                  <c:v>3.04713157477186</c:v>
                </c:pt>
                <c:pt idx="6">
                  <c:v>3.12285552046699</c:v>
                </c:pt>
                <c:pt idx="7">
                  <c:v>3.29999228318256</c:v>
                </c:pt>
                <c:pt idx="8">
                  <c:v>3.44851004784829</c:v>
                </c:pt>
                <c:pt idx="9">
                  <c:v>3.5101593894858</c:v>
                </c:pt>
                <c:pt idx="10">
                  <c:v>3.3999920493396</c:v>
                </c:pt>
                <c:pt idx="11">
                  <c:v>3.50624180088146</c:v>
                </c:pt>
                <c:pt idx="12">
                  <c:v>3.67867992223629</c:v>
                </c:pt>
                <c:pt idx="13">
                  <c:v>3.8358884659216</c:v>
                </c:pt>
                <c:pt idx="14">
                  <c:v>4.1282426459787</c:v>
                </c:pt>
                <c:pt idx="15">
                  <c:v>4.33921637236159</c:v>
                </c:pt>
                <c:pt idx="16">
                  <c:v>4.77445692034923</c:v>
                </c:pt>
              </c:numCache>
            </c:numRef>
          </c:xVal>
          <c:yVal>
            <c:numRef>
              <c:f>'2.2.2'!$D$3:$D$19</c:f>
              <c:numCache>
                <c:formatCode>General</c:formatCode>
                <c:ptCount val="17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1.1</c:v>
                </c:pt>
                <c:pt idx="5">
                  <c:v>1.8</c:v>
                </c:pt>
                <c:pt idx="6">
                  <c:v>2.1</c:v>
                </c:pt>
                <c:pt idx="7">
                  <c:v>4.3</c:v>
                </c:pt>
                <c:pt idx="8">
                  <c:v>6.5</c:v>
                </c:pt>
                <c:pt idx="9">
                  <c:v>4.3</c:v>
                </c:pt>
                <c:pt idx="10">
                  <c:v>7.1</c:v>
                </c:pt>
                <c:pt idx="11">
                  <c:v>4.1</c:v>
                </c:pt>
                <c:pt idx="12">
                  <c:v>2.3</c:v>
                </c:pt>
                <c:pt idx="13">
                  <c:v>1.3</c:v>
                </c:pt>
                <c:pt idx="14">
                  <c:v>0.7</c:v>
                </c:pt>
                <c:pt idx="15">
                  <c:v>0.7</c:v>
                </c:pt>
                <c:pt idx="16">
                  <c:v>0.5</c:v>
                </c:pt>
              </c:numCache>
            </c:numRef>
          </c:yVal>
          <c:smooth val="0"/>
        </c:ser>
        <c:axId val="97928786"/>
        <c:axId val="67181635"/>
      </c:scatterChart>
      <c:valAx>
        <c:axId val="97928786"/>
        <c:scaling>
          <c:orientation val="minMax"/>
          <c:min val="0.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ω (s-1)</a:t>
                </a:r>
              </a:p>
            </c:rich>
          </c:tx>
          <c:layout>
            <c:manualLayout>
              <c:xMode val="edge"/>
              <c:yMode val="edge"/>
              <c:x val="0.48543056514071"/>
              <c:y val="0.882310207046858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181635"/>
        <c:crosses val="autoZero"/>
        <c:crossBetween val="midCat"/>
      </c:valAx>
      <c:valAx>
        <c:axId val="67181635"/>
        <c:scaling>
          <c:orientation val="minMax"/>
          <c:max val="8.2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Amax (°)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92878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109080</xdr:colOff>
      <xdr:row>2</xdr:row>
      <xdr:rowOff>166320</xdr:rowOff>
    </xdr:from>
    <xdr:to>
      <xdr:col>19</xdr:col>
      <xdr:colOff>537480</xdr:colOff>
      <xdr:row>28</xdr:row>
      <xdr:rowOff>66240</xdr:rowOff>
    </xdr:to>
    <xdr:graphicFrame>
      <xdr:nvGraphicFramePr>
        <xdr:cNvPr id="0" name=""/>
        <xdr:cNvGraphicFramePr/>
      </xdr:nvGraphicFramePr>
      <xdr:xfrm>
        <a:off x="14922720" y="516600"/>
        <a:ext cx="8367120" cy="470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770400</xdr:colOff>
      <xdr:row>1</xdr:row>
      <xdr:rowOff>25560</xdr:rowOff>
    </xdr:from>
    <xdr:to>
      <xdr:col>17</xdr:col>
      <xdr:colOff>786960</xdr:colOff>
      <xdr:row>29</xdr:row>
      <xdr:rowOff>30600</xdr:rowOff>
    </xdr:to>
    <xdr:graphicFrame>
      <xdr:nvGraphicFramePr>
        <xdr:cNvPr id="1" name="Gráfico 3"/>
        <xdr:cNvGraphicFramePr/>
      </xdr:nvGraphicFramePr>
      <xdr:xfrm>
        <a:off x="8530560" y="200520"/>
        <a:ext cx="9389160" cy="495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X177"/>
  <sheetViews>
    <sheetView showFormulas="false" showGridLines="true" showRowColHeaders="true" showZeros="true" rightToLeft="false" tabSelected="true" showOutlineSymbols="true" defaultGridColor="true" view="normal" topLeftCell="K1" colorId="64" zoomScale="95" zoomScaleNormal="95" zoomScalePageLayoutView="100" workbookViewId="0">
      <selection pane="topLeft" activeCell="X42" activeCellId="0" sqref="X4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6.33"/>
    <col collapsed="false" customWidth="true" hidden="false" outlineLevel="0" max="3" min="3" style="0" width="17"/>
    <col collapsed="false" customWidth="true" hidden="false" outlineLevel="0" max="4" min="4" style="0" width="10.54"/>
    <col collapsed="false" customWidth="true" hidden="false" outlineLevel="0" max="5" min="5" style="0" width="12.66"/>
    <col collapsed="false" customWidth="true" hidden="false" outlineLevel="0" max="6" min="6" style="0" width="15.33"/>
    <col collapsed="false" customWidth="true" hidden="false" outlineLevel="0" max="7" min="7" style="0" width="17.67"/>
    <col collapsed="false" customWidth="true" hidden="false" outlineLevel="0" max="9" min="8" style="0" width="10.54"/>
    <col collapsed="false" customWidth="true" hidden="false" outlineLevel="0" max="10" min="10" style="0" width="15.11"/>
    <col collapsed="false" customWidth="true" hidden="false" outlineLevel="0" max="11" min="11" style="0" width="13"/>
    <col collapsed="false" customWidth="true" hidden="false" outlineLevel="0" max="12" min="12" style="0" width="17.33"/>
    <col collapsed="false" customWidth="true" hidden="false" outlineLevel="0" max="13" min="13" style="0" width="10.54"/>
    <col collapsed="false" customWidth="true" hidden="false" outlineLevel="0" max="14" min="14" style="0" width="15.11"/>
    <col collapsed="false" customWidth="true" hidden="false" outlineLevel="0" max="15" min="15" style="0" width="13.44"/>
    <col collapsed="false" customWidth="true" hidden="false" outlineLevel="0" max="16" min="16" style="0" width="15.55"/>
    <col collapsed="false" customWidth="true" hidden="false" outlineLevel="0" max="17" min="17" style="0" width="10.54"/>
    <col collapsed="false" customWidth="true" hidden="false" outlineLevel="0" max="18" min="18" style="0" width="13.55"/>
    <col collapsed="false" customWidth="true" hidden="false" outlineLevel="0" max="19" min="19" style="0" width="10.54"/>
    <col collapsed="false" customWidth="true" hidden="false" outlineLevel="0" max="20" min="20" style="0" width="14.89"/>
    <col collapsed="false" customWidth="true" hidden="false" outlineLevel="0" max="21" min="21" style="0" width="16.11"/>
    <col collapsed="false" customWidth="true" hidden="false" outlineLevel="0" max="22" min="22" style="0" width="15"/>
    <col collapsed="false" customWidth="true" hidden="false" outlineLevel="0" max="23" min="23" style="0" width="15.22"/>
    <col collapsed="false" customWidth="true" hidden="false" outlineLevel="0" max="64" min="24" style="0" width="10.54"/>
  </cols>
  <sheetData>
    <row r="2" customFormat="false" ht="13.8" hidden="false" customHeight="false" outlineLevel="0" collapsed="false">
      <c r="T2" s="1" t="s">
        <v>0</v>
      </c>
      <c r="U2" s="1"/>
    </row>
    <row r="3" customFormat="false" ht="17.15" hidden="false" customHeight="false" outlineLevel="0" collapsed="false">
      <c r="B3" s="2" t="s">
        <v>1</v>
      </c>
      <c r="C3" s="2"/>
      <c r="D3" s="2"/>
      <c r="E3" s="2"/>
      <c r="F3" s="2"/>
      <c r="G3" s="2"/>
      <c r="J3" s="2" t="s">
        <v>1</v>
      </c>
      <c r="K3" s="2"/>
      <c r="T3" s="0" t="s">
        <v>2</v>
      </c>
      <c r="U3" s="0" t="s">
        <v>3</v>
      </c>
      <c r="V3" s="0" t="s">
        <v>4</v>
      </c>
    </row>
    <row r="4" customFormat="false" ht="17.15" hidden="false" customHeight="false" outlineLevel="0" collapsed="false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  <c r="J4" s="6" t="s">
        <v>8</v>
      </c>
      <c r="K4" s="7" t="s">
        <v>10</v>
      </c>
      <c r="T4" s="8" t="n">
        <v>0</v>
      </c>
      <c r="U4" s="8" t="n">
        <f aca="false">LN(ABS(K5))</f>
        <v>4.95934199970871</v>
      </c>
      <c r="V4" s="0" t="n">
        <f aca="false">EXP(X$4+W$4*T4)</f>
        <v>139.099350089211</v>
      </c>
      <c r="W4" s="9" t="n">
        <f aca="false" t="array" ref="W4:X7">LINEST(U4:U19,T4:T19, ,1)</f>
        <v>-0.00993698274562585</v>
      </c>
      <c r="X4" s="10" t="n">
        <v>4.93518842666263</v>
      </c>
    </row>
    <row r="5" customFormat="false" ht="13.8" hidden="false" customHeight="false" outlineLevel="0" collapsed="false">
      <c r="B5" s="11" t="n">
        <f aca="false">2*PI()/D5</f>
        <v>3.45356466132994</v>
      </c>
      <c r="C5" s="12" t="n">
        <f aca="false">SQRT(((-2*PI()/D5^2)^2)*(0.01)^2)</f>
        <v>0.0189825833345361</v>
      </c>
      <c r="D5" s="13" t="n">
        <f aca="false">E5/F5</f>
        <v>1.81933333333333</v>
      </c>
      <c r="E5" s="14" t="n">
        <v>27.29</v>
      </c>
      <c r="F5" s="14" t="n">
        <v>15</v>
      </c>
      <c r="G5" s="0" t="n">
        <f aca="false">7.5*H5</f>
        <v>37.5</v>
      </c>
      <c r="H5" s="15" t="n">
        <v>5</v>
      </c>
      <c r="I5" s="16"/>
      <c r="J5" s="17" t="n">
        <v>0</v>
      </c>
      <c r="K5" s="0" t="n">
        <f aca="false">7.5*L5</f>
        <v>142.5</v>
      </c>
      <c r="L5" s="18" t="n">
        <v>19</v>
      </c>
      <c r="S5" s="19" t="n">
        <v>1</v>
      </c>
      <c r="T5" s="20" t="n">
        <v>0.89</v>
      </c>
      <c r="U5" s="8" t="n">
        <f aca="false">LN(ABS(K6))</f>
        <v>4.88280192258637</v>
      </c>
      <c r="V5" s="0" t="n">
        <f aca="false">EXP(X$4+W$4*T5)</f>
        <v>137.87459112476</v>
      </c>
      <c r="W5" s="9" t="n">
        <v>0.00198305671539722</v>
      </c>
      <c r="X5" s="10" t="n">
        <v>0.0159913821405262</v>
      </c>
    </row>
    <row r="6" customFormat="false" ht="13.8" hidden="false" customHeight="false" outlineLevel="0" collapsed="false">
      <c r="B6" s="11" t="n">
        <f aca="false">2*PI()/D6</f>
        <v>3.40859962414806</v>
      </c>
      <c r="C6" s="21" t="n">
        <f aca="false">SQRT(((-2*PI()/D6^2)^2)*(0.01)^2)</f>
        <v>0.0184914988651794</v>
      </c>
      <c r="D6" s="13" t="n">
        <f aca="false">E6/F6</f>
        <v>1.84333333333333</v>
      </c>
      <c r="E6" s="14" t="n">
        <v>27.65</v>
      </c>
      <c r="F6" s="14" t="n">
        <v>15</v>
      </c>
      <c r="G6" s="0" t="n">
        <f aca="false">7.5*H6</f>
        <v>37.5</v>
      </c>
      <c r="H6" s="15" t="n">
        <v>5</v>
      </c>
      <c r="I6" s="19" t="n">
        <v>1</v>
      </c>
      <c r="J6" s="22" t="n">
        <v>0.89</v>
      </c>
      <c r="K6" s="0" t="n">
        <f aca="false">7.5*L6</f>
        <v>-132</v>
      </c>
      <c r="L6" s="23" t="n">
        <v>-17.6</v>
      </c>
      <c r="M6" s="24"/>
      <c r="N6" s="24"/>
      <c r="Q6" s="25"/>
      <c r="R6" s="25"/>
      <c r="S6" s="26" t="n">
        <v>2</v>
      </c>
      <c r="T6" s="20" t="n">
        <v>1.76</v>
      </c>
      <c r="U6" s="8" t="n">
        <f aca="false">LN(ABS(K7))</f>
        <v>4.94875989037817</v>
      </c>
      <c r="V6" s="0" t="n">
        <f aca="false">EXP(X$4+W$4*T6)</f>
        <v>136.687778650512</v>
      </c>
      <c r="W6" s="0" t="n">
        <v>0.642031098274748</v>
      </c>
      <c r="X6" s="0" t="n">
        <v>0.0337362872015395</v>
      </c>
    </row>
    <row r="7" customFormat="false" ht="13.8" hidden="false" customHeight="false" outlineLevel="0" collapsed="false">
      <c r="B7" s="11" t="n">
        <f aca="false">2*PI()/D7</f>
        <v>3.41353783439673</v>
      </c>
      <c r="C7" s="21" t="n">
        <f aca="false">SQRT(((-2*PI()/D7^2)^2)*(0.01)^2)</f>
        <v>0.0185451168112824</v>
      </c>
      <c r="D7" s="13" t="n">
        <f aca="false">E7/F7</f>
        <v>1.84066666666667</v>
      </c>
      <c r="E7" s="14" t="n">
        <v>27.61</v>
      </c>
      <c r="F7" s="14" t="n">
        <v>15</v>
      </c>
      <c r="G7" s="0" t="n">
        <f aca="false">7.5*H7</f>
        <v>75</v>
      </c>
      <c r="H7" s="15" t="n">
        <v>10</v>
      </c>
      <c r="I7" s="26" t="n">
        <v>2</v>
      </c>
      <c r="J7" s="22" t="n">
        <v>1.76</v>
      </c>
      <c r="K7" s="0" t="n">
        <f aca="false">7.5*L7</f>
        <v>141</v>
      </c>
      <c r="L7" s="23" t="n">
        <v>18.8</v>
      </c>
      <c r="S7" s="26" t="n">
        <v>3</v>
      </c>
      <c r="T7" s="20" t="n">
        <v>2.68</v>
      </c>
      <c r="U7" s="8" t="n">
        <f aca="false">LN(ABS(K8))</f>
        <v>4.87137322676275</v>
      </c>
      <c r="V7" s="0" t="n">
        <f aca="false">EXP(X$4+W$4*T7)</f>
        <v>135.44387026406</v>
      </c>
      <c r="W7" s="0" t="n">
        <v>25.1095425678772</v>
      </c>
      <c r="X7" s="0" t="n">
        <v>14</v>
      </c>
    </row>
    <row r="8" customFormat="false" ht="13.8" hidden="false" customHeight="false" outlineLevel="0" collapsed="false">
      <c r="B8" s="11" t="n">
        <f aca="false">2*PI()/D8</f>
        <v>3.38898883882394</v>
      </c>
      <c r="C8" s="21" t="n">
        <f aca="false">SQRT(((-2*PI()/D8^2)^2)*(0.01)^2)</f>
        <v>0.018279335700237</v>
      </c>
      <c r="D8" s="13" t="n">
        <f aca="false">E8/F8</f>
        <v>1.854</v>
      </c>
      <c r="E8" s="14" t="n">
        <v>27.81</v>
      </c>
      <c r="F8" s="14" t="n">
        <v>15</v>
      </c>
      <c r="G8" s="0" t="n">
        <f aca="false">7.5*H8</f>
        <v>75</v>
      </c>
      <c r="H8" s="15" t="n">
        <v>10</v>
      </c>
      <c r="I8" s="26" t="n">
        <v>3</v>
      </c>
      <c r="J8" s="22" t="n">
        <v>2.68</v>
      </c>
      <c r="K8" s="0" t="n">
        <f aca="false">7.5*L8</f>
        <v>-130.5</v>
      </c>
      <c r="L8" s="23" t="n">
        <v>-17.4</v>
      </c>
      <c r="S8" s="26" t="n">
        <v>4</v>
      </c>
      <c r="T8" s="20" t="n">
        <v>3.59</v>
      </c>
      <c r="U8" s="8" t="n">
        <f aca="false">LN(ABS(K9))</f>
        <v>4.91632461462501</v>
      </c>
      <c r="V8" s="0" t="n">
        <f aca="false">EXP(X$4+W$4*T8)</f>
        <v>134.224619109882</v>
      </c>
    </row>
    <row r="9" customFormat="false" ht="13.8" hidden="false" customHeight="false" outlineLevel="0" collapsed="false">
      <c r="B9" s="11" t="n">
        <f aca="false">2*PI()/D9</f>
        <v>3.39448152737957</v>
      </c>
      <c r="C9" s="21" t="n">
        <f aca="false">SQRT(((-2*PI()/D9^2)^2)*(0.01)^2)</f>
        <v>0.0183386360204191</v>
      </c>
      <c r="D9" s="13" t="n">
        <f aca="false">E9/F9</f>
        <v>1.851</v>
      </c>
      <c r="E9" s="14" t="n">
        <v>37.02</v>
      </c>
      <c r="F9" s="14" t="n">
        <v>20</v>
      </c>
      <c r="G9" s="0" t="n">
        <f aca="false">7.5*H9</f>
        <v>112.5</v>
      </c>
      <c r="H9" s="15" t="n">
        <v>15</v>
      </c>
      <c r="I9" s="26" t="n">
        <v>4</v>
      </c>
      <c r="J9" s="22" t="n">
        <v>3.59</v>
      </c>
      <c r="K9" s="0" t="n">
        <f aca="false">7.5*L9</f>
        <v>136.5</v>
      </c>
      <c r="L9" s="23" t="n">
        <v>18.2</v>
      </c>
      <c r="S9" s="26" t="n">
        <v>5</v>
      </c>
      <c r="T9" s="20" t="n">
        <v>4.52</v>
      </c>
      <c r="U9" s="8" t="n">
        <f aca="false">LN(ABS(K10))</f>
        <v>4.85981240436167</v>
      </c>
      <c r="V9" s="0" t="n">
        <f aca="false">EXP(X$4+W$4*T9)</f>
        <v>132.989910527993</v>
      </c>
    </row>
    <row r="10" customFormat="false" ht="13.8" hidden="false" customHeight="false" outlineLevel="0" collapsed="false">
      <c r="B10" s="27" t="n">
        <f aca="false">2*PI()/D10</f>
        <v>3.39815322183861</v>
      </c>
      <c r="C10" s="28" t="n">
        <f aca="false">SQRT(((-2*PI()/D10^2)^2)*(0.01)^2)</f>
        <v>0.0183783300261688</v>
      </c>
      <c r="D10" s="29" t="n">
        <f aca="false">E10/F10</f>
        <v>1.849</v>
      </c>
      <c r="E10" s="30" t="n">
        <v>18.49</v>
      </c>
      <c r="F10" s="30" t="n">
        <v>10</v>
      </c>
      <c r="G10" s="0" t="n">
        <f aca="false">7.5*H10</f>
        <v>112.5</v>
      </c>
      <c r="H10" s="31" t="n">
        <v>15</v>
      </c>
      <c r="I10" s="26" t="n">
        <v>5</v>
      </c>
      <c r="J10" s="22" t="n">
        <v>4.52</v>
      </c>
      <c r="K10" s="0" t="n">
        <f aca="false">7.5*L10</f>
        <v>-129</v>
      </c>
      <c r="L10" s="23" t="n">
        <v>-17.2</v>
      </c>
      <c r="S10" s="26" t="n">
        <v>6</v>
      </c>
      <c r="T10" s="20" t="n">
        <v>5.44</v>
      </c>
      <c r="U10" s="8" t="n">
        <f aca="false">LN(ABS(K11))</f>
        <v>4.91632461462501</v>
      </c>
      <c r="V10" s="0" t="n">
        <f aca="false">EXP(X$4+W$4*T10)</f>
        <v>131.779654083324</v>
      </c>
    </row>
    <row r="11" customFormat="false" ht="13.8" hidden="false" customHeight="false" outlineLevel="0" collapsed="false">
      <c r="A11" s="32"/>
      <c r="B11" s="33"/>
      <c r="C11" s="34" t="s">
        <v>11</v>
      </c>
      <c r="D11" s="35" t="n">
        <f aca="false">(D8-D5)/((D5+D6+D7+D8+D9+D10)/6)</f>
        <v>0.0188110454600265</v>
      </c>
      <c r="E11" s="33"/>
      <c r="F11" s="33"/>
      <c r="G11" s="33"/>
      <c r="I11" s="26" t="n">
        <v>6</v>
      </c>
      <c r="J11" s="22" t="n">
        <v>5.44</v>
      </c>
      <c r="K11" s="0" t="n">
        <f aca="false">7.5*L11</f>
        <v>136.5</v>
      </c>
      <c r="L11" s="23" t="n">
        <v>18.2</v>
      </c>
      <c r="S11" s="26" t="n">
        <v>7</v>
      </c>
      <c r="T11" s="20" t="n">
        <v>6.38</v>
      </c>
      <c r="U11" s="8" t="n">
        <f aca="false">LN(ABS(K12))</f>
        <v>4.85981240436167</v>
      </c>
      <c r="V11" s="0" t="n">
        <f aca="false">EXP(X$4+W$4*T11)</f>
        <v>130.554462484199</v>
      </c>
    </row>
    <row r="12" customFormat="false" ht="13.8" hidden="false" customHeight="false" outlineLevel="0" collapsed="false">
      <c r="A12" s="32"/>
      <c r="B12" s="33"/>
      <c r="C12" s="32"/>
      <c r="D12" s="33"/>
      <c r="E12" s="33"/>
      <c r="F12" s="33"/>
      <c r="G12" s="33"/>
      <c r="I12" s="26" t="n">
        <v>7</v>
      </c>
      <c r="J12" s="22" t="n">
        <v>6.38</v>
      </c>
      <c r="K12" s="0" t="n">
        <f aca="false">7.5*L12</f>
        <v>-129</v>
      </c>
      <c r="L12" s="23" t="n">
        <v>-17.2</v>
      </c>
      <c r="S12" s="26" t="n">
        <v>8</v>
      </c>
      <c r="T12" s="20" t="n">
        <v>7.31</v>
      </c>
      <c r="U12" s="8" t="n">
        <f aca="false">LN(ABS(K13))</f>
        <v>4.90527477843843</v>
      </c>
      <c r="V12" s="0" t="n">
        <f aca="false">EXP(X$4+W$4*T12)</f>
        <v>129.353515025364</v>
      </c>
    </row>
    <row r="13" customFormat="false" ht="13.8" hidden="false" customHeight="false" outlineLevel="0" collapsed="false">
      <c r="I13" s="26" t="n">
        <v>8</v>
      </c>
      <c r="J13" s="22" t="n">
        <v>7.31</v>
      </c>
      <c r="K13" s="0" t="n">
        <f aca="false">7.5*L13</f>
        <v>135</v>
      </c>
      <c r="L13" s="23" t="n">
        <v>18</v>
      </c>
      <c r="S13" s="26" t="n">
        <v>9</v>
      </c>
      <c r="T13" s="20" t="n">
        <v>8.18</v>
      </c>
      <c r="U13" s="8" t="n">
        <f aca="false">LN(ABS(K14))</f>
        <v>4.82430571590476</v>
      </c>
      <c r="V13" s="0" t="n">
        <f aca="false">EXP(X$4+W$4*T13)</f>
        <v>128.240051232161</v>
      </c>
    </row>
    <row r="14" customFormat="false" ht="13.8" hidden="false" customHeight="false" outlineLevel="0" collapsed="false">
      <c r="I14" s="26" t="n">
        <v>9</v>
      </c>
      <c r="J14" s="22" t="n">
        <v>8.18</v>
      </c>
      <c r="K14" s="0" t="n">
        <f aca="false">7.5*L14</f>
        <v>-124.5</v>
      </c>
      <c r="L14" s="23" t="n">
        <v>-16.6</v>
      </c>
      <c r="S14" s="26" t="n">
        <v>10</v>
      </c>
      <c r="T14" s="20" t="n">
        <v>9.16</v>
      </c>
      <c r="U14" s="8" t="n">
        <f aca="false">LN(ABS(K15))</f>
        <v>4.85981240436167</v>
      </c>
      <c r="V14" s="0" t="n">
        <f aca="false">EXP(X$4+W$4*T14)</f>
        <v>126.997279467411</v>
      </c>
    </row>
    <row r="15" customFormat="false" ht="16.2" hidden="false" customHeight="false" outlineLevel="0" collapsed="false">
      <c r="B15" s="2" t="s">
        <v>12</v>
      </c>
      <c r="C15" s="2"/>
      <c r="D15" s="2"/>
      <c r="E15" s="2"/>
      <c r="F15" s="2"/>
      <c r="G15" s="2"/>
      <c r="I15" s="26" t="n">
        <v>10</v>
      </c>
      <c r="J15" s="22" t="n">
        <v>9.16</v>
      </c>
      <c r="K15" s="0" t="n">
        <f aca="false">7.5*L15</f>
        <v>129</v>
      </c>
      <c r="L15" s="23" t="n">
        <v>17.2</v>
      </c>
      <c r="S15" s="26" t="n">
        <v>11</v>
      </c>
      <c r="T15" s="20" t="n">
        <v>10.06</v>
      </c>
      <c r="U15" s="8" t="n">
        <f aca="false">LN(ABS(K16))</f>
        <v>4.81218435537242</v>
      </c>
      <c r="V15" s="0" t="n">
        <f aca="false">EXP(X$4+W$4*T15)</f>
        <v>125.86657033319</v>
      </c>
    </row>
    <row r="16" customFormat="false" ht="16.2" hidden="false" customHeight="false" outlineLevel="0" collapsed="false">
      <c r="B16" s="3" t="s">
        <v>5</v>
      </c>
      <c r="C16" s="36" t="s">
        <v>6</v>
      </c>
      <c r="D16" s="36" t="s">
        <v>7</v>
      </c>
      <c r="E16" s="36" t="s">
        <v>8</v>
      </c>
      <c r="F16" s="36" t="s">
        <v>9</v>
      </c>
      <c r="G16" s="37" t="s">
        <v>10</v>
      </c>
      <c r="I16" s="26" t="n">
        <v>11</v>
      </c>
      <c r="J16" s="22" t="n">
        <v>10.06</v>
      </c>
      <c r="K16" s="0" t="n">
        <f aca="false">7.5*L16</f>
        <v>-123</v>
      </c>
      <c r="L16" s="23" t="n">
        <v>-16.4</v>
      </c>
      <c r="S16" s="26" t="n">
        <v>12</v>
      </c>
      <c r="T16" s="20" t="n">
        <v>11.06</v>
      </c>
      <c r="U16" s="8" t="n">
        <f aca="false">LN(ABS(K17))</f>
        <v>4.85981240436167</v>
      </c>
      <c r="V16" s="0" t="n">
        <f aca="false">EXP(X$4+W$4*T16)</f>
        <v>124.622030123683</v>
      </c>
    </row>
    <row r="17" customFormat="false" ht="13.8" hidden="false" customHeight="false" outlineLevel="0" collapsed="false">
      <c r="B17" s="11" t="n">
        <f aca="false">2*PI()/D17</f>
        <v>3.45609752870164</v>
      </c>
      <c r="C17" s="33" t="n">
        <f aca="false">SQRT(((-2*PI()/D17^2)^2)*(0.01)^2)</f>
        <v>0.0190104374516042</v>
      </c>
      <c r="D17" s="14" t="n">
        <f aca="false">E17/F17</f>
        <v>1.818</v>
      </c>
      <c r="E17" s="14" t="n">
        <v>9.09</v>
      </c>
      <c r="F17" s="14" t="n">
        <v>5</v>
      </c>
      <c r="G17" s="38" t="n">
        <f aca="false">7.5*H17</f>
        <v>37.5</v>
      </c>
      <c r="H17" s="15" t="n">
        <v>5</v>
      </c>
      <c r="I17" s="26" t="n">
        <v>12</v>
      </c>
      <c r="J17" s="22" t="n">
        <v>11.06</v>
      </c>
      <c r="K17" s="0" t="n">
        <f aca="false">7.5*L17</f>
        <v>129</v>
      </c>
      <c r="L17" s="23" t="n">
        <v>17.2</v>
      </c>
      <c r="S17" s="26" t="n">
        <v>13</v>
      </c>
      <c r="T17" s="20" t="n">
        <v>11.96</v>
      </c>
      <c r="U17" s="8" t="n">
        <f aca="false">LN(ABS(K18))</f>
        <v>4.78749174278205</v>
      </c>
      <c r="V17" s="0" t="n">
        <f aca="false">EXP(X$4+W$4*T17)</f>
        <v>123.512468813575</v>
      </c>
    </row>
    <row r="18" customFormat="false" ht="13.8" hidden="false" customHeight="false" outlineLevel="0" collapsed="false">
      <c r="B18" s="11" t="n">
        <f aca="false">2*PI()/D18</f>
        <v>3.43343459408721</v>
      </c>
      <c r="C18" s="33" t="n">
        <f aca="false">SQRT(((-2*PI()/D18^2)^2)*(0.01)^2)</f>
        <v>0.0187619376726077</v>
      </c>
      <c r="D18" s="14" t="n">
        <f aca="false">E18/F18</f>
        <v>1.83</v>
      </c>
      <c r="E18" s="14" t="n">
        <v>9.15</v>
      </c>
      <c r="F18" s="14" t="n">
        <v>5</v>
      </c>
      <c r="G18" s="38" t="n">
        <f aca="false">7.5*H18</f>
        <v>37.5</v>
      </c>
      <c r="H18" s="15" t="n">
        <v>5</v>
      </c>
      <c r="I18" s="26" t="n">
        <v>13</v>
      </c>
      <c r="J18" s="22" t="n">
        <v>11.96</v>
      </c>
      <c r="K18" s="0" t="n">
        <f aca="false">7.5*L18</f>
        <v>-120</v>
      </c>
      <c r="L18" s="23" t="n">
        <v>-16</v>
      </c>
      <c r="S18" s="26" t="n">
        <v>14</v>
      </c>
      <c r="T18" s="20" t="n">
        <v>12.89</v>
      </c>
      <c r="U18" s="8" t="n">
        <f aca="false">LN(ABS(K19))</f>
        <v>4.84811636459848</v>
      </c>
      <c r="V18" s="0" t="n">
        <f aca="false">EXP(X$4+W$4*T18)</f>
        <v>122.376299411674</v>
      </c>
    </row>
    <row r="19" customFormat="false" ht="13.8" hidden="false" customHeight="false" outlineLevel="0" collapsed="false">
      <c r="B19" s="11" t="n">
        <f aca="false">2*PI()/D19</f>
        <v>3.42035128316798</v>
      </c>
      <c r="C19" s="33" t="n">
        <f aca="false">SQRT(((-2*PI()/D19^2)^2)*(0.01)^2)</f>
        <v>0.0186192230983559</v>
      </c>
      <c r="D19" s="14" t="n">
        <f aca="false">E19/F19</f>
        <v>1.837</v>
      </c>
      <c r="E19" s="14" t="n">
        <v>18.37</v>
      </c>
      <c r="F19" s="14" t="n">
        <v>10</v>
      </c>
      <c r="G19" s="38" t="n">
        <f aca="false">7.5*H19</f>
        <v>75</v>
      </c>
      <c r="H19" s="15" t="n">
        <v>10</v>
      </c>
      <c r="I19" s="26" t="n">
        <v>14</v>
      </c>
      <c r="J19" s="22" t="n">
        <v>12.89</v>
      </c>
      <c r="K19" s="0" t="n">
        <f aca="false">7.5*L19</f>
        <v>127.5</v>
      </c>
      <c r="L19" s="23" t="n">
        <v>17</v>
      </c>
      <c r="S19" s="39" t="n">
        <v>15</v>
      </c>
      <c r="T19" s="40" t="n">
        <v>13.74</v>
      </c>
      <c r="U19" s="8" t="n">
        <f aca="false">LN(ABS(K20))</f>
        <v>4.76217393479776</v>
      </c>
      <c r="V19" s="0" t="n">
        <f aca="false">EXP(X$4+W$4*T19)</f>
        <v>121.34700894929</v>
      </c>
    </row>
    <row r="20" customFormat="false" ht="13.8" hidden="false" customHeight="false" outlineLevel="0" collapsed="false">
      <c r="B20" s="11" t="n">
        <f aca="false">2*PI()/D20</f>
        <v>3.46371847143307</v>
      </c>
      <c r="C20" s="33" t="n">
        <f aca="false">SQRT(((-2*PI()/D20^2)^2)*(0.01)^2)</f>
        <v>0.0190943686407556</v>
      </c>
      <c r="D20" s="14" t="n">
        <f aca="false">E20/F20</f>
        <v>1.814</v>
      </c>
      <c r="E20" s="14" t="n">
        <v>9.07</v>
      </c>
      <c r="F20" s="14" t="n">
        <v>5</v>
      </c>
      <c r="G20" s="38" t="n">
        <f aca="false">7.5*H20</f>
        <v>75</v>
      </c>
      <c r="H20" s="15" t="n">
        <v>10</v>
      </c>
      <c r="I20" s="39" t="n">
        <v>15</v>
      </c>
      <c r="J20" s="41" t="n">
        <v>13.74</v>
      </c>
      <c r="K20" s="42" t="n">
        <f aca="false">7.5*L20</f>
        <v>-117</v>
      </c>
      <c r="L20" s="43" t="n">
        <v>-15.6</v>
      </c>
    </row>
    <row r="21" customFormat="false" ht="13.8" hidden="false" customHeight="false" outlineLevel="0" collapsed="false">
      <c r="B21" s="11" t="n">
        <f aca="false">2*PI()/D21</f>
        <v>3.41849037387355</v>
      </c>
      <c r="C21" s="33" t="n">
        <f aca="false">SQRT(((-2*PI()/D21^2)^2)*(0.01)^2)</f>
        <v>0.0185989683018148</v>
      </c>
      <c r="D21" s="14" t="n">
        <f aca="false">E21/F21</f>
        <v>1.838</v>
      </c>
      <c r="E21" s="14" t="n">
        <v>9.19</v>
      </c>
      <c r="F21" s="14" t="n">
        <v>5</v>
      </c>
      <c r="G21" s="38" t="n">
        <f aca="false">7.5*H21</f>
        <v>112.5</v>
      </c>
      <c r="H21" s="15" t="n">
        <v>15</v>
      </c>
      <c r="T21" s="1" t="s">
        <v>13</v>
      </c>
      <c r="U21" s="1" t="e">
        <f aca="false">LN(ABS(K22))</f>
        <v>#VALUE!</v>
      </c>
    </row>
    <row r="22" customFormat="false" ht="17.15" hidden="false" customHeight="false" outlineLevel="0" collapsed="false">
      <c r="B22" s="27" t="n">
        <f aca="false">2*PI()/D22</f>
        <v>3.42781522486611</v>
      </c>
      <c r="C22" s="44" t="n">
        <f aca="false">SQRT(((-2*PI()/D22^2)^2)*(0.01)^2)</f>
        <v>0.0187005740581894</v>
      </c>
      <c r="D22" s="30" t="n">
        <f aca="false">E22/F22</f>
        <v>1.833</v>
      </c>
      <c r="E22" s="30" t="n">
        <v>18.33</v>
      </c>
      <c r="F22" s="30" t="n">
        <v>10</v>
      </c>
      <c r="G22" s="38" t="n">
        <f aca="false">7.5*H22</f>
        <v>112.5</v>
      </c>
      <c r="H22" s="31" t="n">
        <v>15</v>
      </c>
      <c r="I22" s="45"/>
      <c r="J22" s="2" t="s">
        <v>12</v>
      </c>
      <c r="K22" s="2"/>
      <c r="T22" s="0" t="s">
        <v>2</v>
      </c>
      <c r="U22" s="8" t="s">
        <v>3</v>
      </c>
      <c r="V22" s="0" t="s">
        <v>4</v>
      </c>
    </row>
    <row r="23" customFormat="false" ht="13.8" hidden="false" customHeight="false" outlineLevel="0" collapsed="false">
      <c r="B23" s="32"/>
      <c r="C23" s="34" t="s">
        <v>11</v>
      </c>
      <c r="D23" s="46" t="n">
        <f aca="false">(D21-D20)/((D17+D18+D19+D20+D21+D22)/6)</f>
        <v>0.0131267092069279</v>
      </c>
      <c r="E23" s="32"/>
      <c r="F23" s="32"/>
      <c r="G23" s="32"/>
      <c r="J23" s="6" t="s">
        <v>8</v>
      </c>
      <c r="K23" s="47" t="s">
        <v>10</v>
      </c>
      <c r="T23" s="48" t="n">
        <v>0</v>
      </c>
      <c r="U23" s="8" t="n">
        <f aca="false">LN(ABS(K24))</f>
        <v>4.95934199970871</v>
      </c>
      <c r="V23" s="0" t="n">
        <f aca="false">EXP(X$23+W$23*T23)</f>
        <v>141.855896533762</v>
      </c>
      <c r="W23" s="9" t="n">
        <f aca="false" t="array" ref="W23:X26">LINEST(U23:U38,T23:T38, ,1)</f>
        <v>-0.0876028562044345</v>
      </c>
      <c r="X23" s="10" t="n">
        <v>4.95481172918725</v>
      </c>
    </row>
    <row r="24" customFormat="false" ht="13.8" hidden="false" customHeight="false" outlineLevel="0" collapsed="false">
      <c r="B24" s="32"/>
      <c r="C24" s="32"/>
      <c r="D24" s="32"/>
      <c r="E24" s="32"/>
      <c r="F24" s="32"/>
      <c r="G24" s="32"/>
      <c r="I24" s="49" t="n">
        <v>0</v>
      </c>
      <c r="J24" s="17" t="n">
        <v>0</v>
      </c>
      <c r="K24" s="0" t="n">
        <f aca="false">7.5*L24</f>
        <v>142.5</v>
      </c>
      <c r="L24" s="18" t="n">
        <v>19</v>
      </c>
      <c r="S24" s="19" t="n">
        <v>1</v>
      </c>
      <c r="T24" s="50" t="n">
        <v>0.84</v>
      </c>
      <c r="U24" s="8" t="n">
        <f aca="false">LN(ABS(K25))</f>
        <v>4.81218435537242</v>
      </c>
      <c r="V24" s="0" t="n">
        <f aca="false">EXP(X$23+W$23*T24)</f>
        <v>131.792053741708</v>
      </c>
      <c r="W24" s="9" t="n">
        <v>0.00365359172513169</v>
      </c>
      <c r="X24" s="10" t="n">
        <v>0.0292513074208132</v>
      </c>
    </row>
    <row r="25" customFormat="false" ht="13.8" hidden="false" customHeight="false" outlineLevel="0" collapsed="false">
      <c r="I25" s="51" t="n">
        <v>1</v>
      </c>
      <c r="J25" s="22" t="n">
        <v>0.84</v>
      </c>
      <c r="K25" s="0" t="n">
        <f aca="false">7.5*L25</f>
        <v>-123</v>
      </c>
      <c r="L25" s="23" t="n">
        <v>-16.4</v>
      </c>
      <c r="S25" s="26" t="n">
        <v>2</v>
      </c>
      <c r="T25" s="50" t="n">
        <v>1.75</v>
      </c>
      <c r="U25" s="8" t="n">
        <f aca="false">LN(ABS(K26))</f>
        <v>4.7999142627806</v>
      </c>
      <c r="V25" s="0" t="n">
        <f aca="false">EXP(X$23+W$23*T25)</f>
        <v>121.693639008985</v>
      </c>
      <c r="W25" s="0" t="n">
        <v>0.976227087745608</v>
      </c>
      <c r="X25" s="0" t="n">
        <v>0.0618040699056102</v>
      </c>
    </row>
    <row r="26" customFormat="false" ht="13.8" hidden="false" customHeight="false" outlineLevel="0" collapsed="false">
      <c r="I26" s="51" t="n">
        <v>2</v>
      </c>
      <c r="J26" s="22" t="n">
        <v>1.75</v>
      </c>
      <c r="K26" s="0" t="n">
        <f aca="false">7.5*L26</f>
        <v>121.5</v>
      </c>
      <c r="L26" s="23" t="n">
        <v>16.2</v>
      </c>
      <c r="S26" s="26" t="n">
        <v>3</v>
      </c>
      <c r="T26" s="50" t="n">
        <v>2.79</v>
      </c>
      <c r="U26" s="8" t="n">
        <f aca="false">LN(ABS(K27))</f>
        <v>4.70953020131233</v>
      </c>
      <c r="V26" s="0" t="n">
        <f aca="false">EXP(X$23+W$23*T26)</f>
        <v>111.09656303371</v>
      </c>
      <c r="W26" s="0" t="n">
        <v>574.905551418651</v>
      </c>
      <c r="X26" s="0" t="n">
        <v>14</v>
      </c>
    </row>
    <row r="27" customFormat="false" ht="16.2" hidden="false" customHeight="false" outlineLevel="0" collapsed="false">
      <c r="B27" s="2" t="s">
        <v>14</v>
      </c>
      <c r="C27" s="2"/>
      <c r="D27" s="2"/>
      <c r="E27" s="2"/>
      <c r="F27" s="2"/>
      <c r="G27" s="2"/>
      <c r="I27" s="51" t="n">
        <v>3</v>
      </c>
      <c r="J27" s="22" t="n">
        <v>2.79</v>
      </c>
      <c r="K27" s="0" t="n">
        <f aca="false">7.5*L27</f>
        <v>-111</v>
      </c>
      <c r="L27" s="23" t="n">
        <v>-14.8</v>
      </c>
      <c r="S27" s="26" t="n">
        <v>4</v>
      </c>
      <c r="T27" s="50" t="n">
        <v>3.54</v>
      </c>
      <c r="U27" s="8" t="n">
        <f aca="false">LN(ABS(K28))</f>
        <v>4.68213122712422</v>
      </c>
      <c r="V27" s="0" t="n">
        <f aca="false">EXP(X$23+W$23*T27)</f>
        <v>104.031903677029</v>
      </c>
    </row>
    <row r="28" customFormat="false" ht="16.2" hidden="false" customHeight="false" outlineLevel="0" collapsed="false">
      <c r="B28" s="3" t="s">
        <v>5</v>
      </c>
      <c r="C28" s="36" t="s">
        <v>6</v>
      </c>
      <c r="D28" s="36" t="s">
        <v>7</v>
      </c>
      <c r="E28" s="36" t="s">
        <v>8</v>
      </c>
      <c r="F28" s="36" t="s">
        <v>9</v>
      </c>
      <c r="G28" s="37" t="s">
        <v>10</v>
      </c>
      <c r="I28" s="51" t="n">
        <v>4</v>
      </c>
      <c r="J28" s="22" t="n">
        <v>3.54</v>
      </c>
      <c r="K28" s="0" t="n">
        <f aca="false">7.5*L28</f>
        <v>108</v>
      </c>
      <c r="L28" s="23" t="n">
        <v>14.4</v>
      </c>
      <c r="S28" s="26" t="n">
        <v>5</v>
      </c>
      <c r="T28" s="50" t="n">
        <v>4.37</v>
      </c>
      <c r="U28" s="8" t="n">
        <f aca="false">LN(ABS(K29))</f>
        <v>4.53259949315326</v>
      </c>
      <c r="V28" s="0" t="n">
        <f aca="false">EXP(X$23+W$23*T28)</f>
        <v>96.7361575808301</v>
      </c>
    </row>
    <row r="29" customFormat="false" ht="13.8" hidden="false" customHeight="false" outlineLevel="0" collapsed="false">
      <c r="B29" s="11" t="n">
        <f aca="false">2*PI()/D29</f>
        <v>3.44472878683091</v>
      </c>
      <c r="C29" s="52" t="n">
        <f aca="false">SQRT(((-2*PI()/D29^2)^2)*(0.01)^2)</f>
        <v>0.0188855744892046</v>
      </c>
      <c r="D29" s="14" t="n">
        <f aca="false">E29/F29</f>
        <v>1.824</v>
      </c>
      <c r="E29" s="14" t="n">
        <v>9.12</v>
      </c>
      <c r="F29" s="14" t="n">
        <v>5</v>
      </c>
      <c r="G29" s="38" t="n">
        <f aca="false">7.5*H29</f>
        <v>37.5</v>
      </c>
      <c r="H29" s="15" t="n">
        <v>5</v>
      </c>
      <c r="I29" s="51" t="n">
        <v>5</v>
      </c>
      <c r="J29" s="22" t="n">
        <v>4.37</v>
      </c>
      <c r="K29" s="0" t="n">
        <f aca="false">7.5*L29</f>
        <v>-93</v>
      </c>
      <c r="L29" s="23" t="n">
        <v>-12.4</v>
      </c>
      <c r="M29" s="16"/>
      <c r="N29" s="16"/>
      <c r="O29" s="16"/>
      <c r="P29" s="16"/>
      <c r="Q29" s="16"/>
      <c r="R29" s="16"/>
      <c r="S29" s="26" t="n">
        <v>6</v>
      </c>
      <c r="T29" s="50" t="n">
        <v>5.27</v>
      </c>
      <c r="U29" s="8" t="n">
        <f aca="false">LN(ABS(K30))</f>
        <v>4.5798523780038</v>
      </c>
      <c r="V29" s="0" t="n">
        <f aca="false">EXP(X$23+W$23*T29)</f>
        <v>89.4021451617868</v>
      </c>
    </row>
    <row r="30" customFormat="false" ht="13.8" hidden="false" customHeight="false" outlineLevel="0" collapsed="false">
      <c r="B30" s="11" t="n">
        <f aca="false">2*PI()/D30</f>
        <v>3.39264865398466</v>
      </c>
      <c r="C30" s="52" t="n">
        <f aca="false">SQRT(((-2*PI()/D30^2)^2)*(0.01)^2)</f>
        <v>0.0183188372245392</v>
      </c>
      <c r="D30" s="14" t="n">
        <f aca="false">E30/F30</f>
        <v>1.852</v>
      </c>
      <c r="E30" s="14" t="n">
        <v>9.26</v>
      </c>
      <c r="F30" s="14" t="n">
        <v>5</v>
      </c>
      <c r="G30" s="38" t="n">
        <f aca="false">7.5*H30</f>
        <v>37.5</v>
      </c>
      <c r="H30" s="15" t="n">
        <v>5</v>
      </c>
      <c r="I30" s="51" t="n">
        <v>6</v>
      </c>
      <c r="J30" s="22" t="n">
        <v>5.27</v>
      </c>
      <c r="K30" s="0" t="n">
        <f aca="false">7.5*L30</f>
        <v>97.5</v>
      </c>
      <c r="L30" s="23" t="n">
        <v>13</v>
      </c>
      <c r="S30" s="26" t="n">
        <v>7</v>
      </c>
      <c r="T30" s="50" t="n">
        <v>6.34</v>
      </c>
      <c r="U30" s="8" t="n">
        <f aca="false">LN(ABS(K31))</f>
        <v>4.41279829334064</v>
      </c>
      <c r="V30" s="0" t="n">
        <f aca="false">EXP(X$23+W$23*T30)</f>
        <v>81.4027959624081</v>
      </c>
    </row>
    <row r="31" customFormat="false" ht="13.8" hidden="false" customHeight="false" outlineLevel="0" collapsed="false">
      <c r="B31" s="11" t="n">
        <f aca="false">2*PI()/D31</f>
        <v>3.41106694200846</v>
      </c>
      <c r="C31" s="52" t="n">
        <f aca="false">SQRT(((-2*PI()/D31^2)^2)*(0.01)^2)</f>
        <v>0.0185182787296876</v>
      </c>
      <c r="D31" s="14" t="n">
        <f aca="false">E31/F31</f>
        <v>1.842</v>
      </c>
      <c r="E31" s="14" t="n">
        <v>9.21</v>
      </c>
      <c r="F31" s="14" t="n">
        <v>5</v>
      </c>
      <c r="G31" s="38" t="n">
        <f aca="false">7.5*H31</f>
        <v>75</v>
      </c>
      <c r="H31" s="15" t="n">
        <v>10</v>
      </c>
      <c r="I31" s="51" t="n">
        <v>7</v>
      </c>
      <c r="J31" s="22" t="n">
        <v>6.34</v>
      </c>
      <c r="K31" s="0" t="n">
        <f aca="false">7.5*L31</f>
        <v>-82.5</v>
      </c>
      <c r="L31" s="23" t="n">
        <v>-11</v>
      </c>
      <c r="S31" s="26" t="n">
        <v>8</v>
      </c>
      <c r="T31" s="50" t="n">
        <v>7.3</v>
      </c>
      <c r="U31" s="8" t="n">
        <f aca="false">LN(ABS(K32))</f>
        <v>4.37575702166029</v>
      </c>
      <c r="V31" s="0" t="n">
        <f aca="false">EXP(X$23+W$23*T31)</f>
        <v>74.8368850361025</v>
      </c>
    </row>
    <row r="32" customFormat="false" ht="13.8" hidden="false" customHeight="false" outlineLevel="0" collapsed="false">
      <c r="B32" s="11" t="n">
        <f aca="false">2*PI()/D32</f>
        <v>3.47137309788927</v>
      </c>
      <c r="C32" s="52" t="n">
        <f aca="false">SQRT(((-2*PI()/D32^2)^2)*(0.01)^2)</f>
        <v>0.0191788568944159</v>
      </c>
      <c r="D32" s="14" t="n">
        <f aca="false">E32/F32</f>
        <v>1.81</v>
      </c>
      <c r="E32" s="14" t="n">
        <v>9.05</v>
      </c>
      <c r="F32" s="14" t="n">
        <v>5</v>
      </c>
      <c r="G32" s="38" t="n">
        <f aca="false">7.5*H32</f>
        <v>75</v>
      </c>
      <c r="H32" s="15" t="n">
        <v>10</v>
      </c>
      <c r="I32" s="51" t="n">
        <v>8</v>
      </c>
      <c r="J32" s="22" t="n">
        <v>7.3</v>
      </c>
      <c r="K32" s="0" t="n">
        <f aca="false">7.5*L32</f>
        <v>79.5</v>
      </c>
      <c r="L32" s="23" t="n">
        <v>10.6</v>
      </c>
      <c r="S32" s="26" t="n">
        <v>9</v>
      </c>
      <c r="T32" s="50" t="n">
        <v>8.2</v>
      </c>
      <c r="U32" s="8" t="n">
        <f aca="false">LN(ABS(K33))</f>
        <v>4.21212759787848</v>
      </c>
      <c r="V32" s="0" t="n">
        <f aca="false">EXP(X$23+W$23*T32)</f>
        <v>69.1631570528643</v>
      </c>
    </row>
    <row r="33" customFormat="false" ht="13.8" hidden="false" customHeight="false" outlineLevel="0" collapsed="false">
      <c r="B33" s="11" t="n">
        <f aca="false">2*PI()/D33</f>
        <v>3.41849037387355</v>
      </c>
      <c r="C33" s="52" t="n">
        <f aca="false">SQRT(((-2*PI()/D33^2)^2)*(0.01)^2)</f>
        <v>0.0185989683018148</v>
      </c>
      <c r="D33" s="14" t="n">
        <f aca="false">E33/F33</f>
        <v>1.838</v>
      </c>
      <c r="E33" s="14" t="n">
        <v>9.19</v>
      </c>
      <c r="F33" s="14" t="n">
        <v>5</v>
      </c>
      <c r="G33" s="38" t="n">
        <f aca="false">7.5*H33</f>
        <v>112.5</v>
      </c>
      <c r="H33" s="15" t="n">
        <v>15</v>
      </c>
      <c r="I33" s="51" t="n">
        <v>9</v>
      </c>
      <c r="J33" s="22" t="n">
        <v>8.2</v>
      </c>
      <c r="K33" s="0" t="n">
        <f aca="false">7.5*L33</f>
        <v>-67.5</v>
      </c>
      <c r="L33" s="23" t="n">
        <v>-9</v>
      </c>
      <c r="S33" s="26" t="n">
        <v>10</v>
      </c>
      <c r="T33" s="50" t="n">
        <v>9.14</v>
      </c>
      <c r="U33" s="8" t="n">
        <f aca="false">LN(ABS(K34))</f>
        <v>4.0943445622221</v>
      </c>
      <c r="V33" s="0" t="n">
        <f aca="false">EXP(X$23+W$23*T33)</f>
        <v>63.6959909055338</v>
      </c>
    </row>
    <row r="34" customFormat="false" ht="13.8" hidden="false" customHeight="false" outlineLevel="0" collapsed="false">
      <c r="B34" s="27" t="n">
        <f aca="false">2*PI()/D34</f>
        <v>3.50624180088146</v>
      </c>
      <c r="C34" s="53" t="n">
        <f aca="false">SQRT(((-2*PI()/D34^2)^2)*(0.01)^2)</f>
        <v>0.0195660814781332</v>
      </c>
      <c r="D34" s="30" t="n">
        <f aca="false">E34/F34</f>
        <v>1.792</v>
      </c>
      <c r="E34" s="30" t="n">
        <v>8.96</v>
      </c>
      <c r="F34" s="30" t="n">
        <v>5</v>
      </c>
      <c r="G34" s="38" t="n">
        <f aca="false">7.5*H34</f>
        <v>112.5</v>
      </c>
      <c r="H34" s="31" t="n">
        <v>15</v>
      </c>
      <c r="I34" s="51" t="n">
        <v>10</v>
      </c>
      <c r="J34" s="22" t="n">
        <v>9.14</v>
      </c>
      <c r="K34" s="0" t="n">
        <f aca="false">7.5*L34</f>
        <v>60</v>
      </c>
      <c r="L34" s="23" t="n">
        <v>8</v>
      </c>
      <c r="S34" s="26" t="n">
        <v>11</v>
      </c>
      <c r="T34" s="50" t="n">
        <v>9.98</v>
      </c>
      <c r="U34" s="8" t="n">
        <f aca="false">LN(ABS(K35))</f>
        <v>4.06902675423781</v>
      </c>
      <c r="V34" s="0" t="n">
        <f aca="false">EXP(X$23+W$23*T34)</f>
        <v>59.177134413694</v>
      </c>
    </row>
    <row r="35" customFormat="false" ht="13.8" hidden="false" customHeight="false" outlineLevel="0" collapsed="false">
      <c r="B35" s="32"/>
      <c r="C35" s="34" t="s">
        <v>11</v>
      </c>
      <c r="D35" s="46" t="n">
        <f aca="false">(D30-D34)/((D29+D30+D31+D32+D33+D34)/6)</f>
        <v>0.0328527103486035</v>
      </c>
      <c r="E35" s="32"/>
      <c r="F35" s="32"/>
      <c r="G35" s="32"/>
      <c r="I35" s="51" t="n">
        <v>11</v>
      </c>
      <c r="J35" s="22" t="n">
        <v>9.98</v>
      </c>
      <c r="K35" s="0" t="n">
        <f aca="false">7.5*L35</f>
        <v>-58.5</v>
      </c>
      <c r="L35" s="23" t="n">
        <v>-7.8</v>
      </c>
      <c r="M35" s="0" t="s">
        <v>2</v>
      </c>
      <c r="N35" s="0" t="s">
        <v>15</v>
      </c>
      <c r="O35" s="0" t="s">
        <v>16</v>
      </c>
      <c r="P35" s="0" t="s">
        <v>17</v>
      </c>
      <c r="S35" s="26" t="n">
        <v>12</v>
      </c>
      <c r="T35" s="50" t="n">
        <v>10.91</v>
      </c>
      <c r="U35" s="8" t="n">
        <f aca="false">LN(ABS(K36))</f>
        <v>4.06902675423781</v>
      </c>
      <c r="V35" s="0" t="n">
        <f aca="false">EXP(X$23+W$23*T35)</f>
        <v>54.5471010564371</v>
      </c>
    </row>
    <row r="36" customFormat="false" ht="13.8" hidden="false" customHeight="false" outlineLevel="0" collapsed="false">
      <c r="B36" s="32"/>
      <c r="C36" s="32"/>
      <c r="D36" s="32"/>
      <c r="E36" s="32"/>
      <c r="F36" s="32"/>
      <c r="G36" s="32"/>
      <c r="I36" s="51" t="n">
        <v>12</v>
      </c>
      <c r="J36" s="22" t="n">
        <v>10.91</v>
      </c>
      <c r="K36" s="0" t="n">
        <f aca="false">7.5*L36</f>
        <v>58.5</v>
      </c>
      <c r="L36" s="23" t="n">
        <v>7.8</v>
      </c>
      <c r="M36" s="0" t="n">
        <v>0</v>
      </c>
      <c r="N36" s="0" t="n">
        <f aca="false">EXP(W$4*M36+X$4)*COS(B$48*M36)</f>
        <v>139.099350089211</v>
      </c>
      <c r="O36" s="0" t="n">
        <f aca="false">EXP(W$23*M36+X$23)*COS(D$48*M36)</f>
        <v>141.855896533762</v>
      </c>
      <c r="P36" s="0" t="n">
        <f aca="false">EXP(W$42*M36+X$42)*COS(F$48*M36)</f>
        <v>177.81103172299</v>
      </c>
      <c r="S36" s="26" t="n">
        <v>13</v>
      </c>
      <c r="T36" s="50" t="n">
        <v>11.83</v>
      </c>
      <c r="U36" s="8" t="n">
        <f aca="false">LN(ABS(K37))</f>
        <v>3.80666248977032</v>
      </c>
      <c r="V36" s="0" t="n">
        <f aca="false">EXP(X$23+W$23*T36)</f>
        <v>50.323388053811</v>
      </c>
    </row>
    <row r="37" customFormat="false" ht="13.8" hidden="false" customHeight="false" outlineLevel="0" collapsed="false">
      <c r="I37" s="51" t="n">
        <v>13</v>
      </c>
      <c r="J37" s="22" t="n">
        <v>11.83</v>
      </c>
      <c r="K37" s="0" t="n">
        <f aca="false">7.5*L37</f>
        <v>-45</v>
      </c>
      <c r="L37" s="23" t="n">
        <v>-6</v>
      </c>
      <c r="M37" s="0" t="n">
        <v>0.1</v>
      </c>
      <c r="N37" s="0" t="n">
        <f aca="false">EXP(W$4*M37+X$4)*COS(B$48*M37)</f>
        <v>130.964416262882</v>
      </c>
      <c r="O37" s="0" t="n">
        <f aca="false">EXP(W$23*M37+X$23)*COS(D$48*M37)</f>
        <v>132.397739843698</v>
      </c>
      <c r="P37" s="0" t="n">
        <f aca="false">EXP(W$42*M37+X$42)*COS(F$48*M37)</f>
        <v>162.93616671897</v>
      </c>
      <c r="S37" s="26" t="n">
        <v>14</v>
      </c>
      <c r="T37" s="50" t="n">
        <v>12.81</v>
      </c>
      <c r="U37" s="8" t="n">
        <f aca="false">LN(ABS(K38))</f>
        <v>3.93182563272433</v>
      </c>
      <c r="V37" s="0" t="n">
        <f aca="false">EXP(X$23+W$23*T37)</f>
        <v>46.1833406565125</v>
      </c>
    </row>
    <row r="38" customFormat="false" ht="13.8" hidden="false" customHeight="false" outlineLevel="0" collapsed="false">
      <c r="I38" s="51" t="n">
        <v>14</v>
      </c>
      <c r="J38" s="22" t="n">
        <v>12.81</v>
      </c>
      <c r="K38" s="0" t="n">
        <f aca="false">7.5*L38</f>
        <v>51</v>
      </c>
      <c r="L38" s="23" t="n">
        <v>6.8</v>
      </c>
      <c r="M38" s="0" t="n">
        <v>0.2</v>
      </c>
      <c r="N38" s="0" t="n">
        <f aca="false">EXP(W$4*M38+X$4)*COS(B$48*M38)</f>
        <v>107.787294925648</v>
      </c>
      <c r="O38" s="0" t="n">
        <f aca="false">EXP(W$23*M38+X$23)*COS(D$48*M38)</f>
        <v>107.748253766801</v>
      </c>
      <c r="P38" s="0" t="n">
        <f aca="false">EXP(W$42*M38+X$42)*COS(F$48*M38)</f>
        <v>130.155445409765</v>
      </c>
      <c r="S38" s="39" t="n">
        <v>15</v>
      </c>
      <c r="T38" s="54" t="n">
        <v>13.7</v>
      </c>
      <c r="U38" s="8" t="n">
        <f aca="false">LN(ABS(K39))</f>
        <v>3.70130197411249</v>
      </c>
      <c r="V38" s="0" t="n">
        <f aca="false">EXP(X$23+W$23*T38)</f>
        <v>42.7193764862664</v>
      </c>
    </row>
    <row r="39" customFormat="false" ht="13.8" hidden="false" customHeight="false" outlineLevel="0" collapsed="false">
      <c r="I39" s="55" t="n">
        <v>15</v>
      </c>
      <c r="J39" s="41" t="n">
        <v>13.7</v>
      </c>
      <c r="K39" s="0" t="n">
        <f aca="false">7.5*L39</f>
        <v>-40.5</v>
      </c>
      <c r="L39" s="43" t="n">
        <v>-5.4</v>
      </c>
      <c r="M39" s="0" t="n">
        <v>0.3</v>
      </c>
      <c r="N39" s="0" t="n">
        <f aca="false">EXP(W$4*M39+X$4)*COS(B$48*M39)</f>
        <v>72.2627654801148</v>
      </c>
      <c r="O39" s="0" t="n">
        <f aca="false">EXP(W$23*M39+X$23)*COS(D$48*M39)</f>
        <v>71.0301485959892</v>
      </c>
      <c r="P39" s="0" t="n">
        <f aca="false">EXP(W$42*M39+X$42)*COS(F$48*M39)</f>
        <v>84.1708318106021</v>
      </c>
      <c r="U39" s="8" t="e">
        <f aca="false">LN(ABS(K40))</f>
        <v>#VALUE!</v>
      </c>
    </row>
    <row r="40" customFormat="false" ht="13.8" hidden="false" customHeight="false" outlineLevel="0" collapsed="false">
      <c r="M40" s="0" t="n">
        <v>0.4</v>
      </c>
      <c r="N40" s="0" t="n">
        <f aca="false">EXP(W$4*M40+X$4)*COS(B$48*M40)</f>
        <v>28.4999667703861</v>
      </c>
      <c r="O40" s="0" t="n">
        <f aca="false">EXP(W$23*M40+X$23)*COS(D$48*M40)</f>
        <v>26.7116277991505</v>
      </c>
      <c r="P40" s="0" t="n">
        <f aca="false">EXP(W$42*M40+X$42)*COS(F$48*M40)</f>
        <v>30.9513672727861</v>
      </c>
      <c r="T40" s="1" t="s">
        <v>18</v>
      </c>
      <c r="U40" s="1" t="e">
        <f aca="false">LN(ABS(K41))</f>
        <v>#VALUE!</v>
      </c>
    </row>
    <row r="41" customFormat="false" ht="17.15" hidden="false" customHeight="false" outlineLevel="0" collapsed="false">
      <c r="B41" s="56" t="n">
        <f aca="false">B5/C5^2</f>
        <v>9584.22413467459</v>
      </c>
      <c r="C41" s="57" t="n">
        <f aca="false">1/C5^2</f>
        <v>2775.16857929158</v>
      </c>
      <c r="D41" s="56" t="n">
        <f aca="false">B17/C17^2</f>
        <v>9563.16762635352</v>
      </c>
      <c r="E41" s="57" t="n">
        <f aca="false">1/C17^2</f>
        <v>2767.0421760193</v>
      </c>
      <c r="F41" s="56" t="n">
        <f aca="false">B29/C29^2</f>
        <v>9658.16528929333</v>
      </c>
      <c r="G41" s="57" t="n">
        <f aca="false">1/C29^2</f>
        <v>2803.75201850903</v>
      </c>
      <c r="J41" s="2" t="s">
        <v>14</v>
      </c>
      <c r="K41" s="2"/>
      <c r="M41" s="0" t="n">
        <v>0.5</v>
      </c>
      <c r="N41" s="0" t="n">
        <f aca="false">EXP(W$4*M41+X$4)*COS(B$48*M41)</f>
        <v>-18.4528813794755</v>
      </c>
      <c r="O41" s="0" t="n">
        <f aca="false">EXP(W$23*M41+X$23)*COS(D$48*M41)</f>
        <v>-19.9352063800548</v>
      </c>
      <c r="P41" s="0" t="n">
        <f aca="false">EXP(W$42*M41+X$42)*COS(F$48*M41)</f>
        <v>-23.018131653535</v>
      </c>
      <c r="T41" s="0" t="s">
        <v>2</v>
      </c>
      <c r="U41" s="8" t="e">
        <f aca="false">LN(ABS(K42))</f>
        <v>#VALUE!</v>
      </c>
      <c r="V41" s="0" t="s">
        <v>4</v>
      </c>
    </row>
    <row r="42" customFormat="false" ht="13.8" hidden="false" customHeight="false" outlineLevel="0" collapsed="false">
      <c r="B42" s="58" t="n">
        <f aca="false">B6/C6^2</f>
        <v>9968.54471761852</v>
      </c>
      <c r="C42" s="59" t="n">
        <f aca="false">1/C6^2</f>
        <v>2924.52790494866</v>
      </c>
      <c r="D42" s="58" t="n">
        <f aca="false">B18/C18^2</f>
        <v>9753.7899972442</v>
      </c>
      <c r="E42" s="59" t="n">
        <f aca="false">1/C18^2</f>
        <v>2840.8259222533</v>
      </c>
      <c r="F42" s="58" t="n">
        <f aca="false">B30/C30^2</f>
        <v>10109.8119782359</v>
      </c>
      <c r="G42" s="59" t="n">
        <f aca="false">1/C30^2</f>
        <v>2979.91717072204</v>
      </c>
      <c r="J42" s="6" t="s">
        <v>8</v>
      </c>
      <c r="K42" s="47" t="s">
        <v>10</v>
      </c>
      <c r="M42" s="0" t="n">
        <v>0.6</v>
      </c>
      <c r="N42" s="0" t="n">
        <f aca="false">EXP(W$4*M42+X$4)*COS(B$48*M42)</f>
        <v>-63.1907888893395</v>
      </c>
      <c r="O42" s="0" t="n">
        <f aca="false">EXP(W$23*M42+X$23)*COS(D$48*M42)</f>
        <v>-63.4597777608197</v>
      </c>
      <c r="P42" s="0" t="n">
        <f aca="false">EXP(W$42*M42+X$42)*COS(F$48*M42)</f>
        <v>-71.5080056306228</v>
      </c>
      <c r="T42" s="48" t="n">
        <v>0</v>
      </c>
      <c r="U42" s="8" t="n">
        <f aca="false">LN(ABS(K43))</f>
        <v>4.95934199970871</v>
      </c>
      <c r="V42" s="0" t="n">
        <f aca="false">EXP(X$42+W$42*T42)</f>
        <v>177.81103172299</v>
      </c>
      <c r="W42" s="10" t="n">
        <f aca="false" t="array" ref="W42:X45">LINEST(U42:U57,T42:T57, ,1)</f>
        <v>-0.270237289417726</v>
      </c>
      <c r="X42" s="10" t="n">
        <v>5.18072136684116</v>
      </c>
    </row>
    <row r="43" customFormat="false" ht="13.8" hidden="false" customHeight="false" outlineLevel="0" collapsed="false">
      <c r="B43" s="58" t="n">
        <f aca="false">B7/C7^2</f>
        <v>9925.34415068688</v>
      </c>
      <c r="C43" s="59" t="n">
        <f aca="false">1/C7^2</f>
        <v>2907.6414653072</v>
      </c>
      <c r="D43" s="58" t="n">
        <f aca="false">B19/C19^2</f>
        <v>9866.14742353138</v>
      </c>
      <c r="E43" s="59" t="n">
        <f aca="false">1/C19^2</f>
        <v>2884.54214398505</v>
      </c>
      <c r="F43" s="58" t="n">
        <f aca="false">B31/C31^2</f>
        <v>9946.92879877112</v>
      </c>
      <c r="G43" s="59" t="n">
        <f aca="false">1/C31^2</f>
        <v>2916.07551768371</v>
      </c>
      <c r="I43" s="49" t="n">
        <v>0</v>
      </c>
      <c r="J43" s="17" t="n">
        <v>0</v>
      </c>
      <c r="K43" s="0" t="n">
        <f aca="false">7.5*L43</f>
        <v>142.5</v>
      </c>
      <c r="L43" s="18" t="n">
        <v>19</v>
      </c>
      <c r="M43" s="0" t="n">
        <v>0.7</v>
      </c>
      <c r="N43" s="0" t="n">
        <f aca="false">EXP(W$4*M43+X$4)*COS(B$48*M43)</f>
        <v>-100.574171594636</v>
      </c>
      <c r="O43" s="0" t="n">
        <f aca="false">EXP(W$23*M43+X$23)*COS(D$48*M43)</f>
        <v>-98.8682982522622</v>
      </c>
      <c r="P43" s="0" t="n">
        <f aca="false">EXP(W$42*M43+X$42)*COS(F$48*M43)</f>
        <v>-109.244857946532</v>
      </c>
      <c r="S43" s="19" t="n">
        <v>1</v>
      </c>
      <c r="T43" s="50" t="n">
        <v>0.85</v>
      </c>
      <c r="U43" s="8" t="n">
        <f aca="false">LN(ABS(K44))</f>
        <v>4.72295322164448</v>
      </c>
      <c r="V43" s="0" t="n">
        <f aca="false">EXP(X$42+W$42*T43)</f>
        <v>141.31898933175</v>
      </c>
      <c r="W43" s="10" t="n">
        <v>0.020898384857558</v>
      </c>
      <c r="X43" s="10" t="n">
        <v>0.168711596034936</v>
      </c>
    </row>
    <row r="44" customFormat="false" ht="13.8" hidden="false" customHeight="false" outlineLevel="0" collapsed="false">
      <c r="B44" s="58" t="n">
        <f aca="false">B8/C8^2</f>
        <v>10142.6005321187</v>
      </c>
      <c r="C44" s="59" t="n">
        <f aca="false">1/C8^2</f>
        <v>2992.81024945435</v>
      </c>
      <c r="D44" s="58" t="n">
        <f aca="false">B20/C20^2</f>
        <v>9500.18319080813</v>
      </c>
      <c r="E44" s="59" t="n">
        <f aca="false">1/C20^2</f>
        <v>2742.77002278351</v>
      </c>
      <c r="F44" s="58" t="n">
        <f aca="false">B32/C32^2</f>
        <v>9437.47591404675</v>
      </c>
      <c r="G44" s="59" t="n">
        <f aca="false">1/C32^2</f>
        <v>2718.65790507655</v>
      </c>
      <c r="I44" s="51" t="n">
        <v>1</v>
      </c>
      <c r="J44" s="22" t="n">
        <v>0.85</v>
      </c>
      <c r="K44" s="0" t="n">
        <f aca="false">7.5*L44</f>
        <v>-112.5</v>
      </c>
      <c r="L44" s="23" t="n">
        <v>-15</v>
      </c>
      <c r="M44" s="0" t="n">
        <v>0.8</v>
      </c>
      <c r="N44" s="0" t="n">
        <f aca="false">EXP(W$4*M44+X$4)*COS(B$48*M44)</f>
        <v>-126.319275661183</v>
      </c>
      <c r="O44" s="0" t="n">
        <f aca="false">EXP(W$23*M44+X$23)*COS(D$48*M44)</f>
        <v>-122.195018005977</v>
      </c>
      <c r="P44" s="0" t="n">
        <f aca="false">EXP(W$42*M44+X$42)*COS(F$48*M44)</f>
        <v>-132.466091283828</v>
      </c>
      <c r="S44" s="26" t="n">
        <v>2</v>
      </c>
      <c r="T44" s="50" t="n">
        <v>1.75</v>
      </c>
      <c r="U44" s="8" t="n">
        <f aca="false">LN(ABS(K45))</f>
        <v>4.61015772749913</v>
      </c>
      <c r="V44" s="0" t="n">
        <f aca="false">EXP(X$42+W$42*T44)</f>
        <v>110.808790782711</v>
      </c>
      <c r="W44" s="0" t="n">
        <v>0.922742040001423</v>
      </c>
      <c r="X44" s="0" t="n">
        <v>0.355008875383387</v>
      </c>
    </row>
    <row r="45" customFormat="false" ht="13.8" hidden="false" customHeight="false" outlineLevel="0" collapsed="false">
      <c r="B45" s="58" t="n">
        <f aca="false">B9/C9^2</f>
        <v>10093.4442340151</v>
      </c>
      <c r="C45" s="59" t="n">
        <f aca="false">1/C9^2</f>
        <v>2973.48627547456</v>
      </c>
      <c r="D45" s="58" t="n">
        <f aca="false">B21/C21^2</f>
        <v>9882.26857626641</v>
      </c>
      <c r="E45" s="59" t="n">
        <f aca="false">1/C21^2</f>
        <v>2890.82825910334</v>
      </c>
      <c r="F45" s="58" t="n">
        <f aca="false">B33/C33^2</f>
        <v>9882.26857626641</v>
      </c>
      <c r="G45" s="59" t="n">
        <f aca="false">1/C33^2</f>
        <v>2890.82825910334</v>
      </c>
      <c r="I45" s="51" t="n">
        <v>2</v>
      </c>
      <c r="J45" s="22" t="n">
        <v>1.75</v>
      </c>
      <c r="K45" s="0" t="n">
        <f aca="false">7.5*L45</f>
        <v>100.5</v>
      </c>
      <c r="L45" s="23" t="n">
        <v>13.4</v>
      </c>
      <c r="M45" s="0" t="n">
        <v>0.9</v>
      </c>
      <c r="N45" s="0" t="n">
        <f aca="false">EXP(W$4*M45+X$4)*COS(B$48*M45)</f>
        <v>-137.48902605828</v>
      </c>
      <c r="O45" s="0" t="n">
        <f aca="false">EXP(W$23*M45+X$23)*COS(D$48*M45)</f>
        <v>-130.944321389744</v>
      </c>
      <c r="P45" s="0" t="n">
        <f aca="false">EXP(W$42*M45+X$42)*COS(F$48*M45)</f>
        <v>-139.271982936098</v>
      </c>
      <c r="S45" s="26" t="n">
        <v>3</v>
      </c>
      <c r="T45" s="50" t="n">
        <v>2.71</v>
      </c>
      <c r="U45" s="8" t="n">
        <f aca="false">LN(ABS(K46))</f>
        <v>4.33729074083249</v>
      </c>
      <c r="V45" s="0" t="n">
        <f aca="false">EXP(X$42+W$42*T45)</f>
        <v>85.488196392125</v>
      </c>
      <c r="W45" s="0" t="n">
        <v>167.21110109894</v>
      </c>
      <c r="X45" s="0" t="n">
        <v>14</v>
      </c>
    </row>
    <row r="46" customFormat="false" ht="13.8" hidden="false" customHeight="false" outlineLevel="0" collapsed="false">
      <c r="B46" s="58" t="n">
        <f aca="false">B10/C10^2</f>
        <v>10060.761763268</v>
      </c>
      <c r="C46" s="59" t="n">
        <f aca="false">1/C10^2</f>
        <v>2960.65571693808</v>
      </c>
      <c r="D46" s="58" t="n">
        <f aca="false">B22/C22^2</f>
        <v>9801.83813767623</v>
      </c>
      <c r="E46" s="59" t="n">
        <f aca="false">1/C22^2</f>
        <v>2859.50014649903</v>
      </c>
      <c r="F46" s="58" t="n">
        <f aca="false">B34/C34^2</f>
        <v>9158.70662198106</v>
      </c>
      <c r="G46" s="59" t="n">
        <f aca="false">1/C34^2</f>
        <v>2612.11494874044</v>
      </c>
      <c r="I46" s="51" t="n">
        <v>3</v>
      </c>
      <c r="J46" s="22" t="n">
        <v>2.71</v>
      </c>
      <c r="K46" s="0" t="n">
        <f aca="false">7.5*L46</f>
        <v>-76.5</v>
      </c>
      <c r="L46" s="23" t="n">
        <v>-10.2</v>
      </c>
      <c r="M46" s="0" t="n">
        <v>1</v>
      </c>
      <c r="N46" s="0" t="n">
        <f aca="false">EXP(W$4*M46+X$4)*COS(B$48*M46)</f>
        <v>-132.82805884481</v>
      </c>
      <c r="O46" s="0" t="n">
        <f aca="false">EXP(W$23*M46+X$23)*COS(D$48*M46)</f>
        <v>-124.35463727579</v>
      </c>
      <c r="P46" s="0" t="n">
        <f aca="false">EXP(W$42*M46+X$42)*COS(F$48*M46)</f>
        <v>-129.745568201427</v>
      </c>
      <c r="S46" s="26" t="n">
        <v>4</v>
      </c>
      <c r="T46" s="50" t="n">
        <v>3.62</v>
      </c>
      <c r="U46" s="8" t="n">
        <f aca="false">LN(ABS(K47))</f>
        <v>4.21212759787848</v>
      </c>
      <c r="V46" s="0" t="n">
        <f aca="false">EXP(X$42+W$42*T46)</f>
        <v>66.8507404080298</v>
      </c>
    </row>
    <row r="47" customFormat="false" ht="13.8" hidden="false" customHeight="false" outlineLevel="0" collapsed="false">
      <c r="B47" s="58" t="n">
        <f aca="false">SUM(B41:B46)</f>
        <v>59774.9195323818</v>
      </c>
      <c r="C47" s="59" t="n">
        <f aca="false">SUM(C41:C46)</f>
        <v>17534.2901914144</v>
      </c>
      <c r="D47" s="58" t="n">
        <f aca="false">SUM(D41:D46)</f>
        <v>58367.3949518799</v>
      </c>
      <c r="E47" s="59" t="n">
        <f aca="false">SUM(E41:E46)</f>
        <v>16985.5086706435</v>
      </c>
      <c r="F47" s="58" t="n">
        <f aca="false">SUM(F41:F46)</f>
        <v>58193.3571785946</v>
      </c>
      <c r="G47" s="59" t="n">
        <f aca="false">SUM(G41:G46)</f>
        <v>16921.3458198351</v>
      </c>
      <c r="I47" s="51" t="n">
        <v>4</v>
      </c>
      <c r="J47" s="22" t="n">
        <v>3.62</v>
      </c>
      <c r="K47" s="0" t="n">
        <f aca="false">7.5*L47</f>
        <v>67.5</v>
      </c>
      <c r="L47" s="23" t="n">
        <v>9</v>
      </c>
      <c r="M47" s="0" t="n">
        <v>1.1</v>
      </c>
      <c r="N47" s="0" t="n">
        <f aca="false">EXP(W$4*M47+X$4)*COS(B$48*M47)</f>
        <v>-112.903724488659</v>
      </c>
      <c r="O47" s="0" t="n">
        <f aca="false">EXP(W$23*M47+X$23)*COS(D$48*M47)</f>
        <v>-103.456649837087</v>
      </c>
      <c r="P47" s="0" t="n">
        <f aca="false">EXP(W$42*M47+X$42)*COS(F$48*M47)</f>
        <v>-105.838797832678</v>
      </c>
      <c r="S47" s="26" t="n">
        <v>5</v>
      </c>
      <c r="T47" s="50" t="n">
        <v>4.56</v>
      </c>
      <c r="U47" s="8" t="n">
        <f aca="false">LN(ABS(K48))</f>
        <v>3.96081316959758</v>
      </c>
      <c r="V47" s="0" t="n">
        <f aca="false">EXP(X$42+W$42*T47)</f>
        <v>51.8543759316633</v>
      </c>
    </row>
    <row r="48" customFormat="false" ht="13.8" hidden="false" customHeight="false" outlineLevel="0" collapsed="false">
      <c r="B48" s="60" t="n">
        <f aca="false">B47/C47</f>
        <v>3.40902989969051</v>
      </c>
      <c r="C48" s="61" t="n">
        <f aca="false">C47^(-0.5)</f>
        <v>0.00755189434091276</v>
      </c>
      <c r="D48" s="60" t="n">
        <f aca="false">D47/E47</f>
        <v>3.43630538735397</v>
      </c>
      <c r="E48" s="62" t="n">
        <f aca="false">E47^(-0.5)</f>
        <v>0.00767292090405258</v>
      </c>
      <c r="F48" s="63" t="n">
        <f aca="false">F47/G47</f>
        <v>3.4390501676516</v>
      </c>
      <c r="G48" s="62" t="n">
        <f aca="false">G47^(-0.5)</f>
        <v>0.00768745434223792</v>
      </c>
      <c r="I48" s="51" t="n">
        <v>5</v>
      </c>
      <c r="J48" s="22" t="n">
        <v>4.56</v>
      </c>
      <c r="K48" s="0" t="n">
        <f aca="false">7.5*L48</f>
        <v>-52.5</v>
      </c>
      <c r="L48" s="23" t="n">
        <v>-7</v>
      </c>
      <c r="M48" s="0" t="n">
        <v>1.2</v>
      </c>
      <c r="N48" s="0" t="n">
        <f aca="false">EXP(W$4*M48+X$4)*COS(B$48*M48)</f>
        <v>-80.0372348333071</v>
      </c>
      <c r="O48" s="0" t="n">
        <f aca="false">EXP(W$23*M48+X$23)*COS(D$48*M48)</f>
        <v>-70.9226311001585</v>
      </c>
      <c r="P48" s="0" t="n">
        <f aca="false">EXP(W$42*M48+X$42)*COS(F$48*M48)</f>
        <v>-71.0503240556889</v>
      </c>
      <c r="S48" s="26" t="n">
        <v>6</v>
      </c>
      <c r="T48" s="50" t="n">
        <v>5.56</v>
      </c>
      <c r="U48" s="8" t="n">
        <f aca="false">LN(ABS(K49))</f>
        <v>3.87120101090789</v>
      </c>
      <c r="V48" s="0" t="n">
        <f aca="false">EXP(X$42+W$42*T48)</f>
        <v>39.5751753932874</v>
      </c>
    </row>
    <row r="49" customFormat="false" ht="13.8" hidden="false" customHeight="false" outlineLevel="0" collapsed="false">
      <c r="I49" s="51" t="n">
        <v>6</v>
      </c>
      <c r="J49" s="22" t="n">
        <v>5.56</v>
      </c>
      <c r="K49" s="0" t="n">
        <f aca="false">7.5*L49</f>
        <v>48</v>
      </c>
      <c r="L49" s="23" t="n">
        <v>6.4</v>
      </c>
      <c r="M49" s="0" t="n">
        <v>1.3</v>
      </c>
      <c r="N49" s="0" t="n">
        <f aca="false">EXP(W$4*M49+X$4)*COS(B$48*M49)</f>
        <v>-38.0332871133972</v>
      </c>
      <c r="O49" s="0" t="n">
        <f aca="false">EXP(W$23*M49+X$23)*COS(D$48*M49)</f>
        <v>-30.7279975813096</v>
      </c>
      <c r="P49" s="0" t="n">
        <f aca="false">EXP(W$42*M49+X$42)*COS(F$48*M49)</f>
        <v>-29.9428354964103</v>
      </c>
      <c r="S49" s="26" t="n">
        <v>7</v>
      </c>
      <c r="T49" s="50" t="n">
        <v>6.34</v>
      </c>
      <c r="U49" s="8" t="n">
        <f aca="false">LN(ABS(K50))</f>
        <v>3.62434093297637</v>
      </c>
      <c r="V49" s="0" t="n">
        <f aca="false">EXP(X$42+W$42*T49)</f>
        <v>32.0538388124234</v>
      </c>
    </row>
    <row r="50" customFormat="false" ht="13.8" hidden="false" customHeight="false" outlineLevel="0" collapsed="false">
      <c r="D50" s="0" t="n">
        <f aca="false">B48/C48^2</f>
        <v>59774.9195323818</v>
      </c>
      <c r="E50" s="0" t="n">
        <f aca="false">1/C48^2</f>
        <v>17534.2901914144</v>
      </c>
      <c r="I50" s="51" t="n">
        <v>7</v>
      </c>
      <c r="J50" s="22" t="n">
        <v>6.34</v>
      </c>
      <c r="K50" s="0" t="n">
        <f aca="false">7.5*L50</f>
        <v>-37.5</v>
      </c>
      <c r="L50" s="23" t="n">
        <v>-5</v>
      </c>
      <c r="M50" s="0" t="n">
        <v>1.4</v>
      </c>
      <c r="N50" s="0" t="n">
        <f aca="false">EXP(W$4*M50+X$4)*COS(B$48*M50)</f>
        <v>8.26034693807484</v>
      </c>
      <c r="O50" s="0" t="n">
        <f aca="false">EXP(W$23*M50+X$23)*COS(D$48*M50)</f>
        <v>12.3323947667321</v>
      </c>
      <c r="P50" s="0" t="n">
        <f aca="false">EXP(W$42*M50+X$42)*COS(F$48*M50)</f>
        <v>12.4362564359827</v>
      </c>
      <c r="S50" s="26" t="n">
        <v>8</v>
      </c>
      <c r="T50" s="50" t="n">
        <v>7.32</v>
      </c>
      <c r="U50" s="8" t="n">
        <f aca="false">LN(ABS(K51))</f>
        <v>3.44998754583159</v>
      </c>
      <c r="V50" s="0" t="n">
        <f aca="false">EXP(X$42+W$42*T50)</f>
        <v>24.596014270903</v>
      </c>
    </row>
    <row r="51" customFormat="false" ht="13.8" hidden="false" customHeight="false" outlineLevel="0" collapsed="false">
      <c r="D51" s="0" t="n">
        <f aca="false">D48/E48^2</f>
        <v>58367.3949518799</v>
      </c>
      <c r="E51" s="0" t="n">
        <f aca="false">1/E48^2</f>
        <v>16985.5086706435</v>
      </c>
      <c r="I51" s="51" t="n">
        <v>8</v>
      </c>
      <c r="J51" s="22" t="n">
        <v>7.32</v>
      </c>
      <c r="K51" s="0" t="n">
        <f aca="false">7.5*L51</f>
        <v>31.5</v>
      </c>
      <c r="L51" s="23" t="n">
        <v>4.2</v>
      </c>
      <c r="M51" s="0" t="n">
        <v>1.5</v>
      </c>
      <c r="N51" s="0" t="n">
        <f aca="false">EXP(W$4*M51+X$4)*COS(B$48*M51)</f>
        <v>53.5122906864044</v>
      </c>
      <c r="O51" s="0" t="n">
        <f aca="false">EXP(W$23*M51+X$23)*COS(D$48*M51)</f>
        <v>53.2145938870782</v>
      </c>
      <c r="P51" s="0" t="n">
        <f aca="false">EXP(W$42*M51+X$42)*COS(F$48*M51)</f>
        <v>51.1592485947272</v>
      </c>
      <c r="S51" s="26" t="n">
        <v>9</v>
      </c>
      <c r="T51" s="50" t="n">
        <v>8.26</v>
      </c>
      <c r="U51" s="8" t="n">
        <f aca="false">LN(ABS(K52))</f>
        <v>3.11351530921037</v>
      </c>
      <c r="V51" s="0" t="n">
        <f aca="false">EXP(X$42+W$42*T51)</f>
        <v>19.0784868296053</v>
      </c>
    </row>
    <row r="52" customFormat="false" ht="13.8" hidden="false" customHeight="false" outlineLevel="0" collapsed="false">
      <c r="D52" s="0" t="n">
        <f aca="false">F48/G48^2</f>
        <v>58193.3571785946</v>
      </c>
      <c r="E52" s="0" t="n">
        <f aca="false">1/G48^2</f>
        <v>16921.3458198351</v>
      </c>
      <c r="I52" s="51" t="n">
        <v>9</v>
      </c>
      <c r="J52" s="22" t="n">
        <v>8.26</v>
      </c>
      <c r="K52" s="0" t="n">
        <f aca="false">7.5*L52</f>
        <v>-22.5</v>
      </c>
      <c r="L52" s="23" t="n">
        <v>-3</v>
      </c>
      <c r="M52" s="0" t="n">
        <v>1.6</v>
      </c>
      <c r="N52" s="0" t="n">
        <f aca="false">EXP(W$4*M52+X$4)*COS(B$48*M52)</f>
        <v>92.5215264850494</v>
      </c>
      <c r="O52" s="0" t="n">
        <f aca="false">EXP(W$23*M52+X$23)*COS(D$48*M52)</f>
        <v>87.2148796106584</v>
      </c>
      <c r="P52" s="0" t="n">
        <f aca="false">EXP(W$42*M52+X$42)*COS(F$48*M52)</f>
        <v>81.9770459899986</v>
      </c>
      <c r="S52" s="26" t="n">
        <v>10</v>
      </c>
      <c r="T52" s="50" t="n">
        <v>9.2</v>
      </c>
      <c r="U52" s="8" t="n">
        <f aca="false">LN(ABS(K53))</f>
        <v>3.04452243772342</v>
      </c>
      <c r="V52" s="0" t="n">
        <f aca="false">EXP(X$42+W$42*T52)</f>
        <v>14.7986846851858</v>
      </c>
    </row>
    <row r="53" customFormat="false" ht="13.8" hidden="false" customHeight="false" outlineLevel="0" collapsed="false">
      <c r="D53" s="0" t="n">
        <f aca="false">SUM(D50:D52)</f>
        <v>176335.671662856</v>
      </c>
      <c r="E53" s="0" t="n">
        <f aca="false">SUM(E50:E52)</f>
        <v>51441.1446818931</v>
      </c>
      <c r="I53" s="51" t="n">
        <v>10</v>
      </c>
      <c r="J53" s="22" t="n">
        <v>9.2</v>
      </c>
      <c r="K53" s="0" t="n">
        <f aca="false">7.5*L53</f>
        <v>21</v>
      </c>
      <c r="L53" s="23" t="n">
        <v>2.8</v>
      </c>
      <c r="M53" s="0" t="n">
        <v>1.7</v>
      </c>
      <c r="N53" s="0" t="n">
        <f aca="false">EXP(W$4*M53+X$4)*COS(B$48*M53)</f>
        <v>120.815151861041</v>
      </c>
      <c r="O53" s="0" t="n">
        <f aca="false">EXP(W$23*M53+X$23)*COS(D$48*M53)</f>
        <v>110.509395838923</v>
      </c>
      <c r="P53" s="0" t="n">
        <f aca="false">EXP(W$42*M53+X$42)*COS(F$48*M53)</f>
        <v>101.770821311576</v>
      </c>
      <c r="S53" s="26" t="n">
        <v>11</v>
      </c>
      <c r="T53" s="50" t="n">
        <v>10.16</v>
      </c>
      <c r="U53" s="8" t="n">
        <f aca="false">LN(ABS(K54))</f>
        <v>2.60268968544438</v>
      </c>
      <c r="V53" s="0" t="n">
        <f aca="false">EXP(X$42+W$42*T53)</f>
        <v>11.4170803036115</v>
      </c>
    </row>
    <row r="54" customFormat="false" ht="13.8" hidden="false" customHeight="false" outlineLevel="0" collapsed="false">
      <c r="D54" s="0" t="n">
        <f aca="false">D53/E53</f>
        <v>3.42791111576732</v>
      </c>
      <c r="E54" s="0" t="n">
        <f aca="false">E53^(-0.5)</f>
        <v>0.00440904658968696</v>
      </c>
      <c r="I54" s="51" t="n">
        <v>11</v>
      </c>
      <c r="J54" s="22" t="n">
        <v>10.16</v>
      </c>
      <c r="K54" s="0" t="n">
        <f aca="false">7.5*L54</f>
        <v>-13.5</v>
      </c>
      <c r="L54" s="23" t="n">
        <v>-1.8</v>
      </c>
      <c r="M54" s="0" t="n">
        <v>1.8</v>
      </c>
      <c r="N54" s="0" t="n">
        <f aca="false">EXP(W$4*M54+X$4)*COS(B$48*M54)</f>
        <v>135.161229939699</v>
      </c>
      <c r="O54" s="0" t="n">
        <f aca="false">EXP(W$23*M54+X$23)*COS(D$48*M54)</f>
        <v>120.582363049907</v>
      </c>
      <c r="P54" s="0" t="n">
        <f aca="false">EXP(W$42*M54+X$42)*COS(F$48*M54)</f>
        <v>108.850271821935</v>
      </c>
      <c r="S54" s="26" t="n">
        <v>12</v>
      </c>
      <c r="T54" s="50" t="n">
        <v>11.07</v>
      </c>
      <c r="U54" s="8" t="n">
        <f aca="false">LN(ABS(K55))</f>
        <v>2.484906649788</v>
      </c>
      <c r="V54" s="0" t="n">
        <f aca="false">EXP(X$42+W$42*T54)</f>
        <v>8.92801935010373</v>
      </c>
    </row>
    <row r="55" customFormat="false" ht="13.8" hidden="false" customHeight="false" outlineLevel="0" collapsed="false">
      <c r="I55" s="51" t="n">
        <v>12</v>
      </c>
      <c r="J55" s="22" t="n">
        <v>11.07</v>
      </c>
      <c r="K55" s="0" t="n">
        <f aca="false">7.5*L55</f>
        <v>12</v>
      </c>
      <c r="L55" s="23" t="n">
        <v>1.6</v>
      </c>
      <c r="M55" s="0" t="n">
        <v>1.9</v>
      </c>
      <c r="N55" s="0" t="n">
        <f aca="false">EXP(W$4*M55+X$4)*COS(B$48*M55)</f>
        <v>133.937934944029</v>
      </c>
      <c r="O55" s="0" t="n">
        <f aca="false">EXP(W$23*M55+X$23)*COS(D$48*M55)</f>
        <v>116.495141824561</v>
      </c>
      <c r="P55" s="0" t="n">
        <f aca="false">EXP(W$42*M55+X$42)*COS(F$48*M55)</f>
        <v>103.072335077284</v>
      </c>
      <c r="S55" s="26" t="n">
        <v>13</v>
      </c>
      <c r="T55" s="50" t="n">
        <v>11.93</v>
      </c>
      <c r="U55" s="8" t="n">
        <f aca="false">LN(ABS(K56))</f>
        <v>1.79175946922806</v>
      </c>
      <c r="V55" s="0" t="n">
        <f aca="false">EXP(X$42+W$42*T55)</f>
        <v>7.07657832947559</v>
      </c>
    </row>
    <row r="56" customFormat="false" ht="13.8" hidden="false" customHeight="false" outlineLevel="0" collapsed="false">
      <c r="I56" s="51" t="n">
        <v>13</v>
      </c>
      <c r="J56" s="22" t="n">
        <v>11.93</v>
      </c>
      <c r="K56" s="0" t="n">
        <f aca="false">7.5*L56</f>
        <v>-6</v>
      </c>
      <c r="L56" s="23" t="n">
        <v>-0.8</v>
      </c>
      <c r="M56" s="0" t="n">
        <v>2</v>
      </c>
      <c r="N56" s="0" t="n">
        <f aca="false">EXP(W$4*M56+X$4)*COS(B$48*M56)</f>
        <v>117.316833592813</v>
      </c>
      <c r="O56" s="0" t="n">
        <f aca="false">EXP(W$23*M56+X$23)*COS(D$48*M56)</f>
        <v>98.9677052809638</v>
      </c>
      <c r="P56" s="0" t="n">
        <f aca="false">EXP(W$42*M56+X$42)*COS(F$48*M56)</f>
        <v>85.77619318505</v>
      </c>
      <c r="S56" s="26" t="n">
        <v>14</v>
      </c>
      <c r="T56" s="50" t="n">
        <v>12.8</v>
      </c>
      <c r="U56" s="8" t="n">
        <f aca="false">LN(ABS(K57))</f>
        <v>2.01490302054226</v>
      </c>
      <c r="V56" s="0" t="n">
        <f aca="false">EXP(X$42+W$42*T56)</f>
        <v>5.5939410815864</v>
      </c>
    </row>
    <row r="57" customFormat="false" ht="13.8" hidden="false" customHeight="false" outlineLevel="0" collapsed="false">
      <c r="I57" s="51" t="n">
        <v>14</v>
      </c>
      <c r="J57" s="22" t="n">
        <v>12.8</v>
      </c>
      <c r="K57" s="0" t="n">
        <f aca="false">7.5*L57</f>
        <v>7.5</v>
      </c>
      <c r="L57" s="23" t="n">
        <v>1</v>
      </c>
      <c r="M57" s="0" t="n">
        <v>2.1</v>
      </c>
      <c r="N57" s="0" t="n">
        <f aca="false">EXP(W$4*M57+X$4)*COS(B$48*M57)</f>
        <v>87.2395976508237</v>
      </c>
      <c r="O57" s="0" t="n">
        <f aca="false">EXP(W$23*M57+X$23)*COS(D$48*M57)</f>
        <v>70.2663292547378</v>
      </c>
      <c r="P57" s="0" t="n">
        <f aca="false">EXP(W$42*M57+X$42)*COS(F$48*M57)</f>
        <v>59.5516860693834</v>
      </c>
      <c r="S57" s="39" t="n">
        <v>15</v>
      </c>
      <c r="T57" s="54" t="n">
        <v>13.72</v>
      </c>
      <c r="U57" s="8" t="n">
        <f aca="false">LN(ABS(K58))</f>
        <v>0.405465108108164</v>
      </c>
      <c r="V57" s="0" t="n">
        <f aca="false">EXP(X$42+W$42*T57)</f>
        <v>4.36258929475129</v>
      </c>
    </row>
    <row r="58" customFormat="false" ht="13.8" hidden="false" customHeight="false" outlineLevel="0" collapsed="false">
      <c r="I58" s="55" t="n">
        <v>15</v>
      </c>
      <c r="J58" s="41" t="n">
        <v>13.72</v>
      </c>
      <c r="K58" s="0" t="n">
        <f aca="false">7.5*L58</f>
        <v>-1.5</v>
      </c>
      <c r="L58" s="43" t="n">
        <v>-0.2</v>
      </c>
      <c r="M58" s="0" t="n">
        <v>2.2</v>
      </c>
      <c r="N58" s="0" t="n">
        <f aca="false">EXP(W$4*M58+X$4)*COS(B$48*M58)</f>
        <v>47.1912353575997</v>
      </c>
      <c r="O58" s="0" t="n">
        <f aca="false">EXP(W$23*M58+X$23)*COS(D$48*M58)</f>
        <v>33.9138916166594</v>
      </c>
      <c r="P58" s="0" t="n">
        <f aca="false">EXP(W$42*M58+X$42)*COS(F$48*M58)</f>
        <v>27.8764611261846</v>
      </c>
    </row>
    <row r="59" customFormat="false" ht="13.8" hidden="false" customHeight="false" outlineLevel="0" collapsed="false">
      <c r="M59" s="0" t="n">
        <v>2.3</v>
      </c>
      <c r="N59" s="0" t="n">
        <f aca="false">EXP(W$4*M59+X$4)*COS(B$48*M59)</f>
        <v>1.79631966815563</v>
      </c>
      <c r="O59" s="0" t="n">
        <f aca="false">EXP(W$23*M59+X$23)*COS(D$48*M59)</f>
        <v>-5.74053862910302</v>
      </c>
      <c r="P59" s="0" t="n">
        <f aca="false">EXP(W$42*M59+X$42)*COS(F$48*M59)</f>
        <v>-5.32961634119401</v>
      </c>
    </row>
    <row r="60" customFormat="false" ht="13.8" hidden="false" customHeight="false" outlineLevel="0" collapsed="false">
      <c r="M60" s="0" t="n">
        <v>2.4</v>
      </c>
      <c r="N60" s="0" t="n">
        <f aca="false">EXP(W$4*M60+X$4)*COS(B$48*M60)</f>
        <v>-43.7150094364897</v>
      </c>
      <c r="O60" s="0" t="n">
        <f aca="false">EXP(W$23*M60+X$23)*COS(D$48*M60)</f>
        <v>-44.0404592046889</v>
      </c>
      <c r="P60" s="0" t="n">
        <f aca="false">EXP(W$42*M60+X$42)*COS(F$48*M60)</f>
        <v>-36.1773304916376</v>
      </c>
    </row>
    <row r="61" customFormat="false" ht="13.8" hidden="false" customHeight="false" outlineLevel="0" collapsed="false">
      <c r="M61" s="0" t="n">
        <v>2.5</v>
      </c>
      <c r="N61" s="0" t="n">
        <f aca="false">EXP(W$4*M61+X$4)*COS(B$48*M61)</f>
        <v>-84.1096107563322</v>
      </c>
      <c r="O61" s="0" t="n">
        <f aca="false">EXP(W$23*M61+X$23)*COS(D$48*M61)</f>
        <v>-76.5673390061031</v>
      </c>
      <c r="P61" s="0" t="n">
        <f aca="false">EXP(W$42*M61+X$42)*COS(F$48*M61)</f>
        <v>-61.2525879788791</v>
      </c>
    </row>
    <row r="62" customFormat="false" ht="13.8" hidden="false" customHeight="false" outlineLevel="0" collapsed="false">
      <c r="M62" s="0" t="n">
        <v>2.6</v>
      </c>
      <c r="N62" s="0" t="n">
        <f aca="false">EXP(W$4*M62+X$4)*COS(B$48*M62)</f>
        <v>-114.753056412708</v>
      </c>
      <c r="O62" s="0" t="n">
        <f aca="false">EXP(W$23*M62+X$23)*COS(D$48*M62)</f>
        <v>-99.6489498861455</v>
      </c>
      <c r="P62" s="0" t="n">
        <f aca="false">EXP(W$42*M62+X$42)*COS(F$48*M62)</f>
        <v>-77.9830103508875</v>
      </c>
    </row>
    <row r="63" customFormat="false" ht="13.8" hidden="false" customHeight="false" outlineLevel="0" collapsed="false">
      <c r="M63" s="0" t="n">
        <v>2.7</v>
      </c>
      <c r="N63" s="0" t="n">
        <f aca="false">EXP(W$4*M63+X$4)*COS(B$48*M63)</f>
        <v>-132.141311443499</v>
      </c>
      <c r="O63" s="0" t="n">
        <f aca="false">EXP(W$23*M63+X$23)*COS(D$48*M63)</f>
        <v>-110.772312912873</v>
      </c>
      <c r="P63" s="0" t="n">
        <f aca="false">EXP(W$42*M63+X$42)*COS(F$48*M63)</f>
        <v>-84.8886958943137</v>
      </c>
    </row>
    <row r="64" customFormat="false" ht="13.8" hidden="false" customHeight="false" outlineLevel="0" collapsed="false">
      <c r="M64" s="0" t="n">
        <v>2.8</v>
      </c>
      <c r="N64" s="0" t="n">
        <f aca="false">EXP(W$4*M64+X$4)*COS(B$48*M64)</f>
        <v>-134.301384778491</v>
      </c>
      <c r="O64" s="0" t="n">
        <f aca="false">EXP(W$23*M64+X$23)*COS(D$48*M64)</f>
        <v>-108.85502191162</v>
      </c>
      <c r="P64" s="0" t="n">
        <f aca="false">EXP(W$42*M64+X$42)*COS(F$48*M64)</f>
        <v>-81.6944831982419</v>
      </c>
    </row>
    <row r="65" customFormat="false" ht="13.8" hidden="false" customHeight="false" outlineLevel="0" collapsed="false">
      <c r="M65" s="0" t="n">
        <v>2.9</v>
      </c>
      <c r="N65" s="0" t="n">
        <f aca="false">EXP(W$4*M65+X$4)*COS(B$48*M65)</f>
        <v>-121.015144739371</v>
      </c>
      <c r="O65" s="0" t="n">
        <f aca="false">EXP(W$23*M65+X$23)*COS(D$48*M65)</f>
        <v>-94.3459356639371</v>
      </c>
      <c r="P65" s="0" t="n">
        <f aca="false">EXP(W$42*M65+X$42)*COS(F$48*M65)</f>
        <v>-69.2981268121048</v>
      </c>
    </row>
    <row r="66" customFormat="false" ht="13.8" hidden="false" customHeight="false" outlineLevel="0" collapsed="false">
      <c r="M66" s="0" t="n">
        <v>3</v>
      </c>
      <c r="N66" s="0" t="n">
        <f aca="false">EXP(W$4*M66+X$4)*COS(B$48*M66)</f>
        <v>-93.840915765564</v>
      </c>
      <c r="O66" s="0" t="n">
        <f aca="false">EXP(W$23*M66+X$23)*COS(D$48*M66)</f>
        <v>-69.1465239211533</v>
      </c>
      <c r="P66" s="0" t="n">
        <f aca="false">EXP(W$42*M66+X$42)*COS(F$48*M66)</f>
        <v>-49.6056160648639</v>
      </c>
    </row>
    <row r="67" customFormat="false" ht="13.8" hidden="false" customHeight="false" outlineLevel="0" collapsed="false">
      <c r="M67" s="0" t="n">
        <v>3.1</v>
      </c>
      <c r="N67" s="0" t="n">
        <f aca="false">EXP(W$4*M67+X$4)*COS(B$48*M67)</f>
        <v>-55.9307746558932</v>
      </c>
      <c r="O67" s="0" t="n">
        <f aca="false">EXP(W$23*M67+X$23)*COS(D$48*M67)</f>
        <v>-36.3651044670867</v>
      </c>
      <c r="P67" s="0" t="n">
        <f aca="false">EXP(W$42*M67+X$42)*COS(F$48*M67)</f>
        <v>-25.2595156383137</v>
      </c>
    </row>
    <row r="68" customFormat="false" ht="13.8" hidden="false" customHeight="false" outlineLevel="0" collapsed="false">
      <c r="M68" s="0" t="n">
        <v>3.2</v>
      </c>
      <c r="N68" s="0" t="n">
        <f aca="false">EXP(W$4*M68+X$4)*COS(B$48*M68)</f>
        <v>-11.6649592971397</v>
      </c>
      <c r="O68" s="0" t="n">
        <f aca="false">EXP(W$23*M68+X$23)*COS(D$48*M68)</f>
        <v>0.0646226383946475</v>
      </c>
      <c r="P68" s="0" t="n">
        <f aca="false">EXP(W$42*M68+X$42)*COS(F$48*M68)</f>
        <v>0.702884859926467</v>
      </c>
    </row>
    <row r="69" customFormat="false" ht="13.8" hidden="false" customHeight="false" outlineLevel="0" collapsed="false">
      <c r="M69" s="0" t="n">
        <v>3.3</v>
      </c>
      <c r="N69" s="0" t="n">
        <f aca="false">EXP(W$4*M69+X$4)*COS(B$48*M69)</f>
        <v>33.8542111868786</v>
      </c>
      <c r="O69" s="0" t="n">
        <f aca="false">EXP(W$23*M69+X$23)*COS(D$48*M69)</f>
        <v>35.8541440400438</v>
      </c>
      <c r="P69" s="0" t="n">
        <f aca="false">EXP(W$42*M69+X$42)*COS(F$48*M69)</f>
        <v>25.2187097872687</v>
      </c>
    </row>
    <row r="70" customFormat="false" ht="13.8" hidden="false" customHeight="false" outlineLevel="0" collapsed="false">
      <c r="M70" s="0" t="n">
        <v>3.4</v>
      </c>
      <c r="N70" s="0" t="n">
        <f aca="false">EXP(W$4*M70+X$4)*COS(B$48*M70)</f>
        <v>75.390436681148</v>
      </c>
      <c r="O70" s="0" t="n">
        <f aca="false">EXP(W$23*M70+X$23)*COS(D$48*M70)</f>
        <v>66.8636807729518</v>
      </c>
      <c r="P70" s="0" t="n">
        <f aca="false">EXP(W$42*M70+X$42)*COS(F$48*M70)</f>
        <v>45.5521495749464</v>
      </c>
    </row>
    <row r="71" customFormat="false" ht="13.8" hidden="false" customHeight="false" outlineLevel="0" collapsed="false">
      <c r="M71" s="0" t="n">
        <v>3.5</v>
      </c>
      <c r="N71" s="0" t="n">
        <f aca="false">EXP(W$4*M71+X$4)*COS(B$48*M71)</f>
        <v>108.175773883294</v>
      </c>
      <c r="O71" s="0" t="n">
        <f aca="false">EXP(W$23*M71+X$23)*COS(D$48*M71)</f>
        <v>89.579740006313</v>
      </c>
      <c r="P71" s="0" t="n">
        <f aca="false">EXP(W$42*M71+X$42)*COS(F$48*M71)</f>
        <v>59.5910449517547</v>
      </c>
    </row>
    <row r="72" customFormat="false" ht="13.8" hidden="false" customHeight="false" outlineLevel="0" collapsed="false">
      <c r="M72" s="0" t="n">
        <v>3.6</v>
      </c>
      <c r="N72" s="0" t="n">
        <f aca="false">EXP(W$4*M72+X$4)*COS(B$48*M72)</f>
        <v>128.457926366203</v>
      </c>
      <c r="O72" s="0" t="n">
        <f aca="false">EXP(W$23*M72+X$23)*COS(D$48*M72)</f>
        <v>101.511735499309</v>
      </c>
      <c r="P72" s="0" t="n">
        <f aca="false">EXP(W$42*M72+X$42)*COS(F$48*M72)</f>
        <v>66.0563355333618</v>
      </c>
    </row>
    <row r="73" customFormat="false" ht="13.8" hidden="false" customHeight="false" outlineLevel="0" collapsed="false">
      <c r="M73" s="0" t="n">
        <v>3.7</v>
      </c>
      <c r="N73" s="0" t="n">
        <f aca="false">EXP(W$4*M73+X$4)*COS(B$48*M73)</f>
        <v>133.929668571248</v>
      </c>
      <c r="O73" s="0" t="n">
        <f aca="false">EXP(W$23*M73+X$23)*COS(D$48*M73)</f>
        <v>101.463082016228</v>
      </c>
      <c r="P73" s="0" t="n">
        <f aca="false">EXP(W$42*M73+X$42)*COS(F$48*M73)</f>
        <v>64.6049338807572</v>
      </c>
    </row>
    <row r="74" customFormat="false" ht="13.8" hidden="false" customHeight="false" outlineLevel="0" collapsed="false">
      <c r="M74" s="0" t="n">
        <v>3.8</v>
      </c>
      <c r="N74" s="0" t="n">
        <f aca="false">EXP(W$4*M74+X$4)*COS(B$48*M74)</f>
        <v>123.991262410721</v>
      </c>
      <c r="O74" s="0" t="n">
        <f aca="false">EXP(W$23*M74+X$23)*COS(D$48*M74)</f>
        <v>89.6475020818073</v>
      </c>
      <c r="P74" s="0" t="n">
        <f aca="false">EXP(W$42*M74+X$42)*COS(F$48*M74)</f>
        <v>55.8198327612859</v>
      </c>
    </row>
    <row r="75" customFormat="false" ht="13.8" hidden="false" customHeight="false" outlineLevel="0" collapsed="false">
      <c r="M75" s="0" t="n">
        <v>3.9</v>
      </c>
      <c r="N75" s="0" t="n">
        <f aca="false">EXP(W$4*M75+X$4)*COS(B$48*M75)</f>
        <v>99.8160252982381</v>
      </c>
      <c r="O75" s="0" t="n">
        <f aca="false">EXP(W$23*M75+X$23)*COS(D$48*M75)</f>
        <v>67.6397440726665</v>
      </c>
      <c r="P75" s="0" t="n">
        <f aca="false">EXP(W$42*M75+X$42)*COS(F$48*M75)</f>
        <v>41.0945132736526</v>
      </c>
    </row>
    <row r="76" customFormat="false" ht="13.8" hidden="false" customHeight="false" outlineLevel="0" collapsed="false">
      <c r="M76" s="0" t="n">
        <v>4</v>
      </c>
      <c r="N76" s="0" t="n">
        <f aca="false">EXP(W$4*M76+X$4)*COS(B$48*M76)</f>
        <v>64.2119013975139</v>
      </c>
      <c r="O76" s="0" t="n">
        <f aca="false">EXP(W$23*M76+X$23)*COS(D$48*M76)</f>
        <v>38.1693033413741</v>
      </c>
      <c r="P76" s="0" t="n">
        <f aca="false">EXP(W$42*M76+X$42)*COS(F$48*M76)</f>
        <v>22.430473136359</v>
      </c>
    </row>
    <row r="77" customFormat="false" ht="13.8" hidden="false" customHeight="false" outlineLevel="0" collapsed="false">
      <c r="M77" s="0" t="n">
        <v>4.1</v>
      </c>
      <c r="N77" s="0" t="n">
        <f aca="false">EXP(W$4*M77+X$4)*COS(B$48*M77)</f>
        <v>21.2953577002862</v>
      </c>
      <c r="O77" s="0" t="n">
        <f aca="false">EXP(W$23*M77+X$23)*COS(D$48*M77)</f>
        <v>4.78379748628941</v>
      </c>
      <c r="P77" s="0" t="n">
        <f aca="false">EXP(W$42*M77+X$42)*COS(F$48*M77)</f>
        <v>2.17566925236513</v>
      </c>
    </row>
    <row r="78" customFormat="false" ht="13.8" hidden="false" customHeight="false" outlineLevel="0" collapsed="false">
      <c r="M78" s="0" t="n">
        <v>4.2</v>
      </c>
      <c r="N78" s="0" t="n">
        <f aca="false">EXP(W$4*M78+X$4)*COS(B$48*M78)</f>
        <v>-23.9845268979982</v>
      </c>
      <c r="O78" s="0" t="n">
        <f aca="false">EXP(W$23*M78+X$23)*COS(D$48*M78)</f>
        <v>-28.5766983765373</v>
      </c>
      <c r="P78" s="0" t="n">
        <f aca="false">EXP(W$42*M78+X$42)*COS(F$48*M78)</f>
        <v>-17.2630166458189</v>
      </c>
    </row>
    <row r="79" customFormat="false" ht="13.8" hidden="false" customHeight="false" outlineLevel="0" collapsed="false">
      <c r="M79" s="0" t="n">
        <v>4.3</v>
      </c>
      <c r="N79" s="0" t="n">
        <f aca="false">EXP(W$4*M79+X$4)*COS(B$48*M79)</f>
        <v>-66.4167616739417</v>
      </c>
      <c r="O79" s="0" t="n">
        <f aca="false">EXP(W$23*M79+X$23)*COS(D$48*M79)</f>
        <v>-58.043440950385</v>
      </c>
      <c r="P79" s="0" t="n">
        <f aca="false">EXP(W$42*M79+X$42)*COS(F$48*M79)</f>
        <v>-33.6989429123558</v>
      </c>
    </row>
    <row r="80" customFormat="false" ht="13.8" hidden="false" customHeight="false" outlineLevel="0" collapsed="false">
      <c r="M80" s="0" t="n">
        <v>4.4</v>
      </c>
      <c r="N80" s="0" t="n">
        <f aca="false">EXP(W$4*M80+X$4)*COS(B$48*M80)</f>
        <v>-101.128125793302</v>
      </c>
      <c r="O80" s="0" t="n">
        <f aca="false">EXP(W$23*M80+X$23)*COS(D$48*M80)</f>
        <v>-80.266479888738</v>
      </c>
      <c r="P80" s="0" t="n">
        <f aca="false">EXP(W$42*M80+X$42)*COS(F$48*M80)</f>
        <v>-45.4049241258843</v>
      </c>
    </row>
    <row r="81" customFormat="false" ht="13.8" hidden="false" customHeight="false" outlineLevel="0" collapsed="false">
      <c r="M81" s="0" t="n">
        <v>4.5</v>
      </c>
      <c r="N81" s="0" t="n">
        <f aca="false">EXP(W$4*M81+X$4)*COS(B$48*M81)</f>
        <v>-124.14282249487</v>
      </c>
      <c r="O81" s="0" t="n">
        <f aca="false">EXP(W$23*M81+X$23)*COS(D$48*M81)</f>
        <v>-92.7941773990236</v>
      </c>
      <c r="P81" s="0" t="n">
        <f aca="false">EXP(W$42*M81+X$42)*COS(F$48*M81)</f>
        <v>-51.2871626365858</v>
      </c>
    </row>
    <row r="82" customFormat="false" ht="13.8" hidden="false" customHeight="false" outlineLevel="0" collapsed="false">
      <c r="M82" s="0" t="n">
        <v>4.6</v>
      </c>
      <c r="N82" s="0" t="n">
        <f aca="false">EXP(W$4*M82+X$4)*COS(B$48*M82)</f>
        <v>-132.837835960073</v>
      </c>
      <c r="O82" s="0" t="n">
        <f aca="false">EXP(W$23*M82+X$23)*COS(D$48*M82)</f>
        <v>-94.3419493313036</v>
      </c>
      <c r="P82" s="0" t="n">
        <f aca="false">EXP(W$42*M82+X$42)*COS(F$48*M82)</f>
        <v>-50.9773807168166</v>
      </c>
    </row>
    <row r="83" customFormat="false" ht="13.8" hidden="false" customHeight="false" outlineLevel="0" collapsed="false">
      <c r="M83" s="0" t="n">
        <v>4.7</v>
      </c>
      <c r="N83" s="0" t="n">
        <f aca="false">EXP(W$4*M83+X$4)*COS(B$48*M83)</f>
        <v>-126.241840835116</v>
      </c>
      <c r="O83" s="0" t="n">
        <f aca="false">EXP(W$23*M83+X$23)*COS(D$48*M83)</f>
        <v>-84.9209829389176</v>
      </c>
      <c r="P83" s="0" t="n">
        <f aca="false">EXP(W$42*M83+X$42)*COS(F$48*M83)</f>
        <v>-44.836889634381</v>
      </c>
    </row>
    <row r="84" customFormat="false" ht="13.8" hidden="false" customHeight="false" outlineLevel="0" collapsed="false">
      <c r="M84" s="0" t="n">
        <v>4.8</v>
      </c>
      <c r="N84" s="0" t="n">
        <f aca="false">EXP(W$4*M84+X$4)*COS(B$48*M84)</f>
        <v>-105.143606288372</v>
      </c>
      <c r="O84" s="0" t="n">
        <f aca="false">EXP(W$23*M84+X$23)*COS(D$48*M84)</f>
        <v>-65.8144344417893</v>
      </c>
      <c r="P84" s="0" t="n">
        <f aca="false">EXP(W$42*M84+X$42)*COS(F$48*M84)</f>
        <v>-33.8767621835254</v>
      </c>
    </row>
    <row r="85" customFormat="false" ht="13.8" hidden="false" customHeight="false" outlineLevel="0" collapsed="false">
      <c r="M85" s="0" t="n">
        <v>4.9</v>
      </c>
      <c r="N85" s="0" t="n">
        <f aca="false">EXP(W$4*M85+X$4)*COS(B$48*M85)</f>
        <v>-71.997808496854</v>
      </c>
      <c r="O85" s="0" t="n">
        <f aca="false">EXP(W$23*M85+X$23)*COS(D$48*M85)</f>
        <v>-39.4065159860315</v>
      </c>
      <c r="P85" s="0" t="n">
        <f aca="false">EXP(W$42*M85+X$42)*COS(F$48*M85)</f>
        <v>-19.6076787677117</v>
      </c>
    </row>
    <row r="86" customFormat="false" ht="13.8" hidden="false" customHeight="false" outlineLevel="0" collapsed="false">
      <c r="M86" s="0" t="n">
        <v>5</v>
      </c>
      <c r="N86" s="0" t="n">
        <f aca="false">EXP(W$4*M86+X$4)*COS(B$48*M86)</f>
        <v>-30.6394835081652</v>
      </c>
      <c r="O86" s="0" t="n">
        <f aca="false">EXP(W$23*M86+X$23)*COS(D$48*M86)</f>
        <v>-8.88684964824767</v>
      </c>
      <c r="P86" s="0" t="n">
        <f aca="false">EXP(W$42*M86+X$42)*COS(F$48*M86)</f>
        <v>-3.84036947539028</v>
      </c>
    </row>
    <row r="87" customFormat="false" ht="13.8" hidden="false" customHeight="false" outlineLevel="0" collapsed="false">
      <c r="M87" s="0" t="n">
        <v>5.1</v>
      </c>
      <c r="N87" s="0" t="n">
        <f aca="false">EXP(W$4*M87+X$4)*COS(B$48*M87)</f>
        <v>14.1596672728781</v>
      </c>
      <c r="O87" s="0" t="n">
        <f aca="false">EXP(W$23*M87+X$23)*COS(D$48*M87)</f>
        <v>22.1334558911409</v>
      </c>
      <c r="P87" s="0" t="n">
        <f aca="false">EXP(W$42*M87+X$42)*COS(F$48*M87)</f>
        <v>11.5378596546543</v>
      </c>
    </row>
    <row r="88" customFormat="false" ht="13.8" hidden="false" customHeight="false" outlineLevel="0" collapsed="false">
      <c r="M88" s="0" t="n">
        <v>5.2</v>
      </c>
      <c r="N88" s="0" t="n">
        <f aca="false">EXP(W$4*M88+X$4)*COS(B$48*M88)</f>
        <v>57.2417888182355</v>
      </c>
      <c r="O88" s="0" t="n">
        <f aca="false">EXP(W$23*M88+X$23)*COS(D$48*M88)</f>
        <v>50.0479450644584</v>
      </c>
      <c r="P88" s="0" t="n">
        <f aca="false">EXP(W$42*M88+X$42)*COS(F$48*M88)</f>
        <v>24.783625891087</v>
      </c>
    </row>
    <row r="89" customFormat="false" ht="13.8" hidden="false" customHeight="false" outlineLevel="0" collapsed="false">
      <c r="M89" s="0" t="n">
        <v>5.3</v>
      </c>
      <c r="N89" s="0" t="n">
        <f aca="false">EXP(W$4*M89+X$4)*COS(B$48*M89)</f>
        <v>93.6566913036424</v>
      </c>
      <c r="O89" s="0" t="n">
        <f aca="false">EXP(W$23*M89+X$23)*COS(D$48*M89)</f>
        <v>71.6730142760763</v>
      </c>
      <c r="P89" s="0" t="n">
        <f aca="false">EXP(W$42*M89+X$42)*COS(F$48*M89)</f>
        <v>34.4898602452246</v>
      </c>
    </row>
    <row r="90" customFormat="false" ht="13.8" hidden="false" customHeight="false" outlineLevel="0" collapsed="false">
      <c r="M90" s="0" t="n">
        <v>5.4</v>
      </c>
      <c r="N90" s="0" t="n">
        <f aca="false">EXP(W$4*M90+X$4)*COS(B$48*M90)</f>
        <v>119.230612529305</v>
      </c>
      <c r="O90" s="0" t="n">
        <f aca="false">EXP(W$23*M90+X$23)*COS(D$48*M90)</f>
        <v>84.6098047744023</v>
      </c>
      <c r="P90" s="0" t="n">
        <f aca="false">EXP(W$42*M90+X$42)*COS(F$48*M90)</f>
        <v>39.7295011556167</v>
      </c>
    </row>
    <row r="91" customFormat="false" ht="13.8" hidden="false" customHeight="false" outlineLevel="0" collapsed="false">
      <c r="M91" s="0" t="n">
        <v>5.5</v>
      </c>
      <c r="N91" s="0" t="n">
        <f aca="false">EXP(W$4*M91+X$4)*COS(B$48*M91)</f>
        <v>131.044577160661</v>
      </c>
      <c r="O91" s="0" t="n">
        <f aca="false">EXP(W$23*M91+X$23)*COS(D$48*M91)</f>
        <v>87.5087948256594</v>
      </c>
      <c r="P91" s="0" t="n">
        <f aca="false">EXP(W$42*M91+X$42)*COS(F$48*M91)</f>
        <v>40.136572107433</v>
      </c>
    </row>
    <row r="92" customFormat="false" ht="13.8" hidden="false" customHeight="false" outlineLevel="0" collapsed="false">
      <c r="M92" s="0" t="n">
        <v>5.6</v>
      </c>
      <c r="N92" s="0" t="n">
        <f aca="false">EXP(W$4*M92+X$4)*COS(B$48*M92)</f>
        <v>127.767530348843</v>
      </c>
      <c r="O92" s="0" t="n">
        <f aca="false">EXP(W$23*M92+X$23)*COS(D$48*M92)</f>
        <v>80.2080934885683</v>
      </c>
      <c r="P92" s="0" t="n">
        <f aca="false">EXP(W$42*M92+X$42)*COS(F$48*M92)</f>
        <v>35.9186381494013</v>
      </c>
    </row>
    <row r="93" customFormat="false" ht="13.8" hidden="false" customHeight="false" outlineLevel="0" collapsed="false">
      <c r="M93" s="0" t="n">
        <v>5.7</v>
      </c>
      <c r="N93" s="0" t="n">
        <f aca="false">EXP(W$4*M93+X$4)*COS(B$48*M93)</f>
        <v>109.806230233713</v>
      </c>
      <c r="O93" s="0" t="n">
        <f aca="false">EXP(W$23*M93+X$23)*COS(D$48*M93)</f>
        <v>63.7315901124133</v>
      </c>
      <c r="P93" s="0" t="n">
        <f aca="false">EXP(W$42*M93+X$42)*COS(F$48*M93)</f>
        <v>27.8028229218775</v>
      </c>
    </row>
    <row r="94" customFormat="false" ht="13.8" hidden="false" customHeight="false" outlineLevel="0" collapsed="false">
      <c r="M94" s="0" t="n">
        <v>5.8</v>
      </c>
      <c r="N94" s="0" t="n">
        <f aca="false">EXP(W$4*M94+X$4)*COS(B$48*M94)</f>
        <v>79.2550284431384</v>
      </c>
      <c r="O94" s="0" t="n">
        <f aca="false">EXP(W$23*M94+X$23)*COS(D$48*M94)</f>
        <v>40.1496082040063</v>
      </c>
      <c r="P94" s="0" t="n">
        <f aca="false">EXP(W$42*M94+X$42)*COS(F$48*M94)</f>
        <v>16.9250735104918</v>
      </c>
    </row>
    <row r="95" customFormat="false" ht="13.8" hidden="false" customHeight="false" outlineLevel="0" collapsed="false">
      <c r="M95" s="0" t="n">
        <v>5.9</v>
      </c>
      <c r="N95" s="0" t="n">
        <f aca="false">EXP(W$4*M95+X$4)*COS(B$48*M95)</f>
        <v>39.6517101529139</v>
      </c>
      <c r="O95" s="0" t="n">
        <f aca="false">EXP(W$23*M95+X$23)*COS(D$48*M95)</f>
        <v>12.3206131635038</v>
      </c>
      <c r="P95" s="0" t="n">
        <f aca="false">EXP(W$42*M95+X$42)*COS(F$48*M95)</f>
        <v>4.67836012796425</v>
      </c>
    </row>
    <row r="96" customFormat="false" ht="13.8" hidden="false" customHeight="false" outlineLevel="0" collapsed="false">
      <c r="M96" s="0" t="n">
        <v>6</v>
      </c>
      <c r="N96" s="0" t="n">
        <f aca="false">EXP(W$4*M96+X$4)*COS(B$48*M96)</f>
        <v>-4.43214763532821</v>
      </c>
      <c r="O96" s="0" t="n">
        <f aca="false">EXP(W$23*M96+X$23)*COS(D$48*M96)</f>
        <v>-16.4540033084445</v>
      </c>
      <c r="P96" s="0" t="n">
        <f aca="false">EXP(W$42*M96+X$42)*COS(F$48*M96)</f>
        <v>-7.46061761497101</v>
      </c>
    </row>
    <row r="97" customFormat="false" ht="13.8" hidden="false" customHeight="false" outlineLevel="0" collapsed="false">
      <c r="M97" s="0" t="n">
        <v>6.1</v>
      </c>
      <c r="N97" s="0" t="n">
        <f aca="false">EXP(W$4*M97+X$4)*COS(B$48*M97)</f>
        <v>-47.9188702846265</v>
      </c>
      <c r="O97" s="0" t="n">
        <f aca="false">EXP(W$23*M97+X$23)*COS(D$48*M97)</f>
        <v>-42.8205140621348</v>
      </c>
      <c r="P97" s="0" t="n">
        <f aca="false">EXP(W$42*M97+X$42)*COS(F$48*M97)</f>
        <v>-18.1052105618678</v>
      </c>
    </row>
    <row r="98" customFormat="false" ht="13.8" hidden="false" customHeight="false" outlineLevel="0" collapsed="false">
      <c r="M98" s="0" t="n">
        <v>6.2</v>
      </c>
      <c r="N98" s="0" t="n">
        <f aca="false">EXP(W$4*M98+X$4)*COS(B$48*M98)</f>
        <v>-85.8095233171743</v>
      </c>
      <c r="O98" s="0" t="n">
        <f aca="false">EXP(W$23*M98+X$23)*COS(D$48*M98)</f>
        <v>-63.7627334850391</v>
      </c>
      <c r="P98" s="0" t="n">
        <f aca="false">EXP(W$42*M98+X$42)*COS(F$48*M98)</f>
        <v>-26.1131281944227</v>
      </c>
    </row>
    <row r="99" customFormat="false" ht="13.8" hidden="false" customHeight="false" outlineLevel="0" collapsed="false">
      <c r="M99" s="0" t="n">
        <v>6.3</v>
      </c>
      <c r="N99" s="0" t="n">
        <f aca="false">EXP(W$4*M99+X$4)*COS(B$48*M99)</f>
        <v>-113.758535484721</v>
      </c>
      <c r="O99" s="0" t="n">
        <f aca="false">EXP(W$23*M99+X$23)*COS(D$48*M99)</f>
        <v>-76.9459747686146</v>
      </c>
      <c r="P99" s="0" t="n">
        <f aca="false">EXP(W$42*M99+X$42)*COS(F$48*M99)</f>
        <v>-30.7046007556017</v>
      </c>
    </row>
    <row r="100" customFormat="false" ht="13.8" hidden="false" customHeight="false" outlineLevel="0" collapsed="false">
      <c r="M100" s="0" t="n">
        <v>6.4</v>
      </c>
      <c r="N100" s="0" t="n">
        <f aca="false">EXP(W$4*M100+X$4)*COS(B$48*M100)</f>
        <v>-128.572057014473</v>
      </c>
      <c r="O100" s="0" t="n">
        <f aca="false">EXP(W$23*M100+X$23)*COS(D$48*M100)</f>
        <v>-80.9759925425007</v>
      </c>
      <c r="P100" s="0" t="n">
        <f aca="false">EXP(W$42*M100+X$42)*COS(F$48*M100)</f>
        <v>-31.5327440908966</v>
      </c>
    </row>
    <row r="101" customFormat="false" ht="13.8" hidden="false" customHeight="false" outlineLevel="0" collapsed="false">
      <c r="M101" s="0" t="n">
        <v>6.5</v>
      </c>
      <c r="N101" s="0" t="n">
        <f aca="false">EXP(W$4*M101+X$4)*COS(B$48*M101)</f>
        <v>-128.57290302625</v>
      </c>
      <c r="O101" s="0" t="n">
        <f aca="false">EXP(W$23*M101+X$23)*COS(D$48*M101)</f>
        <v>-75.5443550293382</v>
      </c>
      <c r="P101" s="0" t="n">
        <f aca="false">EXP(W$42*M101+X$42)*COS(F$48*M101)</f>
        <v>-28.7005712470331</v>
      </c>
    </row>
    <row r="102" customFormat="false" ht="13.8" hidden="false" customHeight="false" outlineLevel="0" collapsed="false">
      <c r="M102" s="0" t="n">
        <v>6.6</v>
      </c>
      <c r="N102" s="0" t="n">
        <f aca="false">EXP(W$4*M102+X$4)*COS(B$48*M102)</f>
        <v>-113.790385671723</v>
      </c>
      <c r="O102" s="0" t="n">
        <f aca="false">EXP(W$23*M102+X$23)*COS(D$48*M102)</f>
        <v>-61.4453578281168</v>
      </c>
      <c r="P102" s="0" t="n">
        <f aca="false">EXP(W$42*M102+X$42)*COS(F$48*M102)</f>
        <v>-22.725506696869</v>
      </c>
    </row>
    <row r="103" customFormat="false" ht="13.8" hidden="false" customHeight="false" outlineLevel="0" collapsed="false">
      <c r="M103" s="0" t="n">
        <v>6.7</v>
      </c>
      <c r="N103" s="0" t="n">
        <f aca="false">EXP(W$4*M103+X$4)*COS(B$48*M103)</f>
        <v>-85.9535556935543</v>
      </c>
      <c r="O103" s="0" t="n">
        <f aca="false">EXP(W$23*M103+X$23)*COS(D$48*M103)</f>
        <v>-40.4647487138211</v>
      </c>
      <c r="P103" s="0" t="n">
        <f aca="false">EXP(W$42*M103+X$42)*COS(F$48*M103)</f>
        <v>-14.4582353774884</v>
      </c>
    </row>
    <row r="104" customFormat="false" ht="13.8" hidden="false" customHeight="false" outlineLevel="0" collapsed="false">
      <c r="M104" s="0" t="n">
        <v>6.8</v>
      </c>
      <c r="N104" s="0" t="n">
        <f aca="false">EXP(W$4*M104+X$4)*COS(B$48*M104)</f>
        <v>-48.2890208079889</v>
      </c>
      <c r="O104" s="0" t="n">
        <f aca="false">EXP(W$23*M104+X$23)*COS(D$48*M104)</f>
        <v>-15.1553956258825</v>
      </c>
      <c r="P104" s="0" t="n">
        <f aca="false">EXP(W$42*M104+X$42)*COS(F$48*M104)</f>
        <v>-4.96759697685998</v>
      </c>
    </row>
    <row r="105" customFormat="false" ht="13.8" hidden="false" customHeight="false" outlineLevel="0" collapsed="false">
      <c r="M105" s="0" t="n">
        <v>6.9</v>
      </c>
      <c r="N105" s="0" t="n">
        <f aca="false">EXP(W$4*M105+X$4)*COS(B$48*M105)</f>
        <v>-5.14697582848639</v>
      </c>
      <c r="O105" s="0" t="n">
        <f aca="false">EXP(W$23*M105+X$23)*COS(D$48*M105)</f>
        <v>11.4721203756126</v>
      </c>
      <c r="P105" s="0" t="n">
        <f aca="false">EXP(W$42*M105+X$42)*COS(F$48*M105)</f>
        <v>4.59348567022831</v>
      </c>
    </row>
    <row r="106" customFormat="false" ht="13.8" hidden="false" customHeight="false" outlineLevel="0" collapsed="false">
      <c r="M106" s="0" t="n">
        <v>7</v>
      </c>
      <c r="N106" s="0" t="n">
        <f aca="false">EXP(W$4*M106+X$4)*COS(B$48*M106)</f>
        <v>38.5012151975088</v>
      </c>
      <c r="O106" s="0" t="n">
        <f aca="false">EXP(W$23*M106+X$23)*COS(D$48*M106)</f>
        <v>36.3066243219482</v>
      </c>
      <c r="P106" s="0" t="n">
        <f aca="false">EXP(W$42*M106+X$42)*COS(F$48*M106)</f>
        <v>13.1246684717685</v>
      </c>
    </row>
    <row r="107" customFormat="false" ht="13.8" hidden="false" customHeight="false" outlineLevel="0" collapsed="false">
      <c r="M107" s="0" t="n">
        <v>7.1</v>
      </c>
      <c r="N107" s="0" t="n">
        <f aca="false">EXP(W$4*M107+X$4)*COS(B$48*M107)</f>
        <v>77.6358616165058</v>
      </c>
      <c r="O107" s="0" t="n">
        <f aca="false">EXP(W$23*M107+X$23)*COS(D$48*M107)</f>
        <v>56.4989310730223</v>
      </c>
      <c r="P107" s="0" t="n">
        <f aca="false">EXP(W$42*M107+X$42)*COS(F$48*M107)</f>
        <v>19.7016271150462</v>
      </c>
    </row>
    <row r="108" customFormat="false" ht="13.8" hidden="false" customHeight="false" outlineLevel="0" collapsed="false">
      <c r="M108" s="0" t="n">
        <v>7.2</v>
      </c>
      <c r="N108" s="0" t="n">
        <f aca="false">EXP(W$4*M108+X$4)*COS(B$48*M108)</f>
        <v>107.766208073679</v>
      </c>
      <c r="O108" s="0" t="n">
        <f aca="false">EXP(W$23*M108+X$23)*COS(D$48*M108)</f>
        <v>69.7877459128551</v>
      </c>
      <c r="P108" s="0" t="n">
        <f aca="false">EXP(W$42*M108+X$42)*COS(F$48*M108)</f>
        <v>23.6728143870653</v>
      </c>
    </row>
    <row r="109" customFormat="false" ht="13.8" hidden="false" customHeight="false" outlineLevel="0" collapsed="false">
      <c r="M109" s="0" t="n">
        <v>7.3</v>
      </c>
      <c r="N109" s="0" t="n">
        <f aca="false">EXP(W$4*M109+X$4)*COS(B$48*M109)</f>
        <v>125.445733125087</v>
      </c>
      <c r="O109" s="0" t="n">
        <f aca="false">EXP(W$23*M109+X$23)*COS(D$48*M109)</f>
        <v>74.7517208970295</v>
      </c>
      <c r="P109" s="0" t="n">
        <f aca="false">EXP(W$42*M109+X$42)*COS(F$48*M109)</f>
        <v>24.7198398065369</v>
      </c>
    </row>
    <row r="110" customFormat="false" ht="13.8" hidden="false" customHeight="false" outlineLevel="0" collapsed="false">
      <c r="M110" s="0" t="n">
        <v>7.4</v>
      </c>
      <c r="N110" s="0" t="n">
        <f aca="false">EXP(W$4*M110+X$4)*COS(B$48*M110)</f>
        <v>128.666358348732</v>
      </c>
      <c r="O110" s="0" t="n">
        <f aca="false">EXP(W$23*M110+X$23)*COS(D$48*M110)</f>
        <v>70.9597157754863</v>
      </c>
      <c r="P110" s="0" t="n">
        <f aca="false">EXP(W$42*M110+X$42)*COS(F$48*M110)</f>
        <v>22.8764600736618</v>
      </c>
    </row>
    <row r="111" customFormat="false" ht="13.8" hidden="false" customHeight="false" outlineLevel="0" collapsed="false">
      <c r="M111" s="0" t="n">
        <v>7.5</v>
      </c>
      <c r="N111" s="0" t="n">
        <f aca="false">EXP(W$4*M111+X$4)*COS(B$48*M111)</f>
        <v>117.086482053612</v>
      </c>
      <c r="O111" s="0" t="n">
        <f aca="false">EXP(W$23*M111+X$23)*COS(D$48*M111)</f>
        <v>59.0036040863632</v>
      </c>
      <c r="P111" s="0" t="n">
        <f aca="false">EXP(W$42*M111+X$42)*COS(F$48*M111)</f>
        <v>18.5061797726485</v>
      </c>
    </row>
    <row r="112" customFormat="false" ht="13.8" hidden="false" customHeight="false" outlineLevel="0" collapsed="false">
      <c r="M112" s="0" t="n">
        <v>7.6</v>
      </c>
      <c r="N112" s="0" t="n">
        <f aca="false">EXP(W$4*M112+X$4)*COS(B$48*M112)</f>
        <v>92.06694811192</v>
      </c>
      <c r="O112" s="0" t="n">
        <f aca="false">EXP(W$23*M112+X$23)*COS(D$48*M112)</f>
        <v>40.4118594961529</v>
      </c>
      <c r="P112" s="0" t="n">
        <f aca="false">EXP(W$42*M112+X$42)*COS(F$48*M112)</f>
        <v>12.2432091161679</v>
      </c>
    </row>
    <row r="113" customFormat="false" ht="13.8" hidden="false" customHeight="false" outlineLevel="0" collapsed="false">
      <c r="M113" s="0" t="n">
        <v>7.7</v>
      </c>
      <c r="N113" s="0" t="n">
        <f aca="false">EXP(W$4*M113+X$4)*COS(B$48*M113)</f>
        <v>56.5111955343043</v>
      </c>
      <c r="O113" s="0" t="n">
        <f aca="false">EXP(W$23*M113+X$23)*COS(D$48*M113)</f>
        <v>17.4560153194406</v>
      </c>
      <c r="P113" s="0" t="n">
        <f aca="false">EXP(W$42*M113+X$42)*COS(F$48*M113)</f>
        <v>4.90547865573491</v>
      </c>
    </row>
    <row r="114" customFormat="false" ht="13.8" hidden="false" customHeight="false" outlineLevel="0" collapsed="false">
      <c r="M114" s="0" t="n">
        <v>7.8</v>
      </c>
      <c r="N114" s="0" t="n">
        <f aca="false">EXP(W$4*M114+X$4)*COS(B$48*M114)</f>
        <v>14.5283572353585</v>
      </c>
      <c r="O114" s="0" t="n">
        <f aca="false">EXP(W$23*M114+X$23)*COS(D$48*M114)</f>
        <v>-7.12569522184513</v>
      </c>
      <c r="P114" s="0" t="n">
        <f aca="false">EXP(W$42*M114+X$42)*COS(F$48*M114)</f>
        <v>-2.60884183349191</v>
      </c>
    </row>
    <row r="115" customFormat="false" ht="13.8" hidden="false" customHeight="false" outlineLevel="0" collapsed="false">
      <c r="M115" s="0" t="n">
        <v>7.9</v>
      </c>
      <c r="N115" s="0" t="n">
        <f aca="false">EXP(W$4*M115+X$4)*COS(B$48*M115)</f>
        <v>-29.0416034567815</v>
      </c>
      <c r="O115" s="0" t="n">
        <f aca="false">EXP(W$23*M115+X$23)*COS(D$48*M115)</f>
        <v>-30.4540271671421</v>
      </c>
      <c r="P115" s="0" t="n">
        <f aca="false">EXP(W$42*M115+X$42)*COS(F$48*M115)</f>
        <v>-9.42858331580809</v>
      </c>
    </row>
    <row r="116" customFormat="false" ht="13.8" hidden="false" customHeight="false" outlineLevel="0" collapsed="false">
      <c r="M116" s="0" t="n">
        <v>8</v>
      </c>
      <c r="N116" s="0" t="n">
        <f aca="false">EXP(W$4*M116+X$4)*COS(B$48*M116)</f>
        <v>-69.1858446471225</v>
      </c>
      <c r="O116" s="0" t="n">
        <f aca="false">EXP(W$23*M116+X$23)*COS(D$48*M116)</f>
        <v>-49.8451100979508</v>
      </c>
      <c r="P116" s="0" t="n">
        <f aca="false">EXP(W$42*M116+X$42)*COS(F$48*M116)</f>
        <v>-14.8080783244095</v>
      </c>
    </row>
    <row r="117" customFormat="false" ht="13.8" hidden="false" customHeight="false" outlineLevel="0" collapsed="false">
      <c r="M117" s="0" t="n">
        <v>8.1</v>
      </c>
      <c r="N117" s="0" t="n">
        <f aca="false">EXP(W$4*M117+X$4)*COS(B$48*M117)</f>
        <v>-101.295367593971</v>
      </c>
      <c r="O117" s="0" t="n">
        <f aca="false">EXP(W$23*M117+X$23)*COS(D$48*M117)</f>
        <v>-63.1183323692148</v>
      </c>
      <c r="P117" s="0" t="n">
        <f aca="false">EXP(W$42*M117+X$42)*COS(F$48*M117)</f>
        <v>-18.2060845919789</v>
      </c>
    </row>
    <row r="118" customFormat="false" ht="13.8" hidden="false" customHeight="false" outlineLevel="0" collapsed="false">
      <c r="M118" s="0" t="n">
        <v>8.2</v>
      </c>
      <c r="N118" s="0" t="n">
        <f aca="false">EXP(W$4*M118+X$4)*COS(B$48*M118)</f>
        <v>-121.694159351929</v>
      </c>
      <c r="O118" s="0" t="n">
        <f aca="false">EXP(W$23*M118+X$23)*COS(D$48*M118)</f>
        <v>-68.8405096487167</v>
      </c>
      <c r="P118" s="0" t="n">
        <f aca="false">EXP(W$42*M118+X$42)*COS(F$48*M118)</f>
        <v>-19.3371091058837</v>
      </c>
    </row>
    <row r="119" customFormat="false" ht="13.8" hidden="false" customHeight="false" outlineLevel="0" collapsed="false">
      <c r="M119" s="0" t="n">
        <v>8.3</v>
      </c>
      <c r="N119" s="0" t="n">
        <f aca="false">EXP(W$4*M119+X$4)*COS(B$48*M119)</f>
        <v>-128.060009778349</v>
      </c>
      <c r="O119" s="0" t="n">
        <f aca="false">EXP(W$23*M119+X$23)*COS(D$48*M119)</f>
        <v>-66.4791255098077</v>
      </c>
      <c r="P119" s="0" t="n">
        <f aca="false">EXP(W$42*M119+X$42)*COS(F$48*M119)</f>
        <v>-18.1906979098851</v>
      </c>
    </row>
    <row r="120" customFormat="false" ht="13.8" hidden="false" customHeight="false" outlineLevel="0" collapsed="false">
      <c r="M120" s="0" t="n">
        <v>8.4</v>
      </c>
      <c r="N120" s="0" t="n">
        <f aca="false">EXP(W$4*M120+X$4)*COS(B$48*M120)</f>
        <v>-119.6888322747</v>
      </c>
      <c r="O120" s="0" t="n">
        <f aca="false">EXP(W$23*M120+X$23)*COS(D$48*M120)</f>
        <v>-56.4484503424747</v>
      </c>
      <c r="P120" s="0" t="n">
        <f aca="false">EXP(W$42*M120+X$42)*COS(F$48*M120)</f>
        <v>-15.0181645626975</v>
      </c>
    </row>
    <row r="121" customFormat="false" ht="13.8" hidden="false" customHeight="false" outlineLevel="0" collapsed="false">
      <c r="M121" s="0" t="n">
        <v>8.5</v>
      </c>
      <c r="N121" s="0" t="n">
        <f aca="false">EXP(W$4*M121+X$4)*COS(B$48*M121)</f>
        <v>-97.572407273952</v>
      </c>
      <c r="O121" s="0" t="n">
        <f aca="false">EXP(W$23*M121+X$23)*COS(D$48*M121)</f>
        <v>-40.0450501606806</v>
      </c>
      <c r="P121" s="0" t="n">
        <f aca="false">EXP(W$42*M121+X$42)*COS(F$48*M121)</f>
        <v>-10.2899926189601</v>
      </c>
    </row>
    <row r="122" customFormat="false" ht="13.8" hidden="false" customHeight="false" outlineLevel="0" collapsed="false">
      <c r="M122" s="0" t="n">
        <v>8.6</v>
      </c>
      <c r="N122" s="0" t="n">
        <f aca="false">EXP(W$4*M122+X$4)*COS(B$48*M122)</f>
        <v>-64.2809799327418</v>
      </c>
      <c r="O122" s="0" t="n">
        <f aca="false">EXP(W$23*M122+X$23)*COS(D$48*M122)</f>
        <v>-19.2820861212974</v>
      </c>
      <c r="P122" s="0" t="n">
        <f aca="false">EXP(W$42*M122+X$42)*COS(F$48*M122)</f>
        <v>-4.63034090967276</v>
      </c>
    </row>
    <row r="123" customFormat="false" ht="13.8" hidden="false" customHeight="false" outlineLevel="0" collapsed="false">
      <c r="M123" s="0" t="n">
        <v>8.7</v>
      </c>
      <c r="N123" s="0" t="n">
        <f aca="false">EXP(W$4*M123+X$4)*COS(B$48*M123)</f>
        <v>-23.6645984376568</v>
      </c>
      <c r="O123" s="0" t="n">
        <f aca="false">EXP(W$23*M123+X$23)*COS(D$48*M123)</f>
        <v>3.35661936693771</v>
      </c>
      <c r="P123" s="0" t="n">
        <f aca="false">EXP(W$42*M123+X$42)*COS(F$48*M123)</f>
        <v>1.26263157223646</v>
      </c>
    </row>
    <row r="124" customFormat="false" ht="13.8" hidden="false" customHeight="false" outlineLevel="0" collapsed="false">
      <c r="M124" s="0" t="n">
        <v>8.8</v>
      </c>
      <c r="N124" s="0" t="n">
        <f aca="false">EXP(W$4*M124+X$4)*COS(B$48*M124)</f>
        <v>19.592106961771</v>
      </c>
      <c r="O124" s="0" t="n">
        <f aca="false">EXP(W$23*M124+X$23)*COS(D$48*M124)</f>
        <v>25.212832837917</v>
      </c>
      <c r="P124" s="0" t="n">
        <f aca="false">EXP(W$42*M124+X$42)*COS(F$48*M124)</f>
        <v>6.70073652752463</v>
      </c>
    </row>
    <row r="125" customFormat="false" ht="13.8" hidden="false" customHeight="false" outlineLevel="0" collapsed="false">
      <c r="M125" s="0" t="n">
        <v>8.9</v>
      </c>
      <c r="N125" s="0" t="n">
        <f aca="false">EXP(W$4*M125+X$4)*COS(B$48*M125)</f>
        <v>60.5102215337236</v>
      </c>
      <c r="O125" s="0" t="n">
        <f aca="false">EXP(W$23*M125+X$23)*COS(D$48*M125)</f>
        <v>43.7652430331274</v>
      </c>
      <c r="P125" s="0" t="n">
        <f aca="false">EXP(W$42*M125+X$42)*COS(F$48*M125)</f>
        <v>11.0841656403318</v>
      </c>
    </row>
    <row r="126" customFormat="false" ht="13.8" hidden="false" customHeight="false" outlineLevel="0" collapsed="false">
      <c r="M126" s="0" t="n">
        <v>9</v>
      </c>
      <c r="N126" s="0" t="n">
        <f aca="false">EXP(W$4*M126+X$4)*COS(B$48*M126)</f>
        <v>94.3896078681189</v>
      </c>
      <c r="O126" s="0" t="n">
        <f aca="false">EXP(W$23*M126+X$23)*COS(D$48*M126)</f>
        <v>56.9195065872252</v>
      </c>
      <c r="P126" s="0" t="n">
        <f aca="false">EXP(W$42*M126+X$42)*COS(F$48*M126)</f>
        <v>13.9656375168713</v>
      </c>
    </row>
    <row r="127" customFormat="false" ht="13.8" hidden="false" customHeight="false" outlineLevel="0" collapsed="false">
      <c r="M127" s="0" t="n">
        <v>9.1</v>
      </c>
      <c r="N127" s="0" t="n">
        <f aca="false">EXP(W$4*M127+X$4)*COS(B$48*M127)</f>
        <v>117.348775987219</v>
      </c>
      <c r="O127" s="0" t="n">
        <f aca="false">EXP(W$23*M127+X$23)*COS(D$48*M127)</f>
        <v>63.2437361199702</v>
      </c>
      <c r="P127" s="0" t="n">
        <f aca="false">EXP(W$42*M127+X$42)*COS(F$48*M127)</f>
        <v>15.0936751254441</v>
      </c>
    </row>
    <row r="128" customFormat="false" ht="13.8" hidden="false" customHeight="false" outlineLevel="0" collapsed="false">
      <c r="M128" s="0" t="n">
        <v>9.2</v>
      </c>
      <c r="N128" s="0" t="n">
        <f aca="false">EXP(W$4*M128+X$4)*COS(B$48*M128)</f>
        <v>126.76955319006</v>
      </c>
      <c r="O128" s="0" t="n">
        <f aca="false">EXP(W$23*M128+X$23)*COS(D$48*M128)</f>
        <v>62.1230661875935</v>
      </c>
      <c r="P128" s="0" t="n">
        <f aca="false">EXP(W$42*M128+X$42)*COS(F$48*M128)</f>
        <v>14.4311479024316</v>
      </c>
    </row>
    <row r="129" customFormat="false" ht="13.8" hidden="false" customHeight="false" outlineLevel="0" collapsed="false">
      <c r="M129" s="0" t="n">
        <v>9.3</v>
      </c>
      <c r="N129" s="0" t="n">
        <f aca="false">EXP(W$4*M129+X$4)*COS(B$48*M129)</f>
        <v>121.595614334297</v>
      </c>
      <c r="O129" s="0" t="n">
        <f aca="false">EXP(W$23*M129+X$23)*COS(D$48*M129)</f>
        <v>53.8167758618007</v>
      </c>
      <c r="P129" s="0" t="n">
        <f aca="false">EXP(W$42*M129+X$42)*COS(F$48*M129)</f>
        <v>12.1482531768768</v>
      </c>
    </row>
    <row r="130" customFormat="false" ht="13.8" hidden="false" customHeight="false" outlineLevel="0" collapsed="false">
      <c r="M130" s="0" t="n">
        <v>9.4</v>
      </c>
      <c r="N130" s="0" t="n">
        <f aca="false">EXP(W$4*M130+X$4)*COS(B$48*M130)</f>
        <v>102.450837578036</v>
      </c>
      <c r="O130" s="0" t="n">
        <f aca="false">EXP(W$23*M130+X$23)*COS(D$48*M130)</f>
        <v>39.4130352072417</v>
      </c>
      <c r="P130" s="0" t="n">
        <f aca="false">EXP(W$42*M130+X$42)*COS(F$48*M130)</f>
        <v>8.59208675121085</v>
      </c>
    </row>
    <row r="131" customFormat="false" ht="13.8" hidden="false" customHeight="false" outlineLevel="0" collapsed="false">
      <c r="M131" s="0" t="n">
        <v>9.5</v>
      </c>
      <c r="N131" s="0" t="n">
        <f aca="false">EXP(W$4*M131+X$4)*COS(B$48*M131)</f>
        <v>71.5642347157662</v>
      </c>
      <c r="O131" s="0" t="n">
        <f aca="false">EXP(W$23*M131+X$23)*COS(D$48*M131)</f>
        <v>20.6883022640387</v>
      </c>
      <c r="P131" s="0" t="n">
        <f aca="false">EXP(W$42*M131+X$42)*COS(F$48*M131)</f>
        <v>4.23752454543036</v>
      </c>
    </row>
    <row r="132" customFormat="false" ht="13.8" hidden="false" customHeight="false" outlineLevel="0" collapsed="false">
      <c r="M132" s="0" t="n">
        <v>9.6</v>
      </c>
      <c r="N132" s="0" t="n">
        <f aca="false">EXP(W$4*M132+X$4)*COS(B$48*M132)</f>
        <v>32.5104716783732</v>
      </c>
      <c r="O132" s="0" t="n">
        <f aca="false">EXP(W$23*M132+X$23)*COS(D$48*M132)</f>
        <v>-0.110666183377658</v>
      </c>
      <c r="P132" s="0" t="n">
        <f aca="false">EXP(W$42*M132+X$42)*COS(F$48*M132)</f>
        <v>-0.373967635869247</v>
      </c>
    </row>
    <row r="133" customFormat="false" ht="13.8" hidden="false" customHeight="false" outlineLevel="0" collapsed="false">
      <c r="M133" s="0" t="n">
        <v>9.7</v>
      </c>
      <c r="N133" s="0" t="n">
        <f aca="false">EXP(W$4*M133+X$4)*COS(B$48*M133)</f>
        <v>-10.2038196188126</v>
      </c>
      <c r="O133" s="0" t="n">
        <f aca="false">EXP(W$23*M133+X$23)*COS(D$48*M133)</f>
        <v>-20.5355634392097</v>
      </c>
      <c r="P133" s="0" t="n">
        <f aca="false">EXP(W$42*M133+X$42)*COS(F$48*M133)</f>
        <v>-4.69994267545899</v>
      </c>
    </row>
    <row r="134" customFormat="false" ht="13.8" hidden="false" customHeight="false" outlineLevel="0" collapsed="false">
      <c r="M134" s="0" t="n">
        <v>9.8</v>
      </c>
      <c r="N134" s="0" t="n">
        <f aca="false">EXP(W$4*M134+X$4)*COS(B$48*M134)</f>
        <v>-51.6600658882439</v>
      </c>
      <c r="O134" s="0" t="n">
        <f aca="false">EXP(W$23*M134+X$23)*COS(D$48*M134)</f>
        <v>-38.2239900293051</v>
      </c>
      <c r="P134" s="0" t="n">
        <f aca="false">EXP(W$42*M134+X$42)*COS(F$48*M134)</f>
        <v>-8.25924141579701</v>
      </c>
    </row>
    <row r="135" customFormat="false" ht="13.8" hidden="false" customHeight="false" outlineLevel="0" collapsed="false">
      <c r="M135" s="0" t="n">
        <v>9.9</v>
      </c>
      <c r="N135" s="0" t="n">
        <f aca="false">EXP(W$4*M135+X$4)*COS(B$48*M135)</f>
        <v>-87.0941097904679</v>
      </c>
      <c r="O135" s="0" t="n">
        <f aca="false">EXP(W$23*M135+X$23)*COS(D$48*M135)</f>
        <v>-51.1719546948355</v>
      </c>
      <c r="P135" s="0" t="n">
        <f aca="false">EXP(W$42*M135+X$42)*COS(F$48*M135)</f>
        <v>-10.6839561558371</v>
      </c>
    </row>
    <row r="136" customFormat="false" ht="13.8" hidden="false" customHeight="false" outlineLevel="0" collapsed="false">
      <c r="M136" s="0" t="n">
        <v>10</v>
      </c>
      <c r="N136" s="0" t="n">
        <f aca="false">EXP(W$4*M136+X$4)*COS(B$48*M136)</f>
        <v>-112.443687990693</v>
      </c>
      <c r="O136" s="0" t="n">
        <f aca="false">EXP(W$23*M136+X$23)*COS(D$48*M136)</f>
        <v>-57.9600741158278</v>
      </c>
      <c r="P136" s="0" t="n">
        <f aca="false">EXP(W$42*M136+X$42)*COS(F$48*M136)</f>
        <v>-11.7556704753065</v>
      </c>
    </row>
    <row r="137" customFormat="false" ht="13.8" hidden="false" customHeight="false" outlineLevel="0" collapsed="false">
      <c r="M137" s="0" t="n">
        <v>10.1</v>
      </c>
      <c r="N137" s="0" t="n">
        <f aca="false">EXP(W$4*M137+X$4)*COS(B$48*M137)</f>
        <v>-124.814118198063</v>
      </c>
      <c r="O137" s="0" t="n">
        <f aca="false">EXP(W$23*M137+X$23)*COS(D$48*M137)</f>
        <v>-57.9080406945609</v>
      </c>
      <c r="P137" s="0" t="n">
        <f aca="false">EXP(W$42*M137+X$42)*COS(F$48*M137)</f>
        <v>-11.4226460155152</v>
      </c>
    </row>
    <row r="138" customFormat="false" ht="13.8" hidden="false" customHeight="false" outlineLevel="0" collapsed="false">
      <c r="M138" s="0" t="n">
        <v>10.2</v>
      </c>
      <c r="N138" s="0" t="n">
        <f aca="false">EXP(W$4*M138+X$4)*COS(B$48*M138)</f>
        <v>-122.808812703078</v>
      </c>
      <c r="O138" s="0" t="n">
        <f aca="false">EXP(W$23*M138+X$23)*COS(D$48*M138)</f>
        <v>-51.1406889374276</v>
      </c>
      <c r="P138" s="0" t="n">
        <f aca="false">EXP(W$42*M138+X$42)*COS(F$48*M138)</f>
        <v>-9.79698736096354</v>
      </c>
    </row>
    <row r="139" customFormat="false" ht="13.8" hidden="false" customHeight="false" outlineLevel="0" collapsed="false">
      <c r="M139" s="0" t="n">
        <v>10.3</v>
      </c>
      <c r="N139" s="0" t="n">
        <f aca="false">EXP(W$4*M139+X$4)*COS(B$48*M139)</f>
        <v>-106.686884216494</v>
      </c>
      <c r="O139" s="0" t="n">
        <f aca="false">EXP(W$23*M139+X$23)*COS(D$48*M139)</f>
        <v>-38.5595333557477</v>
      </c>
      <c r="P139" s="0" t="n">
        <f aca="false">EXP(W$42*M139+X$42)*COS(F$48*M139)</f>
        <v>-7.13316361367614</v>
      </c>
    </row>
    <row r="140" customFormat="false" ht="13.8" hidden="false" customHeight="false" outlineLevel="0" collapsed="false">
      <c r="M140" s="0" t="n">
        <v>10.4</v>
      </c>
      <c r="N140" s="0" t="n">
        <f aca="false">EXP(W$4*M140+X$4)*COS(B$48*M140)</f>
        <v>-78.330065724818</v>
      </c>
      <c r="O140" s="0" t="n">
        <f aca="false">EXP(W$23*M140+X$23)*COS(D$48*M140)</f>
        <v>-21.7247207117667</v>
      </c>
      <c r="P140" s="0" t="n">
        <f aca="false">EXP(W$42*M140+X$42)*COS(F$48*M140)</f>
        <v>-3.79133107207169</v>
      </c>
    </row>
    <row r="141" customFormat="false" ht="13.8" hidden="false" customHeight="false" outlineLevel="0" collapsed="false">
      <c r="M141" s="0" t="n">
        <v>10.5</v>
      </c>
      <c r="N141" s="0" t="n">
        <f aca="false">EXP(W$4*M141+X$4)*COS(B$48*M141)</f>
        <v>-41.0231265224502</v>
      </c>
      <c r="O141" s="0" t="n">
        <f aca="false">EXP(W$23*M141+X$23)*COS(D$48*M141)</f>
        <v>-2.66264380689082</v>
      </c>
      <c r="P141" s="0" t="n">
        <f aca="false">EXP(W$42*M141+X$42)*COS(F$48*M141)</f>
        <v>-0.190463489960673</v>
      </c>
    </row>
    <row r="142" customFormat="false" ht="13.8" hidden="false" customHeight="false" outlineLevel="0" collapsed="false">
      <c r="M142" s="0" t="n">
        <v>10.6</v>
      </c>
      <c r="N142" s="0" t="n">
        <f aca="false">EXP(W$4*M142+X$4)*COS(B$48*M142)</f>
        <v>0.926597441746732</v>
      </c>
      <c r="O142" s="0" t="n">
        <f aca="false">EXP(W$23*M142+X$23)*COS(D$48*M142)</f>
        <v>16.3771789684883</v>
      </c>
      <c r="P142" s="0" t="n">
        <f aca="false">EXP(W$42*M142+X$42)*COS(F$48*M142)</f>
        <v>3.24279796272716</v>
      </c>
    </row>
    <row r="143" customFormat="false" ht="13.8" hidden="false" customHeight="false" outlineLevel="0" collapsed="false">
      <c r="M143" s="0" t="n">
        <v>10.7</v>
      </c>
      <c r="N143" s="0" t="n">
        <f aca="false">EXP(W$4*M143+X$4)*COS(B$48*M143)</f>
        <v>42.6864929306802</v>
      </c>
      <c r="O143" s="0" t="n">
        <f aca="false">EXP(W$23*M143+X$23)*COS(D$48*M143)</f>
        <v>33.1868798632139</v>
      </c>
      <c r="P143" s="0" t="n">
        <f aca="false">EXP(W$42*M143+X$42)*COS(F$48*M143)</f>
        <v>6.12348302749174</v>
      </c>
    </row>
    <row r="144" customFormat="false" ht="13.8" hidden="false" customHeight="false" outlineLevel="0" collapsed="false">
      <c r="M144" s="0" t="n">
        <v>10.8</v>
      </c>
      <c r="N144" s="0" t="n">
        <f aca="false">EXP(W$4*M144+X$4)*COS(B$48*M144)</f>
        <v>79.4553680395212</v>
      </c>
      <c r="O144" s="0" t="n">
        <f aca="false">EXP(W$23*M144+X$23)*COS(D$48*M144)</f>
        <v>45.8555886904519</v>
      </c>
      <c r="P144" s="0" t="n">
        <f aca="false">EXP(W$42*M144+X$42)*COS(F$48*M144)</f>
        <v>8.15025528099395</v>
      </c>
    </row>
    <row r="145" customFormat="false" ht="13.8" hidden="false" customHeight="false" outlineLevel="0" collapsed="false">
      <c r="M145" s="0" t="n">
        <v>10.9</v>
      </c>
      <c r="N145" s="0" t="n">
        <f aca="false">EXP(W$4*M145+X$4)*COS(B$48*M145)</f>
        <v>107.01543269713</v>
      </c>
      <c r="O145" s="0" t="n">
        <f aca="false">EXP(W$23*M145+X$23)*COS(D$48*M145)</f>
        <v>52.9858988717862</v>
      </c>
      <c r="P145" s="0" t="n">
        <f aca="false">EXP(W$42*M145+X$42)*COS(F$48*M145)</f>
        <v>9.13557462925347</v>
      </c>
    </row>
    <row r="146" customFormat="false" ht="13.8" hidden="false" customHeight="false" outlineLevel="0" collapsed="false">
      <c r="M146" s="0" t="n">
        <v>11</v>
      </c>
      <c r="N146" s="0" t="n">
        <f aca="false">EXP(W$4*M146+X$4)*COS(B$48*M146)</f>
        <v>122.216103486188</v>
      </c>
      <c r="O146" s="0" t="n">
        <f aca="false">EXP(W$23*M146+X$23)*COS(D$48*M146)</f>
        <v>53.8470219733089</v>
      </c>
      <c r="P146" s="0" t="n">
        <f aca="false">EXP(W$42*M146+X$42)*COS(F$48*M146)</f>
        <v>9.02122064644759</v>
      </c>
    </row>
    <row r="147" customFormat="false" ht="13.8" hidden="false" customHeight="false" outlineLevel="0" collapsed="false">
      <c r="M147" s="0" t="n">
        <v>11.1</v>
      </c>
      <c r="N147" s="0" t="n">
        <f aca="false">EXP(W$4*M147+X$4)*COS(B$48*M147)</f>
        <v>123.334140075876</v>
      </c>
      <c r="O147" s="0" t="n">
        <f aca="false">EXP(W$23*M147+X$23)*COS(D$48*M147)</f>
        <v>48.4479673379147</v>
      </c>
      <c r="P147" s="0" t="n">
        <f aca="false">EXP(W$42*M147+X$42)*COS(F$48*M147)</f>
        <v>7.87816646892884</v>
      </c>
    </row>
    <row r="148" customFormat="false" ht="13.8" hidden="false" customHeight="false" outlineLevel="0" collapsed="false">
      <c r="M148" s="0" t="n">
        <v>11.2</v>
      </c>
      <c r="N148" s="0" t="n">
        <f aca="false">EXP(W$4*M148+X$4)*COS(B$48*M148)</f>
        <v>110.26895017606</v>
      </c>
      <c r="O148" s="0" t="n">
        <f aca="false">EXP(W$23*M148+X$23)*COS(D$48*M148)</f>
        <v>37.5236483824404</v>
      </c>
      <c r="P148" s="0" t="n">
        <f aca="false">EXP(W$42*M148+X$42)*COS(F$48*M148)</f>
        <v>5.89164107055299</v>
      </c>
    </row>
    <row r="149" customFormat="false" ht="13.8" hidden="false" customHeight="false" outlineLevel="0" collapsed="false">
      <c r="M149" s="0" t="n">
        <v>11.3</v>
      </c>
      <c r="N149" s="0" t="n">
        <f aca="false">EXP(W$4*M149+X$4)*COS(B$48*M149)</f>
        <v>84.5509340346594</v>
      </c>
      <c r="O149" s="0" t="n">
        <f aca="false">EXP(W$23*M149+X$23)*COS(D$48*M149)</f>
        <v>22.4370392505108</v>
      </c>
      <c r="P149" s="0" t="n">
        <f aca="false">EXP(W$42*M149+X$42)*COS(F$48*M149)</f>
        <v>3.33387252920663</v>
      </c>
    </row>
    <row r="150" customFormat="false" ht="13.8" hidden="false" customHeight="false" outlineLevel="0" collapsed="false">
      <c r="M150" s="0" t="n">
        <v>11.4</v>
      </c>
      <c r="N150" s="0" t="n">
        <f aca="false">EXP(W$4*M150+X$4)*COS(B$48*M150)</f>
        <v>49.1622802202973</v>
      </c>
      <c r="O150" s="0" t="n">
        <f aca="false">EXP(W$23*M150+X$23)*COS(D$48*M150)</f>
        <v>5.01018780836121</v>
      </c>
      <c r="P150" s="0" t="n">
        <f aca="false">EXP(W$42*M150+X$42)*COS(F$48*M150)</f>
        <v>0.528286717751564</v>
      </c>
    </row>
    <row r="151" customFormat="false" ht="13.8" hidden="false" customHeight="false" outlineLevel="0" collapsed="false">
      <c r="M151" s="0" t="n">
        <v>11.5</v>
      </c>
      <c r="N151" s="0" t="n">
        <f aca="false">EXP(W$4*M151+X$4)*COS(B$48*M151)</f>
        <v>8.19119002336164</v>
      </c>
      <c r="O151" s="0" t="n">
        <f aca="false">EXP(W$23*M151+X$23)*COS(D$48*M151)</f>
        <v>-12.6950801435298</v>
      </c>
      <c r="P151" s="0" t="n">
        <f aca="false">EXP(W$42*M151+X$42)*COS(F$48*M151)</f>
        <v>-2.19028268469487</v>
      </c>
    </row>
    <row r="152" customFormat="false" ht="13.8" hidden="false" customHeight="false" outlineLevel="0" collapsed="false">
      <c r="M152" s="0" t="n">
        <v>11.6</v>
      </c>
      <c r="N152" s="0" t="n">
        <f aca="false">EXP(W$4*M152+X$4)*COS(B$48*M152)</f>
        <v>-33.6403813989109</v>
      </c>
      <c r="O152" s="0" t="n">
        <f aca="false">EXP(W$23*M152+X$23)*COS(D$48*M152)</f>
        <v>-28.6204575757289</v>
      </c>
      <c r="P152" s="0" t="n">
        <f aca="false">EXP(W$42*M152+X$42)*COS(F$48*M152)</f>
        <v>-4.51459917002097</v>
      </c>
    </row>
    <row r="153" customFormat="false" ht="13.8" hidden="false" customHeight="false" outlineLevel="0" collapsed="false">
      <c r="M153" s="0" t="n">
        <v>11.7</v>
      </c>
      <c r="N153" s="0" t="n">
        <f aca="false">EXP(W$4*M153+X$4)*COS(B$48*M153)</f>
        <v>-71.5209155063742</v>
      </c>
      <c r="O153" s="0" t="n">
        <f aca="false">EXP(W$23*M153+X$23)*COS(D$48*M153)</f>
        <v>-40.949819253237</v>
      </c>
      <c r="P153" s="0" t="n">
        <f aca="false">EXP(W$42*M153+X$42)*COS(F$48*M153)</f>
        <v>-6.19881087262929</v>
      </c>
    </row>
    <row r="154" customFormat="false" ht="13.8" hidden="false" customHeight="false" outlineLevel="0" collapsed="false">
      <c r="M154" s="0" t="n">
        <v>11.8</v>
      </c>
      <c r="N154" s="0" t="n">
        <f aca="false">EXP(W$4*M154+X$4)*COS(B$48*M154)</f>
        <v>-101.102738443721</v>
      </c>
      <c r="O154" s="0" t="n">
        <f aca="false">EXP(W$23*M154+X$23)*COS(D$48*M154)</f>
        <v>-48.315651221483</v>
      </c>
      <c r="P154" s="0" t="n">
        <f aca="false">EXP(W$42*M154+X$42)*COS(F$48*M154)</f>
        <v>-7.0834196849706</v>
      </c>
    </row>
    <row r="155" customFormat="false" ht="13.8" hidden="false" customHeight="false" outlineLevel="0" collapsed="false">
      <c r="M155" s="0" t="n">
        <v>11.9</v>
      </c>
      <c r="N155" s="0" t="n">
        <f aca="false">EXP(W$4*M155+X$4)*COS(B$48*M155)</f>
        <v>-119.000997319426</v>
      </c>
      <c r="O155" s="0" t="n">
        <f aca="false">EXP(W$23*M155+X$23)*COS(D$48*M155)</f>
        <v>-49.9498647252237</v>
      </c>
      <c r="P155" s="0" t="n">
        <f aca="false">EXP(W$42*M155+X$42)*COS(F$48*M155)</f>
        <v>-7.10903206638945</v>
      </c>
    </row>
    <row r="156" customFormat="false" ht="13.8" hidden="false" customHeight="false" outlineLevel="0" collapsed="false">
      <c r="M156" s="0" t="n">
        <v>12</v>
      </c>
      <c r="N156" s="0" t="n">
        <f aca="false">EXP(W$4*M156+X$4)*COS(B$48*M156)</f>
        <v>-123.180940282143</v>
      </c>
      <c r="O156" s="0" t="n">
        <f aca="false">EXP(W$23*M156+X$23)*COS(D$48*M156)</f>
        <v>-45.7624689683248</v>
      </c>
      <c r="P156" s="0" t="n">
        <f aca="false">EXP(W$42*M156+X$42)*COS(F$48*M156)</f>
        <v>-6.31790458106312</v>
      </c>
    </row>
    <row r="157" customFormat="false" ht="13.8" hidden="false" customHeight="false" outlineLevel="0" collapsed="false">
      <c r="M157" s="0" t="n">
        <v>12.1</v>
      </c>
      <c r="N157" s="0" t="n">
        <f aca="false">EXP(W$4*M157+X$4)*COS(B$48*M157)</f>
        <v>-113.189192547089</v>
      </c>
      <c r="O157" s="0" t="n">
        <f aca="false">EXP(W$23*M157+X$23)*COS(D$48*M157)</f>
        <v>-36.3402311293227</v>
      </c>
      <c r="P157" s="0" t="n">
        <f aca="false">EXP(W$42*M157+X$42)*COS(F$48*M157)</f>
        <v>-4.84374904895501</v>
      </c>
    </row>
    <row r="158" customFormat="false" ht="13.8" hidden="false" customHeight="false" outlineLevel="0" collapsed="false">
      <c r="M158" s="0" t="n">
        <v>12.2</v>
      </c>
      <c r="N158" s="0" t="n">
        <f aca="false">EXP(W$4*M158+X$4)*COS(B$48*M158)</f>
        <v>-90.2027459002542</v>
      </c>
      <c r="O158" s="0" t="n">
        <f aca="false">EXP(W$23*M158+X$23)*COS(D$48*M158)</f>
        <v>-22.866868704884</v>
      </c>
      <c r="P158" s="0" t="n">
        <f aca="false">EXP(W$42*M158+X$42)*COS(F$48*M158)</f>
        <v>-2.89158433467541</v>
      </c>
    </row>
    <row r="159" customFormat="false" ht="13.8" hidden="false" customHeight="false" outlineLevel="0" collapsed="false">
      <c r="M159" s="0" t="n">
        <v>12.3</v>
      </c>
      <c r="N159" s="0" t="n">
        <f aca="false">EXP(W$4*M159+X$4)*COS(B$48*M159)</f>
        <v>-56.8903907643099</v>
      </c>
      <c r="O159" s="0" t="n">
        <f aca="false">EXP(W$23*M159+X$23)*COS(D$48*M159)</f>
        <v>-6.97539316346057</v>
      </c>
      <c r="P159" s="0" t="n">
        <f aca="false">EXP(W$42*M159+X$42)*COS(F$48*M159)</f>
        <v>-0.710469410177633</v>
      </c>
    </row>
    <row r="160" customFormat="false" ht="13.8" hidden="false" customHeight="false" outlineLevel="0" collapsed="false">
      <c r="M160" s="0" t="n">
        <v>12.4</v>
      </c>
      <c r="N160" s="0" t="n">
        <f aca="false">EXP(W$4*M160+X$4)*COS(B$48*M160)</f>
        <v>-17.1028958012573</v>
      </c>
      <c r="O160" s="0" t="n">
        <f aca="false">EXP(W$23*M160+X$23)*COS(D$48*M160)</f>
        <v>9.44909139212758</v>
      </c>
      <c r="P160" s="0" t="n">
        <f aca="false">EXP(W$42*M160+X$42)*COS(F$48*M160)</f>
        <v>1.4373803068522</v>
      </c>
    </row>
    <row r="161" customFormat="false" ht="13.8" hidden="false" customHeight="false" outlineLevel="0" collapsed="false">
      <c r="M161" s="0" t="n">
        <v>12.5</v>
      </c>
      <c r="N161" s="0" t="n">
        <f aca="false">EXP(W$4*M161+X$4)*COS(B$48*M161)</f>
        <v>24.5721016715289</v>
      </c>
      <c r="O161" s="0" t="n">
        <f aca="false">EXP(W$23*M161+X$23)*COS(D$48*M161)</f>
        <v>24.4924024840002</v>
      </c>
      <c r="P161" s="0" t="n">
        <f aca="false">EXP(W$42*M161+X$42)*COS(F$48*M161)</f>
        <v>3.3073607560386</v>
      </c>
    </row>
    <row r="162" customFormat="false" ht="13.8" hidden="false" customHeight="false" outlineLevel="0" collapsed="false">
      <c r="M162" s="0" t="n">
        <v>12.6</v>
      </c>
      <c r="N162" s="0" t="n">
        <f aca="false">EXP(W$4*M162+X$4)*COS(B$48*M162)</f>
        <v>63.3390469749839</v>
      </c>
      <c r="O162" s="0" t="n">
        <f aca="false">EXP(W$23*M162+X$23)*COS(D$48*M162)</f>
        <v>36.4337927454521</v>
      </c>
      <c r="P162" s="0" t="n">
        <f aca="false">EXP(W$42*M162+X$42)*COS(F$48*M162)</f>
        <v>4.6996082665192</v>
      </c>
    </row>
    <row r="163" customFormat="false" ht="13.8" hidden="false" customHeight="false" outlineLevel="0" collapsed="false">
      <c r="M163" s="0" t="n">
        <v>12.7</v>
      </c>
      <c r="N163" s="0" t="n">
        <f aca="false">EXP(W$4*M163+X$4)*COS(B$48*M163)</f>
        <v>94.7462755879425</v>
      </c>
      <c r="O163" s="0" t="n">
        <f aca="false">EXP(W$23*M163+X$23)*COS(D$48*M163)</f>
        <v>43.9421640349051</v>
      </c>
      <c r="P163" s="0" t="n">
        <f aca="false">EXP(W$42*M163+X$42)*COS(F$48*M163)</f>
        <v>5.47956961653478</v>
      </c>
    </row>
    <row r="164" customFormat="false" ht="13.8" hidden="false" customHeight="false" outlineLevel="0" collapsed="false">
      <c r="M164" s="0" t="n">
        <v>12.8</v>
      </c>
      <c r="N164" s="0" t="n">
        <f aca="false">EXP(W$4*M164+X$4)*COS(B$48*M164)</f>
        <v>115.19718447319</v>
      </c>
      <c r="O164" s="0" t="n">
        <f aca="false">EXP(W$23*M164+X$23)*COS(D$48*M164)</f>
        <v>46.2236818706631</v>
      </c>
      <c r="P164" s="0" t="n">
        <f aca="false">EXP(W$42*M164+X$42)*COS(F$48*M164)</f>
        <v>5.58999886035157</v>
      </c>
    </row>
    <row r="165" customFormat="false" ht="13.8" hidden="false" customHeight="false" outlineLevel="0" collapsed="false">
      <c r="M165" s="0" t="n">
        <v>12.9</v>
      </c>
      <c r="N165" s="0" t="n">
        <f aca="false">EXP(W$4*M165+X$4)*COS(B$48*M165)</f>
        <v>122.362073214945</v>
      </c>
      <c r="O165" s="0" t="n">
        <f aca="false">EXP(W$23*M165+X$23)*COS(D$48*M165)</f>
        <v>43.1045138214416</v>
      </c>
      <c r="P165" s="0" t="n">
        <f aca="false">EXP(W$42*M165+X$42)*COS(F$48*M165)</f>
        <v>5.05345597175814</v>
      </c>
    </row>
    <row r="166" customFormat="false" ht="13.8" hidden="false" customHeight="false" outlineLevel="0" collapsed="false">
      <c r="M166" s="0" t="n">
        <v>13</v>
      </c>
      <c r="N166" s="0" t="n">
        <f aca="false">EXP(W$4*M166+X$4)*COS(B$48*M166)</f>
        <v>115.443498528325</v>
      </c>
      <c r="O166" s="0" t="n">
        <f aca="false">EXP(W$23*M166+X$23)*COS(D$48*M166)</f>
        <v>35.0402225520275</v>
      </c>
      <c r="P166" s="0" t="n">
        <f aca="false">EXP(W$42*M166+X$42)*COS(F$48*M166)</f>
        <v>3.96552044107862</v>
      </c>
    </row>
    <row r="167" customFormat="false" ht="13.8" hidden="false" customHeight="false" outlineLevel="0" collapsed="false">
      <c r="M167" s="0" t="n">
        <v>13.1</v>
      </c>
      <c r="N167" s="0" t="n">
        <f aca="false">EXP(W$4*M167+X$4)*COS(B$48*M167)</f>
        <v>95.2649224154631</v>
      </c>
      <c r="O167" s="0" t="n">
        <f aca="false">EXP(W$23*M167+X$23)*COS(D$48*M167)</f>
        <v>23.0519979713035</v>
      </c>
      <c r="P167" s="0" t="n">
        <f aca="false">EXP(W$42*M167+X$42)*COS(F$48*M167)</f>
        <v>2.47998672590195</v>
      </c>
    </row>
    <row r="168" customFormat="false" ht="13.8" hidden="false" customHeight="false" outlineLevel="0" collapsed="false">
      <c r="M168" s="0" t="n">
        <v>13.2</v>
      </c>
      <c r="N168" s="0" t="n">
        <f aca="false">EXP(W$4*M168+X$4)*COS(B$48*M168)</f>
        <v>64.1728120061683</v>
      </c>
      <c r="O168" s="0" t="n">
        <f aca="false">EXP(W$23*M168+X$23)*COS(D$48*M168)</f>
        <v>8.5983949873043</v>
      </c>
      <c r="P168" s="0" t="n">
        <f aca="false">EXP(W$42*M168+X$42)*COS(F$48*M168)</f>
        <v>0.788161466471304</v>
      </c>
    </row>
    <row r="169" customFormat="false" ht="13.8" hidden="false" customHeight="false" outlineLevel="0" collapsed="false">
      <c r="M169" s="0" t="n">
        <v>13.3</v>
      </c>
      <c r="N169" s="0" t="n">
        <f aca="false">EXP(W$4*M169+X$4)*COS(B$48*M169)</f>
        <v>25.7638180582845</v>
      </c>
      <c r="O169" s="0" t="n">
        <f aca="false">EXP(W$23*M169+X$23)*COS(D$48*M169)</f>
        <v>-6.60142703310964</v>
      </c>
      <c r="P169" s="0" t="n">
        <f aca="false">EXP(W$42*M169+X$42)*COS(F$48*M169)</f>
        <v>-0.905052641624917</v>
      </c>
    </row>
    <row r="170" customFormat="false" ht="13.8" hidden="false" customHeight="false" outlineLevel="0" collapsed="false">
      <c r="M170" s="0" t="n">
        <v>13.4</v>
      </c>
      <c r="N170" s="0" t="n">
        <f aca="false">EXP(W$4*M170+X$4)*COS(B$48*M170)</f>
        <v>-15.5312514687649</v>
      </c>
      <c r="O170" s="0" t="n">
        <f aca="false">EXP(W$23*M170+X$23)*COS(D$48*M170)</f>
        <v>-20.7716199501738</v>
      </c>
      <c r="P170" s="0" t="n">
        <f aca="false">EXP(W$42*M170+X$42)*COS(F$48*M170)</f>
        <v>-2.405374120449</v>
      </c>
    </row>
    <row r="171" customFormat="false" ht="13.8" hidden="false" customHeight="false" outlineLevel="0" collapsed="false">
      <c r="M171" s="0" t="n">
        <v>13.5</v>
      </c>
      <c r="N171" s="0" t="n">
        <f aca="false">EXP(W$4*M171+X$4)*COS(B$48*M171)</f>
        <v>-54.9585435668607</v>
      </c>
      <c r="O171" s="0" t="n">
        <f aca="false">EXP(W$23*M171+X$23)*COS(D$48*M171)</f>
        <v>-32.2865957442629</v>
      </c>
      <c r="P171" s="0" t="n">
        <f aca="false">EXP(W$42*M171+X$42)*COS(F$48*M171)</f>
        <v>-3.55086760955581</v>
      </c>
    </row>
    <row r="172" customFormat="false" ht="13.8" hidden="false" customHeight="false" outlineLevel="0" collapsed="false">
      <c r="M172" s="0" t="n">
        <v>13.6</v>
      </c>
      <c r="N172" s="0" t="n">
        <f aca="false">EXP(W$4*M172+X$4)*COS(B$48*M172)</f>
        <v>-87.9884014018264</v>
      </c>
      <c r="O172" s="0" t="n">
        <f aca="false">EXP(W$23*M172+X$23)*COS(D$48*M172)</f>
        <v>-39.8569538330467</v>
      </c>
      <c r="P172" s="0" t="n">
        <f aca="false">EXP(W$42*M172+X$42)*COS(F$48*M172)</f>
        <v>-4.22881571925691</v>
      </c>
    </row>
    <row r="173" customFormat="false" ht="13.8" hidden="false" customHeight="false" outlineLevel="0" collapsed="false">
      <c r="M173" s="0" t="n">
        <v>13.7</v>
      </c>
      <c r="N173" s="0" t="n">
        <f aca="false">EXP(W$4*M173+X$4)*COS(B$48*M173)</f>
        <v>-110.835740868711</v>
      </c>
      <c r="O173" s="0" t="n">
        <f aca="false">EXP(W$23*M173+X$23)*COS(D$48*M173)</f>
        <v>-42.6731879123049</v>
      </c>
      <c r="P173" s="0" t="n">
        <f aca="false">EXP(W$42*M173+X$42)*COS(F$48*M173)</f>
        <v>-4.38605800077533</v>
      </c>
    </row>
    <row r="174" customFormat="false" ht="13.8" hidden="false" customHeight="false" outlineLevel="0" collapsed="false">
      <c r="M174" s="0" t="n">
        <v>13.8</v>
      </c>
      <c r="N174" s="0" t="n">
        <f aca="false">EXP(W$4*M174+X$4)*COS(B$48*M174)</f>
        <v>-120.893782721629</v>
      </c>
      <c r="O174" s="0" t="n">
        <f aca="false">EXP(W$23*M174+X$23)*COS(D$48*M174)</f>
        <v>-40.4912383674773</v>
      </c>
      <c r="P174" s="0" t="n">
        <f aca="false">EXP(W$42*M174+X$42)*COS(F$48*M174)</f>
        <v>-4.03195488690456</v>
      </c>
    </row>
    <row r="175" customFormat="false" ht="13.8" hidden="false" customHeight="false" outlineLevel="0" collapsed="false">
      <c r="M175" s="0" t="n">
        <v>13.9</v>
      </c>
      <c r="N175" s="0" t="n">
        <f aca="false">EXP(W$4*M175+X$4)*COS(B$48*M175)</f>
        <v>-117.031441617371</v>
      </c>
      <c r="O175" s="0" t="n">
        <f aca="false">EXP(W$23*M175+X$23)*COS(D$48*M175)</f>
        <v>-33.6509778419666</v>
      </c>
      <c r="P175" s="0" t="n">
        <f aca="false">EXP(W$42*M175+X$42)*COS(F$48*M175)</f>
        <v>-3.23402466623121</v>
      </c>
    </row>
    <row r="176" customFormat="false" ht="13.8" hidden="false" customHeight="false" outlineLevel="0" collapsed="false">
      <c r="M176" s="0" t="n">
        <v>14</v>
      </c>
      <c r="N176" s="0" t="n">
        <f aca="false">EXP(W$4*M176+X$4)*COS(B$48*M176)</f>
        <v>-99.7204488652548</v>
      </c>
      <c r="O176" s="0" t="n">
        <f aca="false">EXP(W$23*M176+X$23)*COS(D$48*M176)</f>
        <v>-23.0266508063174</v>
      </c>
      <c r="P176" s="0" t="n">
        <f aca="false">EXP(W$42*M176+X$42)*COS(F$48*M176)</f>
        <v>-2.10713941422635</v>
      </c>
    </row>
    <row r="177" customFormat="false" ht="13.8" hidden="false" customHeight="false" outlineLevel="0" collapsed="false">
      <c r="M177" s="0" t="n">
        <v>14.1</v>
      </c>
      <c r="N177" s="0" t="n">
        <f aca="false">EXP(W$4*M177+X$4)*COS(B$48*M177)</f>
        <v>-70.9779303112827</v>
      </c>
      <c r="O177" s="0" t="n">
        <f aca="false">EXP(W$23*M177+X$23)*COS(D$48*M177)</f>
        <v>-9.91619700913262</v>
      </c>
      <c r="P177" s="0" t="n">
        <f aca="false">EXP(W$42*M177+X$42)*COS(F$48*M177)</f>
        <v>-0.797857968833713</v>
      </c>
    </row>
  </sheetData>
  <mergeCells count="9">
    <mergeCell ref="T2:U2"/>
    <mergeCell ref="B3:G3"/>
    <mergeCell ref="J3:K3"/>
    <mergeCell ref="B15:G15"/>
    <mergeCell ref="T21:U21"/>
    <mergeCell ref="J22:K22"/>
    <mergeCell ref="B27:G27"/>
    <mergeCell ref="T40:U40"/>
    <mergeCell ref="J41:K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G1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2" activeCellId="0" sqref="C3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5"/>
    <col collapsed="false" customWidth="true" hidden="false" outlineLevel="0" max="3" min="3" style="0" width="11.55"/>
    <col collapsed="false" customWidth="true" hidden="false" outlineLevel="0" max="4" min="4" style="0" width="13.55"/>
    <col collapsed="false" customWidth="true" hidden="false" outlineLevel="0" max="5" min="5" style="0" width="10.54"/>
    <col collapsed="false" customWidth="true" hidden="false" outlineLevel="0" max="6" min="6" style="0" width="15.55"/>
    <col collapsed="false" customWidth="true" hidden="false" outlineLevel="0" max="64" min="7" style="0" width="10.54"/>
  </cols>
  <sheetData>
    <row r="2" customFormat="false" ht="17.15" hidden="false" customHeight="false" outlineLevel="0" collapsed="false">
      <c r="B2" s="34" t="s">
        <v>19</v>
      </c>
      <c r="C2" s="64" t="s">
        <v>20</v>
      </c>
      <c r="D2" s="65" t="s">
        <v>10</v>
      </c>
      <c r="E2" s="64" t="s">
        <v>7</v>
      </c>
      <c r="F2" s="66" t="s">
        <v>21</v>
      </c>
      <c r="G2" s="35" t="s">
        <v>8</v>
      </c>
    </row>
    <row r="3" customFormat="false" ht="13.8" hidden="false" customHeight="false" outlineLevel="0" collapsed="false">
      <c r="B3" s="19" t="n">
        <f aca="false">2*PI()/E3</f>
        <v>0.749783449544103</v>
      </c>
      <c r="C3" s="67" t="n">
        <f aca="false">SQRT(((-2*PI()/B3^2)^2)*(0.01)^2)</f>
        <v>0.111765603856625</v>
      </c>
      <c r="D3" s="68" t="n">
        <v>0.5</v>
      </c>
      <c r="E3" s="68" t="n">
        <f aca="false">G3/F3</f>
        <v>8.38</v>
      </c>
      <c r="F3" s="69" t="n">
        <v>2</v>
      </c>
      <c r="G3" s="70" t="n">
        <v>16.76</v>
      </c>
    </row>
    <row r="4" customFormat="false" ht="13.8" hidden="false" customHeight="false" outlineLevel="0" collapsed="false">
      <c r="B4" s="26" t="n">
        <f aca="false">2*PI()/E4</f>
        <v>1.40093317885832</v>
      </c>
      <c r="C4" s="71" t="n">
        <f aca="false">SQRT(((-2*PI()/B4^2)^2)*(0.01)^2)</f>
        <v>0.0320143749015567</v>
      </c>
      <c r="D4" s="13" t="n">
        <v>0.5</v>
      </c>
      <c r="E4" s="13" t="n">
        <f aca="false">G4/F4</f>
        <v>4.485</v>
      </c>
      <c r="F4" s="14" t="n">
        <v>2</v>
      </c>
      <c r="G4" s="15" t="n">
        <v>8.97</v>
      </c>
    </row>
    <row r="5" customFormat="false" ht="13.8" hidden="false" customHeight="false" outlineLevel="0" collapsed="false">
      <c r="B5" s="26" t="n">
        <f aca="false">2*PI()/E5</f>
        <v>1.90399554763018</v>
      </c>
      <c r="C5" s="71" t="n">
        <f aca="false">SQRT(((-2*PI()/B5^2)^2)*(0.01)^2)</f>
        <v>0.0173319733027074</v>
      </c>
      <c r="D5" s="13" t="n">
        <v>0.6</v>
      </c>
      <c r="E5" s="13" t="n">
        <f aca="false">G5/F5</f>
        <v>3.3</v>
      </c>
      <c r="F5" s="14" t="n">
        <v>2</v>
      </c>
      <c r="G5" s="15" t="n">
        <v>6.6</v>
      </c>
    </row>
    <row r="6" customFormat="false" ht="13.8" hidden="false" customHeight="false" outlineLevel="0" collapsed="false">
      <c r="B6" s="26" t="n">
        <f aca="false">2*PI()/E6</f>
        <v>2.3219457897929</v>
      </c>
      <c r="C6" s="71" t="n">
        <f aca="false">SQRT(((-2*PI()/B6^2)^2)*(0.01)^2)</f>
        <v>0.0116540188487405</v>
      </c>
      <c r="D6" s="13" t="n">
        <v>0.7</v>
      </c>
      <c r="E6" s="13" t="n">
        <f aca="false">G6/F6</f>
        <v>2.706</v>
      </c>
      <c r="F6" s="14" t="n">
        <v>5</v>
      </c>
      <c r="G6" s="15" t="n">
        <v>13.53</v>
      </c>
    </row>
    <row r="7" customFormat="false" ht="13.8" hidden="false" customHeight="false" outlineLevel="0" collapsed="false">
      <c r="B7" s="26" t="n">
        <f aca="false">2*PI()/E7</f>
        <v>2.7975001367674</v>
      </c>
      <c r="C7" s="71" t="n">
        <f aca="false">SQRT(((-2*PI()/B7^2)^2)*(0.01)^2)</f>
        <v>0.00802859656906156</v>
      </c>
      <c r="D7" s="13" t="n">
        <v>1.1</v>
      </c>
      <c r="E7" s="13" t="n">
        <f aca="false">G7/F7</f>
        <v>2.246</v>
      </c>
      <c r="F7" s="14" t="n">
        <v>5</v>
      </c>
      <c r="G7" s="15" t="n">
        <v>11.23</v>
      </c>
    </row>
    <row r="8" customFormat="false" ht="13.8" hidden="false" customHeight="false" outlineLevel="0" collapsed="false">
      <c r="B8" s="26" t="n">
        <f aca="false">2*PI()/E8</f>
        <v>3.04713157477186</v>
      </c>
      <c r="C8" s="71" t="n">
        <f aca="false">SQRT(((-2*PI()/B8^2)^2)*(0.01)^2)</f>
        <v>0.00676701989855617</v>
      </c>
      <c r="D8" s="13" t="n">
        <v>1.8</v>
      </c>
      <c r="E8" s="13" t="n">
        <f aca="false">G8/F8</f>
        <v>2.062</v>
      </c>
      <c r="F8" s="14" t="n">
        <v>5</v>
      </c>
      <c r="G8" s="15" t="n">
        <v>10.31</v>
      </c>
    </row>
    <row r="9" customFormat="false" ht="13.8" hidden="false" customHeight="false" outlineLevel="0" collapsed="false">
      <c r="B9" s="26" t="n">
        <f aca="false">2*PI()/E9</f>
        <v>3.12285552046699</v>
      </c>
      <c r="C9" s="71" t="n">
        <f aca="false">SQRT(((-2*PI()/B9^2)^2)*(0.01)^2)</f>
        <v>0.00644282127947798</v>
      </c>
      <c r="D9" s="13" t="n">
        <v>2.1</v>
      </c>
      <c r="E9" s="13" t="n">
        <f aca="false">G9/F9</f>
        <v>2.012</v>
      </c>
      <c r="F9" s="14" t="n">
        <v>5</v>
      </c>
      <c r="G9" s="15" t="n">
        <v>10.06</v>
      </c>
    </row>
    <row r="10" customFormat="false" ht="13.8" hidden="false" customHeight="false" outlineLevel="0" collapsed="false">
      <c r="B10" s="26" t="n">
        <f aca="false">2*PI()/E10</f>
        <v>3.29999228318256</v>
      </c>
      <c r="C10" s="71" t="n">
        <f aca="false">SQRT(((-2*PI()/B10^2)^2)*(0.01)^2)</f>
        <v>0.00576971046175828</v>
      </c>
      <c r="D10" s="13" t="n">
        <v>4.3</v>
      </c>
      <c r="E10" s="13" t="n">
        <f aca="false">G10/F10</f>
        <v>1.904</v>
      </c>
      <c r="F10" s="14" t="n">
        <v>5</v>
      </c>
      <c r="G10" s="15" t="n">
        <v>9.52</v>
      </c>
    </row>
    <row r="11" customFormat="false" ht="13.8" hidden="false" customHeight="false" outlineLevel="0" collapsed="false">
      <c r="B11" s="26" t="n">
        <f aca="false">2*PI()/E11</f>
        <v>3.44851004784829</v>
      </c>
      <c r="C11" s="71" t="n">
        <f aca="false">SQRT(((-2*PI()/B11^2)^2)*(0.01)^2)</f>
        <v>0.00528344118103075</v>
      </c>
      <c r="D11" s="13" t="n">
        <v>6.5</v>
      </c>
      <c r="E11" s="13" t="n">
        <f aca="false">G11/F11</f>
        <v>1.822</v>
      </c>
      <c r="F11" s="14" t="n">
        <v>5</v>
      </c>
      <c r="G11" s="15" t="n">
        <v>9.11</v>
      </c>
    </row>
    <row r="12" customFormat="false" ht="13.8" hidden="false" customHeight="false" outlineLevel="0" collapsed="false">
      <c r="B12" s="26" t="n">
        <f aca="false">2*PI()/E12</f>
        <v>3.5101593894858</v>
      </c>
      <c r="C12" s="71" t="n">
        <f aca="false">SQRT(((-2*PI()/B12^2)^2)*(0.01)^2)</f>
        <v>0.00509948353160742</v>
      </c>
      <c r="D12" s="13" t="n">
        <v>4.3</v>
      </c>
      <c r="E12" s="13" t="n">
        <f aca="false">G12/F12</f>
        <v>1.79</v>
      </c>
      <c r="F12" s="14" t="n">
        <v>5</v>
      </c>
      <c r="G12" s="15" t="n">
        <v>8.95</v>
      </c>
    </row>
    <row r="13" customFormat="false" ht="13.8" hidden="false" customHeight="false" outlineLevel="0" collapsed="false">
      <c r="B13" s="26" t="n">
        <f aca="false">2*PI()/E13</f>
        <v>3.3999920493396</v>
      </c>
      <c r="C13" s="71" t="n">
        <f aca="false">SQRT(((-2*PI()/B13^2)^2)*(0.01)^2)</f>
        <v>0.00543530682772904</v>
      </c>
      <c r="D13" s="13" t="n">
        <v>7.1</v>
      </c>
      <c r="E13" s="13" t="n">
        <f aca="false">G13/F13</f>
        <v>1.848</v>
      </c>
      <c r="F13" s="14" t="n">
        <v>5</v>
      </c>
      <c r="G13" s="15" t="n">
        <v>9.24</v>
      </c>
    </row>
    <row r="14" customFormat="false" ht="13.8" hidden="false" customHeight="false" outlineLevel="0" collapsed="false">
      <c r="B14" s="26" t="n">
        <f aca="false">2*PI()/E14</f>
        <v>3.50624180088146</v>
      </c>
      <c r="C14" s="71" t="n">
        <f aca="false">SQRT(((-2*PI()/B14^2)^2)*(0.01)^2)</f>
        <v>0.00511088539173052</v>
      </c>
      <c r="D14" s="13" t="n">
        <v>4.1</v>
      </c>
      <c r="E14" s="13" t="n">
        <f aca="false">G14/F14</f>
        <v>1.792</v>
      </c>
      <c r="F14" s="14" t="n">
        <v>5</v>
      </c>
      <c r="G14" s="15" t="n">
        <v>8.96</v>
      </c>
    </row>
    <row r="15" customFormat="false" ht="13.8" hidden="false" customHeight="false" outlineLevel="0" collapsed="false">
      <c r="B15" s="26" t="n">
        <f aca="false">2*PI()/E15</f>
        <v>3.67867992223629</v>
      </c>
      <c r="C15" s="71" t="n">
        <f aca="false">SQRT(((-2*PI()/B15^2)^2)*(0.01)^2)</f>
        <v>0.00464296985904035</v>
      </c>
      <c r="D15" s="13" t="n">
        <v>2.3</v>
      </c>
      <c r="E15" s="13" t="n">
        <f aca="false">G15/F15</f>
        <v>1.708</v>
      </c>
      <c r="F15" s="14" t="n">
        <v>5</v>
      </c>
      <c r="G15" s="15" t="n">
        <v>8.54</v>
      </c>
    </row>
    <row r="16" customFormat="false" ht="13.8" hidden="false" customHeight="false" outlineLevel="0" collapsed="false">
      <c r="B16" s="26" t="n">
        <f aca="false">2*PI()/E16</f>
        <v>3.8358884659216</v>
      </c>
      <c r="C16" s="71" t="n">
        <f aca="false">SQRT(((-2*PI()/B16^2)^2)*(0.01)^2)</f>
        <v>0.00427019715133051</v>
      </c>
      <c r="D16" s="13" t="n">
        <v>1.3</v>
      </c>
      <c r="E16" s="13" t="n">
        <f aca="false">G16/F16</f>
        <v>1.638</v>
      </c>
      <c r="F16" s="14" t="n">
        <v>5</v>
      </c>
      <c r="G16" s="15" t="n">
        <v>8.19</v>
      </c>
    </row>
    <row r="17" customFormat="false" ht="13.8" hidden="false" customHeight="false" outlineLevel="0" collapsed="false">
      <c r="B17" s="26" t="n">
        <f aca="false">2*PI()/E17</f>
        <v>4.1282426459787</v>
      </c>
      <c r="C17" s="71" t="n">
        <f aca="false">SQRT(((-2*PI()/B17^2)^2)*(0.01)^2)</f>
        <v>0.00368679879193286</v>
      </c>
      <c r="D17" s="13" t="n">
        <v>0.7</v>
      </c>
      <c r="E17" s="13" t="n">
        <f aca="false">G17/F17</f>
        <v>1.522</v>
      </c>
      <c r="F17" s="14" t="n">
        <v>5</v>
      </c>
      <c r="G17" s="15" t="n">
        <v>7.61</v>
      </c>
    </row>
    <row r="18" customFormat="false" ht="13.8" hidden="false" customHeight="false" outlineLevel="0" collapsed="false">
      <c r="B18" s="26" t="n">
        <f aca="false">2*PI()/E18</f>
        <v>4.33921637236159</v>
      </c>
      <c r="C18" s="71" t="n">
        <f aca="false">SQRT(((-2*PI()/B18^2)^2)*(0.01)^2)</f>
        <v>0.00333700805800549</v>
      </c>
      <c r="D18" s="13" t="n">
        <v>0.7</v>
      </c>
      <c r="E18" s="13" t="n">
        <f aca="false">G18/F18</f>
        <v>1.448</v>
      </c>
      <c r="F18" s="14" t="n">
        <v>5</v>
      </c>
      <c r="G18" s="15" t="n">
        <v>7.24</v>
      </c>
    </row>
    <row r="19" customFormat="false" ht="13.8" hidden="false" customHeight="false" outlineLevel="0" collapsed="false">
      <c r="B19" s="39" t="n">
        <f aca="false">2*PI()/E19</f>
        <v>4.77445692034923</v>
      </c>
      <c r="C19" s="72" t="n">
        <f aca="false">SQRT(((-2*PI()/B19^2)^2)*(0.01)^2)</f>
        <v>0.00275633443123357</v>
      </c>
      <c r="D19" s="29" t="n">
        <v>0.5</v>
      </c>
      <c r="E19" s="29" t="n">
        <f aca="false">G19/F19</f>
        <v>1.316</v>
      </c>
      <c r="F19" s="30" t="n">
        <v>5</v>
      </c>
      <c r="G19" s="31" t="n">
        <v>6.58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2020-03-10T08:51:07Z</dcterms:created>
  <dc:creator>Juan</dc:creator>
  <dc:description/>
  <dc:language>es-ES</dc:language>
  <cp:lastModifiedBy/>
  <cp:lastPrinted>2020-03-10T16:32:06Z</cp:lastPrinted>
  <dcterms:modified xsi:type="dcterms:W3CDTF">2020-03-23T21:55:23Z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