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ustin\Documents\School\Calpoly\201718Q6S\CPE315-12\lab4\"/>
    </mc:Choice>
  </mc:AlternateContent>
  <bookViews>
    <workbookView xWindow="0" yWindow="0" windowWidth="28770" windowHeight="12135" activeTab="5"/>
  </bookViews>
  <sheets>
    <sheet name="PI01 perf stat -O0-3" sheetId="1" r:id="rId1"/>
    <sheet name="PI01 gprof -O1" sheetId="2" r:id="rId2"/>
    <sheet name="PI01 Unroll" sheetId="3" r:id="rId3"/>
    <sheet name="PI02 perf stat -O0-3" sheetId="4" r:id="rId4"/>
    <sheet name="PI02 gprof -O1" sheetId="5" r:id="rId5"/>
    <sheet name="PI02 Unroll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6" l="1"/>
  <c r="F33" i="6"/>
  <c r="E33" i="6"/>
  <c r="D33" i="6"/>
  <c r="F33" i="3"/>
  <c r="E33" i="3"/>
  <c r="D33" i="3"/>
  <c r="C33" i="3"/>
  <c r="F32" i="6" l="1"/>
  <c r="F31" i="6"/>
  <c r="L21" i="6"/>
  <c r="E30" i="6" s="1"/>
  <c r="K21" i="6"/>
  <c r="E28" i="6" s="1"/>
  <c r="J21" i="6"/>
  <c r="E27" i="6" s="1"/>
  <c r="I21" i="6"/>
  <c r="E29" i="6" s="1"/>
  <c r="H21" i="6"/>
  <c r="L16" i="6"/>
  <c r="D30" i="6" s="1"/>
  <c r="K16" i="6"/>
  <c r="D28" i="6" s="1"/>
  <c r="J16" i="6"/>
  <c r="D27" i="6" s="1"/>
  <c r="I16" i="6"/>
  <c r="D29" i="6" s="1"/>
  <c r="H16" i="6"/>
  <c r="D26" i="6" s="1"/>
  <c r="L11" i="6"/>
  <c r="C30" i="6" s="1"/>
  <c r="K11" i="6"/>
  <c r="C28" i="6" s="1"/>
  <c r="J11" i="6"/>
  <c r="C27" i="6" s="1"/>
  <c r="C31" i="6" s="1"/>
  <c r="I11" i="6"/>
  <c r="C29" i="6" s="1"/>
  <c r="H11" i="6"/>
  <c r="C26" i="6" s="1"/>
  <c r="L6" i="6"/>
  <c r="B30" i="6" s="1"/>
  <c r="K6" i="6"/>
  <c r="B28" i="6" s="1"/>
  <c r="J6" i="6"/>
  <c r="B27" i="6" s="1"/>
  <c r="I6" i="6"/>
  <c r="B29" i="6" s="1"/>
  <c r="H6" i="6"/>
  <c r="H7" i="5"/>
  <c r="G7" i="5"/>
  <c r="F7" i="5"/>
  <c r="E7" i="5"/>
  <c r="D7" i="5"/>
  <c r="C7" i="5"/>
  <c r="F32" i="4"/>
  <c r="E25" i="4"/>
  <c r="D25" i="4"/>
  <c r="C25" i="4"/>
  <c r="B25" i="4"/>
  <c r="E32" i="1"/>
  <c r="E32" i="3"/>
  <c r="D32" i="3"/>
  <c r="C32" i="3"/>
  <c r="F32" i="3"/>
  <c r="F32" i="1"/>
  <c r="D32" i="1"/>
  <c r="C32" i="1"/>
  <c r="F31" i="4"/>
  <c r="L21" i="4"/>
  <c r="E30" i="4" s="1"/>
  <c r="K21" i="4"/>
  <c r="E28" i="4" s="1"/>
  <c r="J21" i="4"/>
  <c r="E27" i="4" s="1"/>
  <c r="I21" i="4"/>
  <c r="E29" i="4" s="1"/>
  <c r="H21" i="4"/>
  <c r="E26" i="4" s="1"/>
  <c r="L16" i="4"/>
  <c r="D30" i="4" s="1"/>
  <c r="K16" i="4"/>
  <c r="D28" i="4" s="1"/>
  <c r="J16" i="4"/>
  <c r="D27" i="4" s="1"/>
  <c r="I16" i="4"/>
  <c r="D29" i="4" s="1"/>
  <c r="H16" i="4"/>
  <c r="L11" i="4"/>
  <c r="C30" i="4" s="1"/>
  <c r="K11" i="4"/>
  <c r="C28" i="4" s="1"/>
  <c r="J11" i="4"/>
  <c r="C27" i="4" s="1"/>
  <c r="I11" i="4"/>
  <c r="C29" i="4" s="1"/>
  <c r="H11" i="4"/>
  <c r="L6" i="4"/>
  <c r="B30" i="4" s="1"/>
  <c r="K6" i="4"/>
  <c r="B28" i="4" s="1"/>
  <c r="J6" i="4"/>
  <c r="B27" i="4" s="1"/>
  <c r="I6" i="4"/>
  <c r="B29" i="4" s="1"/>
  <c r="H6" i="4"/>
  <c r="E26" i="6" l="1"/>
  <c r="E31" i="6"/>
  <c r="B26" i="6"/>
  <c r="E32" i="6"/>
  <c r="D32" i="6"/>
  <c r="C32" i="6"/>
  <c r="B31" i="6"/>
  <c r="D31" i="6"/>
  <c r="D26" i="4"/>
  <c r="B26" i="4"/>
  <c r="C26" i="4"/>
  <c r="C31" i="4" s="1"/>
  <c r="E31" i="4"/>
  <c r="B31" i="4"/>
  <c r="E32" i="4"/>
  <c r="D31" i="4"/>
  <c r="D32" i="4"/>
  <c r="C32" i="4"/>
  <c r="F31" i="3"/>
  <c r="E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D31" i="3" s="1"/>
  <c r="C27" i="3"/>
  <c r="C31" i="3" s="1"/>
  <c r="B27" i="3"/>
  <c r="B31" i="3" s="1"/>
  <c r="E26" i="3"/>
  <c r="D26" i="3"/>
  <c r="C26" i="3"/>
  <c r="B26" i="3"/>
  <c r="J6" i="3"/>
  <c r="I6" i="3"/>
  <c r="H6" i="3"/>
  <c r="L21" i="3"/>
  <c r="K21" i="3"/>
  <c r="J21" i="3"/>
  <c r="I21" i="3"/>
  <c r="H21" i="3"/>
  <c r="L16" i="3"/>
  <c r="K16" i="3"/>
  <c r="J16" i="3"/>
  <c r="I16" i="3"/>
  <c r="H16" i="3"/>
  <c r="L11" i="3"/>
  <c r="K11" i="3"/>
  <c r="J11" i="3"/>
  <c r="I11" i="3"/>
  <c r="H11" i="3"/>
  <c r="L6" i="3"/>
  <c r="K6" i="3"/>
  <c r="I21" i="1"/>
  <c r="I16" i="1"/>
  <c r="I11" i="1"/>
  <c r="C29" i="1" s="1"/>
  <c r="I6" i="1"/>
  <c r="B29" i="1" s="1"/>
  <c r="H7" i="2"/>
  <c r="G7" i="2"/>
  <c r="F7" i="2"/>
  <c r="E7" i="2"/>
  <c r="D7" i="2"/>
  <c r="C7" i="2"/>
  <c r="F31" i="1"/>
  <c r="E29" i="1"/>
  <c r="D29" i="1"/>
  <c r="L6" i="1"/>
  <c r="B30" i="1" s="1"/>
  <c r="L11" i="1"/>
  <c r="C30" i="1" s="1"/>
  <c r="L16" i="1"/>
  <c r="L21" i="1"/>
  <c r="E30" i="1" s="1"/>
  <c r="K21" i="1"/>
  <c r="E28" i="1" s="1"/>
  <c r="K16" i="1"/>
  <c r="D28" i="1" s="1"/>
  <c r="K11" i="1"/>
  <c r="K6" i="1"/>
  <c r="B28" i="1" s="1"/>
  <c r="J21" i="1"/>
  <c r="E27" i="1" s="1"/>
  <c r="J16" i="1"/>
  <c r="D27" i="1" s="1"/>
  <c r="J11" i="1"/>
  <c r="C27" i="1" s="1"/>
  <c r="J6" i="1"/>
  <c r="B27" i="1" s="1"/>
  <c r="H21" i="1"/>
  <c r="H16" i="1"/>
  <c r="H11" i="1"/>
  <c r="H6" i="1"/>
  <c r="D30" i="1"/>
  <c r="C28" i="1"/>
  <c r="E25" i="1"/>
  <c r="D25" i="1"/>
  <c r="C25" i="1"/>
  <c r="B25" i="1"/>
  <c r="E26" i="1" l="1"/>
  <c r="E31" i="1" s="1"/>
  <c r="D26" i="1"/>
  <c r="D31" i="1" s="1"/>
  <c r="C26" i="1"/>
  <c r="C31" i="1" s="1"/>
  <c r="B26" i="1"/>
  <c r="B31" i="1" s="1"/>
</calcChain>
</file>

<file path=xl/sharedStrings.xml><?xml version="1.0" encoding="utf-8"?>
<sst xmlns="http://schemas.openxmlformats.org/spreadsheetml/2006/main" count="108" uniqueCount="28">
  <si>
    <t>Optimization Level</t>
  </si>
  <si>
    <t xml:space="preserve"> Run Number</t>
  </si>
  <si>
    <t xml:space="preserve"> Cycles</t>
  </si>
  <si>
    <t xml:space="preserve"> Instructions</t>
  </si>
  <si>
    <t xml:space="preserve"> Branch Misses</t>
  </si>
  <si>
    <t xml:space="preserve"> Execution time(s)</t>
  </si>
  <si>
    <t>matadd - Pi</t>
  </si>
  <si>
    <t>Average CPI</t>
  </si>
  <si>
    <t>Instructions</t>
  </si>
  <si>
    <t>Branch-misses</t>
  </si>
  <si>
    <t>Runtime (measured)</t>
  </si>
  <si>
    <t>Runtime (equation)</t>
  </si>
  <si>
    <t>Average Cycles</t>
  </si>
  <si>
    <t>Average Instructions</t>
  </si>
  <si>
    <t>Average Branch-Misses</t>
  </si>
  <si>
    <t>Average Execution Time</t>
  </si>
  <si>
    <t xml:space="preserve"> Clock Speed (GHz)</t>
  </si>
  <si>
    <t>Average Clock Speed (Hz)</t>
  </si>
  <si>
    <t>Clock Speed (Hz)</t>
  </si>
  <si>
    <t>Speedup</t>
  </si>
  <si>
    <t>matadd % runtime utilized</t>
  </si>
  <si>
    <t>Averages</t>
  </si>
  <si>
    <t>No Unrolling</t>
  </si>
  <si>
    <t>Unrolled 2</t>
  </si>
  <si>
    <t>Unrolled 4</t>
  </si>
  <si>
    <t>Unrolled 8</t>
  </si>
  <si>
    <t>Loop Unroll Level</t>
  </si>
  <si>
    <t>Accel.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</si>
</sst>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85" zoomScaleNormal="85" workbookViewId="0">
      <selection activeCell="A25" sqref="A25:E32"/>
    </sheetView>
  </sheetViews>
  <sheetFormatPr defaultRowHeight="15" x14ac:dyDescent="0.25"/>
  <cols>
    <col min="1" max="1" width="19.5703125" bestFit="1" customWidth="1"/>
    <col min="2" max="2" width="13.5703125" customWidth="1"/>
    <col min="3" max="3" width="11" bestFit="1" customWidth="1"/>
    <col min="4" max="4" width="12.5703125" bestFit="1" customWidth="1"/>
    <col min="5" max="5" width="18.28515625" bestFit="1" customWidth="1"/>
    <col min="6" max="6" width="18.85546875" customWidth="1"/>
    <col min="7" max="7" width="17.85546875" bestFit="1" customWidth="1"/>
    <col min="8" max="8" width="14.42578125" bestFit="1" customWidth="1"/>
    <col min="9" max="9" width="24.28515625" bestFit="1" customWidth="1"/>
    <col min="10" max="10" width="19.42578125" bestFit="1" customWidth="1"/>
    <col min="11" max="11" width="21.85546875" bestFit="1" customWidth="1"/>
    <col min="12" max="12" width="24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t="s">
        <v>12</v>
      </c>
      <c r="I1" t="s">
        <v>17</v>
      </c>
      <c r="J1" t="s">
        <v>13</v>
      </c>
      <c r="K1" t="s">
        <v>14</v>
      </c>
      <c r="L1" t="s">
        <v>15</v>
      </c>
    </row>
    <row r="2" spans="1:12" x14ac:dyDescent="0.25">
      <c r="A2" s="1">
        <v>0</v>
      </c>
      <c r="B2" s="1">
        <v>1</v>
      </c>
      <c r="C2" s="1">
        <v>1160639909</v>
      </c>
      <c r="D2" s="1">
        <v>973328043</v>
      </c>
      <c r="E2" s="1">
        <v>1.1020000000000001</v>
      </c>
      <c r="F2" s="1">
        <v>3968894</v>
      </c>
      <c r="G2" s="1">
        <v>1.0600862600000001</v>
      </c>
    </row>
    <row r="3" spans="1:12" x14ac:dyDescent="0.25">
      <c r="A3" s="1">
        <v>0</v>
      </c>
      <c r="B3" s="1">
        <v>2</v>
      </c>
      <c r="C3" s="1">
        <v>1159010858</v>
      </c>
      <c r="D3" s="1">
        <v>973327826</v>
      </c>
      <c r="E3" s="1">
        <v>1.143</v>
      </c>
      <c r="F3" s="1">
        <v>3986043</v>
      </c>
      <c r="G3" s="1">
        <v>1.0239859769999999</v>
      </c>
    </row>
    <row r="4" spans="1:12" x14ac:dyDescent="0.25">
      <c r="A4" s="1">
        <v>0</v>
      </c>
      <c r="B4" s="1">
        <v>3</v>
      </c>
      <c r="C4" s="1">
        <v>1153828514</v>
      </c>
      <c r="D4" s="1">
        <v>973317372</v>
      </c>
      <c r="E4" s="1">
        <v>1.1000000000000001</v>
      </c>
      <c r="F4" s="1">
        <v>3966682</v>
      </c>
      <c r="G4" s="1">
        <v>1.0552807500000001</v>
      </c>
    </row>
    <row r="5" spans="1:12" x14ac:dyDescent="0.25">
      <c r="A5" s="1">
        <v>0</v>
      </c>
      <c r="B5" s="1">
        <v>4</v>
      </c>
      <c r="C5" s="1">
        <v>1160705829</v>
      </c>
      <c r="D5" s="1">
        <v>973327201</v>
      </c>
      <c r="E5" s="1">
        <v>1.157</v>
      </c>
      <c r="F5" s="1">
        <v>3968638</v>
      </c>
      <c r="G5" s="1">
        <v>1.0069789840000001</v>
      </c>
    </row>
    <row r="6" spans="1:12" x14ac:dyDescent="0.25">
      <c r="A6" s="1">
        <v>0</v>
      </c>
      <c r="B6" s="1">
        <v>5</v>
      </c>
      <c r="C6" s="1">
        <v>1176877827</v>
      </c>
      <c r="D6" s="1">
        <v>973327284</v>
      </c>
      <c r="E6" s="1">
        <v>1.157</v>
      </c>
      <c r="F6" s="1">
        <v>3968788</v>
      </c>
      <c r="G6" s="1">
        <v>1.0206661930000001</v>
      </c>
      <c r="H6">
        <f>AVERAGE(C2:C6)</f>
        <v>1162212587.4000001</v>
      </c>
      <c r="I6">
        <f>AVERAGE(E2:E6)*1000000000</f>
        <v>1131800000.0000002</v>
      </c>
      <c r="J6">
        <f>AVERAGE(D2:D6)</f>
        <v>973325545.20000005</v>
      </c>
      <c r="K6">
        <f>AVERAGE(F2:F6)</f>
        <v>3971809</v>
      </c>
      <c r="L6">
        <f>AVERAGE(G2:G6)</f>
        <v>1.0333996328000001</v>
      </c>
    </row>
    <row r="7" spans="1:12" x14ac:dyDescent="0.25">
      <c r="A7" s="1">
        <v>1</v>
      </c>
      <c r="B7" s="1">
        <v>1</v>
      </c>
      <c r="C7" s="1">
        <v>1161457505</v>
      </c>
      <c r="D7" s="1">
        <v>973326930</v>
      </c>
      <c r="E7" s="1">
        <v>1.157</v>
      </c>
      <c r="F7" s="1">
        <v>3968615</v>
      </c>
      <c r="G7" s="1">
        <v>1.0095700190000001</v>
      </c>
    </row>
    <row r="8" spans="1:12" x14ac:dyDescent="0.25">
      <c r="A8" s="1">
        <v>1</v>
      </c>
      <c r="B8" s="1">
        <v>2</v>
      </c>
      <c r="C8" s="1">
        <v>1155744380</v>
      </c>
      <c r="D8" s="1">
        <v>973310580</v>
      </c>
      <c r="E8" s="1">
        <v>1.1619999999999999</v>
      </c>
      <c r="F8" s="1">
        <v>3957211</v>
      </c>
      <c r="G8" s="1">
        <v>0.99810296300000001</v>
      </c>
    </row>
    <row r="9" spans="1:12" x14ac:dyDescent="0.25">
      <c r="A9" s="1">
        <v>1</v>
      </c>
      <c r="B9" s="1">
        <v>3</v>
      </c>
      <c r="C9" s="1">
        <v>1197315625</v>
      </c>
      <c r="D9" s="1">
        <v>973327742</v>
      </c>
      <c r="E9" s="1">
        <v>1.1559999999999999</v>
      </c>
      <c r="F9" s="1">
        <v>3969403</v>
      </c>
      <c r="G9" s="1">
        <v>1.039951254</v>
      </c>
    </row>
    <row r="10" spans="1:12" x14ac:dyDescent="0.25">
      <c r="A10" s="1">
        <v>1</v>
      </c>
      <c r="B10" s="1">
        <v>4</v>
      </c>
      <c r="C10" s="1">
        <v>1170660241</v>
      </c>
      <c r="D10" s="1">
        <v>973327403</v>
      </c>
      <c r="E10" s="1">
        <v>1.1499999999999999</v>
      </c>
      <c r="F10" s="1">
        <v>3984363</v>
      </c>
      <c r="G10" s="1">
        <v>1.0292321630000001</v>
      </c>
    </row>
    <row r="11" spans="1:12" x14ac:dyDescent="0.25">
      <c r="A11" s="1">
        <v>1</v>
      </c>
      <c r="B11" s="1">
        <v>5</v>
      </c>
      <c r="C11" s="1">
        <v>1160732577</v>
      </c>
      <c r="D11" s="1">
        <v>973326963</v>
      </c>
      <c r="E11" s="1">
        <v>1.157</v>
      </c>
      <c r="F11" s="1">
        <v>3967754</v>
      </c>
      <c r="G11" s="1">
        <v>1.006400808</v>
      </c>
      <c r="H11">
        <f>AVERAGE(C7:C11)</f>
        <v>1169182065.5999999</v>
      </c>
      <c r="I11">
        <f>AVERAGE(E7:E11)*1000000000</f>
        <v>1156400000</v>
      </c>
      <c r="J11">
        <f>AVERAGE(D7:D11)</f>
        <v>973323923.60000002</v>
      </c>
      <c r="K11">
        <f>AVERAGE(F7:F11)</f>
        <v>3969469.2</v>
      </c>
      <c r="L11">
        <f>AVERAGE(G7:G11)</f>
        <v>1.0166514414000001</v>
      </c>
    </row>
    <row r="12" spans="1:12" x14ac:dyDescent="0.25">
      <c r="A12" s="1">
        <v>2</v>
      </c>
      <c r="B12" s="1">
        <v>1</v>
      </c>
      <c r="C12" s="1">
        <v>1155962704</v>
      </c>
      <c r="D12" s="1">
        <v>973310594</v>
      </c>
      <c r="E12" s="1">
        <v>1.1619999999999999</v>
      </c>
      <c r="F12" s="1">
        <v>3957287</v>
      </c>
      <c r="G12" s="1">
        <v>0.999550355</v>
      </c>
    </row>
    <row r="13" spans="1:12" x14ac:dyDescent="0.25">
      <c r="A13" s="1">
        <v>2</v>
      </c>
      <c r="B13" s="1">
        <v>2</v>
      </c>
      <c r="C13" s="1">
        <v>1155960826</v>
      </c>
      <c r="D13" s="1">
        <v>973310690</v>
      </c>
      <c r="E13" s="1">
        <v>1.1619999999999999</v>
      </c>
      <c r="F13" s="1">
        <v>3957037</v>
      </c>
      <c r="G13" s="1">
        <v>0.99872311700000005</v>
      </c>
    </row>
    <row r="14" spans="1:12" x14ac:dyDescent="0.25">
      <c r="A14" s="1">
        <v>2</v>
      </c>
      <c r="B14" s="1">
        <v>3</v>
      </c>
      <c r="C14" s="1">
        <v>1205037626</v>
      </c>
      <c r="D14" s="1">
        <v>973310479</v>
      </c>
      <c r="E14" s="1">
        <v>1.161</v>
      </c>
      <c r="F14" s="1">
        <v>3957860</v>
      </c>
      <c r="G14" s="1">
        <v>1.0418646869999999</v>
      </c>
    </row>
    <row r="15" spans="1:12" x14ac:dyDescent="0.25">
      <c r="A15" s="1">
        <v>2</v>
      </c>
      <c r="B15" s="1">
        <v>4</v>
      </c>
      <c r="C15" s="1">
        <v>1163439132</v>
      </c>
      <c r="D15" s="1">
        <v>973310758</v>
      </c>
      <c r="E15" s="1">
        <v>1.1619999999999999</v>
      </c>
      <c r="F15" s="1">
        <v>3957206</v>
      </c>
      <c r="G15" s="1">
        <v>1.0376004249999999</v>
      </c>
    </row>
    <row r="16" spans="1:12" x14ac:dyDescent="0.25">
      <c r="A16" s="1">
        <v>2</v>
      </c>
      <c r="B16" s="1">
        <v>5</v>
      </c>
      <c r="C16" s="1">
        <v>1160881470</v>
      </c>
      <c r="D16" s="1">
        <v>973327250</v>
      </c>
      <c r="E16" s="1">
        <v>1.157</v>
      </c>
      <c r="F16" s="1">
        <v>3968386</v>
      </c>
      <c r="G16" s="1">
        <v>1.006416746</v>
      </c>
      <c r="H16">
        <f>AVERAGE(C12:C16)</f>
        <v>1168256351.5999999</v>
      </c>
      <c r="I16">
        <f>AVERAGE(E12:E16)*1000000000</f>
        <v>1160800000</v>
      </c>
      <c r="J16">
        <f>AVERAGE(D12:D16)</f>
        <v>973313954.20000005</v>
      </c>
      <c r="K16">
        <f>AVERAGE(F12:F16)</f>
        <v>3959555.2</v>
      </c>
      <c r="L16">
        <f>AVERAGE(G12:G16)</f>
        <v>1.0168310660000002</v>
      </c>
    </row>
    <row r="17" spans="1:12" x14ac:dyDescent="0.25">
      <c r="A17" s="1">
        <v>3</v>
      </c>
      <c r="B17" s="1">
        <v>1</v>
      </c>
      <c r="C17" s="1">
        <v>1161174806</v>
      </c>
      <c r="D17" s="1">
        <v>973327870</v>
      </c>
      <c r="E17" s="1">
        <v>1.1020000000000001</v>
      </c>
      <c r="F17" s="1">
        <v>3969193</v>
      </c>
      <c r="G17" s="1">
        <v>1.0591373040000001</v>
      </c>
    </row>
    <row r="18" spans="1:12" x14ac:dyDescent="0.25">
      <c r="A18" s="1">
        <v>3</v>
      </c>
      <c r="B18" s="1">
        <v>2</v>
      </c>
      <c r="C18" s="1">
        <v>1156007916</v>
      </c>
      <c r="D18" s="1">
        <v>973310656</v>
      </c>
      <c r="E18" s="1">
        <v>1.1619999999999999</v>
      </c>
      <c r="F18" s="1">
        <v>3957131</v>
      </c>
      <c r="G18" s="1">
        <v>0.99839473300000003</v>
      </c>
    </row>
    <row r="19" spans="1:12" x14ac:dyDescent="0.25">
      <c r="A19" s="1">
        <v>3</v>
      </c>
      <c r="B19" s="1">
        <v>3</v>
      </c>
      <c r="C19" s="1">
        <v>1171237291</v>
      </c>
      <c r="D19" s="1">
        <v>973310843</v>
      </c>
      <c r="E19" s="1">
        <v>1.163</v>
      </c>
      <c r="F19" s="1">
        <v>3957508</v>
      </c>
      <c r="G19" s="1">
        <v>1.010783142</v>
      </c>
    </row>
    <row r="20" spans="1:12" x14ac:dyDescent="0.25">
      <c r="A20" s="1">
        <v>3</v>
      </c>
      <c r="B20" s="1">
        <v>4</v>
      </c>
      <c r="C20" s="1">
        <v>1155927188</v>
      </c>
      <c r="D20" s="1">
        <v>973310867</v>
      </c>
      <c r="E20" s="1">
        <v>1.1619999999999999</v>
      </c>
      <c r="F20" s="1">
        <v>3957287</v>
      </c>
      <c r="G20" s="1">
        <v>0.99835702400000004</v>
      </c>
    </row>
    <row r="21" spans="1:12" x14ac:dyDescent="0.25">
      <c r="A21" s="1">
        <v>3</v>
      </c>
      <c r="B21" s="1">
        <v>5</v>
      </c>
      <c r="C21" s="1">
        <v>1176045216</v>
      </c>
      <c r="D21" s="1">
        <v>973326907</v>
      </c>
      <c r="E21" s="1">
        <v>1.1579999999999999</v>
      </c>
      <c r="F21" s="1">
        <v>3968286</v>
      </c>
      <c r="G21" s="1">
        <v>1.0194223410000001</v>
      </c>
      <c r="H21">
        <f>AVERAGE(C17:C21)</f>
        <v>1164078483.4000001</v>
      </c>
      <c r="I21">
        <f>AVERAGE(E17:E21)*1000000000</f>
        <v>1149400000</v>
      </c>
      <c r="J21">
        <f>AVERAGE(D17:D21)</f>
        <v>973317428.60000002</v>
      </c>
      <c r="K21">
        <f>AVERAGE(F17:F21)</f>
        <v>3961881</v>
      </c>
      <c r="L21">
        <f>AVERAGE(G17:G21)</f>
        <v>1.0172189087999999</v>
      </c>
    </row>
    <row r="24" spans="1:12" ht="15.75" thickBot="1" x14ac:dyDescent="0.3"/>
    <row r="25" spans="1:12" ht="15.75" thickBot="1" x14ac:dyDescent="0.3">
      <c r="A25" s="12" t="s">
        <v>6</v>
      </c>
      <c r="B25" s="9" t="str">
        <f>"-O0"</f>
        <v>-O0</v>
      </c>
      <c r="C25" s="7" t="str">
        <f>"-O1"</f>
        <v>-O1</v>
      </c>
      <c r="D25" s="7" t="str">
        <f>"-O2"</f>
        <v>-O2</v>
      </c>
      <c r="E25" s="8" t="str">
        <f>"-O3"</f>
        <v>-O3</v>
      </c>
    </row>
    <row r="26" spans="1:12" x14ac:dyDescent="0.25">
      <c r="A26" s="13" t="s">
        <v>7</v>
      </c>
      <c r="B26" s="10">
        <f>H6/J6</f>
        <v>1.1940635824586185</v>
      </c>
      <c r="C26" s="5">
        <f>H11/J11</f>
        <v>1.2012260638530141</v>
      </c>
      <c r="D26" s="5">
        <f>H16/J16</f>
        <v>1.2002872727333183</v>
      </c>
      <c r="E26" s="6">
        <f>H21/J21</f>
        <v>1.1959905876486634</v>
      </c>
    </row>
    <row r="27" spans="1:12" x14ac:dyDescent="0.25">
      <c r="A27" s="14" t="s">
        <v>8</v>
      </c>
      <c r="B27" s="11">
        <f>J6</f>
        <v>973325545.20000005</v>
      </c>
      <c r="C27" s="1">
        <f>J11</f>
        <v>973323923.60000002</v>
      </c>
      <c r="D27" s="1">
        <f>J16</f>
        <v>973313954.20000005</v>
      </c>
      <c r="E27" s="2">
        <f>J21</f>
        <v>973317428.60000002</v>
      </c>
    </row>
    <row r="28" spans="1:12" x14ac:dyDescent="0.25">
      <c r="A28" s="14" t="s">
        <v>9</v>
      </c>
      <c r="B28" s="11">
        <f>K6</f>
        <v>3971809</v>
      </c>
      <c r="C28" s="1">
        <f>K11</f>
        <v>3969469.2</v>
      </c>
      <c r="D28" s="1">
        <f>K16</f>
        <v>3959555.2</v>
      </c>
      <c r="E28" s="2">
        <f>K21</f>
        <v>3961881</v>
      </c>
    </row>
    <row r="29" spans="1:12" x14ac:dyDescent="0.25">
      <c r="A29" s="14" t="s">
        <v>18</v>
      </c>
      <c r="B29" s="11">
        <f>I6</f>
        <v>1131800000.0000002</v>
      </c>
      <c r="C29" s="1">
        <f>I11</f>
        <v>1156400000</v>
      </c>
      <c r="D29" s="1">
        <f>I16</f>
        <v>1160800000</v>
      </c>
      <c r="E29" s="2">
        <f>I21</f>
        <v>1149400000</v>
      </c>
    </row>
    <row r="30" spans="1:12" x14ac:dyDescent="0.25">
      <c r="A30" s="14" t="s">
        <v>10</v>
      </c>
      <c r="B30" s="11">
        <f>L6</f>
        <v>1.0333996328000001</v>
      </c>
      <c r="C30" s="1">
        <f>L11</f>
        <v>1.0166514414000001</v>
      </c>
      <c r="D30" s="1">
        <f>L16</f>
        <v>1.0168310660000002</v>
      </c>
      <c r="E30" s="2">
        <f>L21</f>
        <v>1.0172189087999999</v>
      </c>
    </row>
    <row r="31" spans="1:12" x14ac:dyDescent="0.25">
      <c r="A31" s="14" t="s">
        <v>11</v>
      </c>
      <c r="B31" s="11">
        <f>B27*B26/B29</f>
        <v>1.0268709908110973</v>
      </c>
      <c r="C31" s="1">
        <f t="shared" ref="C31:E31" si="0">C27*C26/C29</f>
        <v>1.011053325492909</v>
      </c>
      <c r="D31" s="1">
        <f t="shared" si="0"/>
        <v>1.0064234593383872</v>
      </c>
      <c r="E31" s="2">
        <f t="shared" si="0"/>
        <v>1.0127705615103533</v>
      </c>
      <c r="F31" t="str">
        <f>"=#instr*CPI/freq"</f>
        <v>=#instr*CPI/freq</v>
      </c>
    </row>
    <row r="32" spans="1:12" ht="15.75" thickBot="1" x14ac:dyDescent="0.3">
      <c r="A32" s="15" t="s">
        <v>19</v>
      </c>
      <c r="B32" s="16"/>
      <c r="C32" s="17">
        <f>MAX($B$30/C30, C30/$B$30)</f>
        <v>1.0164738775926354</v>
      </c>
      <c r="D32" s="17">
        <f>MAX($B$30/D30, D30/$B$30)</f>
        <v>1.0162943160904567</v>
      </c>
      <c r="E32" s="17">
        <f>MAX($B$30/E30, E30/$B$30)</f>
        <v>1.0159068258169606</v>
      </c>
      <c r="F32" t="str">
        <f>"=max(meas,-O0/meas,-O1-3(^-1))"</f>
        <v>=max(meas,-O0/meas,-O1-3(^-1))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25" sqref="E25"/>
    </sheetView>
  </sheetViews>
  <sheetFormatPr defaultRowHeight="15" x14ac:dyDescent="0.25"/>
  <cols>
    <col min="1" max="1" width="18" bestFit="1" customWidth="1"/>
    <col min="2" max="2" width="12.5703125" bestFit="1" customWidth="1"/>
    <col min="3" max="3" width="11" bestFit="1" customWidth="1"/>
    <col min="4" max="4" width="11.85546875" bestFit="1" customWidth="1"/>
    <col min="5" max="5" width="17.7109375" bestFit="1" customWidth="1"/>
    <col min="6" max="7" width="17.28515625" bestFit="1" customWidth="1"/>
    <col min="8" max="8" width="24.85546875" bestFit="1" customWidth="1"/>
    <col min="9" max="9" width="14.42578125" bestFit="1" customWidth="1"/>
    <col min="10" max="10" width="15.85546875" bestFit="1" customWidth="1"/>
    <col min="11" max="11" width="23.85546875" bestFit="1" customWidth="1"/>
    <col min="12" max="12" width="19.42578125" bestFit="1" customWidth="1"/>
    <col min="13" max="13" width="21.85546875" bestFit="1" customWidth="1"/>
    <col min="14" max="14" width="22.7109375" bestFit="1" customWidth="1"/>
  </cols>
  <sheetData>
    <row r="1" spans="1:8" x14ac:dyDescent="0.25">
      <c r="A1" s="18" t="s">
        <v>0</v>
      </c>
      <c r="B1" s="19" t="s">
        <v>1</v>
      </c>
      <c r="C1" s="19" t="s">
        <v>2</v>
      </c>
      <c r="D1" s="19" t="s">
        <v>3</v>
      </c>
      <c r="E1" s="19" t="s">
        <v>16</v>
      </c>
      <c r="F1" s="19" t="s">
        <v>4</v>
      </c>
      <c r="G1" s="19" t="s">
        <v>5</v>
      </c>
      <c r="H1" s="20" t="s">
        <v>20</v>
      </c>
    </row>
    <row r="2" spans="1:8" x14ac:dyDescent="0.25">
      <c r="A2" s="21">
        <v>1</v>
      </c>
      <c r="B2" s="1">
        <v>1</v>
      </c>
      <c r="C2" s="1">
        <v>1177855162</v>
      </c>
      <c r="D2" s="1">
        <v>973337388</v>
      </c>
      <c r="E2" s="1">
        <v>1.1559999999999999</v>
      </c>
      <c r="F2" s="1">
        <v>3971807</v>
      </c>
      <c r="G2" s="1">
        <v>1.0513701870000001</v>
      </c>
      <c r="H2" s="2">
        <v>84.41</v>
      </c>
    </row>
    <row r="3" spans="1:8" x14ac:dyDescent="0.25">
      <c r="A3" s="21">
        <v>1</v>
      </c>
      <c r="B3" s="1">
        <v>2</v>
      </c>
      <c r="C3" s="1">
        <v>1162329122</v>
      </c>
      <c r="D3" s="1">
        <v>973337256</v>
      </c>
      <c r="E3" s="1">
        <v>1.155</v>
      </c>
      <c r="F3" s="1">
        <v>3971167</v>
      </c>
      <c r="G3" s="1">
        <v>1.024441237</v>
      </c>
      <c r="H3" s="2">
        <v>71.599999999999994</v>
      </c>
    </row>
    <row r="4" spans="1:8" x14ac:dyDescent="0.25">
      <c r="A4" s="21">
        <v>1</v>
      </c>
      <c r="B4" s="1">
        <v>3</v>
      </c>
      <c r="C4" s="1">
        <v>1174782293</v>
      </c>
      <c r="D4" s="1">
        <v>973320786</v>
      </c>
      <c r="E4" s="1">
        <v>1.1599999999999999</v>
      </c>
      <c r="F4" s="1">
        <v>3959758</v>
      </c>
      <c r="G4" s="1">
        <v>1.0420167709999999</v>
      </c>
      <c r="H4" s="2">
        <v>83.54</v>
      </c>
    </row>
    <row r="5" spans="1:8" x14ac:dyDescent="0.25">
      <c r="A5" s="21">
        <v>1</v>
      </c>
      <c r="B5" s="1">
        <v>4</v>
      </c>
      <c r="C5" s="1">
        <v>1167012073</v>
      </c>
      <c r="D5" s="1">
        <v>973320966</v>
      </c>
      <c r="E5" s="1">
        <v>1.105</v>
      </c>
      <c r="F5" s="1">
        <v>3959837</v>
      </c>
      <c r="G5" s="1">
        <v>1.0904233290000001</v>
      </c>
      <c r="H5" s="2">
        <v>57.83</v>
      </c>
    </row>
    <row r="6" spans="1:8" ht="15.75" thickBot="1" x14ac:dyDescent="0.3">
      <c r="A6" s="22">
        <v>1</v>
      </c>
      <c r="B6" s="3">
        <v>5</v>
      </c>
      <c r="C6" s="3">
        <v>1156902380</v>
      </c>
      <c r="D6" s="3">
        <v>973320730</v>
      </c>
      <c r="E6" s="3">
        <v>1.1599999999999999</v>
      </c>
      <c r="F6" s="3">
        <v>3960160</v>
      </c>
      <c r="G6" s="3">
        <v>1.0114572040000001</v>
      </c>
      <c r="H6" s="4">
        <v>71.599999999999994</v>
      </c>
    </row>
    <row r="7" spans="1:8" ht="15.75" thickBot="1" x14ac:dyDescent="0.3">
      <c r="A7" s="23" t="s">
        <v>21</v>
      </c>
      <c r="B7" s="17"/>
      <c r="C7" s="17">
        <f>AVERAGE(C2:C6)</f>
        <v>1167776206</v>
      </c>
      <c r="D7" s="17">
        <f>AVERAGE(D2:D6)</f>
        <v>973327425.20000005</v>
      </c>
      <c r="E7" s="17">
        <f>AVERAGE(E2:E6)*1000000000</f>
        <v>1147200000.0000002</v>
      </c>
      <c r="F7" s="17">
        <f>AVERAGE(F2:F6)</f>
        <v>3964545.8</v>
      </c>
      <c r="G7" s="17">
        <f>AVERAGE(G2:G6)</f>
        <v>1.0439417456000002</v>
      </c>
      <c r="H7" s="24">
        <f>AVERAGE(H2:H6)</f>
        <v>73.796000000000006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85" zoomScaleNormal="85" workbookViewId="0">
      <selection activeCell="A25" sqref="A25:E33"/>
    </sheetView>
  </sheetViews>
  <sheetFormatPr defaultRowHeight="15" x14ac:dyDescent="0.25"/>
  <cols>
    <col min="1" max="1" width="20.28515625" bestFit="1" customWidth="1"/>
    <col min="2" max="2" width="12.5703125" bestFit="1" customWidth="1"/>
    <col min="3" max="3" width="11" bestFit="1" customWidth="1"/>
    <col min="4" max="4" width="11.85546875" bestFit="1" customWidth="1"/>
    <col min="5" max="5" width="17.7109375" bestFit="1" customWidth="1"/>
    <col min="6" max="6" width="14" bestFit="1" customWidth="1"/>
    <col min="7" max="7" width="17.28515625" bestFit="1" customWidth="1"/>
    <col min="8" max="8" width="14.42578125" bestFit="1" customWidth="1"/>
    <col min="9" max="9" width="23.85546875" bestFit="1" customWidth="1"/>
    <col min="10" max="10" width="19.42578125" bestFit="1" customWidth="1"/>
    <col min="11" max="11" width="21.85546875" bestFit="1" customWidth="1"/>
    <col min="12" max="12" width="22.7109375" bestFit="1" customWidth="1"/>
  </cols>
  <sheetData>
    <row r="1" spans="1:12" x14ac:dyDescent="0.25">
      <c r="A1" s="1" t="s">
        <v>26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t="s">
        <v>12</v>
      </c>
      <c r="I1" t="s">
        <v>17</v>
      </c>
      <c r="J1" t="s">
        <v>13</v>
      </c>
      <c r="K1" t="s">
        <v>14</v>
      </c>
      <c r="L1" t="s">
        <v>15</v>
      </c>
    </row>
    <row r="2" spans="1:12" x14ac:dyDescent="0.25">
      <c r="A2" s="1">
        <v>1</v>
      </c>
      <c r="B2" s="1">
        <v>1</v>
      </c>
      <c r="C2" s="1">
        <v>1157752515</v>
      </c>
      <c r="D2" s="1">
        <v>973310705</v>
      </c>
      <c r="E2" s="1">
        <v>1.1060000000000001</v>
      </c>
      <c r="F2" s="1">
        <v>3957534</v>
      </c>
      <c r="G2" s="1">
        <v>1.0521901330000001</v>
      </c>
    </row>
    <row r="3" spans="1:12" x14ac:dyDescent="0.25">
      <c r="A3" s="1">
        <v>1</v>
      </c>
      <c r="B3" s="1">
        <v>2</v>
      </c>
      <c r="C3" s="1">
        <v>1155900570</v>
      </c>
      <c r="D3" s="1">
        <v>973310585</v>
      </c>
      <c r="E3" s="1">
        <v>1.161</v>
      </c>
      <c r="F3" s="1">
        <v>3959078</v>
      </c>
      <c r="G3" s="1">
        <v>0.99858957599999998</v>
      </c>
    </row>
    <row r="4" spans="1:12" x14ac:dyDescent="0.25">
      <c r="A4" s="1">
        <v>1</v>
      </c>
      <c r="B4" s="1">
        <v>3</v>
      </c>
      <c r="C4" s="1">
        <v>1172572906</v>
      </c>
      <c r="D4" s="1">
        <v>973310626</v>
      </c>
      <c r="E4" s="1">
        <v>1.1619999999999999</v>
      </c>
      <c r="F4" s="1">
        <v>3960274</v>
      </c>
      <c r="G4" s="1">
        <v>1.0123369929999999</v>
      </c>
    </row>
    <row r="5" spans="1:12" x14ac:dyDescent="0.25">
      <c r="A5" s="1">
        <v>1</v>
      </c>
      <c r="B5" s="1">
        <v>4</v>
      </c>
      <c r="C5" s="1">
        <v>1155629427</v>
      </c>
      <c r="D5" s="1">
        <v>973310645</v>
      </c>
      <c r="E5" s="1">
        <v>1.1619999999999999</v>
      </c>
      <c r="F5" s="1">
        <v>3957456</v>
      </c>
      <c r="G5" s="1">
        <v>0.99782796399999996</v>
      </c>
    </row>
    <row r="6" spans="1:12" x14ac:dyDescent="0.25">
      <c r="A6" s="1">
        <v>1</v>
      </c>
      <c r="B6" s="1">
        <v>5</v>
      </c>
      <c r="C6" s="1">
        <v>1156713662</v>
      </c>
      <c r="D6" s="1">
        <v>973310853</v>
      </c>
      <c r="E6" s="1">
        <v>1.105</v>
      </c>
      <c r="F6" s="1">
        <v>3958257</v>
      </c>
      <c r="G6" s="1">
        <v>1.0548863770000001</v>
      </c>
      <c r="H6">
        <f>AVERAGE(C2:C6)</f>
        <v>1159713816</v>
      </c>
      <c r="I6">
        <f>AVERAGE(E2:E6)*1000000000</f>
        <v>1139200000</v>
      </c>
      <c r="J6">
        <f>AVERAGE(D2:D6)</f>
        <v>973310682.79999995</v>
      </c>
      <c r="K6">
        <f>AVERAGE(F2:F6)</f>
        <v>3958519.8</v>
      </c>
      <c r="L6">
        <f>AVERAGE(G2:G6)</f>
        <v>1.0231662086</v>
      </c>
    </row>
    <row r="7" spans="1:12" x14ac:dyDescent="0.25">
      <c r="A7" s="1">
        <v>2</v>
      </c>
      <c r="B7" s="1">
        <v>1</v>
      </c>
      <c r="C7" s="1">
        <v>1082491866</v>
      </c>
      <c r="D7" s="1">
        <v>873697975</v>
      </c>
      <c r="E7" s="1">
        <v>1.1000000000000001</v>
      </c>
      <c r="F7" s="1">
        <v>3957856</v>
      </c>
      <c r="G7" s="1">
        <v>0.98955480500000004</v>
      </c>
    </row>
    <row r="8" spans="1:12" x14ac:dyDescent="0.25">
      <c r="A8" s="1">
        <v>2</v>
      </c>
      <c r="B8" s="1">
        <v>2</v>
      </c>
      <c r="C8" s="1">
        <v>1083549958</v>
      </c>
      <c r="D8" s="1">
        <v>873697876</v>
      </c>
      <c r="E8" s="1">
        <v>1.159</v>
      </c>
      <c r="F8" s="1">
        <v>3957623</v>
      </c>
      <c r="G8" s="1">
        <v>0.93829304499999999</v>
      </c>
    </row>
    <row r="9" spans="1:12" x14ac:dyDescent="0.25">
      <c r="A9" s="1">
        <v>2</v>
      </c>
      <c r="B9" s="1">
        <v>3</v>
      </c>
      <c r="C9" s="1">
        <v>1100904633</v>
      </c>
      <c r="D9" s="1">
        <v>873697673</v>
      </c>
      <c r="E9" s="1">
        <v>1.1599999999999999</v>
      </c>
      <c r="F9" s="1">
        <v>3957924</v>
      </c>
      <c r="G9" s="1">
        <v>0.95215994199999998</v>
      </c>
    </row>
    <row r="10" spans="1:12" x14ac:dyDescent="0.25">
      <c r="A10" s="1">
        <v>2</v>
      </c>
      <c r="B10" s="1">
        <v>4</v>
      </c>
      <c r="C10" s="1">
        <v>1083186047</v>
      </c>
      <c r="D10" s="1">
        <v>873697638</v>
      </c>
      <c r="E10" s="1">
        <v>1.159</v>
      </c>
      <c r="F10" s="1">
        <v>3957444</v>
      </c>
      <c r="G10" s="1">
        <v>0.93815778500000002</v>
      </c>
    </row>
    <row r="11" spans="1:12" x14ac:dyDescent="0.25">
      <c r="A11" s="1">
        <v>2</v>
      </c>
      <c r="B11" s="1">
        <v>5</v>
      </c>
      <c r="C11" s="1">
        <v>1098722094</v>
      </c>
      <c r="D11" s="1">
        <v>873697695</v>
      </c>
      <c r="E11" s="1">
        <v>1.1599999999999999</v>
      </c>
      <c r="F11" s="1">
        <v>3960453</v>
      </c>
      <c r="G11" s="1">
        <v>0.95045812200000002</v>
      </c>
      <c r="H11">
        <f>AVERAGE(C7:C11)</f>
        <v>1089770919.5999999</v>
      </c>
      <c r="I11">
        <f>AVERAGE(E7:E11)*1000000000</f>
        <v>1147600000.0000002</v>
      </c>
      <c r="J11">
        <f>AVERAGE(D7:D11)</f>
        <v>873697771.39999998</v>
      </c>
      <c r="K11">
        <f>AVERAGE(F7:F11)</f>
        <v>3958260</v>
      </c>
      <c r="L11">
        <f>AVERAGE(G7:G11)</f>
        <v>0.95372473979999994</v>
      </c>
    </row>
    <row r="12" spans="1:12" x14ac:dyDescent="0.25">
      <c r="A12" s="1">
        <v>4</v>
      </c>
      <c r="B12" s="1">
        <v>1</v>
      </c>
      <c r="C12" s="1">
        <v>1036668804</v>
      </c>
      <c r="D12" s="1">
        <v>835701403</v>
      </c>
      <c r="E12" s="1">
        <v>1.1479999999999999</v>
      </c>
      <c r="F12" s="1">
        <v>3981627</v>
      </c>
      <c r="G12" s="1">
        <v>0.91109602300000003</v>
      </c>
    </row>
    <row r="13" spans="1:12" x14ac:dyDescent="0.25">
      <c r="A13" s="1">
        <v>4</v>
      </c>
      <c r="B13" s="1">
        <v>2</v>
      </c>
      <c r="C13" s="1">
        <v>1038437380</v>
      </c>
      <c r="D13" s="1">
        <v>835686726</v>
      </c>
      <c r="E13" s="1">
        <v>1.1579999999999999</v>
      </c>
      <c r="F13" s="1">
        <v>3960093</v>
      </c>
      <c r="G13" s="1">
        <v>0.90007578799999999</v>
      </c>
    </row>
    <row r="14" spans="1:12" x14ac:dyDescent="0.25">
      <c r="A14" s="1">
        <v>4</v>
      </c>
      <c r="B14" s="1">
        <v>3</v>
      </c>
      <c r="C14" s="1">
        <v>1038248772</v>
      </c>
      <c r="D14" s="1">
        <v>835686942</v>
      </c>
      <c r="E14" s="1">
        <v>1.1579999999999999</v>
      </c>
      <c r="F14" s="1">
        <v>3957488</v>
      </c>
      <c r="G14" s="1">
        <v>0.89968870499999998</v>
      </c>
    </row>
    <row r="15" spans="1:12" x14ac:dyDescent="0.25">
      <c r="A15" s="1">
        <v>4</v>
      </c>
      <c r="B15" s="1">
        <v>4</v>
      </c>
      <c r="C15" s="1">
        <v>1039558319</v>
      </c>
      <c r="D15" s="1">
        <v>835686849</v>
      </c>
      <c r="E15" s="1">
        <v>1.1579999999999999</v>
      </c>
      <c r="F15" s="1">
        <v>3957477</v>
      </c>
      <c r="G15" s="1">
        <v>0.90500223400000002</v>
      </c>
    </row>
    <row r="16" spans="1:12" x14ac:dyDescent="0.25">
      <c r="A16" s="1">
        <v>4</v>
      </c>
      <c r="B16" s="1">
        <v>5</v>
      </c>
      <c r="C16" s="1">
        <v>1059409556</v>
      </c>
      <c r="D16" s="1">
        <v>835701381</v>
      </c>
      <c r="E16" s="1">
        <v>1.1539999999999999</v>
      </c>
      <c r="F16" s="1">
        <v>3968039</v>
      </c>
      <c r="G16" s="1">
        <v>0.92158428100000001</v>
      </c>
      <c r="H16">
        <f>AVERAGE(C12:C16)</f>
        <v>1042464566.2</v>
      </c>
      <c r="I16">
        <f>AVERAGE(E12:E16)*1000000000</f>
        <v>1155200000</v>
      </c>
      <c r="J16">
        <f>AVERAGE(D12:D16)</f>
        <v>835692660.20000005</v>
      </c>
      <c r="K16">
        <f>AVERAGE(F12:F16)</f>
        <v>3964944.8</v>
      </c>
      <c r="L16">
        <f>AVERAGE(G12:G16)</f>
        <v>0.90748940620000007</v>
      </c>
    </row>
    <row r="17" spans="1:12" x14ac:dyDescent="0.25">
      <c r="A17" s="1">
        <v>8</v>
      </c>
      <c r="B17" s="1">
        <v>1</v>
      </c>
      <c r="C17" s="1">
        <v>1030533210</v>
      </c>
      <c r="D17" s="1">
        <v>819644784</v>
      </c>
      <c r="E17" s="1">
        <v>1.1479999999999999</v>
      </c>
      <c r="F17" s="1">
        <v>3981500</v>
      </c>
      <c r="G17" s="1">
        <v>0.90325531199999998</v>
      </c>
    </row>
    <row r="18" spans="1:12" x14ac:dyDescent="0.25">
      <c r="A18" s="1">
        <v>8</v>
      </c>
      <c r="B18" s="1">
        <v>2</v>
      </c>
      <c r="C18" s="1">
        <v>1016570999</v>
      </c>
      <c r="D18" s="1">
        <v>819630588</v>
      </c>
      <c r="E18" s="1">
        <v>1.157</v>
      </c>
      <c r="F18" s="1">
        <v>3957198</v>
      </c>
      <c r="G18" s="1">
        <v>0.88202869299999997</v>
      </c>
    </row>
    <row r="19" spans="1:12" x14ac:dyDescent="0.25">
      <c r="A19" s="1">
        <v>8</v>
      </c>
      <c r="B19" s="1">
        <v>3</v>
      </c>
      <c r="C19" s="1">
        <v>1015843158</v>
      </c>
      <c r="D19" s="1">
        <v>819630584</v>
      </c>
      <c r="E19" s="1">
        <v>1.157</v>
      </c>
      <c r="F19" s="1">
        <v>3957371</v>
      </c>
      <c r="G19" s="1">
        <v>0.88096546600000003</v>
      </c>
    </row>
    <row r="20" spans="1:12" x14ac:dyDescent="0.25">
      <c r="A20" s="1">
        <v>8</v>
      </c>
      <c r="B20" s="1">
        <v>4</v>
      </c>
      <c r="C20" s="1">
        <v>1020817000</v>
      </c>
      <c r="D20" s="1">
        <v>819644720</v>
      </c>
      <c r="E20" s="1">
        <v>1.153</v>
      </c>
      <c r="F20" s="1">
        <v>3967954</v>
      </c>
      <c r="G20" s="1">
        <v>0.88887992699999996</v>
      </c>
    </row>
    <row r="21" spans="1:12" x14ac:dyDescent="0.25">
      <c r="A21" s="1">
        <v>8</v>
      </c>
      <c r="B21" s="1">
        <v>5</v>
      </c>
      <c r="C21" s="1">
        <v>1020681710</v>
      </c>
      <c r="D21" s="1">
        <v>819644564</v>
      </c>
      <c r="E21" s="1">
        <v>1.153</v>
      </c>
      <c r="F21" s="1">
        <v>3967711</v>
      </c>
      <c r="G21" s="1">
        <v>0.88817732500000002</v>
      </c>
      <c r="H21">
        <f>AVERAGE(C17:C21)</f>
        <v>1020889215.4</v>
      </c>
      <c r="I21">
        <f>AVERAGE(E17:E21)*1000000000</f>
        <v>1153600000.0000002</v>
      </c>
      <c r="J21">
        <f>AVERAGE(D17:D21)</f>
        <v>819639048</v>
      </c>
      <c r="K21">
        <f>AVERAGE(F17:F21)</f>
        <v>3966346.8</v>
      </c>
      <c r="L21">
        <f>AVERAGE(G17:G21)</f>
        <v>0.88866134460000001</v>
      </c>
    </row>
    <row r="25" spans="1:12" x14ac:dyDescent="0.25">
      <c r="A25" s="1" t="s">
        <v>6</v>
      </c>
      <c r="B25" s="1" t="s">
        <v>22</v>
      </c>
      <c r="C25" s="1" t="s">
        <v>23</v>
      </c>
      <c r="D25" s="1" t="s">
        <v>24</v>
      </c>
      <c r="E25" s="1" t="s">
        <v>25</v>
      </c>
    </row>
    <row r="26" spans="1:12" x14ac:dyDescent="0.25">
      <c r="A26" s="1" t="s">
        <v>7</v>
      </c>
      <c r="B26" s="1">
        <f>H6/J6</f>
        <v>1.1915145251090427</v>
      </c>
      <c r="C26" s="1">
        <f>H11/J11</f>
        <v>1.2473088009069402</v>
      </c>
      <c r="D26" s="1">
        <f>H16/J16</f>
        <v>1.247425777259447</v>
      </c>
      <c r="E26" s="1">
        <f>H21/J21</f>
        <v>1.2455351143787869</v>
      </c>
    </row>
    <row r="27" spans="1:12" x14ac:dyDescent="0.25">
      <c r="A27" s="1" t="s">
        <v>8</v>
      </c>
      <c r="B27" s="1">
        <f>J6</f>
        <v>973310682.79999995</v>
      </c>
      <c r="C27" s="1">
        <f>J11</f>
        <v>873697771.39999998</v>
      </c>
      <c r="D27" s="1">
        <f>J16</f>
        <v>835692660.20000005</v>
      </c>
      <c r="E27" s="1">
        <f>J21</f>
        <v>819639048</v>
      </c>
    </row>
    <row r="28" spans="1:12" x14ac:dyDescent="0.25">
      <c r="A28" s="1" t="s">
        <v>9</v>
      </c>
      <c r="B28" s="1">
        <f>K6</f>
        <v>3958519.8</v>
      </c>
      <c r="C28" s="1">
        <f>K11</f>
        <v>3958260</v>
      </c>
      <c r="D28" s="1">
        <f>K16</f>
        <v>3964944.8</v>
      </c>
      <c r="E28" s="1">
        <f>K21</f>
        <v>3966346.8</v>
      </c>
    </row>
    <row r="29" spans="1:12" x14ac:dyDescent="0.25">
      <c r="A29" s="1" t="s">
        <v>18</v>
      </c>
      <c r="B29" s="1">
        <f>I6</f>
        <v>1139200000</v>
      </c>
      <c r="C29" s="1">
        <f>I11</f>
        <v>1147600000.0000002</v>
      </c>
      <c r="D29" s="1">
        <f>I16</f>
        <v>1155200000</v>
      </c>
      <c r="E29" s="1">
        <f>I21</f>
        <v>1153600000.0000002</v>
      </c>
    </row>
    <row r="30" spans="1:12" x14ac:dyDescent="0.25">
      <c r="A30" s="1" t="s">
        <v>10</v>
      </c>
      <c r="B30" s="1">
        <f>L6</f>
        <v>1.0231662086</v>
      </c>
      <c r="C30" s="1">
        <f>L11</f>
        <v>0.95372473979999994</v>
      </c>
      <c r="D30" s="1">
        <f>L16</f>
        <v>0.90748940620000007</v>
      </c>
      <c r="E30" s="1">
        <f>L21</f>
        <v>0.88866134460000001</v>
      </c>
    </row>
    <row r="31" spans="1:12" x14ac:dyDescent="0.25">
      <c r="A31" s="1" t="s">
        <v>11</v>
      </c>
      <c r="B31" s="1">
        <f>B27*B26/B29</f>
        <v>1.0180072120786516</v>
      </c>
      <c r="C31" s="1">
        <f t="shared" ref="C31:E31" si="0">C27*C26/C29</f>
        <v>0.94960867863366993</v>
      </c>
      <c r="D31" s="1">
        <f t="shared" si="0"/>
        <v>0.90241046243074796</v>
      </c>
      <c r="E31" s="1">
        <f t="shared" si="0"/>
        <v>0.88495944469486809</v>
      </c>
      <c r="F31" t="str">
        <f>"=#instr*CPI/freq"</f>
        <v>=#instr*CPI/freq</v>
      </c>
    </row>
    <row r="32" spans="1:12" x14ac:dyDescent="0.25">
      <c r="A32" s="1" t="s">
        <v>19</v>
      </c>
      <c r="B32" s="1"/>
      <c r="C32" s="1">
        <f>MAX($B$30/C30, C30/$B$30)</f>
        <v>1.0728108078800203</v>
      </c>
      <c r="D32" s="1">
        <f>MAX($B$30/D30, D30/$B$30)</f>
        <v>1.1274690388776902</v>
      </c>
      <c r="E32" s="1">
        <f>MAX($B$30/E30, E30/$B$30)</f>
        <v>1.1513567174012083</v>
      </c>
      <c r="F32" t="str">
        <f>"=max(meas,-O0/meas,-O1-3(^-1))"</f>
        <v>=max(meas,-O0/meas,-O1-3(^-1))</v>
      </c>
    </row>
    <row r="33" spans="1:6" x14ac:dyDescent="0.25">
      <c r="A33" s="25" t="s">
        <v>27</v>
      </c>
      <c r="B33" s="1"/>
      <c r="C33" s="1">
        <f>(2*(1-C32)/(C32*(1-2)))</f>
        <v>0.13573839365750159</v>
      </c>
      <c r="D33" s="1">
        <f>(4*(1-D32)/(D32*(1-4)))</f>
        <v>0.15074357932947582</v>
      </c>
      <c r="E33" s="1">
        <f>(8*(1-E32)/(E32*(1-8)))</f>
        <v>0.15023936803167459</v>
      </c>
      <c r="F33" t="str">
        <f>"=(E(1-S))/(S(1-E))"</f>
        <v>=(E(1-S))/(S(1-E))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85" zoomScaleNormal="85" workbookViewId="0">
      <selection activeCell="A25" sqref="A25:E32"/>
    </sheetView>
  </sheetViews>
  <sheetFormatPr defaultRowHeight="15" x14ac:dyDescent="0.25"/>
  <cols>
    <col min="1" max="1" width="19.5703125" bestFit="1" customWidth="1"/>
    <col min="2" max="2" width="13.5703125" customWidth="1"/>
    <col min="3" max="3" width="11" bestFit="1" customWidth="1"/>
    <col min="4" max="4" width="12.5703125" bestFit="1" customWidth="1"/>
    <col min="5" max="5" width="18.28515625" bestFit="1" customWidth="1"/>
    <col min="6" max="6" width="18.85546875" customWidth="1"/>
    <col min="7" max="7" width="17.85546875" bestFit="1" customWidth="1"/>
    <col min="8" max="8" width="14.42578125" bestFit="1" customWidth="1"/>
    <col min="9" max="9" width="24.28515625" bestFit="1" customWidth="1"/>
    <col min="10" max="10" width="19.42578125" bestFit="1" customWidth="1"/>
    <col min="11" max="11" width="21.85546875" bestFit="1" customWidth="1"/>
    <col min="12" max="12" width="24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t="s">
        <v>12</v>
      </c>
      <c r="I1" t="s">
        <v>17</v>
      </c>
      <c r="J1" t="s">
        <v>13</v>
      </c>
      <c r="K1" t="s">
        <v>14</v>
      </c>
      <c r="L1" t="s">
        <v>15</v>
      </c>
    </row>
    <row r="2" spans="1:12" x14ac:dyDescent="0.25">
      <c r="A2" s="1">
        <v>0</v>
      </c>
      <c r="B2" s="1">
        <v>1</v>
      </c>
      <c r="C2" s="1">
        <v>1160859452</v>
      </c>
      <c r="D2" s="1">
        <v>973327728</v>
      </c>
      <c r="E2" s="1">
        <v>1.101</v>
      </c>
      <c r="F2" s="1">
        <v>3968461</v>
      </c>
      <c r="G2" s="1">
        <v>1.059864012</v>
      </c>
    </row>
    <row r="3" spans="1:12" x14ac:dyDescent="0.25">
      <c r="A3" s="1">
        <v>0</v>
      </c>
      <c r="B3" s="1">
        <v>2</v>
      </c>
      <c r="C3" s="1">
        <v>1155086493</v>
      </c>
      <c r="D3" s="1">
        <v>973310654</v>
      </c>
      <c r="E3" s="1">
        <v>1.1619999999999999</v>
      </c>
      <c r="F3" s="1">
        <v>3957237</v>
      </c>
      <c r="G3" s="1">
        <v>0.99767784900000001</v>
      </c>
    </row>
    <row r="4" spans="1:12" x14ac:dyDescent="0.25">
      <c r="A4" s="1">
        <v>0</v>
      </c>
      <c r="B4" s="1">
        <v>3</v>
      </c>
      <c r="C4" s="1">
        <v>1174848366</v>
      </c>
      <c r="D4" s="1">
        <v>973310665</v>
      </c>
      <c r="E4" s="1">
        <v>1.1619999999999999</v>
      </c>
      <c r="F4" s="1">
        <v>3957254</v>
      </c>
      <c r="G4" s="1">
        <v>1.014205923</v>
      </c>
    </row>
    <row r="5" spans="1:12" x14ac:dyDescent="0.25">
      <c r="A5" s="1">
        <v>0</v>
      </c>
      <c r="B5" s="1">
        <v>4</v>
      </c>
      <c r="C5" s="1">
        <v>1156044643</v>
      </c>
      <c r="D5" s="1">
        <v>973310607</v>
      </c>
      <c r="E5" s="1">
        <v>1.161</v>
      </c>
      <c r="F5" s="1">
        <v>3957222</v>
      </c>
      <c r="G5" s="1">
        <v>0.99901826199999999</v>
      </c>
    </row>
    <row r="6" spans="1:12" x14ac:dyDescent="0.25">
      <c r="A6" s="1">
        <v>0</v>
      </c>
      <c r="B6" s="1">
        <v>5</v>
      </c>
      <c r="C6" s="1">
        <v>1156591144</v>
      </c>
      <c r="D6" s="1">
        <v>973310752</v>
      </c>
      <c r="E6" s="1">
        <v>1.1619999999999999</v>
      </c>
      <c r="F6" s="1">
        <v>3957423</v>
      </c>
      <c r="G6" s="1">
        <v>0.99885279400000004</v>
      </c>
      <c r="H6">
        <f>AVERAGE(C2:C6)</f>
        <v>1160686019.5999999</v>
      </c>
      <c r="I6">
        <f>AVERAGE(E2:E6)*1000000000</f>
        <v>1149600000</v>
      </c>
      <c r="J6">
        <f>AVERAGE(D2:D6)</f>
        <v>973314081.20000005</v>
      </c>
      <c r="K6">
        <f>AVERAGE(F2:F6)</f>
        <v>3959519.4</v>
      </c>
      <c r="L6">
        <f>AVERAGE(G2:G6)</f>
        <v>1.0139237680000002</v>
      </c>
    </row>
    <row r="7" spans="1:12" x14ac:dyDescent="0.25">
      <c r="A7" s="1">
        <v>1</v>
      </c>
      <c r="B7" s="1">
        <v>1</v>
      </c>
      <c r="C7" s="1">
        <v>1172077776</v>
      </c>
      <c r="D7" s="1">
        <v>973310700</v>
      </c>
      <c r="E7" s="1">
        <v>1.1619999999999999</v>
      </c>
      <c r="F7" s="1">
        <v>3959321</v>
      </c>
      <c r="G7" s="1">
        <v>1.016004355</v>
      </c>
    </row>
    <row r="8" spans="1:12" x14ac:dyDescent="0.25">
      <c r="A8" s="1">
        <v>1</v>
      </c>
      <c r="B8" s="1">
        <v>2</v>
      </c>
      <c r="C8" s="1">
        <v>1156894933</v>
      </c>
      <c r="D8" s="1">
        <v>973310652</v>
      </c>
      <c r="E8" s="1">
        <v>1.161</v>
      </c>
      <c r="F8" s="1">
        <v>3957469</v>
      </c>
      <c r="G8" s="1">
        <v>0.99969305100000005</v>
      </c>
    </row>
    <row r="9" spans="1:12" x14ac:dyDescent="0.25">
      <c r="A9" s="1">
        <v>1</v>
      </c>
      <c r="B9" s="1">
        <v>3</v>
      </c>
      <c r="C9" s="1">
        <v>1161719086</v>
      </c>
      <c r="D9" s="1">
        <v>973327043</v>
      </c>
      <c r="E9" s="1">
        <v>1.1559999999999999</v>
      </c>
      <c r="F9" s="1">
        <v>3968424</v>
      </c>
      <c r="G9" s="1">
        <v>1.008340628</v>
      </c>
    </row>
    <row r="10" spans="1:12" x14ac:dyDescent="0.25">
      <c r="A10" s="1">
        <v>1</v>
      </c>
      <c r="B10" s="1">
        <v>4</v>
      </c>
      <c r="C10" s="1">
        <v>1155761625</v>
      </c>
      <c r="D10" s="1">
        <v>973310817</v>
      </c>
      <c r="E10" s="1">
        <v>1.161</v>
      </c>
      <c r="F10" s="1">
        <v>3960072</v>
      </c>
      <c r="G10" s="1">
        <v>1.001008828</v>
      </c>
    </row>
    <row r="11" spans="1:12" x14ac:dyDescent="0.25">
      <c r="A11" s="1">
        <v>1</v>
      </c>
      <c r="B11" s="1">
        <v>5</v>
      </c>
      <c r="C11" s="1">
        <v>1161637430</v>
      </c>
      <c r="D11" s="1">
        <v>973326849</v>
      </c>
      <c r="E11" s="1">
        <v>1.1559999999999999</v>
      </c>
      <c r="F11" s="1">
        <v>3968419</v>
      </c>
      <c r="G11" s="1">
        <v>1.008042608</v>
      </c>
      <c r="H11">
        <f>AVERAGE(C7:C11)</f>
        <v>1161618170</v>
      </c>
      <c r="I11">
        <f>AVERAGE(E7:E11)*1000000000</f>
        <v>1159200000</v>
      </c>
      <c r="J11">
        <f>AVERAGE(D7:D11)</f>
        <v>973317212.20000005</v>
      </c>
      <c r="K11">
        <f>AVERAGE(F7:F11)</f>
        <v>3962741</v>
      </c>
      <c r="L11">
        <f>AVERAGE(G7:G11)</f>
        <v>1.0066178940000001</v>
      </c>
    </row>
    <row r="12" spans="1:12" x14ac:dyDescent="0.25">
      <c r="A12" s="1">
        <v>2</v>
      </c>
      <c r="B12" s="1">
        <v>1</v>
      </c>
      <c r="C12" s="1">
        <v>1155206356</v>
      </c>
      <c r="D12" s="1">
        <v>973310559</v>
      </c>
      <c r="E12" s="1">
        <v>1.1040000000000001</v>
      </c>
      <c r="F12" s="1">
        <v>3957983</v>
      </c>
      <c r="G12" s="1">
        <v>1.053160436</v>
      </c>
    </row>
    <row r="13" spans="1:12" x14ac:dyDescent="0.25">
      <c r="A13" s="1">
        <v>2</v>
      </c>
      <c r="B13" s="1">
        <v>2</v>
      </c>
      <c r="C13" s="1">
        <v>1156413283</v>
      </c>
      <c r="D13" s="1">
        <v>973310877</v>
      </c>
      <c r="E13" s="1">
        <v>1.161</v>
      </c>
      <c r="F13" s="1">
        <v>3957370</v>
      </c>
      <c r="G13" s="1">
        <v>0.99937706199999998</v>
      </c>
    </row>
    <row r="14" spans="1:12" x14ac:dyDescent="0.25">
      <c r="A14" s="1">
        <v>2</v>
      </c>
      <c r="B14" s="1">
        <v>3</v>
      </c>
      <c r="C14" s="1">
        <v>1161576178</v>
      </c>
      <c r="D14" s="1">
        <v>973327254</v>
      </c>
      <c r="E14" s="1">
        <v>1.157</v>
      </c>
      <c r="F14" s="1">
        <v>3968410</v>
      </c>
      <c r="G14" s="1">
        <v>1.0078756289999999</v>
      </c>
    </row>
    <row r="15" spans="1:12" x14ac:dyDescent="0.25">
      <c r="A15" s="1">
        <v>2</v>
      </c>
      <c r="B15" s="1">
        <v>4</v>
      </c>
      <c r="C15" s="1">
        <v>1156753277</v>
      </c>
      <c r="D15" s="1">
        <v>973310682</v>
      </c>
      <c r="E15" s="1">
        <v>1.1619999999999999</v>
      </c>
      <c r="F15" s="1">
        <v>3956923</v>
      </c>
      <c r="G15" s="1">
        <v>0.99914930099999999</v>
      </c>
    </row>
    <row r="16" spans="1:12" x14ac:dyDescent="0.25">
      <c r="A16" s="1">
        <v>2</v>
      </c>
      <c r="B16" s="1">
        <v>5</v>
      </c>
      <c r="C16" s="1">
        <v>1156641289</v>
      </c>
      <c r="D16" s="1">
        <v>973310925</v>
      </c>
      <c r="E16" s="1">
        <v>1.161</v>
      </c>
      <c r="F16" s="1">
        <v>3957194</v>
      </c>
      <c r="G16" s="1">
        <v>0.99934784300000001</v>
      </c>
      <c r="H16">
        <f>AVERAGE(C12:C16)</f>
        <v>1157318076.5999999</v>
      </c>
      <c r="I16">
        <f>AVERAGE(E12:E16)*1000000000</f>
        <v>1148999999.9999998</v>
      </c>
      <c r="J16">
        <f>AVERAGE(D12:D16)</f>
        <v>973314059.39999998</v>
      </c>
      <c r="K16">
        <f>AVERAGE(F12:F16)</f>
        <v>3959576</v>
      </c>
      <c r="L16">
        <f>AVERAGE(G12:G16)</f>
        <v>1.0117820541999998</v>
      </c>
    </row>
    <row r="17" spans="1:12" x14ac:dyDescent="0.25">
      <c r="A17" s="1">
        <v>3</v>
      </c>
      <c r="B17" s="1">
        <v>1</v>
      </c>
      <c r="C17" s="1">
        <v>1153639647</v>
      </c>
      <c r="D17" s="1">
        <v>973327274</v>
      </c>
      <c r="E17" s="1">
        <v>1.151</v>
      </c>
      <c r="F17" s="1">
        <v>3982544</v>
      </c>
      <c r="G17" s="1">
        <v>1.010994368</v>
      </c>
    </row>
    <row r="18" spans="1:12" x14ac:dyDescent="0.25">
      <c r="A18" s="1">
        <v>3</v>
      </c>
      <c r="B18" s="1">
        <v>2</v>
      </c>
      <c r="C18" s="1">
        <v>1161501507</v>
      </c>
      <c r="D18" s="1">
        <v>973327304</v>
      </c>
      <c r="E18" s="1">
        <v>1.157</v>
      </c>
      <c r="F18" s="1">
        <v>3968550</v>
      </c>
      <c r="G18" s="1">
        <v>1.0075739619999999</v>
      </c>
    </row>
    <row r="19" spans="1:12" x14ac:dyDescent="0.25">
      <c r="A19" s="1">
        <v>3</v>
      </c>
      <c r="B19" s="1">
        <v>3</v>
      </c>
      <c r="C19" s="1">
        <v>1156698096</v>
      </c>
      <c r="D19" s="1">
        <v>973310758</v>
      </c>
      <c r="E19" s="1">
        <v>1.161</v>
      </c>
      <c r="F19" s="1">
        <v>3957307</v>
      </c>
      <c r="G19" s="1">
        <v>0.99979299700000002</v>
      </c>
    </row>
    <row r="20" spans="1:12" x14ac:dyDescent="0.25">
      <c r="A20" s="1">
        <v>3</v>
      </c>
      <c r="B20" s="1">
        <v>4</v>
      </c>
      <c r="C20" s="1">
        <v>1155895280</v>
      </c>
      <c r="D20" s="1">
        <v>973310581</v>
      </c>
      <c r="E20" s="1">
        <v>1.161</v>
      </c>
      <c r="F20" s="1">
        <v>3959115</v>
      </c>
      <c r="G20" s="1">
        <v>0.99949294600000005</v>
      </c>
    </row>
    <row r="21" spans="1:12" x14ac:dyDescent="0.25">
      <c r="A21" s="1">
        <v>3</v>
      </c>
      <c r="B21" s="1">
        <v>5</v>
      </c>
      <c r="C21" s="1">
        <v>1161289140</v>
      </c>
      <c r="D21" s="1">
        <v>973327249</v>
      </c>
      <c r="E21" s="1">
        <v>1.157</v>
      </c>
      <c r="F21" s="1">
        <v>3968514</v>
      </c>
      <c r="G21" s="1">
        <v>1.0067410489999999</v>
      </c>
      <c r="H21">
        <f>AVERAGE(C17:C21)</f>
        <v>1157804734</v>
      </c>
      <c r="I21">
        <f>AVERAGE(E17:E21)*1000000000</f>
        <v>1157400000</v>
      </c>
      <c r="J21">
        <f>AVERAGE(D17:D21)</f>
        <v>973320633.20000005</v>
      </c>
      <c r="K21">
        <f>AVERAGE(F17:F21)</f>
        <v>3967206</v>
      </c>
      <c r="L21">
        <f>AVERAGE(G17:G21)</f>
        <v>1.0049190643999999</v>
      </c>
    </row>
    <row r="24" spans="1:12" ht="15.75" thickBot="1" x14ac:dyDescent="0.3"/>
    <row r="25" spans="1:12" ht="15.75" thickBot="1" x14ac:dyDescent="0.3">
      <c r="A25" s="12" t="s">
        <v>6</v>
      </c>
      <c r="B25" s="9" t="str">
        <f>"-O0"</f>
        <v>-O0</v>
      </c>
      <c r="C25" s="7" t="str">
        <f>"-O1"</f>
        <v>-O1</v>
      </c>
      <c r="D25" s="7" t="str">
        <f>"-O2"</f>
        <v>-O2</v>
      </c>
      <c r="E25" s="8" t="str">
        <f>"-O3"</f>
        <v>-O3</v>
      </c>
    </row>
    <row r="26" spans="1:12" x14ac:dyDescent="0.25">
      <c r="A26" s="13" t="s">
        <v>7</v>
      </c>
      <c r="B26" s="10">
        <f>H6/J6</f>
        <v>1.1925092239177191</v>
      </c>
      <c r="C26" s="5">
        <f>H11/J11</f>
        <v>1.1934630924427825</v>
      </c>
      <c r="D26" s="5">
        <f>H16/J16</f>
        <v>1.1890489666957336</v>
      </c>
      <c r="E26" s="6">
        <f>H21/J21</f>
        <v>1.1895409328716982</v>
      </c>
    </row>
    <row r="27" spans="1:12" x14ac:dyDescent="0.25">
      <c r="A27" s="14" t="s">
        <v>8</v>
      </c>
      <c r="B27" s="11">
        <f>J6</f>
        <v>973314081.20000005</v>
      </c>
      <c r="C27" s="1">
        <f>J11</f>
        <v>973317212.20000005</v>
      </c>
      <c r="D27" s="1">
        <f>J16</f>
        <v>973314059.39999998</v>
      </c>
      <c r="E27" s="2">
        <f>J21</f>
        <v>973320633.20000005</v>
      </c>
    </row>
    <row r="28" spans="1:12" x14ac:dyDescent="0.25">
      <c r="A28" s="14" t="s">
        <v>9</v>
      </c>
      <c r="B28" s="11">
        <f>K6</f>
        <v>3959519.4</v>
      </c>
      <c r="C28" s="1">
        <f>K11</f>
        <v>3962741</v>
      </c>
      <c r="D28" s="1">
        <f>K16</f>
        <v>3959576</v>
      </c>
      <c r="E28" s="2">
        <f>K21</f>
        <v>3967206</v>
      </c>
    </row>
    <row r="29" spans="1:12" x14ac:dyDescent="0.25">
      <c r="A29" s="14" t="s">
        <v>18</v>
      </c>
      <c r="B29" s="11">
        <f>I6</f>
        <v>1149600000</v>
      </c>
      <c r="C29" s="1">
        <f>I11</f>
        <v>1159200000</v>
      </c>
      <c r="D29" s="1">
        <f>I16</f>
        <v>1148999999.9999998</v>
      </c>
      <c r="E29" s="2">
        <f>I21</f>
        <v>1157400000</v>
      </c>
    </row>
    <row r="30" spans="1:12" x14ac:dyDescent="0.25">
      <c r="A30" s="14" t="s">
        <v>10</v>
      </c>
      <c r="B30" s="11">
        <f>L6</f>
        <v>1.0139237680000002</v>
      </c>
      <c r="C30" s="1">
        <f>L11</f>
        <v>1.0066178940000001</v>
      </c>
      <c r="D30" s="1">
        <f>L16</f>
        <v>1.0117820541999998</v>
      </c>
      <c r="E30" s="2">
        <f>L21</f>
        <v>1.0049190643999999</v>
      </c>
    </row>
    <row r="31" spans="1:12" x14ac:dyDescent="0.25">
      <c r="A31" s="14" t="s">
        <v>11</v>
      </c>
      <c r="B31" s="11">
        <f>B27*B26/B29</f>
        <v>1.0096433712595685</v>
      </c>
      <c r="C31" s="1">
        <f t="shared" ref="C31:E31" si="0">C27*C26/C29</f>
        <v>1.0020860679779158</v>
      </c>
      <c r="D31" s="1">
        <f t="shared" si="0"/>
        <v>1.0072394052219322</v>
      </c>
      <c r="E31" s="2">
        <f t="shared" si="0"/>
        <v>1.0003496924140314</v>
      </c>
      <c r="F31" t="str">
        <f>"=#instr*CPI/freq"</f>
        <v>=#instr*CPI/freq</v>
      </c>
    </row>
    <row r="32" spans="1:12" ht="15.75" thickBot="1" x14ac:dyDescent="0.3">
      <c r="A32" s="15" t="s">
        <v>19</v>
      </c>
      <c r="B32" s="16"/>
      <c r="C32" s="17">
        <f>MAX($B$30/C30, C30/$B$30)</f>
        <v>1.0072578423685363</v>
      </c>
      <c r="D32" s="17">
        <f>MAX($B$30/D30, D30/$B$30)</f>
        <v>1.0021167738557033</v>
      </c>
      <c r="E32" s="17">
        <f>MAX($B$30/E30, E30/$B$30)</f>
        <v>1.0089606257050927</v>
      </c>
      <c r="F32" t="str">
        <f>"=max(meas,-O0/meas,-O1-3(^-1))"</f>
        <v>=max(meas,-O0/meas,-O1-3(^-1))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7"/>
    </sheetView>
  </sheetViews>
  <sheetFormatPr defaultRowHeight="15" x14ac:dyDescent="0.25"/>
  <cols>
    <col min="1" max="1" width="18" bestFit="1" customWidth="1"/>
    <col min="2" max="2" width="12.5703125" bestFit="1" customWidth="1"/>
    <col min="3" max="3" width="11" bestFit="1" customWidth="1"/>
    <col min="4" max="4" width="11.85546875" bestFit="1" customWidth="1"/>
    <col min="5" max="5" width="17.7109375" bestFit="1" customWidth="1"/>
    <col min="6" max="7" width="17.28515625" bestFit="1" customWidth="1"/>
    <col min="8" max="8" width="24.85546875" bestFit="1" customWidth="1"/>
    <col min="9" max="9" width="14.42578125" bestFit="1" customWidth="1"/>
    <col min="10" max="10" width="15.85546875" bestFit="1" customWidth="1"/>
    <col min="11" max="11" width="23.85546875" bestFit="1" customWidth="1"/>
    <col min="12" max="12" width="19.42578125" bestFit="1" customWidth="1"/>
    <col min="13" max="13" width="21.85546875" bestFit="1" customWidth="1"/>
    <col min="14" max="14" width="2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 t="s">
        <v>20</v>
      </c>
    </row>
    <row r="2" spans="1:8" x14ac:dyDescent="0.25">
      <c r="A2" s="1">
        <v>1</v>
      </c>
      <c r="B2" s="1">
        <v>1</v>
      </c>
      <c r="C2" s="1">
        <v>1174420161</v>
      </c>
      <c r="D2" s="1">
        <v>973321002</v>
      </c>
      <c r="E2" s="1">
        <v>1.105</v>
      </c>
      <c r="F2" s="1">
        <v>3959911</v>
      </c>
      <c r="G2" s="1">
        <v>1.0698542369999999</v>
      </c>
      <c r="H2" s="1">
        <v>65.38</v>
      </c>
    </row>
    <row r="3" spans="1:8" x14ac:dyDescent="0.25">
      <c r="A3" s="1">
        <v>1</v>
      </c>
      <c r="B3" s="1">
        <v>2</v>
      </c>
      <c r="C3" s="1">
        <v>1161805960</v>
      </c>
      <c r="D3" s="1">
        <v>973338177</v>
      </c>
      <c r="E3" s="1">
        <v>1.1000000000000001</v>
      </c>
      <c r="F3" s="1">
        <v>3971478</v>
      </c>
      <c r="G3" s="1">
        <v>1.0682035649999999</v>
      </c>
      <c r="H3" s="1">
        <v>71.599999999999994</v>
      </c>
    </row>
    <row r="4" spans="1:8" x14ac:dyDescent="0.25">
      <c r="A4" s="1">
        <v>1</v>
      </c>
      <c r="B4" s="1">
        <v>3</v>
      </c>
      <c r="C4" s="1">
        <v>1175007786</v>
      </c>
      <c r="D4" s="1">
        <v>973337500</v>
      </c>
      <c r="E4" s="1">
        <v>1.155</v>
      </c>
      <c r="F4" s="1">
        <v>3973299</v>
      </c>
      <c r="G4" s="1">
        <v>1.0229804760000001</v>
      </c>
      <c r="H4" s="1">
        <v>88.45</v>
      </c>
    </row>
    <row r="5" spans="1:8" x14ac:dyDescent="0.25">
      <c r="A5" s="1">
        <v>1</v>
      </c>
      <c r="B5" s="1">
        <v>4</v>
      </c>
      <c r="C5" s="1">
        <v>1156905177</v>
      </c>
      <c r="D5" s="1">
        <v>973320679</v>
      </c>
      <c r="E5" s="1">
        <v>1.1599999999999999</v>
      </c>
      <c r="F5" s="1">
        <v>3961336</v>
      </c>
      <c r="G5" s="1">
        <v>1.0038886069999999</v>
      </c>
      <c r="H5" s="1">
        <v>71.599999999999994</v>
      </c>
    </row>
    <row r="6" spans="1:8" x14ac:dyDescent="0.25">
      <c r="A6" s="1">
        <v>1</v>
      </c>
      <c r="B6" s="1">
        <v>5</v>
      </c>
      <c r="C6" s="1">
        <v>1157351080</v>
      </c>
      <c r="D6" s="1">
        <v>973320852</v>
      </c>
      <c r="E6" s="1">
        <v>1.1599999999999999</v>
      </c>
      <c r="F6" s="1">
        <v>3960084</v>
      </c>
      <c r="G6" s="1">
        <v>1.003939806</v>
      </c>
      <c r="H6" s="1">
        <v>79.14</v>
      </c>
    </row>
    <row r="7" spans="1:8" x14ac:dyDescent="0.25">
      <c r="A7" s="1" t="s">
        <v>21</v>
      </c>
      <c r="B7" s="1"/>
      <c r="C7" s="1">
        <f>AVERAGE(C2:C6)</f>
        <v>1165098032.8</v>
      </c>
      <c r="D7" s="1">
        <f>AVERAGE(D2:D6)</f>
        <v>973327642</v>
      </c>
      <c r="E7" s="1">
        <f>AVERAGE(E2:E6)*1000000000</f>
        <v>1136000000.0000002</v>
      </c>
      <c r="F7" s="1">
        <f>AVERAGE(F2:F6)</f>
        <v>3965221.6</v>
      </c>
      <c r="G7" s="1">
        <f>AVERAGE(G2:G6)</f>
        <v>1.0337733382000001</v>
      </c>
      <c r="H7" s="1">
        <f>AVERAGE(H2:H6)</f>
        <v>75.233999999999995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85" zoomScaleNormal="85" workbookViewId="0">
      <selection activeCell="R19" sqref="R19"/>
    </sheetView>
  </sheetViews>
  <sheetFormatPr defaultRowHeight="15" x14ac:dyDescent="0.25"/>
  <cols>
    <col min="1" max="1" width="20.28515625" bestFit="1" customWidth="1"/>
    <col min="2" max="2" width="12.5703125" bestFit="1" customWidth="1"/>
    <col min="3" max="3" width="11" bestFit="1" customWidth="1"/>
    <col min="4" max="4" width="11.85546875" bestFit="1" customWidth="1"/>
    <col min="5" max="5" width="17.7109375" bestFit="1" customWidth="1"/>
    <col min="6" max="6" width="14" bestFit="1" customWidth="1"/>
    <col min="7" max="7" width="17.28515625" bestFit="1" customWidth="1"/>
    <col min="8" max="8" width="14.42578125" bestFit="1" customWidth="1"/>
    <col min="9" max="9" width="23.85546875" bestFit="1" customWidth="1"/>
    <col min="10" max="10" width="19.42578125" bestFit="1" customWidth="1"/>
    <col min="11" max="11" width="21.85546875" bestFit="1" customWidth="1"/>
    <col min="12" max="12" width="22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t="s">
        <v>12</v>
      </c>
      <c r="I1" t="s">
        <v>17</v>
      </c>
      <c r="J1" t="s">
        <v>13</v>
      </c>
      <c r="K1" t="s">
        <v>14</v>
      </c>
      <c r="L1" t="s">
        <v>15</v>
      </c>
    </row>
    <row r="2" spans="1:12" x14ac:dyDescent="0.25">
      <c r="A2" s="1">
        <v>1</v>
      </c>
      <c r="B2" s="1">
        <v>1</v>
      </c>
      <c r="C2" s="1">
        <v>1161826828</v>
      </c>
      <c r="D2" s="1">
        <v>973327967</v>
      </c>
      <c r="E2" s="1">
        <v>1.1020000000000001</v>
      </c>
      <c r="F2" s="1">
        <v>3970226</v>
      </c>
      <c r="G2" s="1">
        <v>1.0596312990000001</v>
      </c>
    </row>
    <row r="3" spans="1:12" x14ac:dyDescent="0.25">
      <c r="A3" s="1">
        <v>1</v>
      </c>
      <c r="B3" s="1">
        <v>2</v>
      </c>
      <c r="C3" s="1">
        <v>1155725083</v>
      </c>
      <c r="D3" s="1">
        <v>973310567</v>
      </c>
      <c r="E3" s="1">
        <v>1.161</v>
      </c>
      <c r="F3" s="1">
        <v>3959303</v>
      </c>
      <c r="G3" s="1">
        <v>0.99866101900000004</v>
      </c>
    </row>
    <row r="4" spans="1:12" x14ac:dyDescent="0.25">
      <c r="A4" s="1">
        <v>1</v>
      </c>
      <c r="B4" s="1">
        <v>3</v>
      </c>
      <c r="C4" s="1">
        <v>1171907390</v>
      </c>
      <c r="D4" s="1">
        <v>973310630</v>
      </c>
      <c r="E4" s="1">
        <v>1.107</v>
      </c>
      <c r="F4" s="1">
        <v>3957220</v>
      </c>
      <c r="G4" s="1">
        <v>1.0628416009999999</v>
      </c>
    </row>
    <row r="5" spans="1:12" x14ac:dyDescent="0.25">
      <c r="A5" s="1">
        <v>1</v>
      </c>
      <c r="B5" s="1">
        <v>4</v>
      </c>
      <c r="C5" s="1">
        <v>1156537746</v>
      </c>
      <c r="D5" s="1">
        <v>973310522</v>
      </c>
      <c r="E5" s="1">
        <v>1.161</v>
      </c>
      <c r="F5" s="1">
        <v>3959392</v>
      </c>
      <c r="G5" s="1">
        <v>0.99928179800000005</v>
      </c>
    </row>
    <row r="6" spans="1:12" x14ac:dyDescent="0.25">
      <c r="A6" s="1">
        <v>1</v>
      </c>
      <c r="B6" s="1">
        <v>5</v>
      </c>
      <c r="C6" s="1">
        <v>1156239200</v>
      </c>
      <c r="D6" s="1">
        <v>973310599</v>
      </c>
      <c r="E6" s="1">
        <v>1.1060000000000001</v>
      </c>
      <c r="F6" s="1">
        <v>3957112</v>
      </c>
      <c r="G6" s="1">
        <v>1.049253674</v>
      </c>
      <c r="H6">
        <f>AVERAGE(C2:C6)</f>
        <v>1160447249.4000001</v>
      </c>
      <c r="I6">
        <f>AVERAGE(E2:E6)*1000000000</f>
        <v>1127400000.0000002</v>
      </c>
      <c r="J6">
        <f>AVERAGE(D2:D6)</f>
        <v>973314057</v>
      </c>
      <c r="K6">
        <f>AVERAGE(F2:F6)</f>
        <v>3960650.6</v>
      </c>
      <c r="L6">
        <f>AVERAGE(G2:G6)</f>
        <v>1.0339338782</v>
      </c>
    </row>
    <row r="7" spans="1:12" x14ac:dyDescent="0.25">
      <c r="A7" s="1">
        <v>2</v>
      </c>
      <c r="B7" s="1">
        <v>1</v>
      </c>
      <c r="C7" s="1">
        <v>1104905760</v>
      </c>
      <c r="D7" s="1">
        <v>873712955</v>
      </c>
      <c r="E7" s="1">
        <v>1.155</v>
      </c>
      <c r="F7" s="1">
        <v>3970113</v>
      </c>
      <c r="G7" s="1">
        <v>0.96148524800000001</v>
      </c>
    </row>
    <row r="8" spans="1:12" x14ac:dyDescent="0.25">
      <c r="A8" s="1">
        <v>2</v>
      </c>
      <c r="B8" s="1">
        <v>2</v>
      </c>
      <c r="C8" s="1">
        <v>1083005943</v>
      </c>
      <c r="D8" s="1">
        <v>873697824</v>
      </c>
      <c r="E8" s="1">
        <v>1.159</v>
      </c>
      <c r="F8" s="1">
        <v>3957649</v>
      </c>
      <c r="G8" s="1">
        <v>0.93761938499999997</v>
      </c>
    </row>
    <row r="9" spans="1:12" x14ac:dyDescent="0.25">
      <c r="A9" s="1">
        <v>2</v>
      </c>
      <c r="B9" s="1">
        <v>3</v>
      </c>
      <c r="C9" s="1">
        <v>1082773219</v>
      </c>
      <c r="D9" s="1">
        <v>873697716</v>
      </c>
      <c r="E9" s="1">
        <v>1.1599999999999999</v>
      </c>
      <c r="F9" s="1">
        <v>3957389</v>
      </c>
      <c r="G9" s="1">
        <v>0.93703579199999998</v>
      </c>
    </row>
    <row r="10" spans="1:12" x14ac:dyDescent="0.25">
      <c r="A10" s="1">
        <v>2</v>
      </c>
      <c r="B10" s="1">
        <v>4</v>
      </c>
      <c r="C10" s="1">
        <v>1099358521</v>
      </c>
      <c r="D10" s="1">
        <v>873697916</v>
      </c>
      <c r="E10" s="1">
        <v>1.1599999999999999</v>
      </c>
      <c r="F10" s="1">
        <v>3960232</v>
      </c>
      <c r="G10" s="1">
        <v>0.95092418700000003</v>
      </c>
    </row>
    <row r="11" spans="1:12" x14ac:dyDescent="0.25">
      <c r="A11" s="1">
        <v>2</v>
      </c>
      <c r="B11" s="1">
        <v>5</v>
      </c>
      <c r="C11" s="1">
        <v>1083445133</v>
      </c>
      <c r="D11" s="1">
        <v>873697765</v>
      </c>
      <c r="E11" s="1">
        <v>1.159</v>
      </c>
      <c r="F11" s="1">
        <v>3957337</v>
      </c>
      <c r="G11" s="1">
        <v>0.93793198700000002</v>
      </c>
      <c r="H11">
        <f>AVERAGE(C7:C11)</f>
        <v>1090697715.2</v>
      </c>
      <c r="I11">
        <f>AVERAGE(E7:E11)*1000000000</f>
        <v>1158600000</v>
      </c>
      <c r="J11">
        <f>AVERAGE(D7:D11)</f>
        <v>873700835.20000005</v>
      </c>
      <c r="K11">
        <f>AVERAGE(F7:F11)</f>
        <v>3960544</v>
      </c>
      <c r="L11">
        <f>AVERAGE(G7:G11)</f>
        <v>0.94499931979999996</v>
      </c>
    </row>
    <row r="12" spans="1:12" x14ac:dyDescent="0.25">
      <c r="A12" s="1">
        <v>4</v>
      </c>
      <c r="B12" s="1">
        <v>1</v>
      </c>
      <c r="C12" s="1">
        <v>1059381818</v>
      </c>
      <c r="D12" s="1">
        <v>835702394</v>
      </c>
      <c r="E12" s="1">
        <v>1.0940000000000001</v>
      </c>
      <c r="F12" s="1">
        <v>3969410</v>
      </c>
      <c r="G12" s="1">
        <v>0.97371671999999998</v>
      </c>
    </row>
    <row r="13" spans="1:12" x14ac:dyDescent="0.25">
      <c r="A13" s="1">
        <v>4</v>
      </c>
      <c r="B13" s="1">
        <v>2</v>
      </c>
      <c r="C13" s="1">
        <v>1043207692</v>
      </c>
      <c r="D13" s="1">
        <v>835701436</v>
      </c>
      <c r="E13" s="1">
        <v>1.153</v>
      </c>
      <c r="F13" s="1">
        <v>3967571</v>
      </c>
      <c r="G13" s="1">
        <v>0.90832853800000002</v>
      </c>
    </row>
    <row r="14" spans="1:12" x14ac:dyDescent="0.25">
      <c r="A14" s="1">
        <v>4</v>
      </c>
      <c r="B14" s="1">
        <v>3</v>
      </c>
      <c r="C14" s="1">
        <v>1038742017</v>
      </c>
      <c r="D14" s="1">
        <v>835686880</v>
      </c>
      <c r="E14" s="1">
        <v>1.1579999999999999</v>
      </c>
      <c r="F14" s="1">
        <v>3956942</v>
      </c>
      <c r="G14" s="1">
        <v>0.90056283199999998</v>
      </c>
    </row>
    <row r="15" spans="1:12" x14ac:dyDescent="0.25">
      <c r="A15" s="1">
        <v>4</v>
      </c>
      <c r="B15" s="1">
        <v>4</v>
      </c>
      <c r="C15" s="1">
        <v>1053602205</v>
      </c>
      <c r="D15" s="1">
        <v>835686817</v>
      </c>
      <c r="E15" s="1">
        <v>1.1579999999999999</v>
      </c>
      <c r="F15" s="1">
        <v>3960038</v>
      </c>
      <c r="G15" s="1">
        <v>0.91271013700000003</v>
      </c>
    </row>
    <row r="16" spans="1:12" x14ac:dyDescent="0.25">
      <c r="A16" s="1">
        <v>4</v>
      </c>
      <c r="B16" s="1">
        <v>5</v>
      </c>
      <c r="C16" s="1">
        <v>1053801085</v>
      </c>
      <c r="D16" s="1">
        <v>835686996</v>
      </c>
      <c r="E16" s="1">
        <v>1.1579999999999999</v>
      </c>
      <c r="F16" s="1">
        <v>3957768</v>
      </c>
      <c r="G16" s="1">
        <v>0.91302701200000003</v>
      </c>
      <c r="H16">
        <f>AVERAGE(C12:C16)</f>
        <v>1049746963.4</v>
      </c>
      <c r="I16">
        <f>AVERAGE(E12:E16)*1000000000</f>
        <v>1144200000</v>
      </c>
      <c r="J16">
        <f>AVERAGE(D12:D16)</f>
        <v>835692904.60000002</v>
      </c>
      <c r="K16">
        <f>AVERAGE(F12:F16)</f>
        <v>3962345.8</v>
      </c>
      <c r="L16">
        <f>AVERAGE(G12:G16)</f>
        <v>0.92166904780000003</v>
      </c>
    </row>
    <row r="17" spans="1:12" x14ac:dyDescent="0.25">
      <c r="A17" s="1">
        <v>8</v>
      </c>
      <c r="B17" s="1">
        <v>1</v>
      </c>
      <c r="C17" s="1">
        <v>1016724406</v>
      </c>
      <c r="D17" s="1">
        <v>819630660</v>
      </c>
      <c r="E17" s="1">
        <v>1.157</v>
      </c>
      <c r="F17" s="1">
        <v>3957563</v>
      </c>
      <c r="G17" s="1">
        <v>0.88380429000000005</v>
      </c>
    </row>
    <row r="18" spans="1:12" x14ac:dyDescent="0.25">
      <c r="A18" s="1">
        <v>8</v>
      </c>
      <c r="B18" s="1">
        <v>2</v>
      </c>
      <c r="C18" s="1">
        <v>1016618757</v>
      </c>
      <c r="D18" s="1">
        <v>819630474</v>
      </c>
      <c r="E18" s="1">
        <v>1.157</v>
      </c>
      <c r="F18" s="1">
        <v>3956887</v>
      </c>
      <c r="G18" s="1">
        <v>0.88145398399999997</v>
      </c>
    </row>
    <row r="19" spans="1:12" x14ac:dyDescent="0.25">
      <c r="A19" s="1">
        <v>8</v>
      </c>
      <c r="B19" s="1">
        <v>3</v>
      </c>
      <c r="C19" s="1">
        <v>1016535445</v>
      </c>
      <c r="D19" s="1">
        <v>819630592</v>
      </c>
      <c r="E19" s="1">
        <v>1.157</v>
      </c>
      <c r="F19" s="1">
        <v>3957119</v>
      </c>
      <c r="G19" s="1">
        <v>0.88233221100000003</v>
      </c>
    </row>
    <row r="20" spans="1:12" x14ac:dyDescent="0.25">
      <c r="A20" s="1">
        <v>8</v>
      </c>
      <c r="B20" s="1">
        <v>4</v>
      </c>
      <c r="C20" s="1">
        <v>1031668911</v>
      </c>
      <c r="D20" s="1">
        <v>819630614</v>
      </c>
      <c r="E20" s="1">
        <v>1.1579999999999999</v>
      </c>
      <c r="F20" s="1">
        <v>3960099</v>
      </c>
      <c r="G20" s="1">
        <v>0.894471444</v>
      </c>
    </row>
    <row r="21" spans="1:12" x14ac:dyDescent="0.25">
      <c r="A21" s="1">
        <v>8</v>
      </c>
      <c r="B21" s="1">
        <v>5</v>
      </c>
      <c r="C21" s="1">
        <v>1016662075</v>
      </c>
      <c r="D21" s="1">
        <v>819630661</v>
      </c>
      <c r="E21" s="1">
        <v>1.157</v>
      </c>
      <c r="F21" s="1">
        <v>3957428</v>
      </c>
      <c r="G21" s="1">
        <v>0.88181809799999999</v>
      </c>
      <c r="H21">
        <f>AVERAGE(C17:C21)</f>
        <v>1019641918.8</v>
      </c>
      <c r="I21">
        <f>AVERAGE(E17:E21)*1000000000</f>
        <v>1157200000</v>
      </c>
      <c r="J21">
        <f>AVERAGE(D17:D21)</f>
        <v>819630600.20000005</v>
      </c>
      <c r="K21">
        <f>AVERAGE(F17:F21)</f>
        <v>3957819.2</v>
      </c>
      <c r="L21">
        <f>AVERAGE(G17:G21)</f>
        <v>0.88477600540000001</v>
      </c>
    </row>
    <row r="25" spans="1:12" x14ac:dyDescent="0.25">
      <c r="A25" s="1" t="s">
        <v>6</v>
      </c>
      <c r="B25" s="1" t="s">
        <v>22</v>
      </c>
      <c r="C25" s="1" t="s">
        <v>23</v>
      </c>
      <c r="D25" s="1" t="s">
        <v>24</v>
      </c>
      <c r="E25" s="1" t="s">
        <v>25</v>
      </c>
    </row>
    <row r="26" spans="1:12" x14ac:dyDescent="0.25">
      <c r="A26" s="1" t="s">
        <v>7</v>
      </c>
      <c r="B26" s="1">
        <f>H6/J6</f>
        <v>1.1922639368600016</v>
      </c>
      <c r="C26" s="1">
        <f>H11/J11</f>
        <v>1.2483651969387519</v>
      </c>
      <c r="D26" s="1">
        <f>H16/J16</f>
        <v>1.256139614949173</v>
      </c>
      <c r="E26" s="1">
        <f>H21/J21</f>
        <v>1.2440261729505886</v>
      </c>
    </row>
    <row r="27" spans="1:12" x14ac:dyDescent="0.25">
      <c r="A27" s="1" t="s">
        <v>8</v>
      </c>
      <c r="B27" s="1">
        <f>J6</f>
        <v>973314057</v>
      </c>
      <c r="C27" s="1">
        <f>J11</f>
        <v>873700835.20000005</v>
      </c>
      <c r="D27" s="1">
        <f>J16</f>
        <v>835692904.60000002</v>
      </c>
      <c r="E27" s="1">
        <f>J21</f>
        <v>819630600.20000005</v>
      </c>
    </row>
    <row r="28" spans="1:12" x14ac:dyDescent="0.25">
      <c r="A28" s="1" t="s">
        <v>9</v>
      </c>
      <c r="B28" s="1">
        <f>K6</f>
        <v>3960650.6</v>
      </c>
      <c r="C28" s="1">
        <f>K11</f>
        <v>3960544</v>
      </c>
      <c r="D28" s="1">
        <f>K16</f>
        <v>3962345.8</v>
      </c>
      <c r="E28" s="1">
        <f>K21</f>
        <v>3957819.2</v>
      </c>
    </row>
    <row r="29" spans="1:12" x14ac:dyDescent="0.25">
      <c r="A29" s="1" t="s">
        <v>18</v>
      </c>
      <c r="B29" s="1">
        <f>I6</f>
        <v>1127400000.0000002</v>
      </c>
      <c r="C29" s="1">
        <f>I11</f>
        <v>1158600000</v>
      </c>
      <c r="D29" s="1">
        <f>I16</f>
        <v>1144200000</v>
      </c>
      <c r="E29" s="1">
        <f>I21</f>
        <v>1157200000</v>
      </c>
    </row>
    <row r="30" spans="1:12" x14ac:dyDescent="0.25">
      <c r="A30" s="1" t="s">
        <v>10</v>
      </c>
      <c r="B30" s="1">
        <f>L6</f>
        <v>1.0339338782</v>
      </c>
      <c r="C30" s="1">
        <f>L11</f>
        <v>0.94499931979999996</v>
      </c>
      <c r="D30" s="1">
        <f>L16</f>
        <v>0.92166904780000003</v>
      </c>
      <c r="E30" s="1">
        <f>L21</f>
        <v>0.88477600540000001</v>
      </c>
    </row>
    <row r="31" spans="1:12" x14ac:dyDescent="0.25">
      <c r="A31" s="1" t="s">
        <v>11</v>
      </c>
      <c r="B31" s="1">
        <f>B27*B26/B29</f>
        <v>1.0293127988291644</v>
      </c>
      <c r="C31" s="1">
        <f t="shared" ref="C31:E31" si="0">C27*C26/C29</f>
        <v>0.94139281477645442</v>
      </c>
      <c r="D31" s="1">
        <f t="shared" si="0"/>
        <v>0.91745058853347317</v>
      </c>
      <c r="E31" s="1">
        <f t="shared" si="0"/>
        <v>0.88112851607328024</v>
      </c>
      <c r="F31" t="str">
        <f>"=#instr*CPI/freq"</f>
        <v>=#instr*CPI/freq</v>
      </c>
    </row>
    <row r="32" spans="1:12" x14ac:dyDescent="0.25">
      <c r="A32" s="1" t="s">
        <v>19</v>
      </c>
      <c r="B32" s="1"/>
      <c r="C32" s="1">
        <f>MAX($B$30/C30, C30/$B$30)</f>
        <v>1.0941107115493187</v>
      </c>
      <c r="D32" s="1">
        <f>MAX($B$30/D30, D30/$B$30)</f>
        <v>1.1218060112444628</v>
      </c>
      <c r="E32" s="1">
        <f>MAX($B$30/E30, E30/$B$30)</f>
        <v>1.1685826377406867</v>
      </c>
      <c r="F32" t="str">
        <f>"=max(meas,-O0/meas,-O1-3(^-1))"</f>
        <v>=max(meas,-O0/meas,-O1-3(^-1))</v>
      </c>
    </row>
    <row r="33" spans="1:6" x14ac:dyDescent="0.25">
      <c r="A33" s="25" t="s">
        <v>27</v>
      </c>
      <c r="B33" s="1"/>
      <c r="C33" s="1">
        <f>(2*(1-C32)/(C32*(1-2)))</f>
        <v>0.17203142343072936</v>
      </c>
      <c r="D33" s="1">
        <f>(4*(1-D32)/(D32*(1-4)))</f>
        <v>0.14477370718708446</v>
      </c>
      <c r="E33" s="1">
        <f>(8*(1-E32)/(E32*(1-8)))</f>
        <v>0.16487141386606441</v>
      </c>
      <c r="F33" t="str">
        <f>"=(E(1-S))/(S(1-E))"</f>
        <v>=(E(1-S))/(S(1-E))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PI01 perf stat -O0-3</vt:lpstr>
      <vt:lpstr>PI01 gprof -O1</vt:lpstr>
      <vt:lpstr>PI01 Unroll</vt:lpstr>
      <vt:lpstr>PI02 perf stat -O0-3</vt:lpstr>
      <vt:lpstr>PI02 gprof -O1</vt:lpstr>
      <vt:lpstr>PI02 Unroll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Nguyen</dc:creator>
  <cp:lastModifiedBy>Justin Nguyen</cp:lastModifiedBy>
  <dcterms:created xsi:type="dcterms:W3CDTF">2018-05-03T18:58:50Z</dcterms:created>
  <dcterms:modified xsi:type="dcterms:W3CDTF">2018-05-04T06:36:30Z</dcterms:modified>
</cp:coreProperties>
</file>