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T\ELTE\research\weights_based_on_attribute_orders\OPSEARCH\revision2\Examples\"/>
    </mc:Choice>
  </mc:AlternateContent>
  <xr:revisionPtr revIDLastSave="0" documentId="13_ncr:1_{AC189EDB-7B34-4276-AE7B-7B5CD9524366}" xr6:coauthVersionLast="47" xr6:coauthVersionMax="47" xr10:uidLastSave="{00000000-0000-0000-0000-000000000000}"/>
  <bookViews>
    <workbookView xWindow="-120" yWindow="-120" windowWidth="29040" windowHeight="17520" xr2:uid="{75B2EC14-77CE-4B91-8609-49507DF36AD5}"/>
  </bookViews>
  <sheets>
    <sheet name="Example_4" sheetId="3" r:id="rId1"/>
  </sheets>
  <definedNames>
    <definedName name="solver_adj" localSheetId="0" hidden="1">Example_4!$B$11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Example_4!$B$11</definedName>
    <definedName name="solver_lhs2" localSheetId="0" hidden="1">Example_4!$B$11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Example_4!$B$18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0.5-0.000001</definedName>
    <definedName name="solver_rhs2" localSheetId="0" hidden="1">0.000001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3" l="1"/>
  <c r="D20" i="3"/>
  <c r="B20" i="3"/>
  <c r="B21" i="3" s="1"/>
  <c r="H3" i="3"/>
  <c r="I3" i="3"/>
  <c r="J3" i="3"/>
  <c r="G3" i="3"/>
  <c r="H4" i="3"/>
  <c r="I4" i="3"/>
  <c r="J4" i="3"/>
  <c r="G4" i="3"/>
  <c r="D15" i="3"/>
  <c r="E1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H5" i="3"/>
  <c r="I5" i="3"/>
  <c r="J5" i="3"/>
  <c r="G5" i="3"/>
  <c r="C14" i="3"/>
  <c r="C15" i="3" s="1"/>
  <c r="B14" i="3"/>
  <c r="B15" i="3" s="1"/>
  <c r="D21" i="3" l="1"/>
  <c r="C21" i="3"/>
  <c r="E21" i="3"/>
  <c r="N5" i="3"/>
  <c r="M8" i="3"/>
  <c r="M9" i="3"/>
  <c r="N6" i="3"/>
  <c r="L7" i="3"/>
  <c r="N7" i="3"/>
  <c r="L6" i="3"/>
  <c r="L5" i="3"/>
  <c r="O5" i="3"/>
  <c r="O6" i="3"/>
  <c r="L8" i="3"/>
  <c r="M7" i="3"/>
  <c r="O9" i="3"/>
  <c r="L9" i="3"/>
  <c r="O8" i="3"/>
  <c r="N9" i="3"/>
  <c r="M5" i="3"/>
  <c r="M6" i="3"/>
  <c r="O7" i="3"/>
  <c r="N8" i="3"/>
  <c r="B16" i="3"/>
  <c r="C16" i="3"/>
  <c r="D16" i="3"/>
  <c r="E16" i="3"/>
  <c r="S7" i="3" l="1"/>
  <c r="S8" i="3"/>
  <c r="S5" i="3"/>
  <c r="S6" i="3"/>
  <c r="S9" i="3"/>
  <c r="R8" i="3"/>
  <c r="R5" i="3"/>
  <c r="R6" i="3"/>
  <c r="R7" i="3"/>
  <c r="R9" i="3"/>
  <c r="Q5" i="3"/>
  <c r="Q6" i="3"/>
  <c r="Q7" i="3"/>
  <c r="Q8" i="3"/>
  <c r="Q9" i="3"/>
  <c r="T6" i="3"/>
  <c r="T7" i="3"/>
  <c r="T8" i="3"/>
  <c r="T9" i="3"/>
  <c r="T5" i="3"/>
  <c r="V6" i="3" l="1"/>
  <c r="V9" i="3"/>
  <c r="V5" i="3"/>
  <c r="V8" i="3"/>
  <c r="V7" i="3"/>
  <c r="B18" i="3" l="1"/>
</calcChain>
</file>

<file path=xl/sharedStrings.xml><?xml version="1.0" encoding="utf-8"?>
<sst xmlns="http://schemas.openxmlformats.org/spreadsheetml/2006/main" count="27" uniqueCount="26">
  <si>
    <t>nu</t>
  </si>
  <si>
    <t>Engine power</t>
  </si>
  <si>
    <t>Max. speed</t>
  </si>
  <si>
    <t>min</t>
  </si>
  <si>
    <t>max</t>
  </si>
  <si>
    <t>Car1</t>
  </si>
  <si>
    <t>Car2</t>
  </si>
  <si>
    <t>Car3</t>
  </si>
  <si>
    <t>Car4</t>
  </si>
  <si>
    <t>Car5</t>
  </si>
  <si>
    <t>Trunk capacity</t>
  </si>
  <si>
    <t>i/n</t>
  </si>
  <si>
    <t>tau(i/n)</t>
  </si>
  <si>
    <t>PI(i)</t>
  </si>
  <si>
    <t>w_PI(i)</t>
  </si>
  <si>
    <t>i</t>
  </si>
  <si>
    <t>F</t>
  </si>
  <si>
    <t>Pi(i)</t>
  </si>
  <si>
    <t>Decision maker (v)</t>
  </si>
  <si>
    <t>Normalized inputs</t>
  </si>
  <si>
    <t>Normalized inputs with permutation</t>
  </si>
  <si>
    <t>Scores with permutation</t>
  </si>
  <si>
    <t>Fuel Consumption</t>
  </si>
  <si>
    <t>inverted_w_PI(i)</t>
  </si>
  <si>
    <t>1-tau(1-i/n)</t>
  </si>
  <si>
    <t>U(w,x)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</si>
</sst>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0" fontId="0" fillId="0" borderId="4" xfId="0" applyBorder="1"/>
    <xf numFmtId="1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164" fontId="0" fillId="3" borderId="2" xfId="0" applyNumberFormat="1" applyFill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right"/>
    </xf>
    <xf numFmtId="164" fontId="0" fillId="0" borderId="1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4" borderId="6" xfId="0" applyFill="1" applyBorder="1" applyAlignment="1">
      <alignment horizontal="right"/>
    </xf>
    <xf numFmtId="164" fontId="0" fillId="4" borderId="7" xfId="0" applyNumberFormat="1" applyFill="1" applyBorder="1"/>
    <xf numFmtId="164" fontId="0" fillId="4" borderId="8" xfId="0" applyNumberFormat="1" applyFill="1" applyBorder="1"/>
    <xf numFmtId="164" fontId="0" fillId="4" borderId="0" xfId="0" applyNumberFormat="1" applyFill="1"/>
    <xf numFmtId="0" fontId="0" fillId="2" borderId="1" xfId="0" applyFill="1" applyBorder="1"/>
    <xf numFmtId="164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F414-1F89-4FC6-9ECB-F989C41CA128}">
  <dimension ref="A1:AD25"/>
  <sheetViews>
    <sheetView showGridLines="0" tabSelected="1" workbookViewId="0"/>
  </sheetViews>
  <sheetFormatPr defaultRowHeight="15" x14ac:dyDescent="0.25"/>
  <cols>
    <col min="1" max="1" width="16" bestFit="1" customWidth="1"/>
    <col min="2" max="5" width="19.7109375" customWidth="1"/>
    <col min="7" max="9" width="9.42578125" bestFit="1" customWidth="1"/>
    <col min="10" max="10" width="10.5703125" bestFit="1" customWidth="1"/>
    <col min="11" max="11" width="2.85546875" customWidth="1"/>
    <col min="16" max="16" width="2.7109375" customWidth="1"/>
    <col min="21" max="21" width="2.42578125" customWidth="1"/>
    <col min="22" max="22" width="6.85546875" bestFit="1" customWidth="1"/>
    <col min="23" max="23" width="1.85546875" customWidth="1"/>
    <col min="24" max="24" width="17.7109375" bestFit="1" customWidth="1"/>
  </cols>
  <sheetData>
    <row r="1" spans="1:30" x14ac:dyDescent="0.25">
      <c r="A1" s="33"/>
      <c r="B1" s="34" t="s">
        <v>1</v>
      </c>
      <c r="C1" s="35" t="s">
        <v>2</v>
      </c>
      <c r="D1" s="35" t="s">
        <v>22</v>
      </c>
      <c r="E1" s="36" t="s">
        <v>10</v>
      </c>
    </row>
    <row r="2" spans="1:30" x14ac:dyDescent="0.25">
      <c r="A2" s="7" t="s">
        <v>3</v>
      </c>
      <c r="B2" s="8">
        <v>50</v>
      </c>
      <c r="C2" s="9">
        <v>140</v>
      </c>
      <c r="D2" s="9">
        <v>5</v>
      </c>
      <c r="E2" s="10">
        <v>100</v>
      </c>
      <c r="F2" s="39" t="s">
        <v>19</v>
      </c>
      <c r="G2" s="39"/>
      <c r="H2" s="39"/>
      <c r="I2" s="39"/>
      <c r="J2" s="39"/>
      <c r="L2" s="39" t="s">
        <v>20</v>
      </c>
      <c r="M2" s="39"/>
      <c r="N2" s="39"/>
      <c r="O2" s="39"/>
      <c r="P2" s="3"/>
      <c r="Q2" s="39" t="s">
        <v>21</v>
      </c>
      <c r="R2" s="39"/>
      <c r="S2" s="39"/>
      <c r="T2" s="39"/>
      <c r="U2" s="3"/>
      <c r="V2" s="4" t="s">
        <v>25</v>
      </c>
      <c r="W2" s="5"/>
      <c r="X2" s="4" t="s">
        <v>18</v>
      </c>
    </row>
    <row r="3" spans="1:30" x14ac:dyDescent="0.25">
      <c r="A3" s="11" t="s">
        <v>4</v>
      </c>
      <c r="B3" s="12">
        <v>300</v>
      </c>
      <c r="C3" s="13">
        <v>240</v>
      </c>
      <c r="D3" s="13">
        <v>25</v>
      </c>
      <c r="E3" s="14">
        <v>600</v>
      </c>
      <c r="F3" s="2" t="s">
        <v>17</v>
      </c>
      <c r="G3">
        <f>B13</f>
        <v>3</v>
      </c>
      <c r="H3">
        <f t="shared" ref="H3:J3" si="0">C13</f>
        <v>2</v>
      </c>
      <c r="I3">
        <f t="shared" si="0"/>
        <v>4</v>
      </c>
      <c r="J3">
        <f t="shared" si="0"/>
        <v>1</v>
      </c>
    </row>
    <row r="4" spans="1:30" x14ac:dyDescent="0.25">
      <c r="B4" s="1"/>
      <c r="F4" s="2" t="s">
        <v>15</v>
      </c>
      <c r="G4">
        <f>B12</f>
        <v>1</v>
      </c>
      <c r="H4">
        <f t="shared" ref="H4:J4" si="1">C12</f>
        <v>2</v>
      </c>
      <c r="I4">
        <f t="shared" si="1"/>
        <v>3</v>
      </c>
      <c r="J4">
        <f t="shared" si="1"/>
        <v>4</v>
      </c>
    </row>
    <row r="5" spans="1:30" x14ac:dyDescent="0.25">
      <c r="A5" s="15" t="s">
        <v>5</v>
      </c>
      <c r="B5" s="16">
        <v>170</v>
      </c>
      <c r="C5" s="16">
        <v>220</v>
      </c>
      <c r="D5" s="16">
        <v>23</v>
      </c>
      <c r="E5" s="17">
        <v>450</v>
      </c>
      <c r="G5" s="1">
        <f>(B5-B$2)/(B$3-B$2)</f>
        <v>0.48</v>
      </c>
      <c r="H5" s="1">
        <f t="shared" ref="H5:J5" si="2">(C5-C$2)/(C$3-C$2)</f>
        <v>0.8</v>
      </c>
      <c r="I5" s="1">
        <f t="shared" si="2"/>
        <v>0.9</v>
      </c>
      <c r="J5" s="1">
        <f t="shared" si="2"/>
        <v>0.7</v>
      </c>
      <c r="L5" s="1">
        <f>HLOOKUP(G3,$G$4:$J$9,2,0)</f>
        <v>0.9</v>
      </c>
      <c r="M5" s="1">
        <f t="shared" ref="M5:O5" si="3">HLOOKUP(H3,$G$4:$J$9,2,0)</f>
        <v>0.8</v>
      </c>
      <c r="N5" s="1">
        <f t="shared" si="3"/>
        <v>0.7</v>
      </c>
      <c r="O5" s="1">
        <f t="shared" si="3"/>
        <v>0.48</v>
      </c>
      <c r="P5" s="1"/>
      <c r="Q5" s="1">
        <f t="shared" ref="Q5:T9" si="4">L5*B$16</f>
        <v>0.68829510217608381</v>
      </c>
      <c r="R5" s="1">
        <f t="shared" si="4"/>
        <v>0.11378845354899614</v>
      </c>
      <c r="S5" s="1">
        <f t="shared" si="4"/>
        <v>4.1962235529881028E-2</v>
      </c>
      <c r="T5" s="1">
        <f t="shared" si="4"/>
        <v>1.5862102346677318E-2</v>
      </c>
      <c r="U5" s="1"/>
      <c r="V5" s="32">
        <f>SUM(Q5:T5)</f>
        <v>0.85990789360163822</v>
      </c>
      <c r="W5" s="1"/>
      <c r="X5" s="32">
        <v>0.9</v>
      </c>
      <c r="AA5" s="1"/>
      <c r="AD5" s="1"/>
    </row>
    <row r="6" spans="1:30" x14ac:dyDescent="0.25">
      <c r="A6" s="18" t="s">
        <v>6</v>
      </c>
      <c r="B6" s="9">
        <v>130</v>
      </c>
      <c r="C6" s="9">
        <v>190</v>
      </c>
      <c r="D6" s="9">
        <v>18</v>
      </c>
      <c r="E6" s="10">
        <v>350</v>
      </c>
      <c r="G6" s="1">
        <f t="shared" ref="G6:G9" si="5">(B6-B$2)/(B$3-B$2)</f>
        <v>0.32</v>
      </c>
      <c r="H6" s="1">
        <f t="shared" ref="H6:H9" si="6">(C6-C$2)/(C$3-C$2)</f>
        <v>0.5</v>
      </c>
      <c r="I6" s="1">
        <f t="shared" ref="I6:I9" si="7">(D6-D$2)/(D$3-D$2)</f>
        <v>0.65</v>
      </c>
      <c r="J6" s="1">
        <f t="shared" ref="J6:J9" si="8">(E6-E$2)/(E$3-E$2)</f>
        <v>0.5</v>
      </c>
      <c r="L6" s="1">
        <f>HLOOKUP(G3,$G$4:$J$9,3,0)</f>
        <v>0.65</v>
      </c>
      <c r="M6" s="1">
        <f t="shared" ref="M6:O6" si="9">HLOOKUP(H3,$G$4:$J$9,3,0)</f>
        <v>0.5</v>
      </c>
      <c r="N6" s="1">
        <f t="shared" si="9"/>
        <v>0.5</v>
      </c>
      <c r="O6" s="1">
        <f t="shared" si="9"/>
        <v>0.32</v>
      </c>
      <c r="P6" s="1"/>
      <c r="Q6" s="1">
        <f t="shared" si="4"/>
        <v>0.49710201823828276</v>
      </c>
      <c r="R6" s="1">
        <f t="shared" si="4"/>
        <v>7.1117783468122586E-2</v>
      </c>
      <c r="S6" s="1">
        <f t="shared" si="4"/>
        <v>2.9973025378486451E-2</v>
      </c>
      <c r="T6" s="1">
        <f t="shared" si="4"/>
        <v>1.0574734897784878E-2</v>
      </c>
      <c r="U6" s="1"/>
      <c r="V6" s="32">
        <f t="shared" ref="V6:V9" si="10">SUM(Q6:T6)</f>
        <v>0.60876756198267667</v>
      </c>
      <c r="W6" s="1"/>
      <c r="X6" s="32">
        <v>0.6</v>
      </c>
      <c r="AA6" s="1"/>
      <c r="AD6" s="1"/>
    </row>
    <row r="7" spans="1:30" x14ac:dyDescent="0.25">
      <c r="A7" s="18" t="s">
        <v>7</v>
      </c>
      <c r="B7" s="9">
        <v>280</v>
      </c>
      <c r="C7" s="9">
        <v>230</v>
      </c>
      <c r="D7" s="9">
        <v>7</v>
      </c>
      <c r="E7" s="10">
        <v>300</v>
      </c>
      <c r="G7" s="1">
        <f t="shared" si="5"/>
        <v>0.92</v>
      </c>
      <c r="H7" s="1">
        <f t="shared" si="6"/>
        <v>0.9</v>
      </c>
      <c r="I7" s="1">
        <f t="shared" si="7"/>
        <v>0.1</v>
      </c>
      <c r="J7" s="1">
        <f t="shared" si="8"/>
        <v>0.4</v>
      </c>
      <c r="L7" s="1">
        <f>HLOOKUP(G3,$G$4:$J$9,4,0)</f>
        <v>0.1</v>
      </c>
      <c r="M7" s="1">
        <f t="shared" ref="M7:O7" si="11">HLOOKUP(H3,$G$4:$J$9,4,0)</f>
        <v>0.9</v>
      </c>
      <c r="N7" s="1">
        <f t="shared" si="11"/>
        <v>0.4</v>
      </c>
      <c r="O7" s="1">
        <f t="shared" si="11"/>
        <v>0.92</v>
      </c>
      <c r="P7" s="1"/>
      <c r="Q7" s="1">
        <f t="shared" si="4"/>
        <v>7.6477233575120429E-2</v>
      </c>
      <c r="R7" s="1">
        <f t="shared" si="4"/>
        <v>0.12801201024262066</v>
      </c>
      <c r="S7" s="1">
        <f t="shared" si="4"/>
        <v>2.3978420302789162E-2</v>
      </c>
      <c r="T7" s="1">
        <f t="shared" si="4"/>
        <v>3.0402362831131527E-2</v>
      </c>
      <c r="U7" s="1"/>
      <c r="V7" s="32">
        <f t="shared" si="10"/>
        <v>0.25887002695166178</v>
      </c>
      <c r="W7" s="1"/>
      <c r="X7" s="32">
        <v>0.25</v>
      </c>
      <c r="AA7" s="1"/>
      <c r="AD7" s="1"/>
    </row>
    <row r="8" spans="1:30" x14ac:dyDescent="0.25">
      <c r="A8" s="18" t="s">
        <v>8</v>
      </c>
      <c r="B8" s="9">
        <v>80</v>
      </c>
      <c r="C8" s="9">
        <v>170</v>
      </c>
      <c r="D8" s="9">
        <v>24</v>
      </c>
      <c r="E8" s="10">
        <v>580</v>
      </c>
      <c r="G8" s="1">
        <f t="shared" si="5"/>
        <v>0.12</v>
      </c>
      <c r="H8" s="1">
        <f t="shared" si="6"/>
        <v>0.3</v>
      </c>
      <c r="I8" s="1">
        <f t="shared" si="7"/>
        <v>0.95</v>
      </c>
      <c r="J8" s="1">
        <f t="shared" si="8"/>
        <v>0.96</v>
      </c>
      <c r="L8" s="1">
        <f>HLOOKUP(G3,$G$4:$J$9,5,0)</f>
        <v>0.95</v>
      </c>
      <c r="M8" s="1">
        <f t="shared" ref="M8:O8" si="12">HLOOKUP(H3,$G$4:$J$9,5,0)</f>
        <v>0.3</v>
      </c>
      <c r="N8" s="1">
        <f t="shared" si="12"/>
        <v>0.96</v>
      </c>
      <c r="O8" s="1">
        <f t="shared" si="12"/>
        <v>0.12</v>
      </c>
      <c r="P8" s="1"/>
      <c r="Q8" s="1">
        <f t="shared" si="4"/>
        <v>0.72653371896364394</v>
      </c>
      <c r="R8" s="1">
        <f t="shared" si="4"/>
        <v>4.2670670080873552E-2</v>
      </c>
      <c r="S8" s="1">
        <f t="shared" si="4"/>
        <v>5.7548208726693986E-2</v>
      </c>
      <c r="T8" s="1">
        <f t="shared" si="4"/>
        <v>3.9655255866693296E-3</v>
      </c>
      <c r="U8" s="1"/>
      <c r="V8" s="32">
        <f t="shared" si="10"/>
        <v>0.83071812335788076</v>
      </c>
      <c r="W8" s="1"/>
      <c r="X8" s="32">
        <v>0.85</v>
      </c>
      <c r="AA8" s="1"/>
      <c r="AD8" s="1"/>
    </row>
    <row r="9" spans="1:30" x14ac:dyDescent="0.25">
      <c r="A9" s="19" t="s">
        <v>9</v>
      </c>
      <c r="B9" s="13">
        <v>130</v>
      </c>
      <c r="C9" s="13">
        <v>150</v>
      </c>
      <c r="D9" s="13">
        <v>18</v>
      </c>
      <c r="E9" s="14">
        <v>400</v>
      </c>
      <c r="G9" s="1">
        <f t="shared" si="5"/>
        <v>0.32</v>
      </c>
      <c r="H9" s="1">
        <f t="shared" si="6"/>
        <v>0.1</v>
      </c>
      <c r="I9" s="1">
        <f t="shared" si="7"/>
        <v>0.65</v>
      </c>
      <c r="J9" s="1">
        <f t="shared" si="8"/>
        <v>0.6</v>
      </c>
      <c r="L9" s="1">
        <f>HLOOKUP(G3,$G$4:$J$9,6,0)</f>
        <v>0.65</v>
      </c>
      <c r="M9" s="1">
        <f t="shared" ref="M9:O9" si="13">HLOOKUP(H3,$G$4:$J$9,6,0)</f>
        <v>0.1</v>
      </c>
      <c r="N9" s="1">
        <f t="shared" si="13"/>
        <v>0.6</v>
      </c>
      <c r="O9" s="1">
        <f t="shared" si="13"/>
        <v>0.32</v>
      </c>
      <c r="P9" s="1"/>
      <c r="Q9" s="1">
        <f t="shared" si="4"/>
        <v>0.49710201823828276</v>
      </c>
      <c r="R9" s="1">
        <f t="shared" si="4"/>
        <v>1.4223556693624517E-2</v>
      </c>
      <c r="S9" s="1">
        <f t="shared" si="4"/>
        <v>3.596763045418374E-2</v>
      </c>
      <c r="T9" s="1">
        <f t="shared" si="4"/>
        <v>1.0574734897784878E-2</v>
      </c>
      <c r="U9" s="1"/>
      <c r="V9" s="32">
        <f t="shared" si="10"/>
        <v>0.55786794028387587</v>
      </c>
      <c r="W9" s="1"/>
      <c r="X9" s="32">
        <v>0.5</v>
      </c>
      <c r="AA9" s="1"/>
      <c r="AD9" s="1"/>
    </row>
    <row r="10" spans="1:30" x14ac:dyDescent="0.25">
      <c r="A10" s="2"/>
    </row>
    <row r="11" spans="1:30" x14ac:dyDescent="0.25">
      <c r="A11" s="15" t="s">
        <v>0</v>
      </c>
      <c r="B11" s="20">
        <v>0.24253738412814874</v>
      </c>
      <c r="C11" s="16"/>
      <c r="D11" s="16"/>
      <c r="E11" s="17"/>
    </row>
    <row r="12" spans="1:30" x14ac:dyDescent="0.25">
      <c r="A12" s="18" t="s">
        <v>15</v>
      </c>
      <c r="B12" s="9">
        <v>1</v>
      </c>
      <c r="C12" s="9">
        <v>2</v>
      </c>
      <c r="D12" s="9">
        <v>3</v>
      </c>
      <c r="E12" s="10">
        <v>4</v>
      </c>
    </row>
    <row r="13" spans="1:30" x14ac:dyDescent="0.25">
      <c r="A13" s="18" t="s">
        <v>13</v>
      </c>
      <c r="B13" s="9">
        <v>3</v>
      </c>
      <c r="C13" s="9">
        <v>2</v>
      </c>
      <c r="D13" s="9">
        <v>4</v>
      </c>
      <c r="E13" s="10">
        <v>1</v>
      </c>
    </row>
    <row r="14" spans="1:30" x14ac:dyDescent="0.25">
      <c r="A14" s="18" t="s">
        <v>11</v>
      </c>
      <c r="B14" s="9">
        <f>0.25</f>
        <v>0.25</v>
      </c>
      <c r="C14" s="9">
        <f>0.5</f>
        <v>0.5</v>
      </c>
      <c r="D14" s="9">
        <v>0.75</v>
      </c>
      <c r="E14" s="10">
        <v>1</v>
      </c>
    </row>
    <row r="15" spans="1:30" x14ac:dyDescent="0.25">
      <c r="A15" s="18" t="s">
        <v>12</v>
      </c>
      <c r="B15" s="21">
        <f>1/(1+(($B$11)/(1-$B$11))^2*(1-B14)/B14)</f>
        <v>0.76477233575120418</v>
      </c>
      <c r="C15" s="21">
        <f t="shared" ref="C15:E15" si="14">1/(1+(($B$11)/(1-$B$11))^2*(1-C14)/C14)</f>
        <v>0.90700790268744935</v>
      </c>
      <c r="D15" s="21">
        <f t="shared" si="14"/>
        <v>0.96695395344442225</v>
      </c>
      <c r="E15" s="22">
        <f t="shared" si="14"/>
        <v>1</v>
      </c>
    </row>
    <row r="16" spans="1:30" x14ac:dyDescent="0.25">
      <c r="A16" s="29" t="s">
        <v>14</v>
      </c>
      <c r="B16" s="30">
        <f>B15</f>
        <v>0.76477233575120418</v>
      </c>
      <c r="C16" s="30">
        <f>C15-B15</f>
        <v>0.14223556693624517</v>
      </c>
      <c r="D16" s="30">
        <f t="shared" ref="D16:E16" si="15">D15-C15</f>
        <v>5.9946050756972902E-2</v>
      </c>
      <c r="E16" s="31">
        <f t="shared" si="15"/>
        <v>3.3046046555577746E-2</v>
      </c>
    </row>
    <row r="18" spans="1:22" x14ac:dyDescent="0.25">
      <c r="A18" s="25" t="s">
        <v>16</v>
      </c>
      <c r="B18" s="26">
        <f>SUMXMY2(V5:V9,X5:X9)</f>
        <v>5.4834137962409754E-3</v>
      </c>
    </row>
    <row r="19" spans="1:22" x14ac:dyDescent="0.25">
      <c r="Q19" s="40"/>
      <c r="R19" s="40"/>
      <c r="S19" s="40"/>
      <c r="T19" s="40"/>
      <c r="U19" s="38"/>
      <c r="V19" s="38"/>
    </row>
    <row r="20" spans="1:22" x14ac:dyDescent="0.25">
      <c r="A20" s="6" t="s">
        <v>24</v>
      </c>
      <c r="B20" s="27">
        <f>1-(1/(1+(($B$11)/(1-$B$11))^2*(B14)/(1-B14)))</f>
        <v>3.3046046555577746E-2</v>
      </c>
      <c r="C20" s="27">
        <f t="shared" ref="C20:D20" si="16">1-(1/(1+(($B$11)/(1-$B$11))^2*(C14)/(1-C14)))</f>
        <v>9.2992097312550648E-2</v>
      </c>
      <c r="D20" s="27">
        <f t="shared" si="16"/>
        <v>0.23522766424879582</v>
      </c>
      <c r="E20" s="28">
        <v>1</v>
      </c>
      <c r="Q20" s="37"/>
      <c r="R20" s="37"/>
      <c r="S20" s="37"/>
      <c r="T20" s="37"/>
      <c r="U20" s="38"/>
      <c r="V20" s="37"/>
    </row>
    <row r="21" spans="1:22" x14ac:dyDescent="0.25">
      <c r="A21" s="11" t="s">
        <v>23</v>
      </c>
      <c r="B21" s="23">
        <f>B20</f>
        <v>3.3046046555577746E-2</v>
      </c>
      <c r="C21" s="23">
        <f>C20-B20</f>
        <v>5.9946050756972902E-2</v>
      </c>
      <c r="D21" s="23">
        <f t="shared" ref="D21:E21" si="17">D20-C20</f>
        <v>0.14223556693624517</v>
      </c>
      <c r="E21" s="24">
        <f t="shared" si="17"/>
        <v>0.76477233575120418</v>
      </c>
      <c r="Q21" s="37"/>
      <c r="R21" s="37"/>
      <c r="S21" s="37"/>
      <c r="T21" s="37"/>
      <c r="U21" s="38"/>
      <c r="V21" s="37"/>
    </row>
    <row r="22" spans="1:22" x14ac:dyDescent="0.25">
      <c r="Q22" s="37"/>
      <c r="R22" s="37"/>
      <c r="S22" s="37"/>
      <c r="T22" s="37"/>
      <c r="U22" s="38"/>
      <c r="V22" s="37"/>
    </row>
    <row r="23" spans="1:22" x14ac:dyDescent="0.25">
      <c r="Q23" s="37"/>
      <c r="R23" s="37"/>
      <c r="S23" s="37"/>
      <c r="T23" s="37"/>
      <c r="U23" s="38"/>
      <c r="V23" s="37"/>
    </row>
    <row r="24" spans="1:22" x14ac:dyDescent="0.25">
      <c r="Q24" s="37"/>
      <c r="R24" s="37"/>
      <c r="S24" s="37"/>
      <c r="T24" s="37"/>
      <c r="U24" s="38"/>
      <c r="V24" s="37"/>
    </row>
    <row r="25" spans="1:22" x14ac:dyDescent="0.25">
      <c r="Q25" s="38"/>
      <c r="R25" s="38"/>
      <c r="S25" s="38"/>
      <c r="T25" s="38"/>
      <c r="U25" s="38"/>
      <c r="V25" s="38"/>
    </row>
  </sheetData>
  <mergeCells count="4">
    <mergeCell ref="F2:J2"/>
    <mergeCell ref="L2:O2"/>
    <mergeCell ref="Q2:T2"/>
    <mergeCell ref="Q19:T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Jonas</dc:creator>
  <cp:lastModifiedBy>Tamas Jonas</cp:lastModifiedBy>
  <dcterms:created xsi:type="dcterms:W3CDTF">2020-12-13T13:19:59Z</dcterms:created>
  <dcterms:modified xsi:type="dcterms:W3CDTF">2024-03-02T12:45:33Z</dcterms:modified>
</cp:coreProperties>
</file>