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ingosdeeularia\Documents\notyourbusiness\CodingAndAnalytics\Projects\AngolanBig5BankingAnalysis\"/>
    </mc:Choice>
  </mc:AlternateContent>
  <bookViews>
    <workbookView xWindow="0" yWindow="0" windowWidth="20490" windowHeight="7620" firstSheet="1" activeTab="6"/>
  </bookViews>
  <sheets>
    <sheet name="Gender" sheetId="1" state="hidden" r:id="rId1"/>
    <sheet name="Agências" sheetId="2" r:id="rId2"/>
    <sheet name="Nationality" sheetId="5" state="hidden" r:id="rId3"/>
    <sheet name="Clientes" sheetId="7" r:id="rId4"/>
    <sheet name="Colaboradores" sheetId="11" r:id="rId5"/>
    <sheet name="Crédito" sheetId="9" r:id="rId6"/>
    <sheet name="Net Income" sheetId="6" r:id="rId7"/>
  </sheets>
  <definedNames>
    <definedName name="_xlnm._FilterDatabase" localSheetId="6" hidden="1">'Net Income'!$A$1:$E$26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1" l="1"/>
  <c r="D25" i="11"/>
  <c r="D24" i="11"/>
  <c r="D23" i="11"/>
  <c r="D21" i="11"/>
  <c r="D20" i="11"/>
  <c r="D19" i="11"/>
  <c r="D18" i="11"/>
  <c r="D16" i="11"/>
  <c r="D15" i="11"/>
  <c r="D14" i="11"/>
  <c r="D13" i="11"/>
  <c r="D11" i="11"/>
  <c r="D10" i="11"/>
  <c r="D9" i="11"/>
  <c r="D8" i="11"/>
  <c r="D6" i="11"/>
  <c r="D5" i="11"/>
  <c r="D4" i="11"/>
  <c r="D3" i="11"/>
  <c r="D26" i="9"/>
  <c r="D25" i="9"/>
  <c r="D24" i="9"/>
  <c r="D23" i="9"/>
  <c r="D21" i="9"/>
  <c r="D20" i="9"/>
  <c r="D19" i="9"/>
  <c r="D18" i="9"/>
  <c r="D16" i="9"/>
  <c r="D15" i="9"/>
  <c r="D14" i="9"/>
  <c r="D13" i="9"/>
  <c r="D11" i="9"/>
  <c r="D10" i="9"/>
  <c r="D9" i="9"/>
  <c r="D8" i="9"/>
  <c r="D6" i="9"/>
  <c r="D5" i="9"/>
  <c r="D4" i="9"/>
  <c r="D3" i="9"/>
  <c r="D24" i="7" l="1"/>
  <c r="D25" i="7"/>
  <c r="D26" i="7"/>
  <c r="D23" i="7"/>
  <c r="D19" i="7"/>
  <c r="D20" i="7"/>
  <c r="D21" i="7"/>
  <c r="D18" i="7"/>
  <c r="D14" i="7"/>
  <c r="D15" i="7"/>
  <c r="D16" i="7"/>
  <c r="D13" i="7"/>
  <c r="D11" i="7"/>
  <c r="D9" i="7"/>
  <c r="D8" i="7"/>
  <c r="D4" i="7"/>
  <c r="D5" i="7"/>
  <c r="D6" i="7"/>
  <c r="D3" i="7"/>
  <c r="D10" i="7" l="1"/>
  <c r="F24" i="2"/>
  <c r="F23" i="2"/>
  <c r="F25" i="2"/>
  <c r="F26" i="2"/>
  <c r="C19" i="2"/>
  <c r="D19" i="2" s="1"/>
  <c r="C18" i="2"/>
  <c r="C17" i="2"/>
  <c r="D17" i="2" s="1"/>
  <c r="F21" i="2"/>
  <c r="D18" i="2"/>
  <c r="D20" i="2"/>
  <c r="C21" i="2"/>
  <c r="D21" i="2" s="1"/>
  <c r="F19" i="2"/>
  <c r="F20" i="2"/>
  <c r="F18" i="2"/>
  <c r="C20" i="2"/>
  <c r="C11" i="2"/>
  <c r="C10" i="2"/>
  <c r="C9" i="2"/>
  <c r="C8" i="2"/>
  <c r="C7" i="2"/>
  <c r="C6" i="2"/>
  <c r="C5" i="2"/>
  <c r="D5" i="2" s="1"/>
  <c r="C4" i="2"/>
  <c r="C3" i="2"/>
  <c r="C2" i="2"/>
  <c r="F16" i="2"/>
  <c r="F15" i="2"/>
  <c r="F14" i="2"/>
  <c r="F13" i="2"/>
  <c r="F4" i="2"/>
  <c r="F5" i="2"/>
  <c r="F6" i="2"/>
  <c r="F8" i="2"/>
  <c r="F9" i="2"/>
  <c r="F10" i="2"/>
  <c r="F11" i="2"/>
  <c r="F3" i="2"/>
  <c r="D11" i="2"/>
  <c r="D10" i="2"/>
  <c r="D9" i="2"/>
  <c r="D8" i="2"/>
  <c r="D7" i="2"/>
  <c r="D6" i="2"/>
  <c r="D4" i="2"/>
  <c r="D3" i="2"/>
  <c r="D2" i="2"/>
</calcChain>
</file>

<file path=xl/comments1.xml><?xml version="1.0" encoding="utf-8"?>
<comments xmlns="http://schemas.openxmlformats.org/spreadsheetml/2006/main">
  <authors>
    <author>Domingos de Eulária Dumba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Domingos de Eulária Dumba:</t>
        </r>
        <r>
          <rPr>
            <sz val="9"/>
            <color indexed="81"/>
            <rFont val="Tahoma"/>
            <family val="2"/>
          </rPr>
          <t xml:space="preserve">
Para o caso do BFA, este item envolve instalações de natureza diversa(Agências, Centros de
Empresas, Centros de Investimento, Private Banking e
Postos de Atendimento).</t>
        </r>
      </text>
    </comment>
  </commentList>
</comments>
</file>

<file path=xl/comments2.xml><?xml version="1.0" encoding="utf-8"?>
<comments xmlns="http://schemas.openxmlformats.org/spreadsheetml/2006/main">
  <authors>
    <author>Domingos de Eulária Dumba</author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Domingos de Eulária Dumba:</t>
        </r>
        <r>
          <rPr>
            <sz val="9"/>
            <color indexed="81"/>
            <rFont val="Tahoma"/>
            <family val="2"/>
          </rPr>
          <t xml:space="preserve">
Para o caso do BFA, este item envolve instalações de natureza diversa(Agências, Centros de
Empresas, Centros de Investimento, Private Banking e
Postos de Atendimento).</t>
        </r>
      </text>
    </comment>
  </commentList>
</comments>
</file>

<file path=xl/comments3.xml><?xml version="1.0" encoding="utf-8"?>
<comments xmlns="http://schemas.openxmlformats.org/spreadsheetml/2006/main">
  <authors>
    <author>Domingos de Eulária Dumba</author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Domingos de Eulária Dumba:</t>
        </r>
        <r>
          <rPr>
            <sz val="9"/>
            <color indexed="81"/>
            <rFont val="Tahoma"/>
            <family val="2"/>
          </rPr>
          <t xml:space="preserve">
Para o caso do BFA, este item envolve instalações de natureza diversa(Agências, Centros de
Empresas, Centros de Investimento, Private Banking e
Postos de Atendimento).</t>
        </r>
      </text>
    </comment>
  </commentList>
</comments>
</file>

<file path=xl/comments4.xml><?xml version="1.0" encoding="utf-8"?>
<comments xmlns="http://schemas.openxmlformats.org/spreadsheetml/2006/main">
  <authors>
    <author>Domingos de Eulária Dumba</author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Domingos de Eulária Dumba:</t>
        </r>
        <r>
          <rPr>
            <sz val="9"/>
            <color indexed="81"/>
            <rFont val="Tahoma"/>
            <family val="2"/>
          </rPr>
          <t xml:space="preserve">
Para o caso do BFA, este item envolve instalações de natureza diversa(Agências, Centros de
Empresas, Centros de Investimento, Private Banking e
Postos de Atendimento).</t>
        </r>
      </text>
    </comment>
  </commentList>
</comments>
</file>

<file path=xl/sharedStrings.xml><?xml version="1.0" encoding="utf-8"?>
<sst xmlns="http://schemas.openxmlformats.org/spreadsheetml/2006/main" count="323" uniqueCount="48">
  <si>
    <t>Year</t>
  </si>
  <si>
    <t>Institution</t>
  </si>
  <si>
    <t>Standard Bank</t>
  </si>
  <si>
    <t>Banco Atlântico</t>
  </si>
  <si>
    <t>Angolan</t>
  </si>
  <si>
    <t>Expat</t>
  </si>
  <si>
    <t>BIC</t>
  </si>
  <si>
    <t>BFA</t>
  </si>
  <si>
    <t>BAI</t>
  </si>
  <si>
    <t>Variation</t>
  </si>
  <si>
    <t>SB18</t>
  </si>
  <si>
    <t>SB19</t>
  </si>
  <si>
    <t>SB20</t>
  </si>
  <si>
    <t>SB21</t>
  </si>
  <si>
    <t>SB22</t>
  </si>
  <si>
    <t>At18</t>
  </si>
  <si>
    <t>At19</t>
  </si>
  <si>
    <t>At20</t>
  </si>
  <si>
    <t>At21</t>
  </si>
  <si>
    <t>At22</t>
  </si>
  <si>
    <t>BIC18</t>
  </si>
  <si>
    <t>BIC19</t>
  </si>
  <si>
    <t>BIC20</t>
  </si>
  <si>
    <t>BIC21</t>
  </si>
  <si>
    <t>BIC22</t>
  </si>
  <si>
    <t>BFA18</t>
  </si>
  <si>
    <t>BFA19</t>
  </si>
  <si>
    <t>BFA20</t>
  </si>
  <si>
    <t>BFA21</t>
  </si>
  <si>
    <t>BFA22</t>
  </si>
  <si>
    <t>BAI18</t>
  </si>
  <si>
    <t>BAI19</t>
  </si>
  <si>
    <t>BAI20</t>
  </si>
  <si>
    <t>BAI21</t>
  </si>
  <si>
    <t>BAI22</t>
  </si>
  <si>
    <t>ID</t>
  </si>
  <si>
    <t>Female Employees (%)</t>
  </si>
  <si>
    <t>Male Employees (%)</t>
  </si>
  <si>
    <t>Female Employees on Management Roles (%)</t>
  </si>
  <si>
    <t>Male Employees on Management Roles (%)</t>
  </si>
  <si>
    <t>Luanda</t>
  </si>
  <si>
    <t>Outros Pontos</t>
  </si>
  <si>
    <t>Δ</t>
  </si>
  <si>
    <t>Total</t>
  </si>
  <si>
    <t>Colaboradores (m)</t>
  </si>
  <si>
    <t>Clientes (M)</t>
  </si>
  <si>
    <t>Crédito a Clientes (mMAKZ)</t>
  </si>
  <si>
    <t>Net Income (mMAKZ)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</si>
</sst>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gency FB"/>
      <family val="2"/>
    </font>
    <font>
      <b/>
      <sz val="11"/>
      <color theme="1"/>
      <name val="Agency FB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C732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2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9" fontId="0" fillId="0" borderId="0" xfId="1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2" fillId="7" borderId="1" xfId="1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4" fontId="2" fillId="8" borderId="1" xfId="1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2" fontId="2" fillId="9" borderId="1" xfId="1" applyNumberFormat="1" applyFont="1" applyFill="1" applyBorder="1" applyAlignment="1">
      <alignment horizontal="center"/>
    </xf>
    <xf numFmtId="2" fontId="2" fillId="2" borderId="1" xfId="1" applyNumberFormat="1" applyFont="1" applyFill="1" applyBorder="1" applyAlignment="1">
      <alignment horizontal="center"/>
    </xf>
    <xf numFmtId="2" fontId="2" fillId="7" borderId="1" xfId="1" applyNumberFormat="1" applyFont="1" applyFill="1" applyBorder="1" applyAlignment="1">
      <alignment horizontal="center"/>
    </xf>
    <xf numFmtId="2" fontId="2" fillId="4" borderId="1" xfId="1" applyNumberFormat="1" applyFont="1" applyFill="1" applyBorder="1" applyAlignment="1">
      <alignment horizontal="center"/>
    </xf>
    <xf numFmtId="2" fontId="2" fillId="5" borderId="1" xfId="1" applyNumberFormat="1" applyFont="1" applyFill="1" applyBorder="1" applyAlignment="1">
      <alignment horizontal="center"/>
    </xf>
    <xf numFmtId="2" fontId="2" fillId="6" borderId="1" xfId="1" applyNumberFormat="1" applyFont="1" applyFill="1" applyBorder="1" applyAlignment="1">
      <alignment horizontal="center"/>
    </xf>
    <xf numFmtId="2" fontId="2" fillId="3" borderId="1" xfId="1" applyNumberFormat="1" applyFont="1" applyFill="1" applyBorder="1" applyAlignment="1">
      <alignment horizontal="center"/>
    </xf>
    <xf numFmtId="2" fontId="2" fillId="8" borderId="1" xfId="1" applyNumberFormat="1" applyFont="1" applyFill="1" applyBorder="1" applyAlignment="1">
      <alignment horizontal="center"/>
    </xf>
    <xf numFmtId="165" fontId="0" fillId="0" borderId="0" xfId="1" applyNumberFormat="1" applyFont="1"/>
    <xf numFmtId="164" fontId="2" fillId="4" borderId="1" xfId="1" applyNumberFormat="1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5" borderId="1" xfId="1" applyNumberFormat="1" applyFont="1" applyFill="1" applyBorder="1" applyAlignment="1">
      <alignment horizontal="center"/>
    </xf>
    <xf numFmtId="164" fontId="0" fillId="6" borderId="1" xfId="1" applyNumberFormat="1" applyFon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0000"/>
      <color rgb="FFEC73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E17" sqref="E17"/>
    </sheetView>
  </sheetViews>
  <sheetFormatPr defaultRowHeight="15" x14ac:dyDescent="0.25"/>
  <cols>
    <col min="2" max="2" width="10.28515625" bestFit="1" customWidth="1"/>
    <col min="3" max="3" width="18.42578125" bestFit="1" customWidth="1"/>
    <col min="4" max="4" width="16.5703125" bestFit="1" customWidth="1"/>
    <col min="5" max="5" width="34" bestFit="1" customWidth="1"/>
    <col min="6" max="6" width="32.140625" bestFit="1" customWidth="1"/>
    <col min="7" max="7" width="4.42578125" bestFit="1" customWidth="1"/>
  </cols>
  <sheetData>
    <row r="1" spans="1:7" x14ac:dyDescent="0.25">
      <c r="A1" s="3" t="s">
        <v>35</v>
      </c>
      <c r="B1" s="3" t="s">
        <v>1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0</v>
      </c>
    </row>
    <row r="2" spans="1:7" x14ac:dyDescent="0.25">
      <c r="A2" s="2" t="s">
        <v>10</v>
      </c>
      <c r="B2" s="2" t="s">
        <v>2</v>
      </c>
      <c r="C2" s="1">
        <v>0.41</v>
      </c>
      <c r="D2" s="1">
        <v>0.59</v>
      </c>
      <c r="E2" s="1">
        <v>0.5</v>
      </c>
      <c r="F2" s="1">
        <v>0.5</v>
      </c>
      <c r="G2" s="2">
        <v>2018</v>
      </c>
    </row>
    <row r="3" spans="1:7" x14ac:dyDescent="0.25">
      <c r="A3" s="2" t="s">
        <v>11</v>
      </c>
      <c r="B3" s="2" t="s">
        <v>2</v>
      </c>
      <c r="C3" s="1">
        <v>0.42</v>
      </c>
      <c r="D3" s="1">
        <v>0.57999999999999996</v>
      </c>
      <c r="E3" s="1">
        <v>0.38</v>
      </c>
      <c r="F3" s="1">
        <v>0.62</v>
      </c>
      <c r="G3" s="2">
        <v>2019</v>
      </c>
    </row>
    <row r="4" spans="1:7" x14ac:dyDescent="0.25">
      <c r="A4" s="2" t="s">
        <v>12</v>
      </c>
      <c r="B4" s="2" t="s">
        <v>2</v>
      </c>
      <c r="C4" s="1">
        <v>0.41</v>
      </c>
      <c r="D4" s="1">
        <v>0.59</v>
      </c>
      <c r="E4" s="1">
        <v>0.45</v>
      </c>
      <c r="F4" s="1">
        <v>0.55000000000000004</v>
      </c>
      <c r="G4" s="2">
        <v>2020</v>
      </c>
    </row>
    <row r="5" spans="1:7" x14ac:dyDescent="0.25">
      <c r="A5" s="2" t="s">
        <v>13</v>
      </c>
      <c r="B5" s="2" t="s">
        <v>2</v>
      </c>
      <c r="C5" s="1">
        <v>0.42</v>
      </c>
      <c r="D5" s="1">
        <v>0.57999999999999996</v>
      </c>
      <c r="E5" s="1">
        <v>0.5</v>
      </c>
      <c r="F5" s="1">
        <v>0.5</v>
      </c>
      <c r="G5" s="2">
        <v>2021</v>
      </c>
    </row>
    <row r="6" spans="1:7" x14ac:dyDescent="0.25">
      <c r="A6" s="2" t="s">
        <v>14</v>
      </c>
      <c r="B6" s="2" t="s">
        <v>2</v>
      </c>
      <c r="C6" s="1">
        <v>0.41</v>
      </c>
      <c r="D6" s="1">
        <v>0.59</v>
      </c>
      <c r="E6" s="1">
        <v>0.5</v>
      </c>
      <c r="F6" s="1">
        <v>0.5</v>
      </c>
      <c r="G6" s="2">
        <v>2022</v>
      </c>
    </row>
    <row r="7" spans="1:7" x14ac:dyDescent="0.25">
      <c r="A7" s="2" t="s">
        <v>16</v>
      </c>
      <c r="B7" s="2" t="s">
        <v>3</v>
      </c>
      <c r="C7" s="1">
        <v>0.48</v>
      </c>
      <c r="D7" s="1">
        <v>0.52</v>
      </c>
      <c r="E7" s="1">
        <v>0.38</v>
      </c>
      <c r="F7" s="1">
        <v>0.62</v>
      </c>
      <c r="G7" s="2">
        <v>2019</v>
      </c>
    </row>
    <row r="8" spans="1:7" x14ac:dyDescent="0.25">
      <c r="A8" s="2" t="s">
        <v>17</v>
      </c>
      <c r="B8" s="2" t="s">
        <v>3</v>
      </c>
      <c r="C8" s="1">
        <v>0.5</v>
      </c>
      <c r="D8" s="1">
        <v>0.5</v>
      </c>
      <c r="E8" s="1">
        <v>0.5</v>
      </c>
      <c r="F8" s="1">
        <v>0.5</v>
      </c>
      <c r="G8" s="2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zoomScale="85" zoomScaleNormal="85" workbookViewId="0">
      <selection activeCell="H18" sqref="H18"/>
    </sheetView>
  </sheetViews>
  <sheetFormatPr defaultRowHeight="15" x14ac:dyDescent="0.25"/>
  <cols>
    <col min="1" max="1" width="5.140625" bestFit="1" customWidth="1"/>
    <col min="2" max="2" width="10.42578125" bestFit="1" customWidth="1"/>
    <col min="3" max="3" width="6" bestFit="1" customWidth="1"/>
    <col min="4" max="4" width="11" customWidth="1"/>
    <col min="5" max="5" width="5.85546875" bestFit="1" customWidth="1"/>
    <col min="6" max="6" width="6" bestFit="1" customWidth="1"/>
    <col min="7" max="7" width="4.5703125" bestFit="1" customWidth="1"/>
  </cols>
  <sheetData>
    <row r="1" spans="1:14" x14ac:dyDescent="0.25">
      <c r="A1" s="3" t="s">
        <v>35</v>
      </c>
      <c r="B1" s="3" t="s">
        <v>1</v>
      </c>
      <c r="C1" s="3" t="s">
        <v>40</v>
      </c>
      <c r="D1" s="3" t="s">
        <v>41</v>
      </c>
      <c r="E1" s="3" t="s">
        <v>43</v>
      </c>
      <c r="F1" s="5" t="s">
        <v>42</v>
      </c>
      <c r="G1" s="3" t="s">
        <v>0</v>
      </c>
    </row>
    <row r="2" spans="1:14" x14ac:dyDescent="0.25">
      <c r="A2" s="8" t="s">
        <v>15</v>
      </c>
      <c r="B2" s="8" t="s">
        <v>3</v>
      </c>
      <c r="C2" s="12">
        <f>71/E2</f>
        <v>0.65137614678899081</v>
      </c>
      <c r="D2" s="12">
        <f t="shared" ref="D2:D11" si="0">1-C2</f>
        <v>0.34862385321100919</v>
      </c>
      <c r="E2" s="25">
        <v>109</v>
      </c>
      <c r="F2" s="12">
        <v>0</v>
      </c>
      <c r="G2" s="8">
        <v>2018</v>
      </c>
    </row>
    <row r="3" spans="1:14" x14ac:dyDescent="0.25">
      <c r="A3" s="8" t="s">
        <v>16</v>
      </c>
      <c r="B3" s="8" t="s">
        <v>3</v>
      </c>
      <c r="C3" s="12">
        <f>68/E3</f>
        <v>0.66019417475728159</v>
      </c>
      <c r="D3" s="12">
        <f t="shared" si="0"/>
        <v>0.33980582524271841</v>
      </c>
      <c r="E3" s="25">
        <v>103</v>
      </c>
      <c r="F3" s="12">
        <f>(E3-E2)/E2</f>
        <v>-5.5045871559633031E-2</v>
      </c>
      <c r="G3" s="8">
        <v>2019</v>
      </c>
      <c r="I3" s="6"/>
    </row>
    <row r="4" spans="1:14" x14ac:dyDescent="0.25">
      <c r="A4" s="8" t="s">
        <v>17</v>
      </c>
      <c r="B4" s="8" t="s">
        <v>3</v>
      </c>
      <c r="C4" s="12">
        <f>66/E4</f>
        <v>0.65346534653465349</v>
      </c>
      <c r="D4" s="12">
        <f t="shared" si="0"/>
        <v>0.34653465346534651</v>
      </c>
      <c r="E4" s="25">
        <v>101</v>
      </c>
      <c r="F4" s="12">
        <f t="shared" ref="F4:F11" si="1">(E4-E3)/E3</f>
        <v>-1.9417475728155338E-2</v>
      </c>
      <c r="G4" s="8">
        <v>2020</v>
      </c>
      <c r="I4" s="6"/>
    </row>
    <row r="5" spans="1:14" x14ac:dyDescent="0.25">
      <c r="A5" s="8" t="s">
        <v>18</v>
      </c>
      <c r="B5" s="8" t="s">
        <v>3</v>
      </c>
      <c r="C5" s="12">
        <f>60/E5</f>
        <v>0.63829787234042556</v>
      </c>
      <c r="D5" s="12">
        <f t="shared" si="0"/>
        <v>0.36170212765957444</v>
      </c>
      <c r="E5" s="25">
        <v>94</v>
      </c>
      <c r="F5" s="12">
        <f t="shared" si="1"/>
        <v>-6.9306930693069313E-2</v>
      </c>
      <c r="G5" s="8">
        <v>2021</v>
      </c>
    </row>
    <row r="6" spans="1:14" x14ac:dyDescent="0.25">
      <c r="A6" s="8" t="s">
        <v>19</v>
      </c>
      <c r="B6" s="8" t="s">
        <v>3</v>
      </c>
      <c r="C6" s="12">
        <f>62/E6</f>
        <v>0.64583333333333337</v>
      </c>
      <c r="D6" s="12">
        <f t="shared" si="0"/>
        <v>0.35416666666666663</v>
      </c>
      <c r="E6" s="25">
        <v>96</v>
      </c>
      <c r="F6" s="12">
        <f t="shared" si="1"/>
        <v>2.1276595744680851E-2</v>
      </c>
      <c r="G6" s="8">
        <v>2022</v>
      </c>
    </row>
    <row r="7" spans="1:14" x14ac:dyDescent="0.25">
      <c r="A7" s="7" t="s">
        <v>30</v>
      </c>
      <c r="B7" s="7" t="s">
        <v>8</v>
      </c>
      <c r="C7" s="13">
        <f>88/E7</f>
        <v>0.57516339869281041</v>
      </c>
      <c r="D7" s="13">
        <f t="shared" si="0"/>
        <v>0.42483660130718959</v>
      </c>
      <c r="E7" s="20">
        <v>153</v>
      </c>
      <c r="F7" s="13">
        <v>0</v>
      </c>
      <c r="G7" s="7">
        <v>2018</v>
      </c>
    </row>
    <row r="8" spans="1:14" x14ac:dyDescent="0.25">
      <c r="A8" s="7" t="s">
        <v>31</v>
      </c>
      <c r="B8" s="7" t="s">
        <v>8</v>
      </c>
      <c r="C8" s="13">
        <f>90/E8</f>
        <v>0.58823529411764708</v>
      </c>
      <c r="D8" s="13">
        <f t="shared" si="0"/>
        <v>0.41176470588235292</v>
      </c>
      <c r="E8" s="20">
        <v>153</v>
      </c>
      <c r="F8" s="13">
        <f t="shared" si="1"/>
        <v>0</v>
      </c>
      <c r="G8" s="7">
        <v>2019</v>
      </c>
    </row>
    <row r="9" spans="1:14" x14ac:dyDescent="0.25">
      <c r="A9" s="7" t="s">
        <v>32</v>
      </c>
      <c r="B9" s="7" t="s">
        <v>8</v>
      </c>
      <c r="C9" s="13">
        <f>94/E9</f>
        <v>0.60256410256410253</v>
      </c>
      <c r="D9" s="13">
        <f t="shared" si="0"/>
        <v>0.39743589743589747</v>
      </c>
      <c r="E9" s="20">
        <v>156</v>
      </c>
      <c r="F9" s="13">
        <f t="shared" si="1"/>
        <v>1.9607843137254902E-2</v>
      </c>
      <c r="G9" s="7">
        <v>2020</v>
      </c>
    </row>
    <row r="10" spans="1:14" x14ac:dyDescent="0.25">
      <c r="A10" s="7" t="s">
        <v>33</v>
      </c>
      <c r="B10" s="7" t="s">
        <v>8</v>
      </c>
      <c r="C10" s="13">
        <f>175/E10</f>
        <v>0.41766109785202865</v>
      </c>
      <c r="D10" s="13">
        <f t="shared" si="0"/>
        <v>0.58233890214797135</v>
      </c>
      <c r="E10" s="20">
        <v>419</v>
      </c>
      <c r="F10" s="13">
        <f t="shared" si="1"/>
        <v>1.6858974358974359</v>
      </c>
      <c r="G10" s="7">
        <v>2021</v>
      </c>
    </row>
    <row r="11" spans="1:14" x14ac:dyDescent="0.25">
      <c r="A11" s="7" t="s">
        <v>34</v>
      </c>
      <c r="B11" s="7" t="s">
        <v>8</v>
      </c>
      <c r="C11" s="13">
        <f>218/E11</f>
        <v>0.40295748613678373</v>
      </c>
      <c r="D11" s="13">
        <f t="shared" si="0"/>
        <v>0.59704251386321627</v>
      </c>
      <c r="E11" s="20">
        <v>541</v>
      </c>
      <c r="F11" s="13">
        <f t="shared" si="1"/>
        <v>0.29116945107398567</v>
      </c>
      <c r="G11" s="7">
        <v>2022</v>
      </c>
    </row>
    <row r="12" spans="1:14" x14ac:dyDescent="0.25">
      <c r="A12" s="15" t="s">
        <v>25</v>
      </c>
      <c r="B12" s="15" t="s">
        <v>7</v>
      </c>
      <c r="C12" s="14"/>
      <c r="D12" s="14"/>
      <c r="E12" s="21">
        <v>192</v>
      </c>
      <c r="F12" s="14">
        <v>0</v>
      </c>
      <c r="G12" s="15">
        <v>2018</v>
      </c>
    </row>
    <row r="13" spans="1:14" x14ac:dyDescent="0.25">
      <c r="A13" s="15" t="s">
        <v>26</v>
      </c>
      <c r="B13" s="15" t="s">
        <v>7</v>
      </c>
      <c r="C13" s="14"/>
      <c r="D13" s="14"/>
      <c r="E13" s="21">
        <v>197</v>
      </c>
      <c r="F13" s="14">
        <f>(E13-E12)/E12</f>
        <v>2.6041666666666668E-2</v>
      </c>
      <c r="G13" s="15">
        <v>2019</v>
      </c>
      <c r="N13" s="6"/>
    </row>
    <row r="14" spans="1:14" x14ac:dyDescent="0.25">
      <c r="A14" s="15" t="s">
        <v>27</v>
      </c>
      <c r="B14" s="15" t="s">
        <v>7</v>
      </c>
      <c r="C14" s="14"/>
      <c r="D14" s="14"/>
      <c r="E14" s="21">
        <v>197</v>
      </c>
      <c r="F14" s="14">
        <f t="shared" ref="F14" si="2">(E14-E13)/E13</f>
        <v>0</v>
      </c>
      <c r="G14" s="15">
        <v>2020</v>
      </c>
    </row>
    <row r="15" spans="1:14" x14ac:dyDescent="0.25">
      <c r="A15" s="15" t="s">
        <v>28</v>
      </c>
      <c r="B15" s="15" t="s">
        <v>7</v>
      </c>
      <c r="C15" s="14"/>
      <c r="D15" s="14"/>
      <c r="E15" s="21">
        <v>198</v>
      </c>
      <c r="F15" s="14">
        <f>(E15-E14)/E14</f>
        <v>5.076142131979695E-3</v>
      </c>
      <c r="G15" s="15">
        <v>2021</v>
      </c>
    </row>
    <row r="16" spans="1:14" x14ac:dyDescent="0.25">
      <c r="A16" s="15" t="s">
        <v>29</v>
      </c>
      <c r="B16" s="15" t="s">
        <v>7</v>
      </c>
      <c r="C16" s="14"/>
      <c r="D16" s="14"/>
      <c r="E16" s="21">
        <v>194</v>
      </c>
      <c r="F16" s="14">
        <f>(E16-E15)/E15</f>
        <v>-2.0202020202020204E-2</v>
      </c>
      <c r="G16" s="15">
        <v>2022</v>
      </c>
    </row>
    <row r="17" spans="1:7" x14ac:dyDescent="0.25">
      <c r="A17" s="16" t="s">
        <v>20</v>
      </c>
      <c r="B17" s="16" t="s">
        <v>6</v>
      </c>
      <c r="C17" s="17">
        <f>105/E17</f>
        <v>0.51219512195121952</v>
      </c>
      <c r="D17" s="17">
        <f t="shared" ref="D17:D18" si="3">1-C17</f>
        <v>0.48780487804878048</v>
      </c>
      <c r="E17" s="26">
        <v>205</v>
      </c>
      <c r="F17" s="17">
        <v>0</v>
      </c>
      <c r="G17" s="16">
        <v>2018</v>
      </c>
    </row>
    <row r="18" spans="1:7" x14ac:dyDescent="0.25">
      <c r="A18" s="16" t="s">
        <v>21</v>
      </c>
      <c r="B18" s="16" t="s">
        <v>6</v>
      </c>
      <c r="C18" s="17">
        <f>106/E18</f>
        <v>0.5145631067961165</v>
      </c>
      <c r="D18" s="17">
        <f t="shared" si="3"/>
        <v>0.4854368932038835</v>
      </c>
      <c r="E18" s="26">
        <v>206</v>
      </c>
      <c r="F18" s="17">
        <f>(E18-E17)/E17</f>
        <v>4.8780487804878049E-3</v>
      </c>
      <c r="G18" s="16">
        <v>2019</v>
      </c>
    </row>
    <row r="19" spans="1:7" x14ac:dyDescent="0.25">
      <c r="A19" s="16" t="s">
        <v>22</v>
      </c>
      <c r="B19" s="16" t="s">
        <v>6</v>
      </c>
      <c r="C19" s="17">
        <f>107/E19</f>
        <v>0.51690821256038644</v>
      </c>
      <c r="D19" s="17">
        <f>1-C19</f>
        <v>0.48309178743961356</v>
      </c>
      <c r="E19" s="26">
        <v>207</v>
      </c>
      <c r="F19" s="17">
        <f t="shared" ref="F19:F20" si="4">(E19-E18)/E18</f>
        <v>4.8543689320388345E-3</v>
      </c>
      <c r="G19" s="16">
        <v>2020</v>
      </c>
    </row>
    <row r="20" spans="1:7" x14ac:dyDescent="0.25">
      <c r="A20" s="16" t="s">
        <v>23</v>
      </c>
      <c r="B20" s="16" t="s">
        <v>6</v>
      </c>
      <c r="C20" s="17">
        <f>107/E20</f>
        <v>0.51690821256038644</v>
      </c>
      <c r="D20" s="17">
        <f>1-C20</f>
        <v>0.48309178743961356</v>
      </c>
      <c r="E20" s="26">
        <v>207</v>
      </c>
      <c r="F20" s="17">
        <f t="shared" si="4"/>
        <v>0</v>
      </c>
      <c r="G20" s="16">
        <v>2021</v>
      </c>
    </row>
    <row r="21" spans="1:7" x14ac:dyDescent="0.25">
      <c r="A21" s="16" t="s">
        <v>24</v>
      </c>
      <c r="B21" s="16" t="s">
        <v>6</v>
      </c>
      <c r="C21" s="17">
        <f>107/E21</f>
        <v>0.51941747572815533</v>
      </c>
      <c r="D21" s="17">
        <f>1-C21</f>
        <v>0.48058252427184467</v>
      </c>
      <c r="E21" s="26">
        <v>206</v>
      </c>
      <c r="F21" s="17">
        <f>(E21-E20)/E20</f>
        <v>-4.830917874396135E-3</v>
      </c>
      <c r="G21" s="16">
        <v>2022</v>
      </c>
    </row>
    <row r="22" spans="1:7" x14ac:dyDescent="0.25">
      <c r="A22" s="9" t="s">
        <v>10</v>
      </c>
      <c r="B22" s="9" t="s">
        <v>2</v>
      </c>
      <c r="C22" s="28"/>
      <c r="D22" s="28"/>
      <c r="E22" s="22">
        <v>18</v>
      </c>
      <c r="F22" s="28">
        <v>0</v>
      </c>
      <c r="G22" s="9">
        <v>2018</v>
      </c>
    </row>
    <row r="23" spans="1:7" x14ac:dyDescent="0.25">
      <c r="A23" s="9" t="s">
        <v>11</v>
      </c>
      <c r="B23" s="9" t="s">
        <v>2</v>
      </c>
      <c r="C23" s="28"/>
      <c r="D23" s="28"/>
      <c r="E23" s="22">
        <v>19</v>
      </c>
      <c r="F23" s="28">
        <f>(E23-E22)/E22</f>
        <v>5.5555555555555552E-2</v>
      </c>
      <c r="G23" s="9">
        <v>2019</v>
      </c>
    </row>
    <row r="24" spans="1:7" x14ac:dyDescent="0.25">
      <c r="A24" s="9" t="s">
        <v>12</v>
      </c>
      <c r="B24" s="9" t="s">
        <v>2</v>
      </c>
      <c r="C24" s="28"/>
      <c r="D24" s="28"/>
      <c r="E24" s="22">
        <v>18</v>
      </c>
      <c r="F24" s="28">
        <f>(E24-E23)/E23</f>
        <v>-5.2631578947368418E-2</v>
      </c>
      <c r="G24" s="9">
        <v>2020</v>
      </c>
    </row>
    <row r="25" spans="1:7" x14ac:dyDescent="0.25">
      <c r="A25" s="9" t="s">
        <v>13</v>
      </c>
      <c r="B25" s="9" t="s">
        <v>2</v>
      </c>
      <c r="C25" s="28"/>
      <c r="D25" s="28"/>
      <c r="E25" s="22">
        <v>18</v>
      </c>
      <c r="F25" s="28">
        <f>(E25-E24)/E24</f>
        <v>0</v>
      </c>
      <c r="G25" s="9">
        <v>2021</v>
      </c>
    </row>
    <row r="26" spans="1:7" x14ac:dyDescent="0.25">
      <c r="A26" s="9" t="s">
        <v>14</v>
      </c>
      <c r="B26" s="9" t="s">
        <v>2</v>
      </c>
      <c r="C26" s="28"/>
      <c r="D26" s="28"/>
      <c r="E26" s="22">
        <v>18</v>
      </c>
      <c r="F26" s="28">
        <f>(E26-E25)/E25</f>
        <v>0</v>
      </c>
      <c r="G26" s="9">
        <v>2022</v>
      </c>
    </row>
  </sheetData>
  <sortState ref="A2:E26">
    <sortCondition ref="A2:A26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5" zoomScaleNormal="85" workbookViewId="0">
      <selection activeCell="F19" sqref="F19"/>
    </sheetView>
  </sheetViews>
  <sheetFormatPr defaultRowHeight="15" x14ac:dyDescent="0.25"/>
  <cols>
    <col min="2" max="2" width="10.28515625" bestFit="1" customWidth="1"/>
    <col min="3" max="3" width="6.7109375" bestFit="1" customWidth="1"/>
    <col min="4" max="4" width="4.85546875" bestFit="1" customWidth="1"/>
    <col min="5" max="5" width="4.42578125" bestFit="1" customWidth="1"/>
    <col min="6" max="6" width="13.42578125" bestFit="1" customWidth="1"/>
    <col min="7" max="7" width="7" bestFit="1" customWidth="1"/>
  </cols>
  <sheetData>
    <row r="1" spans="1:7" x14ac:dyDescent="0.25">
      <c r="A1" s="3" t="s">
        <v>35</v>
      </c>
      <c r="B1" s="3" t="s">
        <v>1</v>
      </c>
      <c r="C1" s="3" t="s">
        <v>4</v>
      </c>
      <c r="D1" s="3" t="s">
        <v>5</v>
      </c>
      <c r="E1" s="3" t="s">
        <v>0</v>
      </c>
      <c r="F1" s="4"/>
      <c r="G1" s="4"/>
    </row>
    <row r="2" spans="1:7" x14ac:dyDescent="0.25">
      <c r="A2" s="2" t="s">
        <v>10</v>
      </c>
      <c r="B2" s="2" t="s">
        <v>2</v>
      </c>
      <c r="C2" s="1">
        <v>0.98</v>
      </c>
      <c r="D2" s="1">
        <v>2.0000000000000018E-2</v>
      </c>
      <c r="E2" s="2">
        <v>2018</v>
      </c>
      <c r="F2" s="4"/>
      <c r="G2" s="4"/>
    </row>
    <row r="3" spans="1:7" x14ac:dyDescent="0.25">
      <c r="A3" s="2" t="s">
        <v>11</v>
      </c>
      <c r="B3" s="2" t="s">
        <v>2</v>
      </c>
      <c r="C3" s="1">
        <v>0.98</v>
      </c>
      <c r="D3" s="1">
        <v>2.0000000000000018E-2</v>
      </c>
      <c r="E3" s="2">
        <v>2019</v>
      </c>
      <c r="F3" s="4"/>
      <c r="G3" s="4"/>
    </row>
    <row r="4" spans="1:7" x14ac:dyDescent="0.25">
      <c r="A4" s="2" t="s">
        <v>12</v>
      </c>
      <c r="B4" s="2" t="s">
        <v>2</v>
      </c>
      <c r="C4" s="1">
        <v>0.95</v>
      </c>
      <c r="D4" s="1">
        <v>0.05</v>
      </c>
      <c r="E4" s="2">
        <v>2020</v>
      </c>
      <c r="F4" s="4"/>
      <c r="G4" s="4"/>
    </row>
    <row r="5" spans="1:7" x14ac:dyDescent="0.25">
      <c r="A5" s="2" t="s">
        <v>13</v>
      </c>
      <c r="B5" s="2" t="s">
        <v>2</v>
      </c>
      <c r="C5" s="1">
        <v>0.95</v>
      </c>
      <c r="D5" s="1">
        <v>0.05</v>
      </c>
      <c r="E5" s="2">
        <v>2021</v>
      </c>
      <c r="F5" s="4"/>
      <c r="G5" s="4"/>
    </row>
    <row r="6" spans="1:7" x14ac:dyDescent="0.25">
      <c r="A6" s="2" t="s">
        <v>14</v>
      </c>
      <c r="B6" s="2" t="s">
        <v>2</v>
      </c>
      <c r="C6" s="1">
        <v>0.96</v>
      </c>
      <c r="D6" s="1">
        <v>0.04</v>
      </c>
      <c r="E6" s="2">
        <v>2022</v>
      </c>
      <c r="F6" s="4"/>
      <c r="G6" s="4"/>
    </row>
    <row r="7" spans="1:7" x14ac:dyDescent="0.25">
      <c r="A7" s="2" t="s">
        <v>15</v>
      </c>
      <c r="B7" s="2" t="s">
        <v>3</v>
      </c>
      <c r="C7" s="1">
        <v>0.98</v>
      </c>
      <c r="D7" s="1">
        <v>2.0000000000000018E-2</v>
      </c>
      <c r="E7" s="2">
        <v>2018</v>
      </c>
      <c r="F7" s="4"/>
      <c r="G7" s="4"/>
    </row>
    <row r="8" spans="1:7" x14ac:dyDescent="0.25">
      <c r="A8" s="2" t="s">
        <v>16</v>
      </c>
      <c r="B8" s="2" t="s">
        <v>3</v>
      </c>
      <c r="C8" s="1">
        <v>0.98</v>
      </c>
      <c r="D8" s="1">
        <v>2.0000000000000018E-2</v>
      </c>
      <c r="E8" s="2">
        <v>2019</v>
      </c>
      <c r="F8" s="4"/>
      <c r="G8" s="4"/>
    </row>
    <row r="9" spans="1:7" x14ac:dyDescent="0.25">
      <c r="A9" s="2" t="s">
        <v>17</v>
      </c>
      <c r="B9" s="2" t="s">
        <v>3</v>
      </c>
      <c r="C9" s="1">
        <v>0.98</v>
      </c>
      <c r="D9" s="1">
        <v>2.0000000000000018E-2</v>
      </c>
      <c r="E9" s="2">
        <v>2020</v>
      </c>
      <c r="F9" s="4"/>
      <c r="G9" s="4"/>
    </row>
    <row r="10" spans="1:7" x14ac:dyDescent="0.25">
      <c r="A10" s="2" t="s">
        <v>18</v>
      </c>
      <c r="B10" s="2" t="s">
        <v>3</v>
      </c>
      <c r="C10" s="1">
        <v>0.99</v>
      </c>
      <c r="D10" s="1">
        <v>1.0000000000000009E-2</v>
      </c>
      <c r="E10" s="2">
        <v>2021</v>
      </c>
      <c r="F10" s="4"/>
      <c r="G10" s="4"/>
    </row>
    <row r="11" spans="1:7" x14ac:dyDescent="0.25">
      <c r="A11" s="2" t="s">
        <v>19</v>
      </c>
      <c r="B11" s="2" t="s">
        <v>3</v>
      </c>
      <c r="C11" s="1">
        <v>0.99</v>
      </c>
      <c r="D11" s="1">
        <v>1.0000000000000009E-2</v>
      </c>
      <c r="E11" s="2">
        <v>2022</v>
      </c>
      <c r="F11" s="4"/>
      <c r="G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zoomScale="85" zoomScaleNormal="85" workbookViewId="0">
      <selection activeCell="D2" sqref="D2:D26"/>
    </sheetView>
  </sheetViews>
  <sheetFormatPr defaultRowHeight="15" x14ac:dyDescent="0.25"/>
  <cols>
    <col min="1" max="1" width="5.140625" bestFit="1" customWidth="1"/>
    <col min="2" max="2" width="10.42578125" bestFit="1" customWidth="1"/>
    <col min="3" max="3" width="14.28515625" bestFit="1" customWidth="1"/>
    <col min="4" max="4" width="6.42578125" bestFit="1" customWidth="1"/>
    <col min="5" max="5" width="4.5703125" bestFit="1" customWidth="1"/>
  </cols>
  <sheetData>
    <row r="1" spans="1:11" x14ac:dyDescent="0.25">
      <c r="A1" s="3" t="s">
        <v>35</v>
      </c>
      <c r="B1" s="3" t="s">
        <v>1</v>
      </c>
      <c r="C1" s="3" t="s">
        <v>45</v>
      </c>
      <c r="D1" s="5" t="s">
        <v>42</v>
      </c>
      <c r="E1" s="3" t="s">
        <v>0</v>
      </c>
    </row>
    <row r="2" spans="1:11" x14ac:dyDescent="0.25">
      <c r="A2" s="8" t="s">
        <v>15</v>
      </c>
      <c r="B2" s="8" t="s">
        <v>3</v>
      </c>
      <c r="C2" s="25">
        <v>1.3</v>
      </c>
      <c r="D2" s="12">
        <v>0</v>
      </c>
      <c r="E2" s="8">
        <v>2018</v>
      </c>
    </row>
    <row r="3" spans="1:11" x14ac:dyDescent="0.25">
      <c r="A3" s="8" t="s">
        <v>16</v>
      </c>
      <c r="B3" s="8" t="s">
        <v>3</v>
      </c>
      <c r="C3" s="25">
        <v>1.8</v>
      </c>
      <c r="D3" s="12">
        <f>(C3-C2)/C2</f>
        <v>0.38461538461538458</v>
      </c>
      <c r="E3" s="8">
        <v>2019</v>
      </c>
      <c r="G3" s="6"/>
    </row>
    <row r="4" spans="1:11" x14ac:dyDescent="0.25">
      <c r="A4" s="8" t="s">
        <v>17</v>
      </c>
      <c r="B4" s="8" t="s">
        <v>3</v>
      </c>
      <c r="C4" s="25">
        <v>2</v>
      </c>
      <c r="D4" s="12">
        <f t="shared" ref="D4:D6" si="0">(C4-C3)/C3</f>
        <v>0.11111111111111108</v>
      </c>
      <c r="E4" s="8">
        <v>2020</v>
      </c>
      <c r="G4" s="6"/>
    </row>
    <row r="5" spans="1:11" x14ac:dyDescent="0.25">
      <c r="A5" s="8" t="s">
        <v>18</v>
      </c>
      <c r="B5" s="8" t="s">
        <v>3</v>
      </c>
      <c r="C5" s="25">
        <v>2.2999999999999998</v>
      </c>
      <c r="D5" s="12">
        <f t="shared" si="0"/>
        <v>0.14999999999999991</v>
      </c>
      <c r="E5" s="8">
        <v>2021</v>
      </c>
    </row>
    <row r="6" spans="1:11" x14ac:dyDescent="0.25">
      <c r="A6" s="8" t="s">
        <v>19</v>
      </c>
      <c r="B6" s="8" t="s">
        <v>3</v>
      </c>
      <c r="C6" s="25">
        <v>2.8</v>
      </c>
      <c r="D6" s="12">
        <f t="shared" si="0"/>
        <v>0.21739130434782611</v>
      </c>
      <c r="E6" s="8">
        <v>2022</v>
      </c>
    </row>
    <row r="7" spans="1:11" x14ac:dyDescent="0.25">
      <c r="A7" s="7" t="s">
        <v>30</v>
      </c>
      <c r="B7" s="7" t="s">
        <v>8</v>
      </c>
      <c r="C7" s="20">
        <v>0.98214100000000004</v>
      </c>
      <c r="D7" s="13">
        <v>0</v>
      </c>
      <c r="E7" s="7">
        <v>2018</v>
      </c>
    </row>
    <row r="8" spans="1:11" x14ac:dyDescent="0.25">
      <c r="A8" s="7" t="s">
        <v>31</v>
      </c>
      <c r="B8" s="7" t="s">
        <v>8</v>
      </c>
      <c r="C8" s="20">
        <v>1.1552530000000001</v>
      </c>
      <c r="D8" s="13">
        <f>(C8-C7)/C7</f>
        <v>0.17625982420039488</v>
      </c>
      <c r="E8" s="7">
        <v>2019</v>
      </c>
    </row>
    <row r="9" spans="1:11" x14ac:dyDescent="0.25">
      <c r="A9" s="7" t="s">
        <v>32</v>
      </c>
      <c r="B9" s="7" t="s">
        <v>8</v>
      </c>
      <c r="C9" s="20">
        <v>1.335259</v>
      </c>
      <c r="D9" s="13">
        <f>(C9-C8)/C8</f>
        <v>0.15581521969646464</v>
      </c>
      <c r="E9" s="7">
        <v>2020</v>
      </c>
    </row>
    <row r="10" spans="1:11" x14ac:dyDescent="0.25">
      <c r="A10" s="7" t="s">
        <v>33</v>
      </c>
      <c r="B10" s="7" t="s">
        <v>8</v>
      </c>
      <c r="C10" s="20">
        <v>1.6084830000000001</v>
      </c>
      <c r="D10" s="13">
        <f>(C10-C9)/C9</f>
        <v>0.20462247399193725</v>
      </c>
      <c r="E10" s="7">
        <v>2021</v>
      </c>
    </row>
    <row r="11" spans="1:11" x14ac:dyDescent="0.25">
      <c r="A11" s="7" t="s">
        <v>34</v>
      </c>
      <c r="B11" s="7" t="s">
        <v>8</v>
      </c>
      <c r="C11" s="20">
        <v>1.9666669999999999</v>
      </c>
      <c r="D11" s="13">
        <f>(C11-C10)/C10</f>
        <v>0.22268435538330203</v>
      </c>
      <c r="E11" s="7">
        <v>2022</v>
      </c>
    </row>
    <row r="12" spans="1:11" x14ac:dyDescent="0.25">
      <c r="A12" s="15" t="s">
        <v>25</v>
      </c>
      <c r="B12" s="15" t="s">
        <v>7</v>
      </c>
      <c r="C12" s="21">
        <v>1.8961589999999999</v>
      </c>
      <c r="D12" s="14">
        <v>0</v>
      </c>
      <c r="E12" s="15">
        <v>2018</v>
      </c>
    </row>
    <row r="13" spans="1:11" x14ac:dyDescent="0.25">
      <c r="A13" s="15" t="s">
        <v>26</v>
      </c>
      <c r="B13" s="15" t="s">
        <v>7</v>
      </c>
      <c r="C13" s="21">
        <v>2.067844</v>
      </c>
      <c r="D13" s="14">
        <f>(C13-C12)/C12</f>
        <v>9.0543567285232981E-2</v>
      </c>
      <c r="E13" s="15">
        <v>2019</v>
      </c>
      <c r="K13" s="27"/>
    </row>
    <row r="14" spans="1:11" x14ac:dyDescent="0.25">
      <c r="A14" s="15" t="s">
        <v>27</v>
      </c>
      <c r="B14" s="15" t="s">
        <v>7</v>
      </c>
      <c r="C14" s="21">
        <v>2.1960799999999998</v>
      </c>
      <c r="D14" s="14">
        <f t="shared" ref="D14:D16" si="1">(C14-C13)/C13</f>
        <v>6.2014349244913926E-2</v>
      </c>
      <c r="E14" s="15">
        <v>2020</v>
      </c>
    </row>
    <row r="15" spans="1:11" x14ac:dyDescent="0.25">
      <c r="A15" s="15" t="s">
        <v>28</v>
      </c>
      <c r="B15" s="15" t="s">
        <v>7</v>
      </c>
      <c r="C15" s="21">
        <v>2.3696929999999998</v>
      </c>
      <c r="D15" s="14">
        <f t="shared" si="1"/>
        <v>7.9055863174383456E-2</v>
      </c>
      <c r="E15" s="15">
        <v>2021</v>
      </c>
    </row>
    <row r="16" spans="1:11" x14ac:dyDescent="0.25">
      <c r="A16" s="15" t="s">
        <v>29</v>
      </c>
      <c r="B16" s="15" t="s">
        <v>7</v>
      </c>
      <c r="C16" s="21">
        <v>2.6165349999999998</v>
      </c>
      <c r="D16" s="14">
        <f t="shared" si="1"/>
        <v>0.10416623587950001</v>
      </c>
      <c r="E16" s="15">
        <v>2022</v>
      </c>
    </row>
    <row r="17" spans="1:5" x14ac:dyDescent="0.25">
      <c r="A17" s="16" t="s">
        <v>20</v>
      </c>
      <c r="B17" s="16" t="s">
        <v>6</v>
      </c>
      <c r="C17" s="26">
        <v>1.524</v>
      </c>
      <c r="D17" s="17">
        <v>0</v>
      </c>
      <c r="E17" s="16">
        <v>2018</v>
      </c>
    </row>
    <row r="18" spans="1:5" x14ac:dyDescent="0.25">
      <c r="A18" s="16" t="s">
        <v>21</v>
      </c>
      <c r="B18" s="16" t="s">
        <v>6</v>
      </c>
      <c r="C18" s="26">
        <v>1.5660000000000001</v>
      </c>
      <c r="D18" s="17">
        <f>(C18-C17)/C17</f>
        <v>2.755905511811026E-2</v>
      </c>
      <c r="E18" s="16">
        <v>2019</v>
      </c>
    </row>
    <row r="19" spans="1:5" x14ac:dyDescent="0.25">
      <c r="A19" s="16" t="s">
        <v>22</v>
      </c>
      <c r="B19" s="16" t="s">
        <v>6</v>
      </c>
      <c r="C19" s="26">
        <v>1.6319999999999999</v>
      </c>
      <c r="D19" s="17">
        <f t="shared" ref="D19:D21" si="2">(C19-C18)/C18</f>
        <v>4.2145593869731691E-2</v>
      </c>
      <c r="E19" s="16">
        <v>2020</v>
      </c>
    </row>
    <row r="20" spans="1:5" x14ac:dyDescent="0.25">
      <c r="A20" s="16" t="s">
        <v>23</v>
      </c>
      <c r="B20" s="16" t="s">
        <v>6</v>
      </c>
      <c r="C20" s="26">
        <v>1.784</v>
      </c>
      <c r="D20" s="17">
        <f t="shared" si="2"/>
        <v>9.313725490196087E-2</v>
      </c>
      <c r="E20" s="16">
        <v>2021</v>
      </c>
    </row>
    <row r="21" spans="1:5" x14ac:dyDescent="0.25">
      <c r="A21" s="16" t="s">
        <v>24</v>
      </c>
      <c r="B21" s="16" t="s">
        <v>6</v>
      </c>
      <c r="C21" s="26">
        <v>1.911</v>
      </c>
      <c r="D21" s="17">
        <f t="shared" si="2"/>
        <v>7.1188340807174885E-2</v>
      </c>
      <c r="E21" s="16">
        <v>2022</v>
      </c>
    </row>
    <row r="22" spans="1:5" x14ac:dyDescent="0.25">
      <c r="A22" s="9" t="s">
        <v>10</v>
      </c>
      <c r="B22" s="9" t="s">
        <v>2</v>
      </c>
      <c r="C22" s="22">
        <v>2.2717999999999999E-2</v>
      </c>
      <c r="D22" s="28">
        <v>0</v>
      </c>
      <c r="E22" s="9">
        <v>2018</v>
      </c>
    </row>
    <row r="23" spans="1:5" x14ac:dyDescent="0.25">
      <c r="A23" s="9" t="s">
        <v>11</v>
      </c>
      <c r="B23" s="9" t="s">
        <v>2</v>
      </c>
      <c r="C23" s="22">
        <v>2.8228E-2</v>
      </c>
      <c r="D23" s="28">
        <f>(C23-C22)/C22</f>
        <v>0.24253895589400482</v>
      </c>
      <c r="E23" s="9">
        <v>2019</v>
      </c>
    </row>
    <row r="24" spans="1:5" x14ac:dyDescent="0.25">
      <c r="A24" s="9" t="s">
        <v>12</v>
      </c>
      <c r="B24" s="9" t="s">
        <v>2</v>
      </c>
      <c r="C24" s="22">
        <v>3.6983000000000002E-2</v>
      </c>
      <c r="D24" s="28">
        <f t="shared" ref="D24:D26" si="3">(C24-C23)/C23</f>
        <v>0.31015303953521334</v>
      </c>
      <c r="E24" s="9">
        <v>2020</v>
      </c>
    </row>
    <row r="25" spans="1:5" x14ac:dyDescent="0.25">
      <c r="A25" s="9" t="s">
        <v>13</v>
      </c>
      <c r="B25" s="9" t="s">
        <v>2</v>
      </c>
      <c r="C25" s="22">
        <v>5.1653999999999999E-2</v>
      </c>
      <c r="D25" s="28">
        <f t="shared" si="3"/>
        <v>0.39669577914176773</v>
      </c>
      <c r="E25" s="9">
        <v>2021</v>
      </c>
    </row>
    <row r="26" spans="1:5" x14ac:dyDescent="0.25">
      <c r="A26" s="9" t="s">
        <v>14</v>
      </c>
      <c r="B26" s="9" t="s">
        <v>2</v>
      </c>
      <c r="C26" s="22">
        <v>0.151892</v>
      </c>
      <c r="D26" s="28">
        <f t="shared" si="3"/>
        <v>1.9405660742633677</v>
      </c>
      <c r="E26" s="9">
        <v>2022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zoomScale="85" zoomScaleNormal="85" workbookViewId="0">
      <selection activeCell="J15" sqref="J15"/>
    </sheetView>
  </sheetViews>
  <sheetFormatPr defaultRowHeight="15" x14ac:dyDescent="0.25"/>
  <cols>
    <col min="1" max="1" width="5.140625" bestFit="1" customWidth="1"/>
    <col min="2" max="2" width="10.42578125" bestFit="1" customWidth="1"/>
    <col min="3" max="3" width="18.28515625" bestFit="1" customWidth="1"/>
    <col min="4" max="4" width="7.7109375" bestFit="1" customWidth="1"/>
    <col min="5" max="5" width="4.5703125" bestFit="1" customWidth="1"/>
  </cols>
  <sheetData>
    <row r="1" spans="1:7" x14ac:dyDescent="0.25">
      <c r="A1" s="3" t="s">
        <v>35</v>
      </c>
      <c r="B1" s="3" t="s">
        <v>1</v>
      </c>
      <c r="C1" s="3" t="s">
        <v>44</v>
      </c>
      <c r="D1" s="5" t="s">
        <v>42</v>
      </c>
      <c r="E1" s="3" t="s">
        <v>0</v>
      </c>
    </row>
    <row r="2" spans="1:7" x14ac:dyDescent="0.25">
      <c r="A2" s="8" t="s">
        <v>15</v>
      </c>
      <c r="B2" s="8" t="s">
        <v>3</v>
      </c>
      <c r="C2" s="25">
        <v>1.82</v>
      </c>
      <c r="D2" s="12">
        <v>0</v>
      </c>
      <c r="E2" s="8">
        <v>2018</v>
      </c>
    </row>
    <row r="3" spans="1:7" x14ac:dyDescent="0.25">
      <c r="A3" s="8" t="s">
        <v>16</v>
      </c>
      <c r="B3" s="8" t="s">
        <v>3</v>
      </c>
      <c r="C3" s="25">
        <v>1.8120000000000001</v>
      </c>
      <c r="D3" s="12">
        <f>(C3-C2)/C2</f>
        <v>-4.3956043956043991E-3</v>
      </c>
      <c r="E3" s="8">
        <v>2019</v>
      </c>
      <c r="G3" s="6"/>
    </row>
    <row r="4" spans="1:7" x14ac:dyDescent="0.25">
      <c r="A4" s="8" t="s">
        <v>17</v>
      </c>
      <c r="B4" s="8" t="s">
        <v>3</v>
      </c>
      <c r="C4" s="25">
        <v>1.7090000000000001</v>
      </c>
      <c r="D4" s="12">
        <f t="shared" ref="D4:D6" si="0">(C4-C3)/C3</f>
        <v>-5.6843267108167755E-2</v>
      </c>
      <c r="E4" s="8">
        <v>2020</v>
      </c>
      <c r="G4" s="6"/>
    </row>
    <row r="5" spans="1:7" x14ac:dyDescent="0.25">
      <c r="A5" s="8" t="s">
        <v>18</v>
      </c>
      <c r="B5" s="8" t="s">
        <v>3</v>
      </c>
      <c r="C5" s="25">
        <v>1.5029999999999999</v>
      </c>
      <c r="D5" s="12">
        <f t="shared" si="0"/>
        <v>-0.12053832650672919</v>
      </c>
      <c r="E5" s="8">
        <v>2021</v>
      </c>
    </row>
    <row r="6" spans="1:7" x14ac:dyDescent="0.25">
      <c r="A6" s="8" t="s">
        <v>19</v>
      </c>
      <c r="B6" s="8" t="s">
        <v>3</v>
      </c>
      <c r="C6" s="25">
        <v>1.452</v>
      </c>
      <c r="D6" s="12">
        <f t="shared" si="0"/>
        <v>-3.3932135728542874E-2</v>
      </c>
      <c r="E6" s="8">
        <v>2022</v>
      </c>
    </row>
    <row r="7" spans="1:7" x14ac:dyDescent="0.25">
      <c r="A7" s="7" t="s">
        <v>30</v>
      </c>
      <c r="B7" s="7" t="s">
        <v>8</v>
      </c>
      <c r="C7" s="20">
        <v>2.0579999999999998</v>
      </c>
      <c r="D7" s="13">
        <v>0</v>
      </c>
      <c r="E7" s="7">
        <v>2018</v>
      </c>
    </row>
    <row r="8" spans="1:7" x14ac:dyDescent="0.25">
      <c r="A8" s="7" t="s">
        <v>31</v>
      </c>
      <c r="B8" s="7" t="s">
        <v>8</v>
      </c>
      <c r="C8" s="20">
        <v>2.0249999999999999</v>
      </c>
      <c r="D8" s="13">
        <f>(C8-C7)/C7</f>
        <v>-1.6034985422740487E-2</v>
      </c>
      <c r="E8" s="7">
        <v>2019</v>
      </c>
    </row>
    <row r="9" spans="1:7" x14ac:dyDescent="0.25">
      <c r="A9" s="7" t="s">
        <v>32</v>
      </c>
      <c r="B9" s="7" t="s">
        <v>8</v>
      </c>
      <c r="C9" s="20">
        <v>2.0150000000000001</v>
      </c>
      <c r="D9" s="13">
        <f>(C9-C8)/C8</f>
        <v>-4.9382716049381666E-3</v>
      </c>
      <c r="E9" s="7">
        <v>2020</v>
      </c>
    </row>
    <row r="10" spans="1:7" x14ac:dyDescent="0.25">
      <c r="A10" s="7" t="s">
        <v>33</v>
      </c>
      <c r="B10" s="7" t="s">
        <v>8</v>
      </c>
      <c r="C10" s="20">
        <v>1.91</v>
      </c>
      <c r="D10" s="13">
        <f>(C10-C9)/C9</f>
        <v>-5.2109181141439302E-2</v>
      </c>
      <c r="E10" s="7">
        <v>2021</v>
      </c>
    </row>
    <row r="11" spans="1:7" x14ac:dyDescent="0.25">
      <c r="A11" s="7" t="s">
        <v>34</v>
      </c>
      <c r="B11" s="7" t="s">
        <v>8</v>
      </c>
      <c r="C11" s="20">
        <v>1.905</v>
      </c>
      <c r="D11" s="13">
        <f>(C11-C10)/C10</f>
        <v>-2.6178010471203631E-3</v>
      </c>
      <c r="E11" s="7">
        <v>2022</v>
      </c>
    </row>
    <row r="12" spans="1:7" x14ac:dyDescent="0.25">
      <c r="A12" s="15" t="s">
        <v>25</v>
      </c>
      <c r="B12" s="15" t="s">
        <v>7</v>
      </c>
      <c r="C12" s="21">
        <v>2.6739999999999999</v>
      </c>
      <c r="D12" s="14">
        <v>0</v>
      </c>
      <c r="E12" s="15">
        <v>2018</v>
      </c>
    </row>
    <row r="13" spans="1:7" x14ac:dyDescent="0.25">
      <c r="A13" s="15" t="s">
        <v>26</v>
      </c>
      <c r="B13" s="15" t="s">
        <v>7</v>
      </c>
      <c r="C13" s="21">
        <v>2.7240000000000002</v>
      </c>
      <c r="D13" s="14">
        <f>(C13-C12)/C12</f>
        <v>1.8698578908003093E-2</v>
      </c>
      <c r="E13" s="15">
        <v>2019</v>
      </c>
    </row>
    <row r="14" spans="1:7" x14ac:dyDescent="0.25">
      <c r="A14" s="15" t="s">
        <v>27</v>
      </c>
      <c r="B14" s="15" t="s">
        <v>7</v>
      </c>
      <c r="C14" s="21">
        <v>2.7749999999999999</v>
      </c>
      <c r="D14" s="14">
        <f t="shared" ref="D14:D16" si="1">(C14-C13)/C13</f>
        <v>1.8722466960352315E-2</v>
      </c>
      <c r="E14" s="15">
        <v>2020</v>
      </c>
    </row>
    <row r="15" spans="1:7" x14ac:dyDescent="0.25">
      <c r="A15" s="15" t="s">
        <v>28</v>
      </c>
      <c r="B15" s="15" t="s">
        <v>7</v>
      </c>
      <c r="C15" s="21">
        <v>2.77</v>
      </c>
      <c r="D15" s="14">
        <f t="shared" si="1"/>
        <v>-1.8018018018017634E-3</v>
      </c>
      <c r="E15" s="15">
        <v>2021</v>
      </c>
    </row>
    <row r="16" spans="1:7" x14ac:dyDescent="0.25">
      <c r="A16" s="15" t="s">
        <v>29</v>
      </c>
      <c r="B16" s="15" t="s">
        <v>7</v>
      </c>
      <c r="C16" s="21">
        <v>2.7090000000000001</v>
      </c>
      <c r="D16" s="14">
        <f t="shared" si="1"/>
        <v>-2.2021660649819474E-2</v>
      </c>
      <c r="E16" s="15">
        <v>2022</v>
      </c>
    </row>
    <row r="17" spans="1:5" x14ac:dyDescent="0.25">
      <c r="A17" s="16" t="s">
        <v>20</v>
      </c>
      <c r="B17" s="16" t="s">
        <v>6</v>
      </c>
      <c r="C17" s="26">
        <v>2.0680000000000001</v>
      </c>
      <c r="D17" s="17">
        <v>0</v>
      </c>
      <c r="E17" s="16">
        <v>2018</v>
      </c>
    </row>
    <row r="18" spans="1:5" x14ac:dyDescent="0.25">
      <c r="A18" s="16" t="s">
        <v>21</v>
      </c>
      <c r="B18" s="16" t="s">
        <v>6</v>
      </c>
      <c r="C18" s="26">
        <v>2.0840000000000001</v>
      </c>
      <c r="D18" s="17">
        <f>(C18-C17)/C17</f>
        <v>7.7369439071566801E-3</v>
      </c>
      <c r="E18" s="16">
        <v>2019</v>
      </c>
    </row>
    <row r="19" spans="1:5" x14ac:dyDescent="0.25">
      <c r="A19" s="16" t="s">
        <v>22</v>
      </c>
      <c r="B19" s="16" t="s">
        <v>6</v>
      </c>
      <c r="C19" s="26">
        <v>2.0750000000000002</v>
      </c>
      <c r="D19" s="17">
        <f t="shared" ref="D19:D21" si="2">(C19-C18)/C18</f>
        <v>-4.3186180422264383E-3</v>
      </c>
      <c r="E19" s="16">
        <v>2020</v>
      </c>
    </row>
    <row r="20" spans="1:5" x14ac:dyDescent="0.25">
      <c r="A20" s="16" t="s">
        <v>23</v>
      </c>
      <c r="B20" s="16" t="s">
        <v>6</v>
      </c>
      <c r="C20" s="26">
        <v>2.0760000000000001</v>
      </c>
      <c r="D20" s="17">
        <f t="shared" si="2"/>
        <v>4.819277108433204E-4</v>
      </c>
      <c r="E20" s="16">
        <v>2021</v>
      </c>
    </row>
    <row r="21" spans="1:5" x14ac:dyDescent="0.25">
      <c r="A21" s="16" t="s">
        <v>24</v>
      </c>
      <c r="B21" s="16" t="s">
        <v>6</v>
      </c>
      <c r="C21" s="26">
        <v>2.1240000000000001</v>
      </c>
      <c r="D21" s="17">
        <f t="shared" si="2"/>
        <v>2.3121387283237014E-2</v>
      </c>
      <c r="E21" s="16">
        <v>2022</v>
      </c>
    </row>
    <row r="22" spans="1:5" x14ac:dyDescent="0.25">
      <c r="A22" s="9" t="s">
        <v>10</v>
      </c>
      <c r="B22" s="9" t="s">
        <v>2</v>
      </c>
      <c r="C22" s="22">
        <v>0.60599999999999998</v>
      </c>
      <c r="D22" s="28">
        <v>0</v>
      </c>
      <c r="E22" s="9">
        <v>2018</v>
      </c>
    </row>
    <row r="23" spans="1:5" x14ac:dyDescent="0.25">
      <c r="A23" s="9" t="s">
        <v>11</v>
      </c>
      <c r="B23" s="9" t="s">
        <v>2</v>
      </c>
      <c r="C23" s="22">
        <v>0.626</v>
      </c>
      <c r="D23" s="28">
        <f>(C23-C22)/C22</f>
        <v>3.3003300330033035E-2</v>
      </c>
      <c r="E23" s="9">
        <v>2019</v>
      </c>
    </row>
    <row r="24" spans="1:5" x14ac:dyDescent="0.25">
      <c r="A24" s="9" t="s">
        <v>12</v>
      </c>
      <c r="B24" s="9" t="s">
        <v>2</v>
      </c>
      <c r="C24" s="22">
        <v>0.63500000000000001</v>
      </c>
      <c r="D24" s="28">
        <f t="shared" ref="D24:D26" si="3">(C24-C23)/C23</f>
        <v>1.4376996805111834E-2</v>
      </c>
      <c r="E24" s="9">
        <v>2020</v>
      </c>
    </row>
    <row r="25" spans="1:5" x14ac:dyDescent="0.25">
      <c r="A25" s="9" t="s">
        <v>13</v>
      </c>
      <c r="B25" s="9" t="s">
        <v>2</v>
      </c>
      <c r="C25" s="22">
        <v>0.65200000000000002</v>
      </c>
      <c r="D25" s="28">
        <f t="shared" si="3"/>
        <v>2.6771653543307111E-2</v>
      </c>
      <c r="E25" s="9">
        <v>2021</v>
      </c>
    </row>
    <row r="26" spans="1:5" x14ac:dyDescent="0.25">
      <c r="A26" s="9" t="s">
        <v>14</v>
      </c>
      <c r="B26" s="9" t="s">
        <v>2</v>
      </c>
      <c r="C26" s="22">
        <v>0.67900000000000005</v>
      </c>
      <c r="D26" s="28">
        <f t="shared" si="3"/>
        <v>4.1411042944785315E-2</v>
      </c>
      <c r="E26" s="9">
        <v>2022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zoomScale="85" zoomScaleNormal="85" workbookViewId="0">
      <selection activeCell="G16" sqref="G16"/>
    </sheetView>
  </sheetViews>
  <sheetFormatPr defaultRowHeight="15" x14ac:dyDescent="0.25"/>
  <cols>
    <col min="1" max="1" width="5.140625" bestFit="1" customWidth="1"/>
    <col min="2" max="2" width="10.42578125" bestFit="1" customWidth="1"/>
    <col min="3" max="3" width="18.28515625" bestFit="1" customWidth="1"/>
    <col min="4" max="4" width="6.42578125" bestFit="1" customWidth="1"/>
    <col min="5" max="5" width="4.5703125" bestFit="1" customWidth="1"/>
  </cols>
  <sheetData>
    <row r="1" spans="1:7" x14ac:dyDescent="0.25">
      <c r="A1" s="3" t="s">
        <v>35</v>
      </c>
      <c r="B1" s="3" t="s">
        <v>1</v>
      </c>
      <c r="C1" s="3" t="s">
        <v>46</v>
      </c>
      <c r="D1" s="5" t="s">
        <v>42</v>
      </c>
      <c r="E1" s="3" t="s">
        <v>0</v>
      </c>
    </row>
    <row r="2" spans="1:7" x14ac:dyDescent="0.25">
      <c r="A2" s="8" t="s">
        <v>15</v>
      </c>
      <c r="B2" s="8" t="s">
        <v>3</v>
      </c>
      <c r="C2" s="25">
        <v>420.26457699999997</v>
      </c>
      <c r="D2" s="12">
        <v>0</v>
      </c>
      <c r="E2" s="8">
        <v>2018</v>
      </c>
    </row>
    <row r="3" spans="1:7" x14ac:dyDescent="0.25">
      <c r="A3" s="8" t="s">
        <v>16</v>
      </c>
      <c r="B3" s="8" t="s">
        <v>3</v>
      </c>
      <c r="C3" s="25">
        <v>442.70101299999999</v>
      </c>
      <c r="D3" s="12">
        <f>(C3-C2)/C2</f>
        <v>5.3386455171071948E-2</v>
      </c>
      <c r="E3" s="8">
        <v>2019</v>
      </c>
      <c r="G3" s="6"/>
    </row>
    <row r="4" spans="1:7" x14ac:dyDescent="0.25">
      <c r="A4" s="8" t="s">
        <v>17</v>
      </c>
      <c r="B4" s="8" t="s">
        <v>3</v>
      </c>
      <c r="C4" s="25">
        <v>454.27070900000001</v>
      </c>
      <c r="D4" s="12">
        <f t="shared" ref="D4:D6" si="0">(C4-C3)/C3</f>
        <v>2.6134333693065261E-2</v>
      </c>
      <c r="E4" s="8">
        <v>2020</v>
      </c>
      <c r="G4" s="6"/>
    </row>
    <row r="5" spans="1:7" x14ac:dyDescent="0.25">
      <c r="A5" s="8" t="s">
        <v>18</v>
      </c>
      <c r="B5" s="8" t="s">
        <v>3</v>
      </c>
      <c r="C5" s="25">
        <v>440.98521699999998</v>
      </c>
      <c r="D5" s="12">
        <f t="shared" si="0"/>
        <v>-2.924575971285006E-2</v>
      </c>
      <c r="E5" s="8">
        <v>2021</v>
      </c>
    </row>
    <row r="6" spans="1:7" x14ac:dyDescent="0.25">
      <c r="A6" s="8" t="s">
        <v>19</v>
      </c>
      <c r="B6" s="8" t="s">
        <v>3</v>
      </c>
      <c r="C6" s="25">
        <v>453.601</v>
      </c>
      <c r="D6" s="12">
        <f t="shared" si="0"/>
        <v>2.8608176677269483E-2</v>
      </c>
      <c r="E6" s="8">
        <v>2022</v>
      </c>
    </row>
    <row r="7" spans="1:7" x14ac:dyDescent="0.25">
      <c r="A7" s="7" t="s">
        <v>30</v>
      </c>
      <c r="B7" s="7" t="s">
        <v>8</v>
      </c>
      <c r="C7" s="20">
        <v>373</v>
      </c>
      <c r="D7" s="13">
        <v>0</v>
      </c>
      <c r="E7" s="7">
        <v>2018</v>
      </c>
    </row>
    <row r="8" spans="1:7" x14ac:dyDescent="0.25">
      <c r="A8" s="7" t="s">
        <v>31</v>
      </c>
      <c r="B8" s="7" t="s">
        <v>8</v>
      </c>
      <c r="C8" s="20">
        <v>449</v>
      </c>
      <c r="D8" s="13">
        <f>(C8-C7)/C7</f>
        <v>0.20375335120643431</v>
      </c>
      <c r="E8" s="7">
        <v>2019</v>
      </c>
    </row>
    <row r="9" spans="1:7" x14ac:dyDescent="0.25">
      <c r="A9" s="7" t="s">
        <v>32</v>
      </c>
      <c r="B9" s="7" t="s">
        <v>8</v>
      </c>
      <c r="C9" s="20">
        <v>367</v>
      </c>
      <c r="D9" s="13">
        <f>(C9-C8)/C8</f>
        <v>-0.18262806236080179</v>
      </c>
      <c r="E9" s="7">
        <v>2020</v>
      </c>
    </row>
    <row r="10" spans="1:7" x14ac:dyDescent="0.25">
      <c r="A10" s="7" t="s">
        <v>33</v>
      </c>
      <c r="B10" s="7" t="s">
        <v>8</v>
      </c>
      <c r="C10" s="20">
        <v>357</v>
      </c>
      <c r="D10" s="13">
        <f>(C10-C9)/C9</f>
        <v>-2.7247956403269755E-2</v>
      </c>
      <c r="E10" s="7">
        <v>2021</v>
      </c>
    </row>
    <row r="11" spans="1:7" x14ac:dyDescent="0.25">
      <c r="A11" s="7" t="s">
        <v>34</v>
      </c>
      <c r="B11" s="7" t="s">
        <v>8</v>
      </c>
      <c r="C11" s="20">
        <v>392</v>
      </c>
      <c r="D11" s="13">
        <f>(C11-C10)/C10</f>
        <v>9.8039215686274508E-2</v>
      </c>
      <c r="E11" s="7">
        <v>2022</v>
      </c>
    </row>
    <row r="12" spans="1:7" x14ac:dyDescent="0.25">
      <c r="A12" s="15" t="s">
        <v>25</v>
      </c>
      <c r="B12" s="15" t="s">
        <v>7</v>
      </c>
      <c r="C12" s="21">
        <v>88.89139999999999</v>
      </c>
      <c r="D12" s="14">
        <v>0</v>
      </c>
      <c r="E12" s="15">
        <v>2018</v>
      </c>
    </row>
    <row r="13" spans="1:7" x14ac:dyDescent="0.25">
      <c r="A13" s="15" t="s">
        <v>26</v>
      </c>
      <c r="B13" s="15" t="s">
        <v>7</v>
      </c>
      <c r="C13" s="21">
        <v>76.973699999999994</v>
      </c>
      <c r="D13" s="14">
        <f>(C13-C12)/C12</f>
        <v>-0.13407033751296524</v>
      </c>
      <c r="E13" s="15">
        <v>2019</v>
      </c>
    </row>
    <row r="14" spans="1:7" x14ac:dyDescent="0.25">
      <c r="A14" s="15" t="s">
        <v>27</v>
      </c>
      <c r="B14" s="15" t="s">
        <v>7</v>
      </c>
      <c r="C14" s="21">
        <v>74.469300000000004</v>
      </c>
      <c r="D14" s="14">
        <f t="shared" ref="D14:D16" si="1">(C14-C13)/C13</f>
        <v>-3.2535788197786908E-2</v>
      </c>
      <c r="E14" s="15">
        <v>2020</v>
      </c>
    </row>
    <row r="15" spans="1:7" x14ac:dyDescent="0.25">
      <c r="A15" s="15" t="s">
        <v>28</v>
      </c>
      <c r="B15" s="15" t="s">
        <v>7</v>
      </c>
      <c r="C15" s="21">
        <v>352.95949999999999</v>
      </c>
      <c r="D15" s="14">
        <f t="shared" si="1"/>
        <v>3.7396645329014766</v>
      </c>
      <c r="E15" s="15">
        <v>2021</v>
      </c>
    </row>
    <row r="16" spans="1:7" x14ac:dyDescent="0.25">
      <c r="A16" s="15" t="s">
        <v>29</v>
      </c>
      <c r="B16" s="15" t="s">
        <v>7</v>
      </c>
      <c r="C16" s="21">
        <v>417.42559999999997</v>
      </c>
      <c r="D16" s="14">
        <f t="shared" si="1"/>
        <v>0.18264446770805146</v>
      </c>
      <c r="E16" s="15">
        <v>2022</v>
      </c>
    </row>
    <row r="17" spans="1:5" x14ac:dyDescent="0.25">
      <c r="A17" s="16" t="s">
        <v>20</v>
      </c>
      <c r="B17" s="16" t="s">
        <v>6</v>
      </c>
      <c r="C17" s="26">
        <v>526.48099999999999</v>
      </c>
      <c r="D17" s="17">
        <v>0</v>
      </c>
      <c r="E17" s="16">
        <v>2018</v>
      </c>
    </row>
    <row r="18" spans="1:5" x14ac:dyDescent="0.25">
      <c r="A18" s="16" t="s">
        <v>21</v>
      </c>
      <c r="B18" s="16" t="s">
        <v>6</v>
      </c>
      <c r="C18" s="26">
        <v>771.59100000000001</v>
      </c>
      <c r="D18" s="17">
        <f>(C18-C17)/C17</f>
        <v>0.46556285981830309</v>
      </c>
      <c r="E18" s="16">
        <v>2019</v>
      </c>
    </row>
    <row r="19" spans="1:5" x14ac:dyDescent="0.25">
      <c r="A19" s="16" t="s">
        <v>22</v>
      </c>
      <c r="B19" s="16" t="s">
        <v>6</v>
      </c>
      <c r="C19" s="26">
        <v>910.68200000000002</v>
      </c>
      <c r="D19" s="17">
        <f t="shared" ref="D19:D21" si="2">(C19-C18)/C18</f>
        <v>0.18026519231043389</v>
      </c>
      <c r="E19" s="16">
        <v>2020</v>
      </c>
    </row>
    <row r="20" spans="1:5" x14ac:dyDescent="0.25">
      <c r="A20" s="16" t="s">
        <v>23</v>
      </c>
      <c r="B20" s="16" t="s">
        <v>6</v>
      </c>
      <c r="C20" s="26">
        <v>818.279</v>
      </c>
      <c r="D20" s="17">
        <f t="shared" si="2"/>
        <v>-0.10146571470612137</v>
      </c>
      <c r="E20" s="16">
        <v>2021</v>
      </c>
    </row>
    <row r="21" spans="1:5" x14ac:dyDescent="0.25">
      <c r="A21" s="16" t="s">
        <v>24</v>
      </c>
      <c r="B21" s="16" t="s">
        <v>6</v>
      </c>
      <c r="C21" s="26">
        <v>834.11599999999999</v>
      </c>
      <c r="D21" s="17">
        <f t="shared" si="2"/>
        <v>1.9354034504123884E-2</v>
      </c>
      <c r="E21" s="16">
        <v>2022</v>
      </c>
    </row>
    <row r="22" spans="1:5" x14ac:dyDescent="0.25">
      <c r="A22" s="9" t="s">
        <v>10</v>
      </c>
      <c r="B22" s="9" t="s">
        <v>2</v>
      </c>
      <c r="C22" s="22">
        <v>53.697184999999998</v>
      </c>
      <c r="D22" s="28">
        <v>0</v>
      </c>
      <c r="E22" s="9">
        <v>2018</v>
      </c>
    </row>
    <row r="23" spans="1:5" x14ac:dyDescent="0.25">
      <c r="A23" s="9" t="s">
        <v>11</v>
      </c>
      <c r="B23" s="9" t="s">
        <v>2</v>
      </c>
      <c r="C23" s="22">
        <v>91.504620000000003</v>
      </c>
      <c r="D23" s="28">
        <f>(C23-C22)/C22</f>
        <v>0.70408597769138193</v>
      </c>
      <c r="E23" s="9">
        <v>2019</v>
      </c>
    </row>
    <row r="24" spans="1:5" x14ac:dyDescent="0.25">
      <c r="A24" s="9" t="s">
        <v>12</v>
      </c>
      <c r="B24" s="9" t="s">
        <v>2</v>
      </c>
      <c r="C24" s="22">
        <v>140.309033</v>
      </c>
      <c r="D24" s="28">
        <f t="shared" ref="D24:D26" si="3">(C24-C23)/C23</f>
        <v>0.53335463280433271</v>
      </c>
      <c r="E24" s="9">
        <v>2020</v>
      </c>
    </row>
    <row r="25" spans="1:5" x14ac:dyDescent="0.25">
      <c r="A25" s="9" t="s">
        <v>13</v>
      </c>
      <c r="B25" s="9" t="s">
        <v>2</v>
      </c>
      <c r="C25" s="22">
        <v>234.17415299999999</v>
      </c>
      <c r="D25" s="28">
        <f t="shared" si="3"/>
        <v>0.6689884321275309</v>
      </c>
      <c r="E25" s="9">
        <v>2021</v>
      </c>
    </row>
    <row r="26" spans="1:5" x14ac:dyDescent="0.25">
      <c r="A26" s="9" t="s">
        <v>14</v>
      </c>
      <c r="B26" s="9" t="s">
        <v>2</v>
      </c>
      <c r="C26" s="22">
        <v>297.18463500000001</v>
      </c>
      <c r="D26" s="28">
        <f t="shared" si="3"/>
        <v>0.26907530653052059</v>
      </c>
      <c r="E26" s="9">
        <v>2022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85" zoomScaleNormal="85" workbookViewId="0">
      <selection activeCell="I10" sqref="I10"/>
    </sheetView>
  </sheetViews>
  <sheetFormatPr defaultRowHeight="15" x14ac:dyDescent="0.25"/>
  <cols>
    <col min="1" max="1" width="8" bestFit="1" customWidth="1"/>
    <col min="2" max="2" width="12.42578125" bestFit="1" customWidth="1"/>
    <col min="3" max="3" width="16.140625" bestFit="1" customWidth="1"/>
    <col min="4" max="4" width="7.42578125" bestFit="1" customWidth="1"/>
    <col min="5" max="5" width="9.5703125" bestFit="1" customWidth="1"/>
  </cols>
  <sheetData>
    <row r="1" spans="1:5" x14ac:dyDescent="0.25">
      <c r="A1" s="3" t="s">
        <v>35</v>
      </c>
      <c r="B1" s="3" t="s">
        <v>1</v>
      </c>
      <c r="C1" s="3" t="s">
        <v>47</v>
      </c>
      <c r="D1" s="3" t="s">
        <v>9</v>
      </c>
      <c r="E1" s="3" t="s">
        <v>0</v>
      </c>
    </row>
    <row r="2" spans="1:5" x14ac:dyDescent="0.25">
      <c r="A2" s="18" t="s">
        <v>15</v>
      </c>
      <c r="B2" s="18" t="s">
        <v>3</v>
      </c>
      <c r="C2" s="19">
        <v>27.225086999999998</v>
      </c>
      <c r="D2" s="29">
        <v>0.14254304719138847</v>
      </c>
      <c r="E2" s="18">
        <v>2018</v>
      </c>
    </row>
    <row r="3" spans="1:5" x14ac:dyDescent="0.25">
      <c r="A3" s="18" t="s">
        <v>16</v>
      </c>
      <c r="B3" s="18" t="s">
        <v>3</v>
      </c>
      <c r="C3" s="19">
        <v>30.464862</v>
      </c>
      <c r="D3" s="29">
        <v>0.11899961972573311</v>
      </c>
      <c r="E3" s="18">
        <v>2019</v>
      </c>
    </row>
    <row r="4" spans="1:5" x14ac:dyDescent="0.25">
      <c r="A4" s="18" t="s">
        <v>17</v>
      </c>
      <c r="B4" s="18" t="s">
        <v>3</v>
      </c>
      <c r="C4" s="19">
        <v>7.7789000000000001</v>
      </c>
      <c r="D4" s="29">
        <v>-0.74465992985623897</v>
      </c>
      <c r="E4" s="18">
        <v>2020</v>
      </c>
    </row>
    <row r="5" spans="1:5" x14ac:dyDescent="0.25">
      <c r="A5" s="18" t="s">
        <v>18</v>
      </c>
      <c r="B5" s="18" t="s">
        <v>3</v>
      </c>
      <c r="C5" s="19">
        <v>3.4283679999999999</v>
      </c>
      <c r="D5" s="29">
        <v>-0.55927341912095541</v>
      </c>
      <c r="E5" s="18">
        <v>2021</v>
      </c>
    </row>
    <row r="6" spans="1:5" x14ac:dyDescent="0.25">
      <c r="A6" s="18" t="s">
        <v>19</v>
      </c>
      <c r="B6" s="18" t="s">
        <v>3</v>
      </c>
      <c r="C6" s="19">
        <v>3.4980000000000002</v>
      </c>
      <c r="D6" s="29">
        <v>2.0310538425279901E-2</v>
      </c>
      <c r="E6" s="18">
        <v>2022</v>
      </c>
    </row>
    <row r="7" spans="1:5" x14ac:dyDescent="0.25">
      <c r="A7" s="7" t="s">
        <v>30</v>
      </c>
      <c r="B7" s="7" t="s">
        <v>8</v>
      </c>
      <c r="C7" s="20">
        <v>50</v>
      </c>
      <c r="D7" s="30">
        <v>-9.0909090909090912E-2</v>
      </c>
      <c r="E7" s="7">
        <v>2018</v>
      </c>
    </row>
    <row r="8" spans="1:5" x14ac:dyDescent="0.25">
      <c r="A8" s="7" t="s">
        <v>31</v>
      </c>
      <c r="B8" s="7" t="s">
        <v>8</v>
      </c>
      <c r="C8" s="20">
        <v>119</v>
      </c>
      <c r="D8" s="30">
        <v>1.38</v>
      </c>
      <c r="E8" s="7">
        <v>2019</v>
      </c>
    </row>
    <row r="9" spans="1:5" x14ac:dyDescent="0.25">
      <c r="A9" s="7" t="s">
        <v>32</v>
      </c>
      <c r="B9" s="7" t="s">
        <v>8</v>
      </c>
      <c r="C9" s="20">
        <v>29</v>
      </c>
      <c r="D9" s="30">
        <v>-0.75630252100840334</v>
      </c>
      <c r="E9" s="7">
        <v>2020</v>
      </c>
    </row>
    <row r="10" spans="1:5" x14ac:dyDescent="0.25">
      <c r="A10" s="7" t="s">
        <v>33</v>
      </c>
      <c r="B10" s="7" t="s">
        <v>8</v>
      </c>
      <c r="C10" s="20">
        <v>142</v>
      </c>
      <c r="D10" s="30">
        <v>3.896551724137931</v>
      </c>
      <c r="E10" s="7">
        <v>2021</v>
      </c>
    </row>
    <row r="11" spans="1:5" x14ac:dyDescent="0.25">
      <c r="A11" s="7" t="s">
        <v>34</v>
      </c>
      <c r="B11" s="7" t="s">
        <v>8</v>
      </c>
      <c r="C11" s="20">
        <v>100</v>
      </c>
      <c r="D11" s="30">
        <v>-0.29577464788732394</v>
      </c>
      <c r="E11" s="7">
        <v>2022</v>
      </c>
    </row>
    <row r="12" spans="1:5" x14ac:dyDescent="0.25">
      <c r="A12" s="10" t="s">
        <v>25</v>
      </c>
      <c r="B12" s="10" t="s">
        <v>7</v>
      </c>
      <c r="C12" s="23">
        <v>174.25899999999999</v>
      </c>
      <c r="D12" s="31">
        <v>1.5223854671781138</v>
      </c>
      <c r="E12" s="10">
        <v>2018</v>
      </c>
    </row>
    <row r="13" spans="1:5" x14ac:dyDescent="0.25">
      <c r="A13" s="10" t="s">
        <v>26</v>
      </c>
      <c r="B13" s="10" t="s">
        <v>7</v>
      </c>
      <c r="C13" s="23">
        <v>119.9402</v>
      </c>
      <c r="D13" s="31">
        <v>-0.31171302486528674</v>
      </c>
      <c r="E13" s="10">
        <v>2019</v>
      </c>
    </row>
    <row r="14" spans="1:5" x14ac:dyDescent="0.25">
      <c r="A14" s="10" t="s">
        <v>27</v>
      </c>
      <c r="B14" s="10" t="s">
        <v>7</v>
      </c>
      <c r="C14" s="23">
        <v>89.848600000000005</v>
      </c>
      <c r="D14" s="31">
        <v>-0.2508883593657506</v>
      </c>
      <c r="E14" s="10">
        <v>2020</v>
      </c>
    </row>
    <row r="15" spans="1:5" x14ac:dyDescent="0.25">
      <c r="A15" s="10" t="s">
        <v>28</v>
      </c>
      <c r="B15" s="10" t="s">
        <v>7</v>
      </c>
      <c r="C15" s="23">
        <v>156.4717</v>
      </c>
      <c r="D15" s="31">
        <v>0.74150404124271274</v>
      </c>
      <c r="E15" s="10">
        <v>2021</v>
      </c>
    </row>
    <row r="16" spans="1:5" x14ac:dyDescent="0.25">
      <c r="A16" s="10" t="s">
        <v>29</v>
      </c>
      <c r="B16" s="10" t="s">
        <v>7</v>
      </c>
      <c r="C16" s="23">
        <v>140.45519999999999</v>
      </c>
      <c r="D16" s="31">
        <v>-0.10236036292824836</v>
      </c>
      <c r="E16" s="10">
        <v>2022</v>
      </c>
    </row>
    <row r="17" spans="1:5" x14ac:dyDescent="0.25">
      <c r="A17" s="11" t="s">
        <v>20</v>
      </c>
      <c r="B17" s="11" t="s">
        <v>6</v>
      </c>
      <c r="C17" s="24">
        <v>51.003999999999998</v>
      </c>
      <c r="D17" s="32">
        <v>0.4890374565731469</v>
      </c>
      <c r="E17" s="11">
        <v>2018</v>
      </c>
    </row>
    <row r="18" spans="1:5" x14ac:dyDescent="0.25">
      <c r="A18" s="11" t="s">
        <v>21</v>
      </c>
      <c r="B18" s="11" t="s">
        <v>6</v>
      </c>
      <c r="C18" s="24">
        <v>70.656999999999996</v>
      </c>
      <c r="D18" s="32">
        <v>0.38532271978668342</v>
      </c>
      <c r="E18" s="11">
        <v>2019</v>
      </c>
    </row>
    <row r="19" spans="1:5" x14ac:dyDescent="0.25">
      <c r="A19" s="11" t="s">
        <v>22</v>
      </c>
      <c r="B19" s="11" t="s">
        <v>6</v>
      </c>
      <c r="C19" s="24">
        <v>21.289000000000001</v>
      </c>
      <c r="D19" s="32">
        <v>-0.69869935038283537</v>
      </c>
      <c r="E19" s="11">
        <v>2020</v>
      </c>
    </row>
    <row r="20" spans="1:5" x14ac:dyDescent="0.25">
      <c r="A20" s="11" t="s">
        <v>23</v>
      </c>
      <c r="B20" s="11" t="s">
        <v>6</v>
      </c>
      <c r="C20" s="24">
        <v>50.125999999999998</v>
      </c>
      <c r="D20" s="32">
        <v>1.3545492977594062</v>
      </c>
      <c r="E20" s="11">
        <v>2021</v>
      </c>
    </row>
    <row r="21" spans="1:5" x14ac:dyDescent="0.25">
      <c r="A21" s="11" t="s">
        <v>24</v>
      </c>
      <c r="B21" s="11" t="s">
        <v>6</v>
      </c>
      <c r="C21" s="24">
        <v>41.661999999999999</v>
      </c>
      <c r="D21" s="32">
        <v>-0.16885448669353229</v>
      </c>
      <c r="E21" s="11">
        <v>2022</v>
      </c>
    </row>
    <row r="22" spans="1:5" x14ac:dyDescent="0.25">
      <c r="A22" s="9" t="s">
        <v>10</v>
      </c>
      <c r="B22" s="9" t="s">
        <v>2</v>
      </c>
      <c r="C22" s="22">
        <v>32.322508999999997</v>
      </c>
      <c r="D22" s="33">
        <v>0.89815815433482293</v>
      </c>
      <c r="E22" s="9">
        <v>2018</v>
      </c>
    </row>
    <row r="23" spans="1:5" x14ac:dyDescent="0.25">
      <c r="A23" s="9" t="s">
        <v>11</v>
      </c>
      <c r="B23" s="9" t="s">
        <v>2</v>
      </c>
      <c r="C23" s="22">
        <v>32.127688999999997</v>
      </c>
      <c r="D23" s="33">
        <v>-6.0273786295488383E-3</v>
      </c>
      <c r="E23" s="9">
        <v>2019</v>
      </c>
    </row>
    <row r="24" spans="1:5" x14ac:dyDescent="0.25">
      <c r="A24" s="9" t="s">
        <v>12</v>
      </c>
      <c r="B24" s="9" t="s">
        <v>2</v>
      </c>
      <c r="C24" s="22">
        <v>36.131087999999998</v>
      </c>
      <c r="D24" s="33">
        <v>0.12460899381838514</v>
      </c>
      <c r="E24" s="9">
        <v>2020</v>
      </c>
    </row>
    <row r="25" spans="1:5" x14ac:dyDescent="0.25">
      <c r="A25" s="9" t="s">
        <v>13</v>
      </c>
      <c r="B25" s="9" t="s">
        <v>2</v>
      </c>
      <c r="C25" s="22">
        <v>75.736311999999998</v>
      </c>
      <c r="D25" s="33">
        <v>1.0961536502858702</v>
      </c>
      <c r="E25" s="9">
        <v>2021</v>
      </c>
    </row>
    <row r="26" spans="1:5" x14ac:dyDescent="0.25">
      <c r="A26" s="9" t="s">
        <v>14</v>
      </c>
      <c r="B26" s="9" t="s">
        <v>2</v>
      </c>
      <c r="C26" s="22">
        <v>65.656954999999996</v>
      </c>
      <c r="D26" s="33">
        <v>-0.13308486687336982</v>
      </c>
      <c r="E26" s="9">
        <v>2022</v>
      </c>
    </row>
  </sheetData>
  <sortState ref="A2:E26">
    <sortCondition ref="A2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Gender</vt:lpstr>
      <vt:lpstr>Agências</vt:lpstr>
      <vt:lpstr>Nationality</vt:lpstr>
      <vt:lpstr>Clientes</vt:lpstr>
      <vt:lpstr>Colaboradores</vt:lpstr>
      <vt:lpstr>Crédito</vt:lpstr>
      <vt:lpstr>Net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Domingos de Eulária Dumba</dc:creator>
  <cp:lastModifiedBy>Domingos de Eulária Dumba</cp:lastModifiedBy>
  <dcterms:created xsi:type="dcterms:W3CDTF">2023-05-08T13:14:29Z</dcterms:created>
  <dcterms:modified xsi:type="dcterms:W3CDTF">2023-08-21T12:25:21Z</dcterms:modified>
</cp:coreProperties>
</file>