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ominic Magbiray\Documents\REFOCUS\FINAL PROJECT\"/>
    </mc:Choice>
  </mc:AlternateContent>
  <xr:revisionPtr revIDLastSave="0" documentId="13_ncr:1_{74BF9435-B914-4CED-8BAC-1A2845AD981C}" xr6:coauthVersionLast="47" xr6:coauthVersionMax="47" xr10:uidLastSave="{00000000-0000-0000-0000-000000000000}"/>
  <bookViews>
    <workbookView xWindow="-108" yWindow="-108" windowWidth="23256" windowHeight="13176" activeTab="2" xr2:uid="{606AA143-904B-44B2-902D-3E0D688C0548}"/>
  </bookViews>
  <sheets>
    <sheet name="Imported Dataset from SQL" sheetId="4" r:id="rId1"/>
    <sheet name="Financial Viability Metrics" sheetId="8" r:id="rId2"/>
    <sheet name="Data Analysis" sheetId="5" r:id="rId3"/>
  </sheets>
  <definedNames>
    <definedName name="ExternalData_2" localSheetId="0" hidden="1">'Imported Dataset from SQL'!$A$1:$E$51</definedName>
    <definedName name="ExternalData_3" localSheetId="1" hidden="1">'Financial Viability Metrics'!$A$1:$E$42</definedName>
    <definedName name="Slicer_state_usa">#N/A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8" i="5" l="1"/>
  <c r="K33" i="5"/>
  <c r="J33" i="5"/>
  <c r="I33" i="5"/>
  <c r="H33" i="5"/>
  <c r="G33" i="5"/>
  <c r="K32" i="5"/>
  <c r="J32" i="5"/>
  <c r="I32" i="5"/>
  <c r="H32" i="5"/>
  <c r="G32" i="5"/>
  <c r="K31" i="5"/>
  <c r="J31" i="5"/>
  <c r="I31" i="5"/>
  <c r="H31" i="5"/>
  <c r="G31" i="5"/>
  <c r="K30" i="5"/>
  <c r="J30" i="5"/>
  <c r="I30" i="5"/>
  <c r="H30" i="5"/>
  <c r="G30" i="5"/>
  <c r="K29" i="5"/>
  <c r="J29" i="5"/>
  <c r="I29" i="5"/>
  <c r="H29" i="5"/>
  <c r="G29" i="5"/>
  <c r="F29" i="5"/>
  <c r="F30" i="5"/>
  <c r="O34" i="5"/>
  <c r="O33" i="5"/>
  <c r="O31" i="5"/>
  <c r="O30" i="5"/>
  <c r="O29" i="5"/>
  <c r="F42" i="8"/>
  <c r="F41" i="8"/>
  <c r="F40" i="8"/>
  <c r="F32" i="8"/>
  <c r="F33" i="8"/>
  <c r="F4" i="8"/>
  <c r="F7" i="8"/>
  <c r="F22" i="8"/>
  <c r="F19" i="8"/>
  <c r="F31" i="8"/>
  <c r="F25" i="8"/>
  <c r="F17" i="8"/>
  <c r="F24" i="8"/>
  <c r="F34" i="8"/>
  <c r="F9" i="8"/>
  <c r="F30" i="8"/>
  <c r="F18" i="8"/>
  <c r="F11" i="8"/>
  <c r="F5" i="8"/>
  <c r="F3" i="8"/>
  <c r="F35" i="8"/>
  <c r="F23" i="8"/>
  <c r="F39" i="8"/>
  <c r="F36" i="8"/>
  <c r="F6" i="8"/>
  <c r="F12" i="8"/>
  <c r="F21" i="8"/>
  <c r="F38" i="8"/>
  <c r="F2" i="8"/>
  <c r="F28" i="8"/>
  <c r="F15" i="8"/>
  <c r="F29" i="8"/>
  <c r="F14" i="8"/>
  <c r="F16" i="8"/>
  <c r="F10" i="8"/>
  <c r="F20" i="8"/>
  <c r="F37" i="8"/>
  <c r="F13" i="8"/>
  <c r="F27" i="8"/>
  <c r="F26" i="8"/>
  <c r="F8"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DBD5F1-630E-468E-9577-3589B65D5FB6}" keepAlive="1" name="Query - corruption_convictions" description="Connection to the 'corruption_convictions' query in the workbook." type="5" refreshedVersion="0" background="1">
    <dbPr connection="Provider=Microsoft.Mashup.OleDb.1;Data Source=$Workbook$;Location=corruption_convictions;Extended Properties=&quot;&quot;" command="SELECT * FROM [corruption_convictions]"/>
  </connection>
  <connection id="2" xr16:uid="{E97EE7BC-F08D-4E76-AEB3-349958ECA0BF}" keepAlive="1" name="Query - corruption_convictions (2)" description="Connection to the 'corruption_convictions (2)' query in the workbook." type="5" refreshedVersion="8" background="1" saveData="1">
    <dbPr connection="Provider=Microsoft.Mashup.OleDb.1;Data Source=$Workbook$;Location=&quot;corruption_convictions (2)&quot;;Extended Properties=&quot;&quot;" command="SELECT * FROM [corruption_convictions (2)]"/>
  </connection>
  <connection id="3" xr16:uid="{3B7369AB-E743-4215-965A-78187A1FD492}" keepAlive="1" name="Query - state_income" description="Connection to the 'state_income' query in the workbook." type="5" refreshedVersion="0" background="1">
    <dbPr connection="Provider=Microsoft.Mashup.OleDb.1;Data Source=$Workbook$;Location=state_income;Extended Properties=&quot;&quot;" command="SELECT * FROM [state_income]"/>
  </connection>
  <connection id="4" xr16:uid="{CB43290E-AACA-4DCE-B911-8DF03DCE062C}" keepAlive="1" name="Query - state_income_vs_corruption" description="Connection to the 'state_income_vs_corruption' query in the workbook." type="5" refreshedVersion="8" background="1" saveData="1">
    <dbPr connection="Provider=Microsoft.Mashup.OleDb.1;Data Source=$Workbook$;Location=state_income_vs_corruption;Extended Properties=&quot;&quot;" command="SELECT * FROM [state_income_vs_corruption]"/>
  </connection>
</connections>
</file>

<file path=xl/sharedStrings.xml><?xml version="1.0" encoding="utf-8"?>
<sst xmlns="http://schemas.openxmlformats.org/spreadsheetml/2006/main" count="234" uniqueCount="77">
  <si>
    <t>state_usa</t>
  </si>
  <si>
    <t>average_income</t>
  </si>
  <si>
    <t>minimum_income</t>
  </si>
  <si>
    <t>maximum_income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</si>
  <si>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</si>
  <si>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</si>
  <si>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</si>
  <si>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</si>
  <si>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</si>
  <si>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</si>
  <si>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</si>
  <si>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</si>
  <si>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</si>
  <si>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</si>
  <si>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</si>
  <si>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</si>
  <si>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</si>
  <si>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</si>
  <si>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</si>
  <si>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</si>
  <si>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</si>
  <si>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</si>
  <si>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</si>
  <si>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</si>
  <si>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</si>
  <si>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</si>
  <si>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</si>
  <si>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</si>
  <si>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</si>
  <si>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</si>
  <si>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</si>
  <si>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</si>
  <si>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</si>
  <si>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</si>
  <si>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</si>
  <si>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</si>
  <si>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</si>
  <si>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</si>
  <si>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</si>
  <si>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</si>
  <si>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</si>
  <si>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</si>
  <si>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</si>
  <si>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</si>
  <si>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</si>
  <si>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</si>
  <si>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</si>
  <si>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</si>
  <si>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</si>
  <si>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</si>
  <si>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</si>
  <si>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</si>
  <si>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</si>
  <si>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</si>
  <si>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convictions_per_capita</t>
  </si>
  <si>
    <t>Row Labels</t>
  </si>
  <si>
    <t>Grand Total</t>
  </si>
  <si>
    <t>Sum of average_income</t>
  </si>
  <si>
    <t>Correlation Coefficient</t>
  </si>
  <si>
    <t>Marketing</t>
  </si>
  <si>
    <t>Profit</t>
  </si>
  <si>
    <t>Research and Development</t>
  </si>
  <si>
    <t>Net Profit</t>
  </si>
  <si>
    <t>Administrtation</t>
  </si>
  <si>
    <t>Average of convictions_per_capita</t>
  </si>
  <si>
    <t>Population</t>
  </si>
  <si>
    <t>Convic Rate</t>
  </si>
  <si>
    <t>Income</t>
  </si>
  <si>
    <t>Health spender</t>
  </si>
  <si>
    <t>8M</t>
  </si>
  <si>
    <t>1B</t>
  </si>
  <si>
    <t>27M</t>
  </si>
  <si>
    <t>5M</t>
  </si>
  <si>
    <t>24M</t>
  </si>
  <si>
    <t>4M</t>
  </si>
  <si>
    <t>No Data Given</t>
  </si>
  <si>
    <t>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</si>
</sst>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8" formatCode="_-[$$-409]* #,##0.0_ ;_-[$$-409]* \-#,##0.0\ ;_-[$$-409]* &quot;-&quot;??_ ;_-@_ "/>
  </numFmts>
  <fonts count="6" x14ac:knownFonts="1">
    <font>
      <sz val="11"/>
      <color theme="1"/>
      <name val="Calibri"/>
      <family val="2"/>
      <scheme val="minor"/>
    </font>
    <font>
      <b/>
      <sz val="11"/>
      <color theme="0"/>
      <name val="Calibri"/>
      <family val="2"/>
      <scheme val="minor"/>
    </font>
    <font>
      <b/>
      <sz val="14"/>
      <color theme="1"/>
      <name val="Calibri"/>
      <family val="2"/>
      <scheme val="minor"/>
    </font>
    <font>
      <sz val="20"/>
      <color theme="1"/>
      <name val="Calibri"/>
      <family val="2"/>
      <scheme val="minor"/>
    </font>
    <font>
      <sz val="8"/>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bgColor theme="9"/>
      </patternFill>
    </fill>
    <fill>
      <patternFill patternType="solid">
        <fgColor theme="8" tint="0.59999389629810485"/>
        <bgColor theme="9" tint="0.79998168889431442"/>
      </patternFill>
    </fill>
    <fill>
      <patternFill patternType="solid">
        <fgColor theme="8" tint="0.59999389629810485"/>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0" fontId="5" fillId="0" borderId="2" xfId="0" applyFont="1" applyBorder="1" applyAlignment="1">
      <alignment horizontal="center"/>
    </xf>
    <xf numFmtId="0" fontId="2" fillId="2" borderId="0" xfId="0" applyFont="1" applyFill="1"/>
    <xf numFmtId="0" fontId="3" fillId="2" borderId="0" xfId="0" applyFont="1" applyFill="1"/>
    <xf numFmtId="0" fontId="1" fillId="3" borderId="3" xfId="0" applyFont="1" applyFill="1" applyBorder="1" applyAlignment="1">
      <alignment horizontal="center"/>
    </xf>
    <xf numFmtId="0" fontId="0" fillId="5" borderId="0" xfId="0" applyFill="1" applyAlignment="1">
      <alignment horizontal="center"/>
    </xf>
    <xf numFmtId="0" fontId="0" fillId="4" borderId="0" xfId="0" applyFill="1" applyAlignment="1">
      <alignment horizontal="center"/>
    </xf>
    <xf numFmtId="0" fontId="1" fillId="3" borderId="3" xfId="0" applyFont="1" applyFill="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1" fillId="3" borderId="4" xfId="0" applyFont="1" applyFill="1" applyBorder="1" applyAlignment="1">
      <alignment horizontal="center"/>
    </xf>
    <xf numFmtId="0" fontId="0" fillId="0" borderId="0" xfId="0" applyAlignment="1">
      <alignment horizontal="center"/>
    </xf>
    <xf numFmtId="164" fontId="0" fillId="5" borderId="0" xfId="0" applyNumberFormat="1" applyFill="1" applyAlignment="1">
      <alignment horizontal="center"/>
    </xf>
    <xf numFmtId="164" fontId="0" fillId="4" borderId="0" xfId="0" applyNumberFormat="1" applyFill="1" applyAlignment="1">
      <alignment horizontal="center"/>
    </xf>
    <xf numFmtId="168" fontId="0" fillId="5" borderId="0" xfId="0" applyNumberFormat="1" applyFill="1" applyAlignment="1">
      <alignment horizontal="center"/>
    </xf>
    <xf numFmtId="0" fontId="0" fillId="0" borderId="0" xfId="0" applyNumberFormat="1"/>
  </cellXfs>
  <cellStyles count="1">
    <cellStyle name="Normal" xfId="0" builtinId="0"/>
  </cellStyles>
  <dxfs count="24">
    <dxf>
      <numFmt numFmtId="164" formatCode="_-[$$-409]* #,##0_ ;_-[$$-409]* \-#,##0\ ;_-[$$-409]* &quot;-&quot;??_ ;_-@_ "/>
    </dxf>
    <dxf>
      <numFmt numFmtId="164" formatCode="_-[$$-409]* #,##0_ ;_-[$$-409]* \-#,##0\ ;_-[$$-409]* &quot;-&quot;??_ ;_-@_ "/>
    </dxf>
    <dxf>
      <fill>
        <patternFill patternType="solid">
          <bgColor theme="8" tint="0.59999389629810485"/>
        </patternFill>
      </fill>
      <alignment horizontal="center" textRotation="0" wrapText="0" indent="0" justifyLastLine="0" shrinkToFit="0" readingOrder="0"/>
    </dxf>
    <dxf>
      <alignment horizontal="center" textRotation="0" wrapText="0" indent="0" justifyLastLine="0" shrinkToFit="0" readingOrder="0"/>
    </dxf>
    <dxf>
      <numFmt numFmtId="164" formatCode="_-[$$-409]* #,##0_ ;_-[$$-409]* \-#,##0\ ;_-[$$-409]* &quot;-&quot;??_ ;_-@_ "/>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textRotation="0" wrapText="0" indent="0" justifyLastLine="0" shrinkToFit="0" readingOrder="0"/>
    </dxf>
    <dxf>
      <fill>
        <patternFill patternType="solid">
          <bgColor theme="8" tint="0.59999389629810485"/>
        </patternFill>
      </fill>
      <alignment horizontal="center" vertical="center" textRotation="0" wrapText="0" indent="0" justifyLastLine="0" shrinkToFit="0" readingOrder="0"/>
    </dxf>
    <dxf>
      <border outline="0">
        <left style="thin">
          <color theme="9" tint="0.39997558519241921"/>
        </left>
      </border>
    </dxf>
    <dxf>
      <numFmt numFmtId="164" formatCode="_-[$$-409]* #,##0_ ;_-[$$-409]* \-#,##0\ ;_-[$$-409]* &quot;-&quot;??_ ;_-@_ "/>
    </dxf>
    <dxf>
      <numFmt numFmtId="165" formatCode="&quot;₱&quot;#,##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State income vs. Corruption convictions per capita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2378056339279506"/>
          <c:y val="0.1164897990592078"/>
          <c:w val="0.85943101137330702"/>
          <c:h val="0.74547765654101394"/>
        </c:manualLayout>
      </c:layout>
      <c:scatterChart>
        <c:scatterStyle val="lineMarker"/>
        <c:varyColors val="0"/>
        <c:ser>
          <c:idx val="0"/>
          <c:order val="0"/>
          <c:spPr>
            <a:ln w="25400" cap="rnd">
              <a:noFill/>
              <a:round/>
            </a:ln>
            <a:effectLst>
              <a:outerShdw dist="25400" dir="2700000" algn="tl" rotWithShape="0">
                <a:schemeClr val="accent5"/>
              </a:outerShdw>
            </a:effectLst>
          </c:spPr>
          <c:marker>
            <c:symbol val="circle"/>
            <c:size val="6"/>
            <c:spPr>
              <a:solidFill>
                <a:schemeClr val="accent5"/>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trendline>
            <c:spPr>
              <a:ln w="28575" cap="rnd">
                <a:solidFill>
                  <a:schemeClr val="lt1">
                    <a:alpha val="50000"/>
                  </a:schemeClr>
                </a:solidFill>
                <a:round/>
              </a:ln>
              <a:effectLst/>
            </c:spPr>
            <c:trendlineType val="linear"/>
            <c:dispRSqr val="1"/>
            <c:dispEq val="0"/>
            <c:trendlineLbl>
              <c:layout>
                <c:manualLayout>
                  <c:x val="-4.397800937588469E-2"/>
                  <c:y val="-0.27855558139620734"/>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rendlineLbl>
          </c:trendline>
          <c:xVal>
            <c:numRef>
              <c:f>'Data Analysis'!$H$57:$H$106</c:f>
              <c:numCache>
                <c:formatCode>General</c:formatCode>
                <c:ptCount val="50"/>
                <c:pt idx="0">
                  <c:v>2.15</c:v>
                </c:pt>
                <c:pt idx="1">
                  <c:v>1.06</c:v>
                </c:pt>
                <c:pt idx="2">
                  <c:v>1.4</c:v>
                </c:pt>
                <c:pt idx="3">
                  <c:v>3.02</c:v>
                </c:pt>
                <c:pt idx="4">
                  <c:v>1.0900000000000001</c:v>
                </c:pt>
                <c:pt idx="5">
                  <c:v>0.8</c:v>
                </c:pt>
                <c:pt idx="6">
                  <c:v>2.0099999999999998</c:v>
                </c:pt>
                <c:pt idx="7">
                  <c:v>1.08</c:v>
                </c:pt>
                <c:pt idx="8">
                  <c:v>1.65</c:v>
                </c:pt>
                <c:pt idx="9">
                  <c:v>1.6</c:v>
                </c:pt>
                <c:pt idx="10">
                  <c:v>0.43</c:v>
                </c:pt>
                <c:pt idx="11">
                  <c:v>1.1200000000000001</c:v>
                </c:pt>
                <c:pt idx="12">
                  <c:v>1.27</c:v>
                </c:pt>
                <c:pt idx="13">
                  <c:v>0.9</c:v>
                </c:pt>
                <c:pt idx="14">
                  <c:v>0.57999999999999996</c:v>
                </c:pt>
                <c:pt idx="15">
                  <c:v>1.02</c:v>
                </c:pt>
                <c:pt idx="16">
                  <c:v>1.6</c:v>
                </c:pt>
                <c:pt idx="17">
                  <c:v>3.72</c:v>
                </c:pt>
                <c:pt idx="18">
                  <c:v>0.48</c:v>
                </c:pt>
                <c:pt idx="19">
                  <c:v>1.38</c:v>
                </c:pt>
                <c:pt idx="20">
                  <c:v>2.27</c:v>
                </c:pt>
                <c:pt idx="21">
                  <c:v>1</c:v>
                </c:pt>
                <c:pt idx="22">
                  <c:v>0.68</c:v>
                </c:pt>
                <c:pt idx="23">
                  <c:v>2.4300000000000002</c:v>
                </c:pt>
                <c:pt idx="24">
                  <c:v>1.5</c:v>
                </c:pt>
                <c:pt idx="25">
                  <c:v>1.0900000000000001</c:v>
                </c:pt>
                <c:pt idx="26">
                  <c:v>0.56999999999999995</c:v>
                </c:pt>
                <c:pt idx="27">
                  <c:v>1.63</c:v>
                </c:pt>
                <c:pt idx="28">
                  <c:v>0.51</c:v>
                </c:pt>
                <c:pt idx="29">
                  <c:v>1.9</c:v>
                </c:pt>
                <c:pt idx="30">
                  <c:v>2.14</c:v>
                </c:pt>
                <c:pt idx="31">
                  <c:v>1.59</c:v>
                </c:pt>
                <c:pt idx="32">
                  <c:v>1.05</c:v>
                </c:pt>
                <c:pt idx="33">
                  <c:v>0.56999999999999995</c:v>
                </c:pt>
                <c:pt idx="34">
                  <c:v>0.89</c:v>
                </c:pt>
                <c:pt idx="35">
                  <c:v>3.23</c:v>
                </c:pt>
                <c:pt idx="36">
                  <c:v>1.87</c:v>
                </c:pt>
                <c:pt idx="37">
                  <c:v>1.25</c:v>
                </c:pt>
                <c:pt idx="38">
                  <c:v>8.35</c:v>
                </c:pt>
                <c:pt idx="39">
                  <c:v>2.04</c:v>
                </c:pt>
                <c:pt idx="40">
                  <c:v>0.87</c:v>
                </c:pt>
                <c:pt idx="41">
                  <c:v>3.69</c:v>
                </c:pt>
                <c:pt idx="42">
                  <c:v>1.82</c:v>
                </c:pt>
                <c:pt idx="43">
                  <c:v>1.1299999999999999</c:v>
                </c:pt>
                <c:pt idx="44">
                  <c:v>0.44</c:v>
                </c:pt>
                <c:pt idx="45">
                  <c:v>1.57</c:v>
                </c:pt>
                <c:pt idx="46">
                  <c:v>2.5299999999999998</c:v>
                </c:pt>
                <c:pt idx="47">
                  <c:v>5.64</c:v>
                </c:pt>
                <c:pt idx="48">
                  <c:v>1.0900000000000001</c:v>
                </c:pt>
                <c:pt idx="49">
                  <c:v>1.03</c:v>
                </c:pt>
              </c:numCache>
            </c:numRef>
          </c:xVal>
          <c:yVal>
            <c:numRef>
              <c:f>'Data Analysis'!$I$57:$I$106</c:f>
              <c:numCache>
                <c:formatCode>_-[$$-409]* #,##0_ ;_-[$$-409]* \-#,##0\ ;_-[$$-409]* "-"??_ ;_-@_ </c:formatCode>
                <c:ptCount val="50"/>
                <c:pt idx="0">
                  <c:v>51113</c:v>
                </c:pt>
                <c:pt idx="1">
                  <c:v>76440</c:v>
                </c:pt>
                <c:pt idx="2">
                  <c:v>62283</c:v>
                </c:pt>
                <c:pt idx="3">
                  <c:v>48829</c:v>
                </c:pt>
                <c:pt idx="4">
                  <c:v>80440</c:v>
                </c:pt>
                <c:pt idx="5">
                  <c:v>76240</c:v>
                </c:pt>
                <c:pt idx="6">
                  <c:v>79287</c:v>
                </c:pt>
                <c:pt idx="7">
                  <c:v>64040</c:v>
                </c:pt>
                <c:pt idx="8">
                  <c:v>58108</c:v>
                </c:pt>
                <c:pt idx="9">
                  <c:v>58932</c:v>
                </c:pt>
                <c:pt idx="10">
                  <c:v>78084</c:v>
                </c:pt>
                <c:pt idx="11">
                  <c:v>53545</c:v>
                </c:pt>
                <c:pt idx="12">
                  <c:v>70387</c:v>
                </c:pt>
                <c:pt idx="13">
                  <c:v>57881</c:v>
                </c:pt>
                <c:pt idx="14">
                  <c:v>62075</c:v>
                </c:pt>
                <c:pt idx="15">
                  <c:v>59046</c:v>
                </c:pt>
                <c:pt idx="16">
                  <c:v>50675</c:v>
                </c:pt>
                <c:pt idx="17">
                  <c:v>50686</c:v>
                </c:pt>
                <c:pt idx="18">
                  <c:v>54927</c:v>
                </c:pt>
                <c:pt idx="19">
                  <c:v>89392</c:v>
                </c:pt>
                <c:pt idx="20">
                  <c:v>82427</c:v>
                </c:pt>
                <c:pt idx="21">
                  <c:v>61347</c:v>
                </c:pt>
                <c:pt idx="22">
                  <c:v>72027</c:v>
                </c:pt>
                <c:pt idx="23">
                  <c:v>47131</c:v>
                </c:pt>
                <c:pt idx="24">
                  <c:v>55685</c:v>
                </c:pt>
                <c:pt idx="25">
                  <c:v>54875</c:v>
                </c:pt>
                <c:pt idx="26">
                  <c:v>59929</c:v>
                </c:pt>
                <c:pt idx="27">
                  <c:v>60106</c:v>
                </c:pt>
                <c:pt idx="28">
                  <c:v>78676</c:v>
                </c:pt>
                <c:pt idx="29">
                  <c:v>81740</c:v>
                </c:pt>
                <c:pt idx="30">
                  <c:v>48701</c:v>
                </c:pt>
                <c:pt idx="31">
                  <c:v>70137</c:v>
                </c:pt>
                <c:pt idx="32">
                  <c:v>54560</c:v>
                </c:pt>
                <c:pt idx="33">
                  <c:v>63715</c:v>
                </c:pt>
                <c:pt idx="34">
                  <c:v>56583</c:v>
                </c:pt>
                <c:pt idx="35">
                  <c:v>51424</c:v>
                </c:pt>
                <c:pt idx="36">
                  <c:v>63835</c:v>
                </c:pt>
                <c:pt idx="37">
                  <c:v>65135</c:v>
                </c:pt>
                <c:pt idx="38">
                  <c:v>64962</c:v>
                </c:pt>
                <c:pt idx="39">
                  <c:v>52536</c:v>
                </c:pt>
                <c:pt idx="40">
                  <c:v>56499</c:v>
                </c:pt>
                <c:pt idx="41">
                  <c:v>55107</c:v>
                </c:pt>
                <c:pt idx="42">
                  <c:v>63656</c:v>
                </c:pt>
                <c:pt idx="43">
                  <c:v>72558</c:v>
                </c:pt>
                <c:pt idx="44">
                  <c:v>58305</c:v>
                </c:pt>
                <c:pt idx="45">
                  <c:v>75417</c:v>
                </c:pt>
                <c:pt idx="46">
                  <c:v>77338</c:v>
                </c:pt>
                <c:pt idx="47">
                  <c:v>46254</c:v>
                </c:pt>
                <c:pt idx="48">
                  <c:v>63795</c:v>
                </c:pt>
                <c:pt idx="49">
                  <c:v>60434</c:v>
                </c:pt>
              </c:numCache>
            </c:numRef>
          </c:yVal>
          <c:smooth val="0"/>
          <c:extLst>
            <c:ext xmlns:c16="http://schemas.microsoft.com/office/drawing/2014/chart" uri="{C3380CC4-5D6E-409C-BE32-E72D297353CC}">
              <c16:uniqueId val="{00000000-1939-4147-87D9-BDA5163ADC8B}"/>
            </c:ext>
          </c:extLst>
        </c:ser>
        <c:dLbls>
          <c:showLegendKey val="0"/>
          <c:showVal val="0"/>
          <c:showCatName val="0"/>
          <c:showSerName val="0"/>
          <c:showPercent val="0"/>
          <c:showBubbleSize val="0"/>
        </c:dLbls>
        <c:axId val="1626478240"/>
        <c:axId val="1626477280"/>
      </c:scatterChart>
      <c:valAx>
        <c:axId val="162647824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PH" sz="1050">
                    <a:solidFill>
                      <a:schemeClr val="bg1"/>
                    </a:solidFill>
                  </a:rPr>
                  <a:t>Convictions per capita</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626477280"/>
        <c:crosses val="autoZero"/>
        <c:crossBetween val="midCat"/>
      </c:valAx>
      <c:valAx>
        <c:axId val="162647728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r>
                  <a:rPr lang="en-PH" sz="1400"/>
                  <a:t>Average 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1626478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Analysis - Excel.xlsx]Data Analysis!PivotTable3</c:name>
    <c:fmtId val="0"/>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Average Income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fld id="{44DF8D27-EFBE-4B43-AC8F-1ACEA72E5521}" type="VALUE">
                  <a:rPr lang="en-US" sz="1800">
                    <a:solidFill>
                      <a:schemeClr val="accent1"/>
                    </a:solidFill>
                  </a:rPr>
                  <a:pPr>
                    <a:defRPr sz="1800" b="1">
                      <a:solidFill>
                        <a:schemeClr val="accent1"/>
                      </a:solidFill>
                    </a:defRPr>
                  </a:pPr>
                  <a:t>[VALUE]</a:t>
                </a:fld>
                <a:endParaRPr lang="en-PH"/>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'Data Analysis'!$B$57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9"/>
            <c:invertIfNegative val="0"/>
            <c:bubble3D val="0"/>
            <c:extLst>
              <c:ext xmlns:c16="http://schemas.microsoft.com/office/drawing/2014/chart" uri="{C3380CC4-5D6E-409C-BE32-E72D297353CC}">
                <c16:uniqueId val="{00000002-F832-4248-8A8D-F6F5558067D3}"/>
              </c:ext>
            </c:extLst>
          </c:dPt>
          <c:dLbls>
            <c:dLbl>
              <c:idx val="49"/>
              <c:tx>
                <c:rich>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fld id="{44DF8D27-EFBE-4B43-AC8F-1ACEA72E5521}" type="VALUE">
                      <a:rPr lang="en-US" sz="1800">
                        <a:solidFill>
                          <a:schemeClr val="accent1"/>
                        </a:solidFill>
                      </a:rPr>
                      <a:pPr>
                        <a:defRPr sz="1800" b="1">
                          <a:solidFill>
                            <a:schemeClr val="accent1"/>
                          </a:solidFill>
                        </a:defRPr>
                      </a:pPr>
                      <a:t>[VALUE]</a:t>
                    </a:fld>
                    <a:endParaRPr lang="en-PH"/>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832-4248-8A8D-F6F5558067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Analysis'!$A$58:$A$108</c:f>
              <c:strCache>
                <c:ptCount val="50"/>
                <c:pt idx="0">
                  <c:v>West Virginia</c:v>
                </c:pt>
                <c:pt idx="1">
                  <c:v>Mississippi</c:v>
                </c:pt>
                <c:pt idx="2">
                  <c:v>New Mexico</c:v>
                </c:pt>
                <c:pt idx="3">
                  <c:v>Arkansas</c:v>
                </c:pt>
                <c:pt idx="4">
                  <c:v>Kentucky</c:v>
                </c:pt>
                <c:pt idx="5">
                  <c:v>Louisiana</c:v>
                </c:pt>
                <c:pt idx="6">
                  <c:v>Alabama</c:v>
                </c:pt>
                <c:pt idx="7">
                  <c:v>Oklahoma</c:v>
                </c:pt>
                <c:pt idx="8">
                  <c:v>South Carolina</c:v>
                </c:pt>
                <c:pt idx="9">
                  <c:v>Idaho</c:v>
                </c:pt>
                <c:pt idx="10">
                  <c:v>North Carolina</c:v>
                </c:pt>
                <c:pt idx="11">
                  <c:v>Montana</c:v>
                </c:pt>
                <c:pt idx="12">
                  <c:v>Maine</c:v>
                </c:pt>
                <c:pt idx="13">
                  <c:v>Tennessee</c:v>
                </c:pt>
                <c:pt idx="14">
                  <c:v>Missouri</c:v>
                </c:pt>
                <c:pt idx="15">
                  <c:v>South Dakota</c:v>
                </c:pt>
                <c:pt idx="16">
                  <c:v>Ohio</c:v>
                </c:pt>
                <c:pt idx="17">
                  <c:v>Indiana</c:v>
                </c:pt>
                <c:pt idx="18">
                  <c:v>Florida</c:v>
                </c:pt>
                <c:pt idx="19">
                  <c:v>Vermont</c:v>
                </c:pt>
                <c:pt idx="20">
                  <c:v>Georgia</c:v>
                </c:pt>
                <c:pt idx="21">
                  <c:v>Kansas</c:v>
                </c:pt>
                <c:pt idx="22">
                  <c:v>Nebraska</c:v>
                </c:pt>
                <c:pt idx="23">
                  <c:v>Nevada</c:v>
                </c:pt>
                <c:pt idx="24">
                  <c:v>Wyoming</c:v>
                </c:pt>
                <c:pt idx="25">
                  <c:v>Michigan</c:v>
                </c:pt>
                <c:pt idx="26">
                  <c:v>Iowa</c:v>
                </c:pt>
                <c:pt idx="27">
                  <c:v>Arizona</c:v>
                </c:pt>
                <c:pt idx="28">
                  <c:v>Texas</c:v>
                </c:pt>
                <c:pt idx="29">
                  <c:v>North Dakota</c:v>
                </c:pt>
                <c:pt idx="30">
                  <c:v>Wisconsin</c:v>
                </c:pt>
                <c:pt idx="31">
                  <c:v>Oregon</c:v>
                </c:pt>
                <c:pt idx="32">
                  <c:v>Delaware</c:v>
                </c:pt>
                <c:pt idx="33">
                  <c:v>Rhode Island</c:v>
                </c:pt>
                <c:pt idx="34">
                  <c:v>Pennsylvania</c:v>
                </c:pt>
                <c:pt idx="35">
                  <c:v>New York</c:v>
                </c:pt>
                <c:pt idx="36">
                  <c:v>Illinois</c:v>
                </c:pt>
                <c:pt idx="37">
                  <c:v>Minnesota</c:v>
                </c:pt>
                <c:pt idx="38">
                  <c:v>Utah</c:v>
                </c:pt>
                <c:pt idx="39">
                  <c:v>Virginia</c:v>
                </c:pt>
                <c:pt idx="40">
                  <c:v>Colorado</c:v>
                </c:pt>
                <c:pt idx="41">
                  <c:v>Alaska</c:v>
                </c:pt>
                <c:pt idx="42">
                  <c:v>Washington</c:v>
                </c:pt>
                <c:pt idx="43">
                  <c:v>Hawaii</c:v>
                </c:pt>
                <c:pt idx="44">
                  <c:v>New Hampshire</c:v>
                </c:pt>
                <c:pt idx="45">
                  <c:v>Connecticut</c:v>
                </c:pt>
                <c:pt idx="46">
                  <c:v>California</c:v>
                </c:pt>
                <c:pt idx="47">
                  <c:v>New Jersey</c:v>
                </c:pt>
                <c:pt idx="48">
                  <c:v>Massachusetts</c:v>
                </c:pt>
                <c:pt idx="49">
                  <c:v>Maryland</c:v>
                </c:pt>
              </c:strCache>
            </c:strRef>
          </c:cat>
          <c:val>
            <c:numRef>
              <c:f>'Data Analysis'!$B$58:$B$108</c:f>
              <c:numCache>
                <c:formatCode>_-[$$-409]* #,##0_ ;_-[$$-409]* \-#,##0\ ;_-[$$-409]* "-"??_ ;_-@_ </c:formatCode>
                <c:ptCount val="50"/>
                <c:pt idx="0">
                  <c:v>46254</c:v>
                </c:pt>
                <c:pt idx="1">
                  <c:v>47131</c:v>
                </c:pt>
                <c:pt idx="2">
                  <c:v>48701</c:v>
                </c:pt>
                <c:pt idx="3">
                  <c:v>48829</c:v>
                </c:pt>
                <c:pt idx="4">
                  <c:v>50675</c:v>
                </c:pt>
                <c:pt idx="5">
                  <c:v>50686</c:v>
                </c:pt>
                <c:pt idx="6">
                  <c:v>51113</c:v>
                </c:pt>
                <c:pt idx="7">
                  <c:v>51424</c:v>
                </c:pt>
                <c:pt idx="8">
                  <c:v>52536</c:v>
                </c:pt>
                <c:pt idx="9">
                  <c:v>53545</c:v>
                </c:pt>
                <c:pt idx="10">
                  <c:v>54560</c:v>
                </c:pt>
                <c:pt idx="11">
                  <c:v>54875</c:v>
                </c:pt>
                <c:pt idx="12">
                  <c:v>54927</c:v>
                </c:pt>
                <c:pt idx="13">
                  <c:v>55107</c:v>
                </c:pt>
                <c:pt idx="14">
                  <c:v>55685</c:v>
                </c:pt>
                <c:pt idx="15">
                  <c:v>56499</c:v>
                </c:pt>
                <c:pt idx="16">
                  <c:v>56583</c:v>
                </c:pt>
                <c:pt idx="17">
                  <c:v>57881</c:v>
                </c:pt>
                <c:pt idx="18">
                  <c:v>58108</c:v>
                </c:pt>
                <c:pt idx="19">
                  <c:v>58305</c:v>
                </c:pt>
                <c:pt idx="20">
                  <c:v>58932</c:v>
                </c:pt>
                <c:pt idx="21">
                  <c:v>59046</c:v>
                </c:pt>
                <c:pt idx="22">
                  <c:v>59929</c:v>
                </c:pt>
                <c:pt idx="23">
                  <c:v>60106</c:v>
                </c:pt>
                <c:pt idx="24">
                  <c:v>60434</c:v>
                </c:pt>
                <c:pt idx="25">
                  <c:v>61347</c:v>
                </c:pt>
                <c:pt idx="26">
                  <c:v>62075</c:v>
                </c:pt>
                <c:pt idx="27">
                  <c:v>62283</c:v>
                </c:pt>
                <c:pt idx="28">
                  <c:v>63656</c:v>
                </c:pt>
                <c:pt idx="29">
                  <c:v>63715</c:v>
                </c:pt>
                <c:pt idx="30">
                  <c:v>63795</c:v>
                </c:pt>
                <c:pt idx="31">
                  <c:v>63835</c:v>
                </c:pt>
                <c:pt idx="32">
                  <c:v>64040</c:v>
                </c:pt>
                <c:pt idx="33">
                  <c:v>64962</c:v>
                </c:pt>
                <c:pt idx="34">
                  <c:v>65135</c:v>
                </c:pt>
                <c:pt idx="35">
                  <c:v>70137</c:v>
                </c:pt>
                <c:pt idx="36">
                  <c:v>70387</c:v>
                </c:pt>
                <c:pt idx="37">
                  <c:v>72027</c:v>
                </c:pt>
                <c:pt idx="38">
                  <c:v>72558</c:v>
                </c:pt>
                <c:pt idx="39">
                  <c:v>75417</c:v>
                </c:pt>
                <c:pt idx="40">
                  <c:v>76240</c:v>
                </c:pt>
                <c:pt idx="41">
                  <c:v>76440</c:v>
                </c:pt>
                <c:pt idx="42">
                  <c:v>77338</c:v>
                </c:pt>
                <c:pt idx="43">
                  <c:v>78084</c:v>
                </c:pt>
                <c:pt idx="44">
                  <c:v>78676</c:v>
                </c:pt>
                <c:pt idx="45">
                  <c:v>79287</c:v>
                </c:pt>
                <c:pt idx="46">
                  <c:v>80440</c:v>
                </c:pt>
                <c:pt idx="47">
                  <c:v>81740</c:v>
                </c:pt>
                <c:pt idx="48">
                  <c:v>82427</c:v>
                </c:pt>
                <c:pt idx="49">
                  <c:v>89392</c:v>
                </c:pt>
              </c:numCache>
            </c:numRef>
          </c:val>
          <c:extLst>
            <c:ext xmlns:c16="http://schemas.microsoft.com/office/drawing/2014/chart" uri="{C3380CC4-5D6E-409C-BE32-E72D297353CC}">
              <c16:uniqueId val="{00000000-F832-4248-8A8D-F6F5558067D3}"/>
            </c:ext>
          </c:extLst>
        </c:ser>
        <c:dLbls>
          <c:dLblPos val="inEnd"/>
          <c:showLegendKey val="0"/>
          <c:showVal val="1"/>
          <c:showCatName val="0"/>
          <c:showSerName val="0"/>
          <c:showPercent val="0"/>
          <c:showBubbleSize val="0"/>
        </c:dLbls>
        <c:gapWidth val="115"/>
        <c:overlap val="-20"/>
        <c:axId val="1833676352"/>
        <c:axId val="1833675392"/>
      </c:barChart>
      <c:catAx>
        <c:axId val="18336763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833675392"/>
        <c:crosses val="autoZero"/>
        <c:auto val="1"/>
        <c:lblAlgn val="ctr"/>
        <c:lblOffset val="100"/>
        <c:noMultiLvlLbl val="0"/>
      </c:catAx>
      <c:valAx>
        <c:axId val="1833675392"/>
        <c:scaling>
          <c:orientation val="minMax"/>
        </c:scaling>
        <c:delete val="0"/>
        <c:axPos val="b"/>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en-US"/>
          </a:p>
        </c:txPr>
        <c:crossAx val="183367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Excel.xlsx]Data Analysis!PivotTable1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Average income vs Corruption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 Analysis'!$F$57</c:f>
              <c:strCache>
                <c:ptCount val="1"/>
                <c:pt idx="0">
                  <c:v>Sum of average_income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'Data Analysis'!$D$58:$D$108</c:f>
              <c:strCache>
                <c:ptCount val="50"/>
                <c:pt idx="0">
                  <c:v>West Virginia</c:v>
                </c:pt>
                <c:pt idx="1">
                  <c:v>Mississippi</c:v>
                </c:pt>
                <c:pt idx="2">
                  <c:v>New Mexico</c:v>
                </c:pt>
                <c:pt idx="3">
                  <c:v>Arkansas</c:v>
                </c:pt>
                <c:pt idx="4">
                  <c:v>Kentucky</c:v>
                </c:pt>
                <c:pt idx="5">
                  <c:v>Louisiana</c:v>
                </c:pt>
                <c:pt idx="6">
                  <c:v>Alabama</c:v>
                </c:pt>
                <c:pt idx="7">
                  <c:v>Oklahoma</c:v>
                </c:pt>
                <c:pt idx="8">
                  <c:v>South Carolina</c:v>
                </c:pt>
                <c:pt idx="9">
                  <c:v>Idaho</c:v>
                </c:pt>
                <c:pt idx="10">
                  <c:v>North Carolina</c:v>
                </c:pt>
                <c:pt idx="11">
                  <c:v>Montana</c:v>
                </c:pt>
                <c:pt idx="12">
                  <c:v>Maine</c:v>
                </c:pt>
                <c:pt idx="13">
                  <c:v>Tennessee</c:v>
                </c:pt>
                <c:pt idx="14">
                  <c:v>Missouri</c:v>
                </c:pt>
                <c:pt idx="15">
                  <c:v>South Dakota</c:v>
                </c:pt>
                <c:pt idx="16">
                  <c:v>Ohio</c:v>
                </c:pt>
                <c:pt idx="17">
                  <c:v>Indiana</c:v>
                </c:pt>
                <c:pt idx="18">
                  <c:v>Florida</c:v>
                </c:pt>
                <c:pt idx="19">
                  <c:v>Vermont</c:v>
                </c:pt>
                <c:pt idx="20">
                  <c:v>Georgia</c:v>
                </c:pt>
                <c:pt idx="21">
                  <c:v>Kansas</c:v>
                </c:pt>
                <c:pt idx="22">
                  <c:v>Nebraska</c:v>
                </c:pt>
                <c:pt idx="23">
                  <c:v>Nevada</c:v>
                </c:pt>
                <c:pt idx="24">
                  <c:v>Wyoming</c:v>
                </c:pt>
                <c:pt idx="25">
                  <c:v>Michigan</c:v>
                </c:pt>
                <c:pt idx="26">
                  <c:v>Iowa</c:v>
                </c:pt>
                <c:pt idx="27">
                  <c:v>Arizona</c:v>
                </c:pt>
                <c:pt idx="28">
                  <c:v>Texas</c:v>
                </c:pt>
                <c:pt idx="29">
                  <c:v>North Dakota</c:v>
                </c:pt>
                <c:pt idx="30">
                  <c:v>Wisconsin</c:v>
                </c:pt>
                <c:pt idx="31">
                  <c:v>Oregon</c:v>
                </c:pt>
                <c:pt idx="32">
                  <c:v>Delaware</c:v>
                </c:pt>
                <c:pt idx="33">
                  <c:v>Rhode Island</c:v>
                </c:pt>
                <c:pt idx="34">
                  <c:v>Pennsylvania</c:v>
                </c:pt>
                <c:pt idx="35">
                  <c:v>New York</c:v>
                </c:pt>
                <c:pt idx="36">
                  <c:v>Illinois</c:v>
                </c:pt>
                <c:pt idx="37">
                  <c:v>Minnesota</c:v>
                </c:pt>
                <c:pt idx="38">
                  <c:v>Utah</c:v>
                </c:pt>
                <c:pt idx="39">
                  <c:v>Virginia</c:v>
                </c:pt>
                <c:pt idx="40">
                  <c:v>Colorado</c:v>
                </c:pt>
                <c:pt idx="41">
                  <c:v>Alaska</c:v>
                </c:pt>
                <c:pt idx="42">
                  <c:v>Washington</c:v>
                </c:pt>
                <c:pt idx="43">
                  <c:v>Hawaii</c:v>
                </c:pt>
                <c:pt idx="44">
                  <c:v>New Hampshire</c:v>
                </c:pt>
                <c:pt idx="45">
                  <c:v>Connecticut</c:v>
                </c:pt>
                <c:pt idx="46">
                  <c:v>California</c:v>
                </c:pt>
                <c:pt idx="47">
                  <c:v>New Jersey</c:v>
                </c:pt>
                <c:pt idx="48">
                  <c:v>Massachusetts</c:v>
                </c:pt>
                <c:pt idx="49">
                  <c:v>Maryland</c:v>
                </c:pt>
              </c:strCache>
            </c:strRef>
          </c:cat>
          <c:val>
            <c:numRef>
              <c:f>'Data Analysis'!$F$58:$F$108</c:f>
              <c:numCache>
                <c:formatCode>_-[$$-409]* #,##0_ ;_-[$$-409]* \-#,##0\ ;_-[$$-409]* "-"??_ ;_-@_ </c:formatCode>
                <c:ptCount val="50"/>
                <c:pt idx="0">
                  <c:v>46254</c:v>
                </c:pt>
                <c:pt idx="1">
                  <c:v>47131</c:v>
                </c:pt>
                <c:pt idx="2">
                  <c:v>48701</c:v>
                </c:pt>
                <c:pt idx="3">
                  <c:v>48829</c:v>
                </c:pt>
                <c:pt idx="4">
                  <c:v>50675</c:v>
                </c:pt>
                <c:pt idx="5">
                  <c:v>50686</c:v>
                </c:pt>
                <c:pt idx="6">
                  <c:v>51113</c:v>
                </c:pt>
                <c:pt idx="7">
                  <c:v>51424</c:v>
                </c:pt>
                <c:pt idx="8">
                  <c:v>52536</c:v>
                </c:pt>
                <c:pt idx="9">
                  <c:v>53545</c:v>
                </c:pt>
                <c:pt idx="10">
                  <c:v>54560</c:v>
                </c:pt>
                <c:pt idx="11">
                  <c:v>54875</c:v>
                </c:pt>
                <c:pt idx="12">
                  <c:v>54927</c:v>
                </c:pt>
                <c:pt idx="13">
                  <c:v>55107</c:v>
                </c:pt>
                <c:pt idx="14">
                  <c:v>55685</c:v>
                </c:pt>
                <c:pt idx="15">
                  <c:v>56499</c:v>
                </c:pt>
                <c:pt idx="16">
                  <c:v>56583</c:v>
                </c:pt>
                <c:pt idx="17">
                  <c:v>57881</c:v>
                </c:pt>
                <c:pt idx="18">
                  <c:v>58108</c:v>
                </c:pt>
                <c:pt idx="19">
                  <c:v>58305</c:v>
                </c:pt>
                <c:pt idx="20">
                  <c:v>58932</c:v>
                </c:pt>
                <c:pt idx="21">
                  <c:v>59046</c:v>
                </c:pt>
                <c:pt idx="22">
                  <c:v>59929</c:v>
                </c:pt>
                <c:pt idx="23">
                  <c:v>60106</c:v>
                </c:pt>
                <c:pt idx="24">
                  <c:v>60434</c:v>
                </c:pt>
                <c:pt idx="25">
                  <c:v>61347</c:v>
                </c:pt>
                <c:pt idx="26">
                  <c:v>62075</c:v>
                </c:pt>
                <c:pt idx="27">
                  <c:v>62283</c:v>
                </c:pt>
                <c:pt idx="28">
                  <c:v>63656</c:v>
                </c:pt>
                <c:pt idx="29">
                  <c:v>63715</c:v>
                </c:pt>
                <c:pt idx="30">
                  <c:v>63795</c:v>
                </c:pt>
                <c:pt idx="31">
                  <c:v>63835</c:v>
                </c:pt>
                <c:pt idx="32">
                  <c:v>64040</c:v>
                </c:pt>
                <c:pt idx="33">
                  <c:v>64962</c:v>
                </c:pt>
                <c:pt idx="34">
                  <c:v>65135</c:v>
                </c:pt>
                <c:pt idx="35">
                  <c:v>70137</c:v>
                </c:pt>
                <c:pt idx="36">
                  <c:v>70387</c:v>
                </c:pt>
                <c:pt idx="37">
                  <c:v>72027</c:v>
                </c:pt>
                <c:pt idx="38">
                  <c:v>72558</c:v>
                </c:pt>
                <c:pt idx="39">
                  <c:v>75417</c:v>
                </c:pt>
                <c:pt idx="40">
                  <c:v>76240</c:v>
                </c:pt>
                <c:pt idx="41">
                  <c:v>76440</c:v>
                </c:pt>
                <c:pt idx="42">
                  <c:v>77338</c:v>
                </c:pt>
                <c:pt idx="43">
                  <c:v>78084</c:v>
                </c:pt>
                <c:pt idx="44">
                  <c:v>78676</c:v>
                </c:pt>
                <c:pt idx="45">
                  <c:v>79287</c:v>
                </c:pt>
                <c:pt idx="46">
                  <c:v>80440</c:v>
                </c:pt>
                <c:pt idx="47">
                  <c:v>81740</c:v>
                </c:pt>
                <c:pt idx="48">
                  <c:v>82427</c:v>
                </c:pt>
                <c:pt idx="49">
                  <c:v>89392</c:v>
                </c:pt>
              </c:numCache>
            </c:numRef>
          </c:val>
          <c:extLst>
            <c:ext xmlns:c16="http://schemas.microsoft.com/office/drawing/2014/chart" uri="{C3380CC4-5D6E-409C-BE32-E72D297353CC}">
              <c16:uniqueId val="{00000001-7B19-4288-99AD-2E83755DCAF0}"/>
            </c:ext>
          </c:extLst>
        </c:ser>
        <c:dLbls>
          <c:showLegendKey val="0"/>
          <c:showVal val="0"/>
          <c:showCatName val="0"/>
          <c:showSerName val="0"/>
          <c:showPercent val="0"/>
          <c:showBubbleSize val="0"/>
        </c:dLbls>
        <c:gapWidth val="269"/>
        <c:axId val="1966025343"/>
        <c:axId val="1966006623"/>
      </c:barChart>
      <c:lineChart>
        <c:grouping val="standard"/>
        <c:varyColors val="0"/>
        <c:ser>
          <c:idx val="0"/>
          <c:order val="0"/>
          <c:tx>
            <c:strRef>
              <c:f>'Data Analysis'!$E$57</c:f>
              <c:strCache>
                <c:ptCount val="1"/>
                <c:pt idx="0">
                  <c:v>Average of convictions_per_capita</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'Data Analysis'!$D$58:$D$108</c:f>
              <c:strCache>
                <c:ptCount val="50"/>
                <c:pt idx="0">
                  <c:v>West Virginia</c:v>
                </c:pt>
                <c:pt idx="1">
                  <c:v>Mississippi</c:v>
                </c:pt>
                <c:pt idx="2">
                  <c:v>New Mexico</c:v>
                </c:pt>
                <c:pt idx="3">
                  <c:v>Arkansas</c:v>
                </c:pt>
                <c:pt idx="4">
                  <c:v>Kentucky</c:v>
                </c:pt>
                <c:pt idx="5">
                  <c:v>Louisiana</c:v>
                </c:pt>
                <c:pt idx="6">
                  <c:v>Alabama</c:v>
                </c:pt>
                <c:pt idx="7">
                  <c:v>Oklahoma</c:v>
                </c:pt>
                <c:pt idx="8">
                  <c:v>South Carolina</c:v>
                </c:pt>
                <c:pt idx="9">
                  <c:v>Idaho</c:v>
                </c:pt>
                <c:pt idx="10">
                  <c:v>North Carolina</c:v>
                </c:pt>
                <c:pt idx="11">
                  <c:v>Montana</c:v>
                </c:pt>
                <c:pt idx="12">
                  <c:v>Maine</c:v>
                </c:pt>
                <c:pt idx="13">
                  <c:v>Tennessee</c:v>
                </c:pt>
                <c:pt idx="14">
                  <c:v>Missouri</c:v>
                </c:pt>
                <c:pt idx="15">
                  <c:v>South Dakota</c:v>
                </c:pt>
                <c:pt idx="16">
                  <c:v>Ohio</c:v>
                </c:pt>
                <c:pt idx="17">
                  <c:v>Indiana</c:v>
                </c:pt>
                <c:pt idx="18">
                  <c:v>Florida</c:v>
                </c:pt>
                <c:pt idx="19">
                  <c:v>Vermont</c:v>
                </c:pt>
                <c:pt idx="20">
                  <c:v>Georgia</c:v>
                </c:pt>
                <c:pt idx="21">
                  <c:v>Kansas</c:v>
                </c:pt>
                <c:pt idx="22">
                  <c:v>Nebraska</c:v>
                </c:pt>
                <c:pt idx="23">
                  <c:v>Nevada</c:v>
                </c:pt>
                <c:pt idx="24">
                  <c:v>Wyoming</c:v>
                </c:pt>
                <c:pt idx="25">
                  <c:v>Michigan</c:v>
                </c:pt>
                <c:pt idx="26">
                  <c:v>Iowa</c:v>
                </c:pt>
                <c:pt idx="27">
                  <c:v>Arizona</c:v>
                </c:pt>
                <c:pt idx="28">
                  <c:v>Texas</c:v>
                </c:pt>
                <c:pt idx="29">
                  <c:v>North Dakota</c:v>
                </c:pt>
                <c:pt idx="30">
                  <c:v>Wisconsin</c:v>
                </c:pt>
                <c:pt idx="31">
                  <c:v>Oregon</c:v>
                </c:pt>
                <c:pt idx="32">
                  <c:v>Delaware</c:v>
                </c:pt>
                <c:pt idx="33">
                  <c:v>Rhode Island</c:v>
                </c:pt>
                <c:pt idx="34">
                  <c:v>Pennsylvania</c:v>
                </c:pt>
                <c:pt idx="35">
                  <c:v>New York</c:v>
                </c:pt>
                <c:pt idx="36">
                  <c:v>Illinois</c:v>
                </c:pt>
                <c:pt idx="37">
                  <c:v>Minnesota</c:v>
                </c:pt>
                <c:pt idx="38">
                  <c:v>Utah</c:v>
                </c:pt>
                <c:pt idx="39">
                  <c:v>Virginia</c:v>
                </c:pt>
                <c:pt idx="40">
                  <c:v>Colorado</c:v>
                </c:pt>
                <c:pt idx="41">
                  <c:v>Alaska</c:v>
                </c:pt>
                <c:pt idx="42">
                  <c:v>Washington</c:v>
                </c:pt>
                <c:pt idx="43">
                  <c:v>Hawaii</c:v>
                </c:pt>
                <c:pt idx="44">
                  <c:v>New Hampshire</c:v>
                </c:pt>
                <c:pt idx="45">
                  <c:v>Connecticut</c:v>
                </c:pt>
                <c:pt idx="46">
                  <c:v>California</c:v>
                </c:pt>
                <c:pt idx="47">
                  <c:v>New Jersey</c:v>
                </c:pt>
                <c:pt idx="48">
                  <c:v>Massachusetts</c:v>
                </c:pt>
                <c:pt idx="49">
                  <c:v>Maryland</c:v>
                </c:pt>
              </c:strCache>
            </c:strRef>
          </c:cat>
          <c:val>
            <c:numRef>
              <c:f>'Data Analysis'!$E$58:$E$108</c:f>
              <c:numCache>
                <c:formatCode>General</c:formatCode>
                <c:ptCount val="50"/>
                <c:pt idx="0">
                  <c:v>5.64</c:v>
                </c:pt>
                <c:pt idx="1">
                  <c:v>2.4300000000000002</c:v>
                </c:pt>
                <c:pt idx="2">
                  <c:v>2.14</c:v>
                </c:pt>
                <c:pt idx="3">
                  <c:v>3.02</c:v>
                </c:pt>
                <c:pt idx="4">
                  <c:v>1.6</c:v>
                </c:pt>
                <c:pt idx="5">
                  <c:v>3.72</c:v>
                </c:pt>
                <c:pt idx="6">
                  <c:v>2.15</c:v>
                </c:pt>
                <c:pt idx="7">
                  <c:v>3.23</c:v>
                </c:pt>
                <c:pt idx="8">
                  <c:v>2.04</c:v>
                </c:pt>
                <c:pt idx="9">
                  <c:v>1.1200000000000001</c:v>
                </c:pt>
                <c:pt idx="10">
                  <c:v>1.05</c:v>
                </c:pt>
                <c:pt idx="11">
                  <c:v>1.0900000000000001</c:v>
                </c:pt>
                <c:pt idx="12">
                  <c:v>0.48</c:v>
                </c:pt>
                <c:pt idx="13">
                  <c:v>3.69</c:v>
                </c:pt>
                <c:pt idx="14">
                  <c:v>1.5</c:v>
                </c:pt>
                <c:pt idx="15">
                  <c:v>0.87</c:v>
                </c:pt>
                <c:pt idx="16">
                  <c:v>0.89</c:v>
                </c:pt>
                <c:pt idx="17">
                  <c:v>0.9</c:v>
                </c:pt>
                <c:pt idx="18">
                  <c:v>1.65</c:v>
                </c:pt>
                <c:pt idx="19">
                  <c:v>0.44</c:v>
                </c:pt>
                <c:pt idx="20">
                  <c:v>1.6</c:v>
                </c:pt>
                <c:pt idx="21">
                  <c:v>1.02</c:v>
                </c:pt>
                <c:pt idx="22">
                  <c:v>0.56999999999999995</c:v>
                </c:pt>
                <c:pt idx="23">
                  <c:v>1.63</c:v>
                </c:pt>
                <c:pt idx="24">
                  <c:v>1.03</c:v>
                </c:pt>
                <c:pt idx="25">
                  <c:v>1</c:v>
                </c:pt>
                <c:pt idx="26">
                  <c:v>0.57999999999999996</c:v>
                </c:pt>
                <c:pt idx="27">
                  <c:v>1.4</c:v>
                </c:pt>
                <c:pt idx="28">
                  <c:v>1.82</c:v>
                </c:pt>
                <c:pt idx="29">
                  <c:v>0.56999999999999995</c:v>
                </c:pt>
                <c:pt idx="30">
                  <c:v>1.0900000000000001</c:v>
                </c:pt>
                <c:pt idx="31">
                  <c:v>1.87</c:v>
                </c:pt>
                <c:pt idx="32">
                  <c:v>1.08</c:v>
                </c:pt>
                <c:pt idx="33">
                  <c:v>8.35</c:v>
                </c:pt>
                <c:pt idx="34">
                  <c:v>1.25</c:v>
                </c:pt>
                <c:pt idx="35">
                  <c:v>1.59</c:v>
                </c:pt>
                <c:pt idx="36">
                  <c:v>1.27</c:v>
                </c:pt>
                <c:pt idx="37">
                  <c:v>0.68</c:v>
                </c:pt>
                <c:pt idx="38">
                  <c:v>1.1299999999999999</c:v>
                </c:pt>
                <c:pt idx="39">
                  <c:v>1.57</c:v>
                </c:pt>
                <c:pt idx="40">
                  <c:v>0.8</c:v>
                </c:pt>
                <c:pt idx="41">
                  <c:v>1.06</c:v>
                </c:pt>
                <c:pt idx="42">
                  <c:v>2.5299999999999998</c:v>
                </c:pt>
                <c:pt idx="43">
                  <c:v>0.43</c:v>
                </c:pt>
                <c:pt idx="44">
                  <c:v>0.51</c:v>
                </c:pt>
                <c:pt idx="45">
                  <c:v>2.0099999999999998</c:v>
                </c:pt>
                <c:pt idx="46">
                  <c:v>1.0900000000000001</c:v>
                </c:pt>
                <c:pt idx="47">
                  <c:v>1.9</c:v>
                </c:pt>
                <c:pt idx="48">
                  <c:v>2.27</c:v>
                </c:pt>
                <c:pt idx="49">
                  <c:v>1.38</c:v>
                </c:pt>
              </c:numCache>
            </c:numRef>
          </c:val>
          <c:smooth val="0"/>
          <c:extLst>
            <c:ext xmlns:c16="http://schemas.microsoft.com/office/drawing/2014/chart" uri="{C3380CC4-5D6E-409C-BE32-E72D297353CC}">
              <c16:uniqueId val="{00000000-7B19-4288-99AD-2E83755DCAF0}"/>
            </c:ext>
          </c:extLst>
        </c:ser>
        <c:dLbls>
          <c:showLegendKey val="0"/>
          <c:showVal val="0"/>
          <c:showCatName val="0"/>
          <c:showSerName val="0"/>
          <c:showPercent val="0"/>
          <c:showBubbleSize val="0"/>
        </c:dLbls>
        <c:marker val="1"/>
        <c:smooth val="0"/>
        <c:axId val="1966009983"/>
        <c:axId val="1966013823"/>
      </c:lineChart>
      <c:catAx>
        <c:axId val="19660099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966013823"/>
        <c:crosses val="autoZero"/>
        <c:auto val="1"/>
        <c:lblAlgn val="ctr"/>
        <c:lblOffset val="100"/>
        <c:noMultiLvlLbl val="0"/>
      </c:catAx>
      <c:valAx>
        <c:axId val="1966013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accent6"/>
                    </a:solidFill>
                    <a:latin typeface="+mn-lt"/>
                    <a:ea typeface="+mn-ea"/>
                    <a:cs typeface="+mn-cs"/>
                  </a:defRPr>
                </a:pPr>
                <a:r>
                  <a:rPr lang="en-US">
                    <a:solidFill>
                      <a:schemeClr val="accent6"/>
                    </a:solidFill>
                  </a:rPr>
                  <a:t>convictions per capita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solidFill>
                <a:latin typeface="+mn-lt"/>
                <a:ea typeface="+mn-ea"/>
                <a:cs typeface="+mn-cs"/>
              </a:defRPr>
            </a:pPr>
            <a:endParaRPr lang="en-US"/>
          </a:p>
        </c:txPr>
        <c:crossAx val="1966009983"/>
        <c:crosses val="autoZero"/>
        <c:crossBetween val="between"/>
      </c:valAx>
      <c:valAx>
        <c:axId val="196600662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r>
                  <a:rPr lang="en-PH">
                    <a:solidFill>
                      <a:schemeClr val="accent1"/>
                    </a:solidFill>
                  </a:rPr>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966025343"/>
        <c:crosses val="max"/>
        <c:crossBetween val="between"/>
      </c:valAx>
      <c:catAx>
        <c:axId val="1966025343"/>
        <c:scaling>
          <c:orientation val="minMax"/>
        </c:scaling>
        <c:delete val="1"/>
        <c:axPos val="b"/>
        <c:numFmt formatCode="General" sourceLinked="1"/>
        <c:majorTickMark val="none"/>
        <c:minorTickMark val="none"/>
        <c:tickLblPos val="nextTo"/>
        <c:crossAx val="1966006623"/>
        <c:auto val="1"/>
        <c:lblAlgn val="ctr"/>
        <c:lblOffset val="100"/>
        <c:noMultiLvlLbl val="0"/>
      </c:catAx>
      <c:spPr>
        <a:noFill/>
        <a:ln>
          <a:noFill/>
        </a:ln>
        <a:effectLst/>
      </c:spPr>
    </c:plotArea>
    <c:legend>
      <c:legendPos val="l"/>
      <c:layout>
        <c:manualLayout>
          <c:xMode val="edge"/>
          <c:yMode val="edge"/>
          <c:x val="5.670457770004371E-2"/>
          <c:y val="0.10636560958968025"/>
          <c:w val="0.25313848770249753"/>
          <c:h val="0.1578533019365269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21773</xdr:colOff>
      <xdr:row>34</xdr:row>
      <xdr:rowOff>108858</xdr:rowOff>
    </xdr:from>
    <xdr:to>
      <xdr:col>15</xdr:col>
      <xdr:colOff>32657</xdr:colOff>
      <xdr:row>48</xdr:row>
      <xdr:rowOff>43544</xdr:rowOff>
    </xdr:to>
    <xdr:graphicFrame macro="">
      <xdr:nvGraphicFramePr>
        <xdr:cNvPr id="2" name="Chart 1">
          <a:extLst>
            <a:ext uri="{FF2B5EF4-FFF2-40B4-BE49-F238E27FC236}">
              <a16:creationId xmlns:a16="http://schemas.microsoft.com/office/drawing/2014/main" id="{79D49BEA-8B1E-3C6F-88ED-A03366F86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125185</xdr:rowOff>
    </xdr:from>
    <xdr:to>
      <xdr:col>4</xdr:col>
      <xdr:colOff>2093601</xdr:colOff>
      <xdr:row>48</xdr:row>
      <xdr:rowOff>97972</xdr:rowOff>
    </xdr:to>
    <xdr:graphicFrame macro="">
      <xdr:nvGraphicFramePr>
        <xdr:cNvPr id="3" name="Chart 2">
          <a:extLst>
            <a:ext uri="{FF2B5EF4-FFF2-40B4-BE49-F238E27FC236}">
              <a16:creationId xmlns:a16="http://schemas.microsoft.com/office/drawing/2014/main" id="{9B236760-837F-6225-71D6-260D9E947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24</xdr:row>
      <xdr:rowOff>10885</xdr:rowOff>
    </xdr:from>
    <xdr:to>
      <xdr:col>14</xdr:col>
      <xdr:colOff>936172</xdr:colOff>
      <xdr:row>26</xdr:row>
      <xdr:rowOff>185057</xdr:rowOff>
    </xdr:to>
    <xdr:sp macro="" textlink="">
      <xdr:nvSpPr>
        <xdr:cNvPr id="4" name="Rectangle: Beveled 3">
          <a:extLst>
            <a:ext uri="{FF2B5EF4-FFF2-40B4-BE49-F238E27FC236}">
              <a16:creationId xmlns:a16="http://schemas.microsoft.com/office/drawing/2014/main" id="{00257958-E61C-EB4A-9572-3AB18F9B2EF9}"/>
            </a:ext>
          </a:extLst>
        </xdr:cNvPr>
        <xdr:cNvSpPr/>
      </xdr:nvSpPr>
      <xdr:spPr>
        <a:xfrm>
          <a:off x="7456715" y="4452256"/>
          <a:ext cx="12660086" cy="587830"/>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600" b="1">
              <a:solidFill>
                <a:schemeClr val="bg1"/>
              </a:solidFill>
            </a:rPr>
            <a:t>By using the VLOOKUP function, we are able to get the specific data/values from the other excel sheets to fill out the table below.</a:t>
          </a:r>
        </a:p>
      </xdr:txBody>
    </xdr:sp>
    <xdr:clientData/>
  </xdr:twoCellAnchor>
  <xdr:twoCellAnchor>
    <xdr:from>
      <xdr:col>4</xdr:col>
      <xdr:colOff>2395947</xdr:colOff>
      <xdr:row>5</xdr:row>
      <xdr:rowOff>163285</xdr:rowOff>
    </xdr:from>
    <xdr:to>
      <xdr:col>14</xdr:col>
      <xdr:colOff>903514</xdr:colOff>
      <xdr:row>23</xdr:row>
      <xdr:rowOff>130628</xdr:rowOff>
    </xdr:to>
    <xdr:graphicFrame macro="">
      <xdr:nvGraphicFramePr>
        <xdr:cNvPr id="5" name="Chart 4">
          <a:extLst>
            <a:ext uri="{FF2B5EF4-FFF2-40B4-BE49-F238E27FC236}">
              <a16:creationId xmlns:a16="http://schemas.microsoft.com/office/drawing/2014/main" id="{F637436E-461A-CB8E-2E56-9667B9D48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2318655</xdr:colOff>
      <xdr:row>0</xdr:row>
      <xdr:rowOff>65314</xdr:rowOff>
    </xdr:from>
    <xdr:to>
      <xdr:col>7</xdr:col>
      <xdr:colOff>370113</xdr:colOff>
      <xdr:row>5</xdr:row>
      <xdr:rowOff>43543</xdr:rowOff>
    </xdr:to>
    <xdr:sp macro="" textlink="$K$58">
      <xdr:nvSpPr>
        <xdr:cNvPr id="10" name="Rectangle: Rounded Corners 9">
          <a:extLst>
            <a:ext uri="{FF2B5EF4-FFF2-40B4-BE49-F238E27FC236}">
              <a16:creationId xmlns:a16="http://schemas.microsoft.com/office/drawing/2014/main" id="{8E8527C7-DA30-979B-A9B0-FB3A5269B546}"/>
            </a:ext>
          </a:extLst>
        </xdr:cNvPr>
        <xdr:cNvSpPr/>
      </xdr:nvSpPr>
      <xdr:spPr>
        <a:xfrm>
          <a:off x="7369626" y="65314"/>
          <a:ext cx="3037116" cy="903515"/>
        </a:xfrm>
        <a:prstGeom prst="roundRect">
          <a:avLst/>
        </a:prstGeom>
        <a:solidFill>
          <a:schemeClr val="accent5"/>
        </a:solidFill>
        <a:ln>
          <a:noFill/>
        </a:ln>
        <a:effectLst>
          <a:glow rad="25400">
            <a:schemeClr val="accent1">
              <a:alpha val="40000"/>
            </a:schemeClr>
          </a:glow>
          <a:outerShdw blurRad="101600" dist="38100" dir="2700000" sx="102000" sy="102000" algn="tl" rotWithShape="0">
            <a:prstClr val="black">
              <a:alpha val="62000"/>
            </a:prstClr>
          </a:outerShdw>
          <a:softEdge rad="3810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Correlation</a:t>
          </a:r>
          <a:r>
            <a:rPr lang="en-US" sz="2000" b="0" i="0" u="none" strike="noStrike" baseline="0">
              <a:solidFill>
                <a:schemeClr val="bg1"/>
              </a:solidFill>
              <a:latin typeface="Calibri"/>
              <a:ea typeface="Calibri"/>
              <a:cs typeface="Calibri"/>
            </a:rPr>
            <a:t> Coefficient</a:t>
          </a:r>
          <a:endParaRPr lang="en-US" sz="2000" b="0" i="0" u="none" strike="noStrike">
            <a:solidFill>
              <a:schemeClr val="bg1"/>
            </a:solidFill>
            <a:latin typeface="Calibri"/>
            <a:ea typeface="Calibri"/>
            <a:cs typeface="Calibri"/>
          </a:endParaRPr>
        </a:p>
        <a:p>
          <a:pPr algn="ctr"/>
          <a:fld id="{05C45568-937F-4036-9C51-C18FE5F22714}" type="TxLink">
            <a:rPr lang="en-US" sz="2000" b="0" i="0" u="none" strike="noStrike">
              <a:solidFill>
                <a:schemeClr val="bg1"/>
              </a:solidFill>
              <a:latin typeface="Calibri"/>
              <a:ea typeface="Calibri"/>
              <a:cs typeface="Calibri"/>
            </a:rPr>
            <a:t>-0.22628231</a:t>
          </a:fld>
          <a:endParaRPr lang="en-US">
            <a:solidFill>
              <a:schemeClr val="bg1"/>
            </a:solidFill>
          </a:endParaRPr>
        </a:p>
      </xdr:txBody>
    </xdr:sp>
    <xdr:clientData/>
  </xdr:twoCellAnchor>
  <xdr:twoCellAnchor>
    <xdr:from>
      <xdr:col>7</xdr:col>
      <xdr:colOff>638626</xdr:colOff>
      <xdr:row>0</xdr:row>
      <xdr:rowOff>65314</xdr:rowOff>
    </xdr:from>
    <xdr:to>
      <xdr:col>9</xdr:col>
      <xdr:colOff>801913</xdr:colOff>
      <xdr:row>5</xdr:row>
      <xdr:rowOff>43543</xdr:rowOff>
    </xdr:to>
    <xdr:sp macro="" textlink="$O$30">
      <xdr:nvSpPr>
        <xdr:cNvPr id="15" name="Rectangle: Rounded Corners 14">
          <a:extLst>
            <a:ext uri="{FF2B5EF4-FFF2-40B4-BE49-F238E27FC236}">
              <a16:creationId xmlns:a16="http://schemas.microsoft.com/office/drawing/2014/main" id="{0842512D-D41D-4D06-9D61-B6C0F4658755}"/>
            </a:ext>
          </a:extLst>
        </xdr:cNvPr>
        <xdr:cNvSpPr/>
      </xdr:nvSpPr>
      <xdr:spPr>
        <a:xfrm>
          <a:off x="10675255" y="65314"/>
          <a:ext cx="2982687" cy="903515"/>
        </a:xfrm>
        <a:prstGeom prst="roundRect">
          <a:avLst/>
        </a:prstGeom>
        <a:solidFill>
          <a:schemeClr val="accent5"/>
        </a:solidFill>
        <a:ln>
          <a:noFill/>
        </a:ln>
        <a:effectLst>
          <a:glow rad="25400">
            <a:schemeClr val="accent1">
              <a:alpha val="40000"/>
            </a:schemeClr>
          </a:glow>
          <a:outerShdw blurRad="101600" dist="38100" dir="2700000" sx="102000" sy="102000" algn="tl" rotWithShape="0">
            <a:prstClr val="black">
              <a:alpha val="62000"/>
            </a:prstClr>
          </a:outerShdw>
          <a:softEdge rad="3810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Highest Income</a:t>
          </a:r>
        </a:p>
        <a:p>
          <a:pPr algn="ctr"/>
          <a:fld id="{4433B9C0-F658-4186-8E4C-8604AAAAA5A2}" type="TxLink">
            <a:rPr lang="en-US" sz="2000" b="0" i="0" u="none" strike="noStrike">
              <a:solidFill>
                <a:schemeClr val="bg1"/>
              </a:solidFill>
              <a:latin typeface="Calibri"/>
              <a:ea typeface="Calibri"/>
              <a:cs typeface="Calibri"/>
            </a:rPr>
            <a:t> $89,392 </a:t>
          </a:fld>
          <a:endParaRPr lang="en-US" sz="2000">
            <a:solidFill>
              <a:schemeClr val="bg1"/>
            </a:solidFill>
          </a:endParaRPr>
        </a:p>
      </xdr:txBody>
    </xdr:sp>
    <xdr:clientData/>
  </xdr:twoCellAnchor>
  <xdr:twoCellAnchor>
    <xdr:from>
      <xdr:col>9</xdr:col>
      <xdr:colOff>1070426</xdr:colOff>
      <xdr:row>0</xdr:row>
      <xdr:rowOff>65314</xdr:rowOff>
    </xdr:from>
    <xdr:to>
      <xdr:col>12</xdr:col>
      <xdr:colOff>547913</xdr:colOff>
      <xdr:row>5</xdr:row>
      <xdr:rowOff>43543</xdr:rowOff>
    </xdr:to>
    <xdr:sp macro="" textlink="$M$29">
      <xdr:nvSpPr>
        <xdr:cNvPr id="16" name="Rectangle: Rounded Corners 15">
          <a:extLst>
            <a:ext uri="{FF2B5EF4-FFF2-40B4-BE49-F238E27FC236}">
              <a16:creationId xmlns:a16="http://schemas.microsoft.com/office/drawing/2014/main" id="{7D13EE8C-995A-4E6D-A534-115B9FAAF22F}"/>
            </a:ext>
          </a:extLst>
        </xdr:cNvPr>
        <xdr:cNvSpPr/>
      </xdr:nvSpPr>
      <xdr:spPr>
        <a:xfrm>
          <a:off x="13926455" y="65314"/>
          <a:ext cx="2982687" cy="903515"/>
        </a:xfrm>
        <a:prstGeom prst="roundRect">
          <a:avLst/>
        </a:prstGeom>
        <a:solidFill>
          <a:schemeClr val="accent5"/>
        </a:solidFill>
        <a:ln>
          <a:noFill/>
        </a:ln>
        <a:effectLst>
          <a:glow rad="25400">
            <a:schemeClr val="accent1">
              <a:alpha val="40000"/>
            </a:schemeClr>
          </a:glow>
          <a:outerShdw blurRad="101600" dist="38100" dir="2700000" sx="102000" sy="102000" algn="tl" rotWithShape="0">
            <a:prstClr val="black">
              <a:alpha val="62000"/>
            </a:prstClr>
          </a:outerShdw>
          <a:softEdge rad="3810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Lowest Conviction Rate</a:t>
          </a:r>
        </a:p>
        <a:p>
          <a:pPr algn="ctr"/>
          <a:fld id="{D41E340A-673F-452E-A8D5-555EABD15E38}" type="TxLink">
            <a:rPr lang="en-US" sz="2000" b="0" i="0" u="none" strike="noStrike">
              <a:solidFill>
                <a:schemeClr val="bg1"/>
              </a:solidFill>
              <a:latin typeface="Calibri"/>
              <a:ea typeface="Calibri"/>
              <a:cs typeface="Calibri"/>
            </a:rPr>
            <a:t>0.043</a:t>
          </a:fld>
          <a:endParaRPr lang="en-US" sz="2000" b="0">
            <a:solidFill>
              <a:schemeClr val="bg1"/>
            </a:solidFill>
          </a:endParaRPr>
        </a:p>
      </xdr:txBody>
    </xdr:sp>
    <xdr:clientData/>
  </xdr:twoCellAnchor>
  <xdr:twoCellAnchor>
    <xdr:from>
      <xdr:col>12</xdr:col>
      <xdr:colOff>816427</xdr:colOff>
      <xdr:row>0</xdr:row>
      <xdr:rowOff>65314</xdr:rowOff>
    </xdr:from>
    <xdr:to>
      <xdr:col>15</xdr:col>
      <xdr:colOff>0</xdr:colOff>
      <xdr:row>5</xdr:row>
      <xdr:rowOff>43543</xdr:rowOff>
    </xdr:to>
    <xdr:sp macro="" textlink="$N$29">
      <xdr:nvSpPr>
        <xdr:cNvPr id="17" name="Rectangle: Rounded Corners 16">
          <a:extLst>
            <a:ext uri="{FF2B5EF4-FFF2-40B4-BE49-F238E27FC236}">
              <a16:creationId xmlns:a16="http://schemas.microsoft.com/office/drawing/2014/main" id="{6C7D2CC0-4531-4C7D-A966-07E725C7AA6A}"/>
            </a:ext>
          </a:extLst>
        </xdr:cNvPr>
        <xdr:cNvSpPr/>
      </xdr:nvSpPr>
      <xdr:spPr>
        <a:xfrm>
          <a:off x="17177656" y="65314"/>
          <a:ext cx="2982687" cy="903515"/>
        </a:xfrm>
        <a:prstGeom prst="roundRect">
          <a:avLst/>
        </a:prstGeom>
        <a:solidFill>
          <a:schemeClr val="accent5"/>
        </a:solidFill>
        <a:ln>
          <a:noFill/>
        </a:ln>
        <a:effectLst>
          <a:glow rad="25400">
            <a:schemeClr val="accent1">
              <a:alpha val="40000"/>
            </a:schemeClr>
          </a:glow>
          <a:outerShdw blurRad="101600" dist="38100" dir="2700000" sx="102000" sy="102000" algn="tl" rotWithShape="0">
            <a:prstClr val="black">
              <a:alpha val="62000"/>
            </a:prstClr>
          </a:outerShdw>
          <a:softEdge rad="3810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Highest Health Spending</a:t>
          </a:r>
        </a:p>
        <a:p>
          <a:pPr algn="ctr"/>
          <a:fld id="{9DEF1D80-0970-491D-946F-39B3310B89D2}" type="TxLink">
            <a:rPr lang="en-US" sz="2000" b="0" i="0" u="none" strike="noStrike">
              <a:solidFill>
                <a:schemeClr val="bg1"/>
              </a:solidFill>
              <a:latin typeface="Calibri"/>
              <a:ea typeface="Calibri"/>
              <a:cs typeface="Calibri"/>
            </a:rPr>
            <a:t> $350 </a:t>
          </a:fld>
          <a:endParaRPr lang="en-US" sz="2000">
            <a:solidFill>
              <a:schemeClr val="bg1"/>
            </a:solidFill>
          </a:endParaRPr>
        </a:p>
      </xdr:txBody>
    </xdr:sp>
    <xdr:clientData/>
  </xdr:twoCellAnchor>
  <xdr:twoCellAnchor editAs="oneCell">
    <xdr:from>
      <xdr:col>2</xdr:col>
      <xdr:colOff>1143002</xdr:colOff>
      <xdr:row>1</xdr:row>
      <xdr:rowOff>0</xdr:rowOff>
    </xdr:from>
    <xdr:to>
      <xdr:col>4</xdr:col>
      <xdr:colOff>2090058</xdr:colOff>
      <xdr:row>4</xdr:row>
      <xdr:rowOff>76200</xdr:rowOff>
    </xdr:to>
    <mc:AlternateContent xmlns:mc="http://schemas.openxmlformats.org/markup-compatibility/2006">
      <mc:Choice xmlns:a14="http://schemas.microsoft.com/office/drawing/2010/main" Requires="a14">
        <xdr:graphicFrame macro="">
          <xdr:nvGraphicFramePr>
            <xdr:cNvPr id="18" name="state_usa">
              <a:extLst>
                <a:ext uri="{FF2B5EF4-FFF2-40B4-BE49-F238E27FC236}">
                  <a16:creationId xmlns:a16="http://schemas.microsoft.com/office/drawing/2014/main" id="{C3362D89-67DC-129F-FD67-A5B4C435205F}"/>
                </a:ext>
              </a:extLst>
            </xdr:cNvPr>
            <xdr:cNvGraphicFramePr/>
          </xdr:nvGraphicFramePr>
          <xdr:xfrm>
            <a:off x="0" y="0"/>
            <a:ext cx="0" cy="0"/>
          </xdr:xfrm>
          <a:graphic>
            <a:graphicData uri="http://schemas.microsoft.com/office/drawing/2010/slicer">
              <sle:slicer xmlns:sle="http://schemas.microsoft.com/office/drawing/2010/slicer" name="state_usa"/>
            </a:graphicData>
          </a:graphic>
        </xdr:graphicFrame>
      </mc:Choice>
      <mc:Fallback>
        <xdr:sp macro="" textlink="">
          <xdr:nvSpPr>
            <xdr:cNvPr id="0" name=""/>
            <xdr:cNvSpPr>
              <a:spLocks noTextEdit="1"/>
            </xdr:cNvSpPr>
          </xdr:nvSpPr>
          <xdr:spPr>
            <a:xfrm>
              <a:off x="3679373" y="185057"/>
              <a:ext cx="3461656" cy="6313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261257</xdr:colOff>
      <xdr:row>0</xdr:row>
      <xdr:rowOff>87085</xdr:rowOff>
    </xdr:from>
    <xdr:to>
      <xdr:col>2</xdr:col>
      <xdr:colOff>1077686</xdr:colOff>
      <xdr:row>5</xdr:row>
      <xdr:rowOff>43542</xdr:rowOff>
    </xdr:to>
    <xdr:sp macro="" textlink="">
      <xdr:nvSpPr>
        <xdr:cNvPr id="20" name="TextBox 19">
          <a:extLst>
            <a:ext uri="{FF2B5EF4-FFF2-40B4-BE49-F238E27FC236}">
              <a16:creationId xmlns:a16="http://schemas.microsoft.com/office/drawing/2014/main" id="{83ACF4CD-5F16-7438-E0FE-04E85A796F11}"/>
            </a:ext>
          </a:extLst>
        </xdr:cNvPr>
        <xdr:cNvSpPr txBox="1"/>
      </xdr:nvSpPr>
      <xdr:spPr>
        <a:xfrm>
          <a:off x="261257" y="87085"/>
          <a:ext cx="3352800" cy="88174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PH" sz="4400" b="0">
              <a:solidFill>
                <a:schemeClr val="accent1"/>
              </a:solidFill>
            </a:rPr>
            <a:t>Data</a:t>
          </a:r>
          <a:r>
            <a:rPr lang="en-PH" sz="4400" b="0" baseline="0">
              <a:solidFill>
                <a:schemeClr val="accent1"/>
              </a:solidFill>
            </a:rPr>
            <a:t> Analysis</a:t>
          </a:r>
          <a:endParaRPr lang="en-PH" sz="4400" b="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c Magbiray" refreshedDate="45073.119726273151" createdVersion="8" refreshedVersion="8" minRefreshableVersion="3" recordCount="50" xr:uid="{12EC1FEC-FCFA-4B06-9852-4BAC2083250D}">
  <cacheSource type="worksheet">
    <worksheetSource name="Table_state_income_vs_corruption"/>
  </cacheSource>
  <cacheFields count="5">
    <cacheField name="state_usa" numFmtId="0">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verage_income" numFmtId="0">
      <sharedItems containsSemiMixedTypes="0" containsString="0" containsNumber="1" containsInteger="1" minValue="46254" maxValue="89392" count="50">
        <n v="51113"/>
        <n v="76440"/>
        <n v="62283"/>
        <n v="48829"/>
        <n v="80440"/>
        <n v="76240"/>
        <n v="79287"/>
        <n v="64040"/>
        <n v="58108"/>
        <n v="58932"/>
        <n v="78084"/>
        <n v="53545"/>
        <n v="70387"/>
        <n v="57881"/>
        <n v="62075"/>
        <n v="59046"/>
        <n v="50675"/>
        <n v="50686"/>
        <n v="54927"/>
        <n v="89392"/>
        <n v="82427"/>
        <n v="61347"/>
        <n v="72027"/>
        <n v="47131"/>
        <n v="55685"/>
        <n v="54875"/>
        <n v="59929"/>
        <n v="60106"/>
        <n v="78676"/>
        <n v="81740"/>
        <n v="48701"/>
        <n v="70137"/>
        <n v="54560"/>
        <n v="63715"/>
        <n v="56583"/>
        <n v="51424"/>
        <n v="63835"/>
        <n v="65135"/>
        <n v="64962"/>
        <n v="52536"/>
        <n v="56499"/>
        <n v="55107"/>
        <n v="63656"/>
        <n v="72558"/>
        <n v="58305"/>
        <n v="75417"/>
        <n v="77338"/>
        <n v="46254"/>
        <n v="63795"/>
        <n v="60434"/>
      </sharedItems>
    </cacheField>
    <cacheField name="minimum_income" numFmtId="0">
      <sharedItems containsSemiMixedTypes="0" containsString="0" containsNumber="1" containsInteger="1" minValue="21967" maxValue="42343"/>
    </cacheField>
    <cacheField name="maximum_income" numFmtId="0">
      <sharedItems containsSemiMixedTypes="0" containsString="0" containsNumber="1" containsInteger="1" minValue="78605" maxValue="167535"/>
    </cacheField>
    <cacheField name="convictions_per_capita" numFmtId="0">
      <sharedItems containsSemiMixedTypes="0" containsString="0" containsNumber="1" minValue="0.43" maxValue="8.35" count="46">
        <n v="2.15"/>
        <n v="1.06"/>
        <n v="1.4"/>
        <n v="3.02"/>
        <n v="1.0900000000000001"/>
        <n v="0.8"/>
        <n v="2.0099999999999998"/>
        <n v="1.08"/>
        <n v="1.65"/>
        <n v="1.6"/>
        <n v="0.43"/>
        <n v="1.1200000000000001"/>
        <n v="1.27"/>
        <n v="0.9"/>
        <n v="0.57999999999999996"/>
        <n v="1.02"/>
        <n v="3.72"/>
        <n v="0.48"/>
        <n v="1.38"/>
        <n v="2.27"/>
        <n v="1"/>
        <n v="0.68"/>
        <n v="2.4300000000000002"/>
        <n v="1.5"/>
        <n v="0.56999999999999995"/>
        <n v="1.63"/>
        <n v="0.51"/>
        <n v="1.9"/>
        <n v="2.14"/>
        <n v="1.59"/>
        <n v="1.05"/>
        <n v="0.89"/>
        <n v="3.23"/>
        <n v="1.87"/>
        <n v="1.25"/>
        <n v="8.35"/>
        <n v="2.04"/>
        <n v="0.87"/>
        <n v="3.69"/>
        <n v="1.82"/>
        <n v="1.1299999999999999"/>
        <n v="0.44"/>
        <n v="1.57"/>
        <n v="2.5299999999999998"/>
        <n v="5.64"/>
        <n v="1.03"/>
      </sharedItems>
    </cacheField>
  </cacheFields>
  <extLst>
    <ext xmlns:x14="http://schemas.microsoft.com/office/spreadsheetml/2009/9/main" uri="{725AE2AE-9491-48be-B2B4-4EB974FC3084}">
      <x14:pivotCacheDefinition pivotCacheId="12125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999"/>
    <n v="96993"/>
    <x v="0"/>
  </r>
  <r>
    <x v="1"/>
    <x v="1"/>
    <n v="35219"/>
    <n v="134318"/>
    <x v="1"/>
  </r>
  <r>
    <x v="2"/>
    <x v="2"/>
    <n v="29466"/>
    <n v="113589"/>
    <x v="2"/>
  </r>
  <r>
    <x v="3"/>
    <x v="3"/>
    <n v="23028"/>
    <n v="90052"/>
    <x v="3"/>
  </r>
  <r>
    <x v="4"/>
    <x v="4"/>
    <n v="37698"/>
    <n v="149265"/>
    <x v="4"/>
  </r>
  <r>
    <x v="5"/>
    <x v="5"/>
    <n v="35636"/>
    <n v="130714"/>
    <x v="5"/>
  </r>
  <r>
    <x v="6"/>
    <x v="6"/>
    <n v="37426"/>
    <n v="142596"/>
    <x v="6"/>
  </r>
  <r>
    <x v="7"/>
    <x v="7"/>
    <n v="30544"/>
    <n v="120324"/>
    <x v="7"/>
  </r>
  <r>
    <x v="8"/>
    <x v="8"/>
    <n v="27064"/>
    <n v="105773"/>
    <x v="8"/>
  </r>
  <r>
    <x v="9"/>
    <x v="9"/>
    <n v="27609"/>
    <n v="112609"/>
    <x v="9"/>
  </r>
  <r>
    <x v="10"/>
    <x v="10"/>
    <n v="36987"/>
    <n v="130299"/>
    <x v="10"/>
  </r>
  <r>
    <x v="11"/>
    <x v="11"/>
    <n v="25119"/>
    <n v="92625"/>
    <x v="11"/>
  </r>
  <r>
    <x v="12"/>
    <x v="12"/>
    <n v="32737"/>
    <n v="126359"/>
    <x v="12"/>
  </r>
  <r>
    <x v="13"/>
    <x v="13"/>
    <n v="27050"/>
    <n v="97462"/>
    <x v="13"/>
  </r>
  <r>
    <x v="14"/>
    <x v="14"/>
    <n v="28709"/>
    <n v="101572"/>
    <x v="14"/>
  </r>
  <r>
    <x v="15"/>
    <x v="15"/>
    <n v="27487"/>
    <n v="100276"/>
    <x v="15"/>
  </r>
  <r>
    <x v="16"/>
    <x v="16"/>
    <n v="23915"/>
    <n v="88278"/>
    <x v="9"/>
  </r>
  <r>
    <x v="17"/>
    <x v="17"/>
    <n v="23855"/>
    <n v="93827"/>
    <x v="16"/>
  </r>
  <r>
    <x v="18"/>
    <x v="18"/>
    <n v="25964"/>
    <n v="98362"/>
    <x v="17"/>
  </r>
  <r>
    <x v="19"/>
    <x v="19"/>
    <n v="42343"/>
    <n v="167535"/>
    <x v="18"/>
  </r>
  <r>
    <x v="20"/>
    <x v="20"/>
    <n v="38980"/>
    <n v="144960"/>
    <x v="19"/>
  </r>
  <r>
    <x v="21"/>
    <x v="21"/>
    <n v="28357"/>
    <n v="111915"/>
    <x v="20"/>
  </r>
  <r>
    <x v="22"/>
    <x v="22"/>
    <n v="33578"/>
    <n v="124913"/>
    <x v="21"/>
  </r>
  <r>
    <x v="23"/>
    <x v="23"/>
    <n v="22732"/>
    <n v="81693"/>
    <x v="22"/>
  </r>
  <r>
    <x v="24"/>
    <x v="24"/>
    <n v="26550"/>
    <n v="93281"/>
    <x v="23"/>
  </r>
  <r>
    <x v="25"/>
    <x v="25"/>
    <n v="25507"/>
    <n v="91862"/>
    <x v="4"/>
  </r>
  <r>
    <x v="26"/>
    <x v="26"/>
    <n v="27458"/>
    <n v="100060"/>
    <x v="24"/>
  </r>
  <r>
    <x v="27"/>
    <x v="27"/>
    <n v="26809"/>
    <n v="112808"/>
    <x v="25"/>
  </r>
  <r>
    <x v="28"/>
    <x v="28"/>
    <n v="38121"/>
    <n v="138525"/>
    <x v="26"/>
  </r>
  <r>
    <x v="29"/>
    <x v="29"/>
    <n v="39625"/>
    <n v="161372"/>
    <x v="27"/>
  </r>
  <r>
    <x v="30"/>
    <x v="30"/>
    <n v="23313"/>
    <n v="78605"/>
    <x v="28"/>
  </r>
  <r>
    <x v="31"/>
    <x v="31"/>
    <n v="33332"/>
    <n v="128558"/>
    <x v="29"/>
  </r>
  <r>
    <x v="32"/>
    <x v="32"/>
    <n v="26202"/>
    <n v="92266"/>
    <x v="30"/>
  </r>
  <r>
    <x v="33"/>
    <x v="33"/>
    <n v="30750"/>
    <n v="95621"/>
    <x v="24"/>
  </r>
  <r>
    <x v="34"/>
    <x v="34"/>
    <n v="27214"/>
    <n v="97224"/>
    <x v="31"/>
  </r>
  <r>
    <x v="35"/>
    <x v="35"/>
    <n v="25018"/>
    <n v="87833"/>
    <x v="32"/>
  </r>
  <r>
    <x v="36"/>
    <x v="36"/>
    <n v="29709"/>
    <n v="120548"/>
    <x v="33"/>
  </r>
  <r>
    <x v="37"/>
    <x v="37"/>
    <n v="30524"/>
    <n v="119394"/>
    <x v="34"/>
  </r>
  <r>
    <x v="38"/>
    <x v="38"/>
    <n v="30811"/>
    <n v="128555"/>
    <x v="35"/>
  </r>
  <r>
    <x v="39"/>
    <x v="39"/>
    <n v="24334"/>
    <n v="96505"/>
    <x v="36"/>
  </r>
  <r>
    <x v="40"/>
    <x v="40"/>
    <n v="26356"/>
    <n v="90226"/>
    <x v="37"/>
  </r>
  <r>
    <x v="41"/>
    <x v="41"/>
    <n v="25885"/>
    <n v="98512"/>
    <x v="38"/>
  </r>
  <r>
    <x v="42"/>
    <x v="42"/>
    <n v="29537"/>
    <n v="116343"/>
    <x v="39"/>
  </r>
  <r>
    <x v="43"/>
    <x v="43"/>
    <n v="33432"/>
    <n v="130461"/>
    <x v="40"/>
  </r>
  <r>
    <x v="44"/>
    <x v="44"/>
    <n v="27663"/>
    <n v="104926"/>
    <x v="41"/>
  </r>
  <r>
    <x v="45"/>
    <x v="45"/>
    <n v="34723"/>
    <n v="151753"/>
    <x v="42"/>
  </r>
  <r>
    <x v="46"/>
    <x v="46"/>
    <n v="36118"/>
    <n v="142957"/>
    <x v="43"/>
  </r>
  <r>
    <x v="47"/>
    <x v="47"/>
    <n v="21967"/>
    <n v="85459"/>
    <x v="44"/>
  </r>
  <r>
    <x v="48"/>
    <x v="48"/>
    <n v="29622"/>
    <n v="117154"/>
    <x v="4"/>
  </r>
  <r>
    <x v="49"/>
    <x v="49"/>
    <n v="28973"/>
    <n v="104732"/>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4024F-64E4-4902-B1BA-CAAF537ABC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B108" firstHeaderRow="1" firstDataRow="1" firstDataCol="1"/>
  <pivotFields count="5">
    <pivotField axis="axisRow" showAll="0"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dataField="1" showAll="0">
      <items count="51">
        <item x="47"/>
        <item x="23"/>
        <item x="30"/>
        <item x="3"/>
        <item x="16"/>
        <item x="17"/>
        <item x="0"/>
        <item x="35"/>
        <item x="39"/>
        <item x="11"/>
        <item x="32"/>
        <item x="25"/>
        <item x="18"/>
        <item x="41"/>
        <item x="24"/>
        <item x="40"/>
        <item x="34"/>
        <item x="13"/>
        <item x="8"/>
        <item x="44"/>
        <item x="9"/>
        <item x="15"/>
        <item x="26"/>
        <item x="27"/>
        <item x="49"/>
        <item x="21"/>
        <item x="14"/>
        <item x="2"/>
        <item x="42"/>
        <item x="33"/>
        <item x="48"/>
        <item x="36"/>
        <item x="7"/>
        <item x="38"/>
        <item x="37"/>
        <item x="31"/>
        <item x="12"/>
        <item x="22"/>
        <item x="43"/>
        <item x="45"/>
        <item x="5"/>
        <item x="1"/>
        <item x="46"/>
        <item x="10"/>
        <item x="28"/>
        <item x="6"/>
        <item x="4"/>
        <item x="29"/>
        <item x="20"/>
        <item x="19"/>
        <item t="default"/>
      </items>
    </pivotField>
    <pivotField showAll="0"/>
    <pivotField showAll="0"/>
    <pivotField showAll="0">
      <items count="47">
        <item x="10"/>
        <item x="41"/>
        <item x="17"/>
        <item x="26"/>
        <item x="24"/>
        <item x="14"/>
        <item x="21"/>
        <item x="5"/>
        <item x="37"/>
        <item x="31"/>
        <item x="13"/>
        <item x="20"/>
        <item x="15"/>
        <item x="45"/>
        <item x="30"/>
        <item x="1"/>
        <item x="7"/>
        <item x="4"/>
        <item x="11"/>
        <item x="40"/>
        <item x="34"/>
        <item x="12"/>
        <item x="18"/>
        <item x="2"/>
        <item x="23"/>
        <item x="42"/>
        <item x="29"/>
        <item x="9"/>
        <item x="25"/>
        <item x="8"/>
        <item x="39"/>
        <item x="33"/>
        <item x="27"/>
        <item x="6"/>
        <item x="36"/>
        <item x="28"/>
        <item x="0"/>
        <item x="19"/>
        <item x="22"/>
        <item x="43"/>
        <item x="3"/>
        <item x="32"/>
        <item x="38"/>
        <item x="16"/>
        <item x="44"/>
        <item x="35"/>
        <item t="default"/>
      </items>
    </pivotField>
  </pivotFields>
  <rowFields count="1">
    <field x="0"/>
  </rowFields>
  <rowItems count="51">
    <i>
      <x v="47"/>
    </i>
    <i>
      <x v="23"/>
    </i>
    <i>
      <x v="30"/>
    </i>
    <i>
      <x v="3"/>
    </i>
    <i>
      <x v="16"/>
    </i>
    <i>
      <x v="17"/>
    </i>
    <i>
      <x/>
    </i>
    <i>
      <x v="35"/>
    </i>
    <i>
      <x v="39"/>
    </i>
    <i>
      <x v="11"/>
    </i>
    <i>
      <x v="32"/>
    </i>
    <i>
      <x v="25"/>
    </i>
    <i>
      <x v="18"/>
    </i>
    <i>
      <x v="41"/>
    </i>
    <i>
      <x v="24"/>
    </i>
    <i>
      <x v="40"/>
    </i>
    <i>
      <x v="34"/>
    </i>
    <i>
      <x v="13"/>
    </i>
    <i>
      <x v="8"/>
    </i>
    <i>
      <x v="44"/>
    </i>
    <i>
      <x v="9"/>
    </i>
    <i>
      <x v="15"/>
    </i>
    <i>
      <x v="26"/>
    </i>
    <i>
      <x v="27"/>
    </i>
    <i>
      <x v="49"/>
    </i>
    <i>
      <x v="21"/>
    </i>
    <i>
      <x v="14"/>
    </i>
    <i>
      <x v="2"/>
    </i>
    <i>
      <x v="42"/>
    </i>
    <i>
      <x v="33"/>
    </i>
    <i>
      <x v="48"/>
    </i>
    <i>
      <x v="36"/>
    </i>
    <i>
      <x v="7"/>
    </i>
    <i>
      <x v="38"/>
    </i>
    <i>
      <x v="37"/>
    </i>
    <i>
      <x v="31"/>
    </i>
    <i>
      <x v="12"/>
    </i>
    <i>
      <x v="22"/>
    </i>
    <i>
      <x v="43"/>
    </i>
    <i>
      <x v="45"/>
    </i>
    <i>
      <x v="5"/>
    </i>
    <i>
      <x v="1"/>
    </i>
    <i>
      <x v="46"/>
    </i>
    <i>
      <x v="10"/>
    </i>
    <i>
      <x v="28"/>
    </i>
    <i>
      <x v="6"/>
    </i>
    <i>
      <x v="4"/>
    </i>
    <i>
      <x v="29"/>
    </i>
    <i>
      <x v="20"/>
    </i>
    <i>
      <x v="19"/>
    </i>
    <i t="grand">
      <x/>
    </i>
  </rowItems>
  <colItems count="1">
    <i/>
  </colItems>
  <dataFields count="1">
    <dataField name="Sum of average_income" fld="1" baseField="0" baseItem="0" numFmtId="164"/>
  </dataFields>
  <formats count="2">
    <format dxfId="16">
      <pivotArea collapsedLevelsAreSubtotals="1" fieldPosition="0">
        <references count="1">
          <reference field="0" count="1">
            <x v="47"/>
          </reference>
        </references>
      </pivotArea>
    </format>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9"/>
          </reference>
        </references>
      </pivotArea>
    </chartFormat>
    <chartFormat chart="0" format="2">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43763-711D-4C12-9A5C-1390AB3E64A5}" name="PivotTable1"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outline="1" outlineData="1" multipleFieldFilters="0" chartFormat="1">
  <location ref="D57:F108" firstHeaderRow="0" firstDataRow="1" firstDataCol="1"/>
  <pivotFields count="5">
    <pivotField axis="axisRow" showAll="0" sortType="a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1"/>
            </reference>
          </references>
        </pivotArea>
      </autoSortScope>
    </pivotField>
    <pivotField dataField="1" showAll="0">
      <items count="51">
        <item x="47"/>
        <item x="23"/>
        <item x="30"/>
        <item x="3"/>
        <item x="16"/>
        <item x="17"/>
        <item x="0"/>
        <item x="35"/>
        <item x="39"/>
        <item x="11"/>
        <item x="32"/>
        <item x="25"/>
        <item x="18"/>
        <item x="41"/>
        <item x="24"/>
        <item x="40"/>
        <item x="34"/>
        <item x="13"/>
        <item x="8"/>
        <item x="44"/>
        <item x="9"/>
        <item x="15"/>
        <item x="26"/>
        <item x="27"/>
        <item x="49"/>
        <item x="21"/>
        <item x="14"/>
        <item x="2"/>
        <item x="42"/>
        <item x="33"/>
        <item x="48"/>
        <item x="36"/>
        <item x="7"/>
        <item x="38"/>
        <item x="37"/>
        <item x="31"/>
        <item x="12"/>
        <item x="22"/>
        <item x="43"/>
        <item x="45"/>
        <item x="5"/>
        <item x="1"/>
        <item x="46"/>
        <item x="10"/>
        <item x="28"/>
        <item x="6"/>
        <item x="4"/>
        <item x="29"/>
        <item x="20"/>
        <item x="19"/>
        <item t="default"/>
      </items>
    </pivotField>
    <pivotField showAll="0"/>
    <pivotField showAll="0"/>
    <pivotField dataField="1" showAll="0">
      <items count="47">
        <item x="10"/>
        <item x="41"/>
        <item x="17"/>
        <item x="26"/>
        <item x="24"/>
        <item x="14"/>
        <item x="21"/>
        <item x="5"/>
        <item x="37"/>
        <item x="31"/>
        <item x="13"/>
        <item x="20"/>
        <item x="15"/>
        <item x="45"/>
        <item x="30"/>
        <item x="1"/>
        <item x="7"/>
        <item x="4"/>
        <item x="11"/>
        <item x="40"/>
        <item x="34"/>
        <item x="12"/>
        <item x="18"/>
        <item x="2"/>
        <item x="23"/>
        <item x="42"/>
        <item x="29"/>
        <item x="9"/>
        <item x="25"/>
        <item x="8"/>
        <item x="39"/>
        <item x="33"/>
        <item x="27"/>
        <item x="6"/>
        <item x="36"/>
        <item x="28"/>
        <item x="0"/>
        <item x="19"/>
        <item x="22"/>
        <item x="43"/>
        <item x="3"/>
        <item x="32"/>
        <item x="38"/>
        <item x="16"/>
        <item x="44"/>
        <item x="35"/>
        <item t="default"/>
      </items>
    </pivotField>
  </pivotFields>
  <rowFields count="1">
    <field x="0"/>
  </rowFields>
  <rowItems count="51">
    <i>
      <x v="47"/>
    </i>
    <i>
      <x v="23"/>
    </i>
    <i>
      <x v="30"/>
    </i>
    <i>
      <x v="3"/>
    </i>
    <i>
      <x v="16"/>
    </i>
    <i>
      <x v="17"/>
    </i>
    <i>
      <x/>
    </i>
    <i>
      <x v="35"/>
    </i>
    <i>
      <x v="39"/>
    </i>
    <i>
      <x v="11"/>
    </i>
    <i>
      <x v="32"/>
    </i>
    <i>
      <x v="25"/>
    </i>
    <i>
      <x v="18"/>
    </i>
    <i>
      <x v="41"/>
    </i>
    <i>
      <x v="24"/>
    </i>
    <i>
      <x v="40"/>
    </i>
    <i>
      <x v="34"/>
    </i>
    <i>
      <x v="13"/>
    </i>
    <i>
      <x v="8"/>
    </i>
    <i>
      <x v="44"/>
    </i>
    <i>
      <x v="9"/>
    </i>
    <i>
      <x v="15"/>
    </i>
    <i>
      <x v="26"/>
    </i>
    <i>
      <x v="27"/>
    </i>
    <i>
      <x v="49"/>
    </i>
    <i>
      <x v="21"/>
    </i>
    <i>
      <x v="14"/>
    </i>
    <i>
      <x v="2"/>
    </i>
    <i>
      <x v="42"/>
    </i>
    <i>
      <x v="33"/>
    </i>
    <i>
      <x v="48"/>
    </i>
    <i>
      <x v="36"/>
    </i>
    <i>
      <x v="7"/>
    </i>
    <i>
      <x v="38"/>
    </i>
    <i>
      <x v="37"/>
    </i>
    <i>
      <x v="31"/>
    </i>
    <i>
      <x v="12"/>
    </i>
    <i>
      <x v="22"/>
    </i>
    <i>
      <x v="43"/>
    </i>
    <i>
      <x v="45"/>
    </i>
    <i>
      <x v="5"/>
    </i>
    <i>
      <x v="1"/>
    </i>
    <i>
      <x v="46"/>
    </i>
    <i>
      <x v="10"/>
    </i>
    <i>
      <x v="28"/>
    </i>
    <i>
      <x v="6"/>
    </i>
    <i>
      <x v="4"/>
    </i>
    <i>
      <x v="29"/>
    </i>
    <i>
      <x v="20"/>
    </i>
    <i>
      <x v="19"/>
    </i>
    <i t="grand">
      <x/>
    </i>
  </rowItems>
  <colFields count="1">
    <field x="-2"/>
  </colFields>
  <colItems count="2">
    <i>
      <x/>
    </i>
    <i i="1">
      <x v="1"/>
    </i>
  </colItems>
  <dataFields count="2">
    <dataField name="Average of convictions_per_capita" fld="4" subtotal="average" baseField="0" baseItem="0"/>
    <dataField name="Sum of average_income" fld="1" baseField="0" baseItem="0"/>
  </dataFields>
  <formats count="2">
    <format dxfId="0">
      <pivotArea collapsedLevelsAreSubtotals="1" fieldPosition="0">
        <references count="2">
          <reference field="4294967294" count="1" selected="0">
            <x v="1"/>
          </reference>
          <reference field="0" count="0"/>
        </references>
      </pivotArea>
    </format>
    <format dxfId="1">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4D0D447F-5315-4B65-AF47-8A5A3469AA38}" autoFormatId="16" applyNumberFormats="0" applyBorderFormats="0" applyFontFormats="0" applyPatternFormats="0" applyAlignmentFormats="0" applyWidthHeightFormats="0">
  <queryTableRefresh nextId="6">
    <queryTableFields count="5">
      <queryTableField id="1" name="state_usa" tableColumnId="1"/>
      <queryTableField id="2" name="average_income" tableColumnId="2"/>
      <queryTableField id="3" name="minimum_income" tableColumnId="3"/>
      <queryTableField id="4" name="maximum_income" tableColumnId="4"/>
      <queryTableField id="5" name="convictions_per_capita"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8AA4D4EE-954A-4143-9ED9-2916F22FB3BA}" autoFormatId="16" applyNumberFormats="0" applyBorderFormats="0" applyFontFormats="0" applyPatternFormats="0" applyAlignmentFormats="0" applyWidthHeightFormats="0">
  <queryTableRefresh nextId="15" unboundColumnsRight="1">
    <queryTableFields count="6">
      <queryTableField id="4" name="state_usa" tableColumnId="4"/>
      <queryTableField id="11" name="Research and Development" tableColumnId="9"/>
      <queryTableField id="12" name="Administrtation" tableColumnId="10"/>
      <queryTableField id="7" name="Marketing" tableColumnId="7"/>
      <queryTableField id="5" name="profit" tableColumnId="5"/>
      <queryTableField id="10"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sa" xr10:uid="{4250CD28-B875-4A4A-8C01-21B6DBD1EE5A}" sourceName="state_usa">
  <pivotTables>
    <pivotTable tabId="5" name="PivotTable3"/>
    <pivotTable tabId="5" name="PivotTable1"/>
  </pivotTables>
  <data>
    <tabular pivotCacheId="1212588416">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usa" xr10:uid="{91A9D05B-691D-45DB-AF94-96E66A8E6FAF}" cache="Slicer_state_usa" caption="Choose a State"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7342B6-40C1-45D7-A715-2D9D8E6593DD}" name="Table_state_income_vs_corruption" displayName="Table_state_income_vs_corruption" ref="A1:E51" tableType="queryTable" totalsRowShown="0">
  <autoFilter ref="A1:E51" xr:uid="{417342B6-40C1-45D7-A715-2D9D8E6593DD}"/>
  <sortState xmlns:xlrd2="http://schemas.microsoft.com/office/spreadsheetml/2017/richdata2" ref="A2:E51">
    <sortCondition descending="1" ref="E1:E51"/>
  </sortState>
  <tableColumns count="5">
    <tableColumn id="1" xr3:uid="{E7D28DBB-395B-4441-A997-48AA9F3C1295}" uniqueName="1" name="state_usa" queryTableFieldId="1" dataDxfId="23"/>
    <tableColumn id="2" xr3:uid="{A8EC421B-9FB6-4200-8BB4-DAC2D2DBCDAA}" uniqueName="2" name="average_income" queryTableFieldId="2"/>
    <tableColumn id="3" xr3:uid="{EDCC2202-4067-4698-861D-A950A27D24A0}" uniqueName="3" name="minimum_income" queryTableFieldId="3"/>
    <tableColumn id="4" xr3:uid="{7DDCCD20-58F0-415A-A063-99501184179C}" uniqueName="4" name="maximum_income" queryTableFieldId="4"/>
    <tableColumn id="5" xr3:uid="{416E44A5-7F81-4B63-97C3-3E5EBF264AE0}" uniqueName="5" name="convictions_per_capita" queryTableField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09923E-A55D-4DB7-9E35-5F46199988B9}" name="Table_corruption_convictions__2" displayName="Table_corruption_convictions__2" ref="A1:F42" tableType="queryTable" totalsRowShown="0">
  <autoFilter ref="A1:F42" xr:uid="{D609923E-A55D-4DB7-9E35-5F46199988B9}"/>
  <sortState xmlns:xlrd2="http://schemas.microsoft.com/office/spreadsheetml/2017/richdata2" ref="A2:F42">
    <sortCondition descending="1" ref="F2:F42"/>
  </sortState>
  <tableColumns count="6">
    <tableColumn id="4" xr3:uid="{0AE518B1-7598-4775-B08C-6EBEDE36B295}" uniqueName="4" name="state_usa" queryTableFieldId="4" dataDxfId="22"/>
    <tableColumn id="9" xr3:uid="{98862F55-86D8-487C-B8AB-84E276071A2D}" uniqueName="9" name="Research and Development" queryTableFieldId="11" dataDxfId="21"/>
    <tableColumn id="10" xr3:uid="{BC34DFFC-15F9-48F0-AF5C-A23F18D44576}" uniqueName="10" name="Administrtation" queryTableFieldId="12" dataDxfId="20"/>
    <tableColumn id="7" xr3:uid="{9994DADE-8847-4F5F-8309-7C6FC58CCE39}" uniqueName="7" name="Marketing" queryTableFieldId="7" dataDxfId="19"/>
    <tableColumn id="5" xr3:uid="{01118CC8-8F1A-4D69-B536-51AADB2438C7}" uniqueName="5" name="Profit" queryTableFieldId="5" dataDxfId="18"/>
    <tableColumn id="8" xr3:uid="{E744C25C-4E6A-4BE7-BFB8-9F71DD83DE4E}" uniqueName="8" name="Net Profit" queryTableFieldId="10" dataDxfId="17">
      <calculatedColumnFormula>Table_corruption_convictions__2[[#This Row],[Profit]]-(Table_corruption_convictions__2[[#This Row],[Marketing]]+Table_corruption_convictions__2[[#This Row],[Administrtation]]+Table_corruption_convictions__2[[#This Row],[Research and Development]])</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84E573B-2AAE-440E-A3FC-B50EB80EF0CA}" name="Table8" displayName="Table8" ref="F28:O34" totalsRowShown="0" headerRowDxfId="3" dataDxfId="2" tableBorderDxfId="14">
  <sortState xmlns:xlrd2="http://schemas.microsoft.com/office/spreadsheetml/2017/richdata2" ref="F29:O34">
    <sortCondition ref="G29:G34"/>
  </sortState>
  <tableColumns count="10">
    <tableColumn id="1" xr3:uid="{4C0D5261-CE0A-43D1-81FE-5B2107DD0B4D}" name="state_usa" dataDxfId="13"/>
    <tableColumn id="2" xr3:uid="{E76581ED-5D9C-417C-994E-E8C8CA60122F}" name="R&amp;D" dataDxfId="12"/>
    <tableColumn id="3" xr3:uid="{A6FA3AA6-D9AE-4C27-9ED9-AD2D36750887}" name="Administrtation" dataDxfId="11"/>
    <tableColumn id="4" xr3:uid="{778675B0-E329-4AF0-ACE3-6E76D870F727}" name="Marketing" dataDxfId="10"/>
    <tableColumn id="5" xr3:uid="{CDD119D8-5CDE-49C3-A92A-8F92F0CEC384}" name="Profit" dataDxfId="9"/>
    <tableColumn id="6" xr3:uid="{EC879D5B-3728-4614-A3EA-ECD02D5862A2}" name="Net Profit" dataDxfId="8"/>
    <tableColumn id="7" xr3:uid="{8DC3BD76-B0B0-4389-93F3-7F8982D5BD04}" name="Population" dataDxfId="7"/>
    <tableColumn id="8" xr3:uid="{D8AA7567-0C87-4A86-A606-D1035F26EA0D}" name="Convic Rate" dataDxfId="6"/>
    <tableColumn id="9" xr3:uid="{51917961-FA24-4119-BD1E-BB542DCAA041}" name="Health spender" dataDxfId="5"/>
    <tableColumn id="10" xr3:uid="{0232DF5A-789B-4BCB-B93B-75F63563C10A}" name="Income"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D149-3094-4D0A-9E45-E379457CD186}">
  <dimension ref="A1:E51"/>
  <sheetViews>
    <sheetView workbookViewId="0">
      <selection activeCell="G20" sqref="G20"/>
    </sheetView>
  </sheetViews>
  <sheetFormatPr defaultRowHeight="14.4" x14ac:dyDescent="0.3"/>
  <cols>
    <col min="1" max="1" width="14" bestFit="1" customWidth="1"/>
    <col min="2" max="2" width="17.21875" bestFit="1" customWidth="1"/>
    <col min="3" max="3" width="18.6640625" bestFit="1" customWidth="1"/>
    <col min="4" max="4" width="19" bestFit="1" customWidth="1"/>
    <col min="5" max="5" width="22.88671875" bestFit="1" customWidth="1"/>
  </cols>
  <sheetData>
    <row r="1" spans="1:5" x14ac:dyDescent="0.3">
      <c r="A1" t="s">
        <v>0</v>
      </c>
      <c r="B1" t="s">
        <v>1</v>
      </c>
      <c r="C1" t="s">
        <v>2</v>
      </c>
      <c r="D1" t="s">
        <v>3</v>
      </c>
      <c r="E1" t="s">
        <v>54</v>
      </c>
    </row>
    <row r="2" spans="1:5" x14ac:dyDescent="0.3">
      <c r="A2" t="s">
        <v>42</v>
      </c>
      <c r="B2">
        <v>64962</v>
      </c>
      <c r="C2">
        <v>30811</v>
      </c>
      <c r="D2">
        <v>128555</v>
      </c>
      <c r="E2">
        <v>8.35</v>
      </c>
    </row>
    <row r="3" spans="1:5" x14ac:dyDescent="0.3">
      <c r="A3" t="s">
        <v>51</v>
      </c>
      <c r="B3">
        <v>46254</v>
      </c>
      <c r="C3">
        <v>21967</v>
      </c>
      <c r="D3">
        <v>85459</v>
      </c>
      <c r="E3">
        <v>5.64</v>
      </c>
    </row>
    <row r="4" spans="1:5" x14ac:dyDescent="0.3">
      <c r="A4" t="s">
        <v>21</v>
      </c>
      <c r="B4">
        <v>50686</v>
      </c>
      <c r="C4">
        <v>23855</v>
      </c>
      <c r="D4">
        <v>93827</v>
      </c>
      <c r="E4">
        <v>3.72</v>
      </c>
    </row>
    <row r="5" spans="1:5" x14ac:dyDescent="0.3">
      <c r="A5" t="s">
        <v>45</v>
      </c>
      <c r="B5">
        <v>55107</v>
      </c>
      <c r="C5">
        <v>25885</v>
      </c>
      <c r="D5">
        <v>98512</v>
      </c>
      <c r="E5">
        <v>3.69</v>
      </c>
    </row>
    <row r="6" spans="1:5" x14ac:dyDescent="0.3">
      <c r="A6" t="s">
        <v>39</v>
      </c>
      <c r="B6">
        <v>51424</v>
      </c>
      <c r="C6">
        <v>25018</v>
      </c>
      <c r="D6">
        <v>87833</v>
      </c>
      <c r="E6">
        <v>3.23</v>
      </c>
    </row>
    <row r="7" spans="1:5" x14ac:dyDescent="0.3">
      <c r="A7" t="s">
        <v>7</v>
      </c>
      <c r="B7">
        <v>48829</v>
      </c>
      <c r="C7">
        <v>23028</v>
      </c>
      <c r="D7">
        <v>90052</v>
      </c>
      <c r="E7">
        <v>3.02</v>
      </c>
    </row>
    <row r="8" spans="1:5" x14ac:dyDescent="0.3">
      <c r="A8" t="s">
        <v>50</v>
      </c>
      <c r="B8">
        <v>77338</v>
      </c>
      <c r="C8">
        <v>36118</v>
      </c>
      <c r="D8">
        <v>142957</v>
      </c>
      <c r="E8">
        <v>2.5299999999999998</v>
      </c>
    </row>
    <row r="9" spans="1:5" x14ac:dyDescent="0.3">
      <c r="A9" t="s">
        <v>27</v>
      </c>
      <c r="B9">
        <v>47131</v>
      </c>
      <c r="C9">
        <v>22732</v>
      </c>
      <c r="D9">
        <v>81693</v>
      </c>
      <c r="E9">
        <v>2.4300000000000002</v>
      </c>
    </row>
    <row r="10" spans="1:5" x14ac:dyDescent="0.3">
      <c r="A10" t="s">
        <v>24</v>
      </c>
      <c r="B10">
        <v>82427</v>
      </c>
      <c r="C10">
        <v>38980</v>
      </c>
      <c r="D10">
        <v>144960</v>
      </c>
      <c r="E10">
        <v>2.27</v>
      </c>
    </row>
    <row r="11" spans="1:5" x14ac:dyDescent="0.3">
      <c r="A11" t="s">
        <v>4</v>
      </c>
      <c r="B11">
        <v>51113</v>
      </c>
      <c r="C11">
        <v>23999</v>
      </c>
      <c r="D11">
        <v>96993</v>
      </c>
      <c r="E11">
        <v>2.15</v>
      </c>
    </row>
    <row r="12" spans="1:5" x14ac:dyDescent="0.3">
      <c r="A12" t="s">
        <v>34</v>
      </c>
      <c r="B12">
        <v>48701</v>
      </c>
      <c r="C12">
        <v>23313</v>
      </c>
      <c r="D12">
        <v>78605</v>
      </c>
      <c r="E12">
        <v>2.14</v>
      </c>
    </row>
    <row r="13" spans="1:5" x14ac:dyDescent="0.3">
      <c r="A13" t="s">
        <v>43</v>
      </c>
      <c r="B13">
        <v>52536</v>
      </c>
      <c r="C13">
        <v>24334</v>
      </c>
      <c r="D13">
        <v>96505</v>
      </c>
      <c r="E13">
        <v>2.04</v>
      </c>
    </row>
    <row r="14" spans="1:5" x14ac:dyDescent="0.3">
      <c r="A14" t="s">
        <v>10</v>
      </c>
      <c r="B14">
        <v>79287</v>
      </c>
      <c r="C14">
        <v>37426</v>
      </c>
      <c r="D14">
        <v>142596</v>
      </c>
      <c r="E14">
        <v>2.0099999999999998</v>
      </c>
    </row>
    <row r="15" spans="1:5" x14ac:dyDescent="0.3">
      <c r="A15" t="s">
        <v>33</v>
      </c>
      <c r="B15">
        <v>81740</v>
      </c>
      <c r="C15">
        <v>39625</v>
      </c>
      <c r="D15">
        <v>161372</v>
      </c>
      <c r="E15">
        <v>1.9</v>
      </c>
    </row>
    <row r="16" spans="1:5" x14ac:dyDescent="0.3">
      <c r="A16" t="s">
        <v>40</v>
      </c>
      <c r="B16">
        <v>63835</v>
      </c>
      <c r="C16">
        <v>29709</v>
      </c>
      <c r="D16">
        <v>120548</v>
      </c>
      <c r="E16">
        <v>1.87</v>
      </c>
    </row>
    <row r="17" spans="1:5" x14ac:dyDescent="0.3">
      <c r="A17" t="s">
        <v>46</v>
      </c>
      <c r="B17">
        <v>63656</v>
      </c>
      <c r="C17">
        <v>29537</v>
      </c>
      <c r="D17">
        <v>116343</v>
      </c>
      <c r="E17">
        <v>1.82</v>
      </c>
    </row>
    <row r="18" spans="1:5" x14ac:dyDescent="0.3">
      <c r="A18" t="s">
        <v>12</v>
      </c>
      <c r="B18">
        <v>58108</v>
      </c>
      <c r="C18">
        <v>27064</v>
      </c>
      <c r="D18">
        <v>105773</v>
      </c>
      <c r="E18">
        <v>1.65</v>
      </c>
    </row>
    <row r="19" spans="1:5" x14ac:dyDescent="0.3">
      <c r="A19" t="s">
        <v>31</v>
      </c>
      <c r="B19">
        <v>60106</v>
      </c>
      <c r="C19">
        <v>26809</v>
      </c>
      <c r="D19">
        <v>112808</v>
      </c>
      <c r="E19">
        <v>1.63</v>
      </c>
    </row>
    <row r="20" spans="1:5" x14ac:dyDescent="0.3">
      <c r="A20" t="s">
        <v>13</v>
      </c>
      <c r="B20">
        <v>58932</v>
      </c>
      <c r="C20">
        <v>27609</v>
      </c>
      <c r="D20">
        <v>112609</v>
      </c>
      <c r="E20">
        <v>1.6</v>
      </c>
    </row>
    <row r="21" spans="1:5" x14ac:dyDescent="0.3">
      <c r="A21" t="s">
        <v>20</v>
      </c>
      <c r="B21">
        <v>50675</v>
      </c>
      <c r="C21">
        <v>23915</v>
      </c>
      <c r="D21">
        <v>88278</v>
      </c>
      <c r="E21">
        <v>1.6</v>
      </c>
    </row>
    <row r="22" spans="1:5" x14ac:dyDescent="0.3">
      <c r="A22" t="s">
        <v>35</v>
      </c>
      <c r="B22">
        <v>70137</v>
      </c>
      <c r="C22">
        <v>33332</v>
      </c>
      <c r="D22">
        <v>128558</v>
      </c>
      <c r="E22">
        <v>1.59</v>
      </c>
    </row>
    <row r="23" spans="1:5" x14ac:dyDescent="0.3">
      <c r="A23" t="s">
        <v>49</v>
      </c>
      <c r="B23">
        <v>75417</v>
      </c>
      <c r="C23">
        <v>34723</v>
      </c>
      <c r="D23">
        <v>151753</v>
      </c>
      <c r="E23">
        <v>1.57</v>
      </c>
    </row>
    <row r="24" spans="1:5" x14ac:dyDescent="0.3">
      <c r="A24" t="s">
        <v>28</v>
      </c>
      <c r="B24">
        <v>55685</v>
      </c>
      <c r="C24">
        <v>26550</v>
      </c>
      <c r="D24">
        <v>93281</v>
      </c>
      <c r="E24">
        <v>1.5</v>
      </c>
    </row>
    <row r="25" spans="1:5" x14ac:dyDescent="0.3">
      <c r="A25" t="s">
        <v>6</v>
      </c>
      <c r="B25">
        <v>62283</v>
      </c>
      <c r="C25">
        <v>29466</v>
      </c>
      <c r="D25">
        <v>113589</v>
      </c>
      <c r="E25">
        <v>1.4</v>
      </c>
    </row>
    <row r="26" spans="1:5" x14ac:dyDescent="0.3">
      <c r="A26" t="s">
        <v>23</v>
      </c>
      <c r="B26">
        <v>89392</v>
      </c>
      <c r="C26">
        <v>42343</v>
      </c>
      <c r="D26">
        <v>167535</v>
      </c>
      <c r="E26">
        <v>1.38</v>
      </c>
    </row>
    <row r="27" spans="1:5" x14ac:dyDescent="0.3">
      <c r="A27" t="s">
        <v>16</v>
      </c>
      <c r="B27">
        <v>70387</v>
      </c>
      <c r="C27">
        <v>32737</v>
      </c>
      <c r="D27">
        <v>126359</v>
      </c>
      <c r="E27">
        <v>1.27</v>
      </c>
    </row>
    <row r="28" spans="1:5" x14ac:dyDescent="0.3">
      <c r="A28" t="s">
        <v>41</v>
      </c>
      <c r="B28">
        <v>65135</v>
      </c>
      <c r="C28">
        <v>30524</v>
      </c>
      <c r="D28">
        <v>119394</v>
      </c>
      <c r="E28">
        <v>1.25</v>
      </c>
    </row>
    <row r="29" spans="1:5" x14ac:dyDescent="0.3">
      <c r="A29" t="s">
        <v>47</v>
      </c>
      <c r="B29">
        <v>72558</v>
      </c>
      <c r="C29">
        <v>33432</v>
      </c>
      <c r="D29">
        <v>130461</v>
      </c>
      <c r="E29">
        <v>1.1299999999999999</v>
      </c>
    </row>
    <row r="30" spans="1:5" x14ac:dyDescent="0.3">
      <c r="A30" t="s">
        <v>15</v>
      </c>
      <c r="B30">
        <v>53545</v>
      </c>
      <c r="C30">
        <v>25119</v>
      </c>
      <c r="D30">
        <v>92625</v>
      </c>
      <c r="E30">
        <v>1.1200000000000001</v>
      </c>
    </row>
    <row r="31" spans="1:5" x14ac:dyDescent="0.3">
      <c r="A31" t="s">
        <v>8</v>
      </c>
      <c r="B31">
        <v>80440</v>
      </c>
      <c r="C31">
        <v>37698</v>
      </c>
      <c r="D31">
        <v>149265</v>
      </c>
      <c r="E31">
        <v>1.0900000000000001</v>
      </c>
    </row>
    <row r="32" spans="1:5" x14ac:dyDescent="0.3">
      <c r="A32" t="s">
        <v>52</v>
      </c>
      <c r="B32">
        <v>63795</v>
      </c>
      <c r="C32">
        <v>29622</v>
      </c>
      <c r="D32">
        <v>117154</v>
      </c>
      <c r="E32">
        <v>1.0900000000000001</v>
      </c>
    </row>
    <row r="33" spans="1:5" x14ac:dyDescent="0.3">
      <c r="A33" t="s">
        <v>29</v>
      </c>
      <c r="B33">
        <v>54875</v>
      </c>
      <c r="C33">
        <v>25507</v>
      </c>
      <c r="D33">
        <v>91862</v>
      </c>
      <c r="E33">
        <v>1.0900000000000001</v>
      </c>
    </row>
    <row r="34" spans="1:5" x14ac:dyDescent="0.3">
      <c r="A34" t="s">
        <v>11</v>
      </c>
      <c r="B34">
        <v>64040</v>
      </c>
      <c r="C34">
        <v>30544</v>
      </c>
      <c r="D34">
        <v>120324</v>
      </c>
      <c r="E34">
        <v>1.08</v>
      </c>
    </row>
    <row r="35" spans="1:5" x14ac:dyDescent="0.3">
      <c r="A35" t="s">
        <v>5</v>
      </c>
      <c r="B35">
        <v>76440</v>
      </c>
      <c r="C35">
        <v>35219</v>
      </c>
      <c r="D35">
        <v>134318</v>
      </c>
      <c r="E35">
        <v>1.06</v>
      </c>
    </row>
    <row r="36" spans="1:5" x14ac:dyDescent="0.3">
      <c r="A36" t="s">
        <v>36</v>
      </c>
      <c r="B36">
        <v>54560</v>
      </c>
      <c r="C36">
        <v>26202</v>
      </c>
      <c r="D36">
        <v>92266</v>
      </c>
      <c r="E36">
        <v>1.05</v>
      </c>
    </row>
    <row r="37" spans="1:5" x14ac:dyDescent="0.3">
      <c r="A37" t="s">
        <v>53</v>
      </c>
      <c r="B37">
        <v>60434</v>
      </c>
      <c r="C37">
        <v>28973</v>
      </c>
      <c r="D37">
        <v>104732</v>
      </c>
      <c r="E37">
        <v>1.03</v>
      </c>
    </row>
    <row r="38" spans="1:5" x14ac:dyDescent="0.3">
      <c r="A38" t="s">
        <v>19</v>
      </c>
      <c r="B38">
        <v>59046</v>
      </c>
      <c r="C38">
        <v>27487</v>
      </c>
      <c r="D38">
        <v>100276</v>
      </c>
      <c r="E38">
        <v>1.02</v>
      </c>
    </row>
    <row r="39" spans="1:5" x14ac:dyDescent="0.3">
      <c r="A39" t="s">
        <v>25</v>
      </c>
      <c r="B39">
        <v>61347</v>
      </c>
      <c r="C39">
        <v>28357</v>
      </c>
      <c r="D39">
        <v>111915</v>
      </c>
      <c r="E39">
        <v>1</v>
      </c>
    </row>
    <row r="40" spans="1:5" x14ac:dyDescent="0.3">
      <c r="A40" t="s">
        <v>17</v>
      </c>
      <c r="B40">
        <v>57881</v>
      </c>
      <c r="C40">
        <v>27050</v>
      </c>
      <c r="D40">
        <v>97462</v>
      </c>
      <c r="E40">
        <v>0.9</v>
      </c>
    </row>
    <row r="41" spans="1:5" x14ac:dyDescent="0.3">
      <c r="A41" t="s">
        <v>38</v>
      </c>
      <c r="B41">
        <v>56583</v>
      </c>
      <c r="C41">
        <v>27214</v>
      </c>
      <c r="D41">
        <v>97224</v>
      </c>
      <c r="E41">
        <v>0.89</v>
      </c>
    </row>
    <row r="42" spans="1:5" x14ac:dyDescent="0.3">
      <c r="A42" t="s">
        <v>44</v>
      </c>
      <c r="B42">
        <v>56499</v>
      </c>
      <c r="C42">
        <v>26356</v>
      </c>
      <c r="D42">
        <v>90226</v>
      </c>
      <c r="E42">
        <v>0.87</v>
      </c>
    </row>
    <row r="43" spans="1:5" x14ac:dyDescent="0.3">
      <c r="A43" t="s">
        <v>9</v>
      </c>
      <c r="B43">
        <v>76240</v>
      </c>
      <c r="C43">
        <v>35636</v>
      </c>
      <c r="D43">
        <v>130714</v>
      </c>
      <c r="E43">
        <v>0.8</v>
      </c>
    </row>
    <row r="44" spans="1:5" x14ac:dyDescent="0.3">
      <c r="A44" t="s">
        <v>26</v>
      </c>
      <c r="B44">
        <v>72027</v>
      </c>
      <c r="C44">
        <v>33578</v>
      </c>
      <c r="D44">
        <v>124913</v>
      </c>
      <c r="E44">
        <v>0.68</v>
      </c>
    </row>
    <row r="45" spans="1:5" x14ac:dyDescent="0.3">
      <c r="A45" t="s">
        <v>18</v>
      </c>
      <c r="B45">
        <v>62075</v>
      </c>
      <c r="C45">
        <v>28709</v>
      </c>
      <c r="D45">
        <v>101572</v>
      </c>
      <c r="E45">
        <v>0.57999999999999996</v>
      </c>
    </row>
    <row r="46" spans="1:5" x14ac:dyDescent="0.3">
      <c r="A46" t="s">
        <v>37</v>
      </c>
      <c r="B46">
        <v>63715</v>
      </c>
      <c r="C46">
        <v>30750</v>
      </c>
      <c r="D46">
        <v>95621</v>
      </c>
      <c r="E46">
        <v>0.56999999999999995</v>
      </c>
    </row>
    <row r="47" spans="1:5" x14ac:dyDescent="0.3">
      <c r="A47" t="s">
        <v>30</v>
      </c>
      <c r="B47">
        <v>59929</v>
      </c>
      <c r="C47">
        <v>27458</v>
      </c>
      <c r="D47">
        <v>100060</v>
      </c>
      <c r="E47">
        <v>0.56999999999999995</v>
      </c>
    </row>
    <row r="48" spans="1:5" x14ac:dyDescent="0.3">
      <c r="A48" t="s">
        <v>32</v>
      </c>
      <c r="B48">
        <v>78676</v>
      </c>
      <c r="C48">
        <v>38121</v>
      </c>
      <c r="D48">
        <v>138525</v>
      </c>
      <c r="E48">
        <v>0.51</v>
      </c>
    </row>
    <row r="49" spans="1:5" x14ac:dyDescent="0.3">
      <c r="A49" t="s">
        <v>22</v>
      </c>
      <c r="B49">
        <v>54927</v>
      </c>
      <c r="C49">
        <v>25964</v>
      </c>
      <c r="D49">
        <v>98362</v>
      </c>
      <c r="E49">
        <v>0.48</v>
      </c>
    </row>
    <row r="50" spans="1:5" x14ac:dyDescent="0.3">
      <c r="A50" t="s">
        <v>48</v>
      </c>
      <c r="B50">
        <v>58305</v>
      </c>
      <c r="C50">
        <v>27663</v>
      </c>
      <c r="D50">
        <v>104926</v>
      </c>
      <c r="E50">
        <v>0.44</v>
      </c>
    </row>
    <row r="51" spans="1:5" x14ac:dyDescent="0.3">
      <c r="A51" t="s">
        <v>14</v>
      </c>
      <c r="B51">
        <v>78084</v>
      </c>
      <c r="C51">
        <v>36987</v>
      </c>
      <c r="D51">
        <v>130299</v>
      </c>
      <c r="E51">
        <v>0.43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32419-8F4C-4B26-A23D-491EEC193801}">
  <dimension ref="A1:F42"/>
  <sheetViews>
    <sheetView topLeftCell="A16" workbookViewId="0"/>
  </sheetViews>
  <sheetFormatPr defaultRowHeight="14.4" x14ac:dyDescent="0.3"/>
  <cols>
    <col min="1" max="1" width="13.109375" bestFit="1" customWidth="1"/>
    <col min="2" max="2" width="24.33203125" bestFit="1" customWidth="1"/>
    <col min="3" max="3" width="14.21875" bestFit="1" customWidth="1"/>
    <col min="4" max="4" width="11" bestFit="1" customWidth="1"/>
    <col min="5" max="5" width="12" bestFit="1" customWidth="1"/>
    <col min="6" max="6" width="16.77734375" customWidth="1"/>
    <col min="7" max="7" width="17.5546875" bestFit="1" customWidth="1"/>
    <col min="8" max="8" width="13.109375" customWidth="1"/>
    <col min="9" max="9" width="11" bestFit="1" customWidth="1"/>
  </cols>
  <sheetData>
    <row r="1" spans="1:6" x14ac:dyDescent="0.3">
      <c r="A1" t="s">
        <v>0</v>
      </c>
      <c r="B1" t="s">
        <v>61</v>
      </c>
      <c r="C1" t="s">
        <v>63</v>
      </c>
      <c r="D1" t="s">
        <v>59</v>
      </c>
      <c r="E1" t="s">
        <v>60</v>
      </c>
      <c r="F1" t="s">
        <v>62</v>
      </c>
    </row>
    <row r="2" spans="1:6" x14ac:dyDescent="0.3">
      <c r="A2" t="s">
        <v>39</v>
      </c>
      <c r="B2" s="3">
        <v>7546525.9300000006</v>
      </c>
      <c r="C2" s="3">
        <v>679185.3</v>
      </c>
      <c r="D2" s="3">
        <v>627142</v>
      </c>
      <c r="E2" s="3">
        <v>15699222.930000002</v>
      </c>
      <c r="F2" s="3">
        <f>Table_corruption_convictions__2[[#This Row],[Profit]]-(Table_corruption_convictions__2[[#This Row],[Marketing]]+Table_corruption_convictions__2[[#This Row],[Administrtation]]+Table_corruption_convictions__2[[#This Row],[Research and Development]])</f>
        <v>6846369.7000000011</v>
      </c>
    </row>
    <row r="3" spans="1:6" x14ac:dyDescent="0.3">
      <c r="A3" t="s">
        <v>11</v>
      </c>
      <c r="B3" s="3">
        <v>2953832.96</v>
      </c>
      <c r="C3" s="3">
        <v>346874.6</v>
      </c>
      <c r="D3" s="3">
        <v>292340</v>
      </c>
      <c r="E3" s="3">
        <v>9060875.9600000009</v>
      </c>
      <c r="F3" s="3">
        <f>Table_corruption_convictions__2[[#This Row],[Profit]]-(Table_corruption_convictions__2[[#This Row],[Marketing]]+Table_corruption_convictions__2[[#This Row],[Administrtation]]+Table_corruption_convictions__2[[#This Row],[Research and Development]])</f>
        <v>5467828.4000000004</v>
      </c>
    </row>
    <row r="4" spans="1:6" x14ac:dyDescent="0.3">
      <c r="A4" t="s">
        <v>53</v>
      </c>
      <c r="B4" s="3">
        <v>9450079.9000000004</v>
      </c>
      <c r="C4" s="3">
        <v>1060288</v>
      </c>
      <c r="D4" s="3">
        <v>841671</v>
      </c>
      <c r="E4" s="3">
        <v>16710539.900000002</v>
      </c>
      <c r="F4" s="3">
        <f>Table_corruption_convictions__2[[#This Row],[Profit]]-(Table_corruption_convictions__2[[#This Row],[Marketing]]+Table_corruption_convictions__2[[#This Row],[Administrtation]]+Table_corruption_convictions__2[[#This Row],[Research and Development]])</f>
        <v>5358501.0000000019</v>
      </c>
    </row>
    <row r="5" spans="1:6" x14ac:dyDescent="0.3">
      <c r="A5" t="s">
        <v>38</v>
      </c>
      <c r="B5" s="3">
        <v>3680606.95</v>
      </c>
      <c r="C5" s="3">
        <v>480158.5</v>
      </c>
      <c r="D5" s="3">
        <v>386621</v>
      </c>
      <c r="E5" s="3">
        <v>9435823.9500000011</v>
      </c>
      <c r="F5" s="3">
        <f>Table_corruption_convictions__2[[#This Row],[Profit]]-(Table_corruption_convictions__2[[#This Row],[Marketing]]+Table_corruption_convictions__2[[#This Row],[Administrtation]]+Table_corruption_convictions__2[[#This Row],[Research and Development]])</f>
        <v>4888437.5000000009</v>
      </c>
    </row>
    <row r="6" spans="1:6" x14ac:dyDescent="0.3">
      <c r="A6" t="s">
        <v>5</v>
      </c>
      <c r="B6" s="3">
        <v>4322985.95</v>
      </c>
      <c r="C6" s="3">
        <v>504858.5</v>
      </c>
      <c r="D6" s="3">
        <v>455791</v>
      </c>
      <c r="E6" s="3">
        <v>9845632.9500000011</v>
      </c>
      <c r="F6" s="3">
        <f>Table_corruption_convictions__2[[#This Row],[Profit]]-(Table_corruption_convictions__2[[#This Row],[Marketing]]+Table_corruption_convictions__2[[#This Row],[Administrtation]]+Table_corruption_convictions__2[[#This Row],[Research and Development]])</f>
        <v>4561997.5000000009</v>
      </c>
    </row>
    <row r="7" spans="1:6" x14ac:dyDescent="0.3">
      <c r="A7" t="s">
        <v>29</v>
      </c>
      <c r="B7" s="3">
        <v>9187558.9100000001</v>
      </c>
      <c r="C7" s="3">
        <v>838886.10000000009</v>
      </c>
      <c r="D7" s="3">
        <v>729029</v>
      </c>
      <c r="E7" s="3">
        <v>14333030.910000002</v>
      </c>
      <c r="F7" s="3">
        <f>Table_corruption_convictions__2[[#This Row],[Profit]]-(Table_corruption_convictions__2[[#This Row],[Marketing]]+Table_corruption_convictions__2[[#This Row],[Administrtation]]+Table_corruption_convictions__2[[#This Row],[Research and Development]])</f>
        <v>3577556.9000000022</v>
      </c>
    </row>
    <row r="8" spans="1:6" x14ac:dyDescent="0.3">
      <c r="A8" t="s">
        <v>19</v>
      </c>
      <c r="B8" s="3">
        <v>3665151.95</v>
      </c>
      <c r="C8" s="3">
        <v>467885.5</v>
      </c>
      <c r="D8" s="3">
        <v>346241</v>
      </c>
      <c r="E8" s="3">
        <v>7897002.9500000011</v>
      </c>
      <c r="F8" s="3">
        <f>Table_corruption_convictions__2[[#This Row],[Profit]]-(Table_corruption_convictions__2[[#This Row],[Marketing]]+Table_corruption_convictions__2[[#This Row],[Administrtation]]+Table_corruption_convictions__2[[#This Row],[Research and Development]])</f>
        <v>3417724.5000000009</v>
      </c>
    </row>
    <row r="9" spans="1:6" x14ac:dyDescent="0.3">
      <c r="A9" t="s">
        <v>47</v>
      </c>
      <c r="B9" s="3">
        <v>6782373.9400000004</v>
      </c>
      <c r="C9" s="3">
        <v>525965.4</v>
      </c>
      <c r="D9" s="3">
        <v>527569</v>
      </c>
      <c r="E9" s="3">
        <v>11252166.940000001</v>
      </c>
      <c r="F9" s="3">
        <f>Table_corruption_convictions__2[[#This Row],[Profit]]-(Table_corruption_convictions__2[[#This Row],[Marketing]]+Table_corruption_convictions__2[[#This Row],[Administrtation]]+Table_corruption_convictions__2[[#This Row],[Research and Development]])</f>
        <v>3416258.6000000015</v>
      </c>
    </row>
    <row r="10" spans="1:6" x14ac:dyDescent="0.3">
      <c r="A10" t="s">
        <v>45</v>
      </c>
      <c r="B10" s="3">
        <v>1806818.97</v>
      </c>
      <c r="C10" s="3">
        <v>319393.69999999995</v>
      </c>
      <c r="D10" s="3">
        <v>288348</v>
      </c>
      <c r="E10" s="3">
        <v>5694940.9700000007</v>
      </c>
      <c r="F10" s="3">
        <f>Table_corruption_convictions__2[[#This Row],[Profit]]-(Table_corruption_convictions__2[[#This Row],[Marketing]]+Table_corruption_convictions__2[[#This Row],[Administrtation]]+Table_corruption_convictions__2[[#This Row],[Research and Development]])</f>
        <v>3280380.3000000007</v>
      </c>
    </row>
    <row r="11" spans="1:6" x14ac:dyDescent="0.3">
      <c r="A11" t="s">
        <v>10</v>
      </c>
      <c r="B11" s="3">
        <v>3907706.96</v>
      </c>
      <c r="C11" s="3">
        <v>417062.6</v>
      </c>
      <c r="D11" s="3">
        <v>347697</v>
      </c>
      <c r="E11" s="3">
        <v>7736904.9600000009</v>
      </c>
      <c r="F11" s="3">
        <f>Table_corruption_convictions__2[[#This Row],[Profit]]-(Table_corruption_convictions__2[[#This Row],[Marketing]]+Table_corruption_convictions__2[[#This Row],[Administrtation]]+Table_corruption_convictions__2[[#This Row],[Research and Development]])</f>
        <v>3064438.4000000013</v>
      </c>
    </row>
    <row r="12" spans="1:6" x14ac:dyDescent="0.3">
      <c r="A12" t="s">
        <v>40</v>
      </c>
      <c r="B12" s="3">
        <v>10842260.91</v>
      </c>
      <c r="C12" s="3">
        <v>754509.10000000009</v>
      </c>
      <c r="D12" s="3">
        <v>651256</v>
      </c>
      <c r="E12" s="3">
        <v>14574425.910000002</v>
      </c>
      <c r="F12" s="3">
        <f>Table_corruption_convictions__2[[#This Row],[Profit]]-(Table_corruption_convictions__2[[#This Row],[Marketing]]+Table_corruption_convictions__2[[#This Row],[Administrtation]]+Table_corruption_convictions__2[[#This Row],[Research and Development]])</f>
        <v>2326399.9000000022</v>
      </c>
    </row>
    <row r="13" spans="1:6" x14ac:dyDescent="0.3">
      <c r="A13" t="s">
        <v>26</v>
      </c>
      <c r="B13" s="3">
        <v>4940939.96</v>
      </c>
      <c r="C13" s="3">
        <v>401622.6</v>
      </c>
      <c r="D13" s="3">
        <v>403302</v>
      </c>
      <c r="E13" s="3">
        <v>7859138.9600000009</v>
      </c>
      <c r="F13" s="3">
        <f>Table_corruption_convictions__2[[#This Row],[Profit]]-(Table_corruption_convictions__2[[#This Row],[Marketing]]+Table_corruption_convictions__2[[#This Row],[Administrtation]]+Table_corruption_convictions__2[[#This Row],[Research and Development]])</f>
        <v>2113274.4000000013</v>
      </c>
    </row>
    <row r="14" spans="1:6" x14ac:dyDescent="0.3">
      <c r="A14" t="s">
        <v>23</v>
      </c>
      <c r="B14" s="3">
        <v>4263071.96</v>
      </c>
      <c r="C14" s="3">
        <v>470056.6</v>
      </c>
      <c r="D14" s="3">
        <v>292721</v>
      </c>
      <c r="E14" s="3">
        <v>7120800.96</v>
      </c>
      <c r="F14" s="3">
        <f>Table_corruption_convictions__2[[#This Row],[Profit]]-(Table_corruption_convictions__2[[#This Row],[Marketing]]+Table_corruption_convictions__2[[#This Row],[Administrtation]]+Table_corruption_convictions__2[[#This Row],[Research and Development]])</f>
        <v>2094951.4000000004</v>
      </c>
    </row>
    <row r="15" spans="1:6" x14ac:dyDescent="0.3">
      <c r="A15" t="s">
        <v>6</v>
      </c>
      <c r="B15" s="3">
        <v>771423.99</v>
      </c>
      <c r="C15" s="3">
        <v>129046.9</v>
      </c>
      <c r="D15" s="3">
        <v>40614</v>
      </c>
      <c r="E15" s="3">
        <v>2942282.99</v>
      </c>
      <c r="F15" s="3">
        <f>Table_corruption_convictions__2[[#This Row],[Profit]]-(Table_corruption_convictions__2[[#This Row],[Marketing]]+Table_corruption_convictions__2[[#This Row],[Administrtation]]+Table_corruption_convictions__2[[#This Row],[Research and Development]])</f>
        <v>2001198.1</v>
      </c>
    </row>
    <row r="16" spans="1:6" x14ac:dyDescent="0.3">
      <c r="A16" t="s">
        <v>9</v>
      </c>
      <c r="B16" s="3">
        <v>1215114.97</v>
      </c>
      <c r="C16" s="3">
        <v>230886.7</v>
      </c>
      <c r="D16" s="3">
        <v>230799</v>
      </c>
      <c r="E16" s="3">
        <v>3676113.9699999997</v>
      </c>
      <c r="F16" s="3">
        <f>Table_corruption_convictions__2[[#This Row],[Profit]]-(Table_corruption_convictions__2[[#This Row],[Marketing]]+Table_corruption_convictions__2[[#This Row],[Administrtation]]+Table_corruption_convictions__2[[#This Row],[Research and Development]])</f>
        <v>1999313.2999999998</v>
      </c>
    </row>
    <row r="17" spans="1:6" x14ac:dyDescent="0.3">
      <c r="A17" t="s">
        <v>17</v>
      </c>
      <c r="B17" s="3">
        <v>3997624.96</v>
      </c>
      <c r="C17" s="3">
        <v>328713.59999999998</v>
      </c>
      <c r="D17" s="3">
        <v>375057</v>
      </c>
      <c r="E17" s="3">
        <v>6649068.9600000009</v>
      </c>
      <c r="F17" s="3">
        <f>Table_corruption_convictions__2[[#This Row],[Profit]]-(Table_corruption_convictions__2[[#This Row],[Marketing]]+Table_corruption_convictions__2[[#This Row],[Administrtation]]+Table_corruption_convictions__2[[#This Row],[Research and Development]])</f>
        <v>1947673.4000000013</v>
      </c>
    </row>
    <row r="18" spans="1:6" x14ac:dyDescent="0.3">
      <c r="A18" t="s">
        <v>31</v>
      </c>
      <c r="B18" s="3">
        <v>1267125.98</v>
      </c>
      <c r="C18" s="3">
        <v>202296.8</v>
      </c>
      <c r="D18" s="3">
        <v>127707</v>
      </c>
      <c r="E18" s="3">
        <v>3422492.9800000004</v>
      </c>
      <c r="F18" s="3">
        <f>Table_corruption_convictions__2[[#This Row],[Profit]]-(Table_corruption_convictions__2[[#This Row],[Marketing]]+Table_corruption_convictions__2[[#This Row],[Administrtation]]+Table_corruption_convictions__2[[#This Row],[Research and Development]])</f>
        <v>1825363.2000000004</v>
      </c>
    </row>
    <row r="19" spans="1:6" x14ac:dyDescent="0.3">
      <c r="A19" t="s">
        <v>24</v>
      </c>
      <c r="B19" s="3">
        <v>3796496.95</v>
      </c>
      <c r="C19" s="3">
        <v>546758.5</v>
      </c>
      <c r="D19" s="3">
        <v>342134</v>
      </c>
      <c r="E19" s="3">
        <v>6328527.9500000011</v>
      </c>
      <c r="F19" s="3">
        <f>Table_corruption_convictions__2[[#This Row],[Profit]]-(Table_corruption_convictions__2[[#This Row],[Marketing]]+Table_corruption_convictions__2[[#This Row],[Administrtation]]+Table_corruption_convictions__2[[#This Row],[Research and Development]])</f>
        <v>1643138.5000000009</v>
      </c>
    </row>
    <row r="20" spans="1:6" x14ac:dyDescent="0.3">
      <c r="A20" t="s">
        <v>41</v>
      </c>
      <c r="B20" s="3">
        <v>6405025.9400000004</v>
      </c>
      <c r="C20" s="3">
        <v>569400.4</v>
      </c>
      <c r="D20" s="3">
        <v>451195</v>
      </c>
      <c r="E20" s="3">
        <v>8813872.9400000013</v>
      </c>
      <c r="F20" s="3">
        <f>Table_corruption_convictions__2[[#This Row],[Profit]]-(Table_corruption_convictions__2[[#This Row],[Marketing]]+Table_corruption_convictions__2[[#This Row],[Administrtation]]+Table_corruption_convictions__2[[#This Row],[Research and Development]])</f>
        <v>1388251.6000000006</v>
      </c>
    </row>
    <row r="21" spans="1:6" x14ac:dyDescent="0.3">
      <c r="A21" t="s">
        <v>14</v>
      </c>
      <c r="B21" s="3">
        <v>3042407.9699999997</v>
      </c>
      <c r="C21" s="3">
        <v>292099.69999999995</v>
      </c>
      <c r="D21" s="3">
        <v>197432</v>
      </c>
      <c r="E21" s="3">
        <v>4666354.9700000007</v>
      </c>
      <c r="F21" s="3">
        <f>Table_corruption_convictions__2[[#This Row],[Profit]]-(Table_corruption_convictions__2[[#This Row],[Marketing]]+Table_corruption_convictions__2[[#This Row],[Administrtation]]+Table_corruption_convictions__2[[#This Row],[Research and Development]])</f>
        <v>1134415.3000000007</v>
      </c>
    </row>
    <row r="22" spans="1:6" x14ac:dyDescent="0.3">
      <c r="A22" t="s">
        <v>15</v>
      </c>
      <c r="B22" s="3">
        <v>6807796.9400000004</v>
      </c>
      <c r="C22" s="3">
        <v>587350.4</v>
      </c>
      <c r="D22" s="3">
        <v>425204</v>
      </c>
      <c r="E22" s="3">
        <v>8754868.9400000013</v>
      </c>
      <c r="F22" s="3">
        <f>Table_corruption_convictions__2[[#This Row],[Profit]]-(Table_corruption_convictions__2[[#This Row],[Marketing]]+Table_corruption_convictions__2[[#This Row],[Administrtation]]+Table_corruption_convictions__2[[#This Row],[Research and Development]])</f>
        <v>934517.60000000056</v>
      </c>
    </row>
    <row r="23" spans="1:6" x14ac:dyDescent="0.3">
      <c r="A23" t="s">
        <v>25</v>
      </c>
      <c r="B23" s="3">
        <v>4372723.95</v>
      </c>
      <c r="C23" s="3">
        <v>520516.5</v>
      </c>
      <c r="D23" s="3">
        <v>437700</v>
      </c>
      <c r="E23" s="3">
        <v>6203156.9500000002</v>
      </c>
      <c r="F23" s="3">
        <f>Table_corruption_convictions__2[[#This Row],[Profit]]-(Table_corruption_convictions__2[[#This Row],[Marketing]]+Table_corruption_convictions__2[[#This Row],[Administrtation]]+Table_corruption_convictions__2[[#This Row],[Research and Development]])</f>
        <v>872216.5</v>
      </c>
    </row>
    <row r="24" spans="1:6" x14ac:dyDescent="0.3">
      <c r="A24" t="s">
        <v>16</v>
      </c>
      <c r="B24" s="3">
        <v>7817156.9400000004</v>
      </c>
      <c r="C24" s="3">
        <v>581450.4</v>
      </c>
      <c r="D24" s="3">
        <v>396760</v>
      </c>
      <c r="E24" s="3">
        <v>9492786.9400000013</v>
      </c>
      <c r="F24" s="3">
        <f>Table_corruption_convictions__2[[#This Row],[Profit]]-(Table_corruption_convictions__2[[#This Row],[Marketing]]+Table_corruption_convictions__2[[#This Row],[Administrtation]]+Table_corruption_convictions__2[[#This Row],[Research and Development]])</f>
        <v>697419.60000000149</v>
      </c>
    </row>
    <row r="25" spans="1:6" x14ac:dyDescent="0.3">
      <c r="A25" t="s">
        <v>27</v>
      </c>
      <c r="B25" s="3">
        <v>10644063.91</v>
      </c>
      <c r="C25" s="3">
        <v>946717.10000000009</v>
      </c>
      <c r="D25" s="3">
        <v>655346</v>
      </c>
      <c r="E25" s="3">
        <v>12863827.910000002</v>
      </c>
      <c r="F25" s="3">
        <f>Table_corruption_convictions__2[[#This Row],[Profit]]-(Table_corruption_convictions__2[[#This Row],[Marketing]]+Table_corruption_convictions__2[[#This Row],[Administrtation]]+Table_corruption_convictions__2[[#This Row],[Research and Development]])</f>
        <v>617700.90000000224</v>
      </c>
    </row>
    <row r="26" spans="1:6" x14ac:dyDescent="0.3">
      <c r="A26" t="s">
        <v>52</v>
      </c>
      <c r="B26" s="3">
        <v>543185.98</v>
      </c>
      <c r="C26" s="3">
        <v>170835.8</v>
      </c>
      <c r="D26" s="3">
        <v>88115</v>
      </c>
      <c r="E26" s="3">
        <v>1241594.98</v>
      </c>
      <c r="F26" s="3">
        <f>Table_corruption_convictions__2[[#This Row],[Profit]]-(Table_corruption_convictions__2[[#This Row],[Marketing]]+Table_corruption_convictions__2[[#This Row],[Administrtation]]+Table_corruption_convictions__2[[#This Row],[Research and Development]])</f>
        <v>439458.19999999995</v>
      </c>
    </row>
    <row r="27" spans="1:6" x14ac:dyDescent="0.3">
      <c r="A27" t="s">
        <v>30</v>
      </c>
      <c r="B27" s="3">
        <v>7765520.9400000004</v>
      </c>
      <c r="C27" s="3">
        <v>555148.4</v>
      </c>
      <c r="D27" s="3">
        <v>454033</v>
      </c>
      <c r="E27" s="3">
        <v>9167723.9400000013</v>
      </c>
      <c r="F27" s="3">
        <f>Table_corruption_convictions__2[[#This Row],[Profit]]-(Table_corruption_convictions__2[[#This Row],[Marketing]]+Table_corruption_convictions__2[[#This Row],[Administrtation]]+Table_corruption_convictions__2[[#This Row],[Research and Development]])</f>
        <v>393021.60000000149</v>
      </c>
    </row>
    <row r="28" spans="1:6" x14ac:dyDescent="0.3">
      <c r="A28" t="s">
        <v>4</v>
      </c>
      <c r="B28" s="3">
        <v>4672447.95</v>
      </c>
      <c r="C28" s="3">
        <v>460287.5</v>
      </c>
      <c r="D28" s="3">
        <v>305267</v>
      </c>
      <c r="E28" s="3">
        <v>5692296.9500000002</v>
      </c>
      <c r="F28" s="3">
        <f>Table_corruption_convictions__2[[#This Row],[Profit]]-(Table_corruption_convictions__2[[#This Row],[Marketing]]+Table_corruption_convictions__2[[#This Row],[Administrtation]]+Table_corruption_convictions__2[[#This Row],[Research and Development]])</f>
        <v>254294.5</v>
      </c>
    </row>
    <row r="29" spans="1:6" x14ac:dyDescent="0.3">
      <c r="A29" t="s">
        <v>22</v>
      </c>
      <c r="B29" s="3">
        <v>7570011.9400000004</v>
      </c>
      <c r="C29" s="3">
        <v>616954.4</v>
      </c>
      <c r="D29" s="3">
        <v>469408</v>
      </c>
      <c r="E29" s="3">
        <v>8844010.9400000013</v>
      </c>
      <c r="F29" s="3">
        <f>Table_corruption_convictions__2[[#This Row],[Profit]]-(Table_corruption_convictions__2[[#This Row],[Marketing]]+Table_corruption_convictions__2[[#This Row],[Administrtation]]+Table_corruption_convictions__2[[#This Row],[Research and Development]])</f>
        <v>187636.60000000149</v>
      </c>
    </row>
    <row r="30" spans="1:6" x14ac:dyDescent="0.3">
      <c r="A30" t="s">
        <v>48</v>
      </c>
      <c r="B30" s="3">
        <v>1943441.98</v>
      </c>
      <c r="C30" s="3">
        <v>136582.79999999999</v>
      </c>
      <c r="D30" s="3">
        <v>176482</v>
      </c>
      <c r="E30" s="3">
        <v>2348855.9800000004</v>
      </c>
      <c r="F30" s="3">
        <f>Table_corruption_convictions__2[[#This Row],[Profit]]-(Table_corruption_convictions__2[[#This Row],[Marketing]]+Table_corruption_convictions__2[[#This Row],[Administrtation]]+Table_corruption_convictions__2[[#This Row],[Research and Development]])</f>
        <v>92349.200000000652</v>
      </c>
    </row>
    <row r="31" spans="1:6" x14ac:dyDescent="0.3">
      <c r="A31" t="s">
        <v>7</v>
      </c>
      <c r="B31" s="3">
        <v>1323770.98</v>
      </c>
      <c r="C31" s="3">
        <v>197609.8</v>
      </c>
      <c r="D31" s="3">
        <v>149127</v>
      </c>
      <c r="E31" s="3">
        <v>1487917.98</v>
      </c>
      <c r="F31" s="3">
        <f>Table_corruption_convictions__2[[#This Row],[Profit]]-(Table_corruption_convictions__2[[#This Row],[Marketing]]+Table_corruption_convictions__2[[#This Row],[Administrtation]]+Table_corruption_convictions__2[[#This Row],[Research and Development]])</f>
        <v>-182589.80000000005</v>
      </c>
    </row>
    <row r="32" spans="1:6" x14ac:dyDescent="0.3">
      <c r="A32" t="s">
        <v>50</v>
      </c>
      <c r="B32" s="3">
        <v>11477435.92</v>
      </c>
      <c r="C32" s="3">
        <v>565705.20000000007</v>
      </c>
      <c r="D32" s="3">
        <v>674965</v>
      </c>
      <c r="E32" s="3">
        <v>12466539.920000002</v>
      </c>
      <c r="F32" s="3">
        <f>Table_corruption_convictions__2[[#This Row],[Profit]]-(Table_corruption_convictions__2[[#This Row],[Marketing]]+Table_corruption_convictions__2[[#This Row],[Administrtation]]+Table_corruption_convictions__2[[#This Row],[Research and Development]])</f>
        <v>-251566.19999999925</v>
      </c>
    </row>
    <row r="33" spans="1:6" x14ac:dyDescent="0.3">
      <c r="A33" t="s">
        <v>18</v>
      </c>
      <c r="B33" s="3">
        <v>5017694.96</v>
      </c>
      <c r="C33" s="3">
        <v>346010.6</v>
      </c>
      <c r="D33" s="3">
        <v>351996</v>
      </c>
      <c r="E33" s="3">
        <v>5336347.9600000009</v>
      </c>
      <c r="F33" s="3">
        <f>Table_corruption_convictions__2[[#This Row],[Profit]]-(Table_corruption_convictions__2[[#This Row],[Marketing]]+Table_corruption_convictions__2[[#This Row],[Administrtation]]+Table_corruption_convictions__2[[#This Row],[Research and Development]])</f>
        <v>-379353.5999999987</v>
      </c>
    </row>
    <row r="34" spans="1:6" x14ac:dyDescent="0.3">
      <c r="A34" t="s">
        <v>21</v>
      </c>
      <c r="B34" s="3">
        <v>10893933.91</v>
      </c>
      <c r="C34" s="3">
        <v>785573.10000000009</v>
      </c>
      <c r="D34" s="3">
        <v>658461</v>
      </c>
      <c r="E34" s="3">
        <v>11876595.910000002</v>
      </c>
      <c r="F34" s="3">
        <f>Table_corruption_convictions__2[[#This Row],[Profit]]-(Table_corruption_convictions__2[[#This Row],[Marketing]]+Table_corruption_convictions__2[[#This Row],[Administrtation]]+Table_corruption_convictions__2[[#This Row],[Research and Development]])</f>
        <v>-461372.09999999776</v>
      </c>
    </row>
    <row r="35" spans="1:6" x14ac:dyDescent="0.3">
      <c r="A35" t="s">
        <v>20</v>
      </c>
      <c r="B35" s="3">
        <v>4620296.97</v>
      </c>
      <c r="C35" s="3">
        <v>323562.69999999995</v>
      </c>
      <c r="D35" s="3">
        <v>221218</v>
      </c>
      <c r="E35" s="3">
        <v>4343518.9700000007</v>
      </c>
      <c r="F35" s="3">
        <f>Table_corruption_convictions__2[[#This Row],[Profit]]-(Table_corruption_convictions__2[[#This Row],[Marketing]]+Table_corruption_convictions__2[[#This Row],[Administrtation]]+Table_corruption_convictions__2[[#This Row],[Research and Development]])</f>
        <v>-821558.69999999925</v>
      </c>
    </row>
    <row r="36" spans="1:6" x14ac:dyDescent="0.3">
      <c r="A36" t="s">
        <v>28</v>
      </c>
      <c r="B36" s="3">
        <v>5198944.9400000004</v>
      </c>
      <c r="C36" s="3">
        <v>485816.4</v>
      </c>
      <c r="D36" s="3">
        <v>418135</v>
      </c>
      <c r="E36" s="3">
        <v>5267210.9400000004</v>
      </c>
      <c r="F36" s="3">
        <f>Table_corruption_convictions__2[[#This Row],[Profit]]-(Table_corruption_convictions__2[[#This Row],[Marketing]]+Table_corruption_convictions__2[[#This Row],[Administrtation]]+Table_corruption_convictions__2[[#This Row],[Research and Development]])</f>
        <v>-835685.40000000037</v>
      </c>
    </row>
    <row r="37" spans="1:6" x14ac:dyDescent="0.3">
      <c r="A37" t="s">
        <v>13</v>
      </c>
      <c r="B37" s="3">
        <v>6484164.9500000002</v>
      </c>
      <c r="C37" s="3">
        <v>450952.5</v>
      </c>
      <c r="D37" s="3">
        <v>455995</v>
      </c>
      <c r="E37" s="3">
        <v>5965227.9500000002</v>
      </c>
      <c r="F37" s="3">
        <f>Table_corruption_convictions__2[[#This Row],[Profit]]-(Table_corruption_convictions__2[[#This Row],[Marketing]]+Table_corruption_convictions__2[[#This Row],[Administrtation]]+Table_corruption_convictions__2[[#This Row],[Research and Development]])</f>
        <v>-1425884.5</v>
      </c>
    </row>
    <row r="38" spans="1:6" x14ac:dyDescent="0.3">
      <c r="A38" t="s">
        <v>46</v>
      </c>
      <c r="B38" s="3">
        <v>5532655.9400000004</v>
      </c>
      <c r="C38" s="3">
        <v>551303.4</v>
      </c>
      <c r="D38" s="3">
        <v>517438</v>
      </c>
      <c r="E38" s="3">
        <v>4928633.9400000004</v>
      </c>
      <c r="F38" s="3">
        <f>Table_corruption_convictions__2[[#This Row],[Profit]]-(Table_corruption_convictions__2[[#This Row],[Marketing]]+Table_corruption_convictions__2[[#This Row],[Administrtation]]+Table_corruption_convictions__2[[#This Row],[Research and Development]])</f>
        <v>-1672763.3999999994</v>
      </c>
    </row>
    <row r="39" spans="1:6" x14ac:dyDescent="0.3">
      <c r="A39" t="s">
        <v>49</v>
      </c>
      <c r="B39" s="3">
        <v>3887560.98</v>
      </c>
      <c r="C39" s="3">
        <v>201744.8</v>
      </c>
      <c r="D39" s="3">
        <v>187886</v>
      </c>
      <c r="E39" s="3">
        <v>2464341.98</v>
      </c>
      <c r="F39" s="3">
        <f>Table_corruption_convictions__2[[#This Row],[Profit]]-(Table_corruption_convictions__2[[#This Row],[Marketing]]+Table_corruption_convictions__2[[#This Row],[Administrtation]]+Table_corruption_convictions__2[[#This Row],[Research and Development]])</f>
        <v>-1812849.8000000003</v>
      </c>
    </row>
    <row r="40" spans="1:6" x14ac:dyDescent="0.3">
      <c r="A40" t="s">
        <v>12</v>
      </c>
      <c r="B40" s="3">
        <v>5911918.0600000005</v>
      </c>
      <c r="C40" s="3">
        <v>3163721.2299999995</v>
      </c>
      <c r="D40" s="3">
        <v>6816471.6499999985</v>
      </c>
      <c r="E40" s="3">
        <v>11171566.15</v>
      </c>
      <c r="F40" s="3">
        <f>Table_corruption_convictions__2[[#This Row],[Profit]]-(Table_corruption_convictions__2[[#This Row],[Marketing]]+Table_corruption_convictions__2[[#This Row],[Administrtation]]+Table_corruption_convictions__2[[#This Row],[Research and Development]])</f>
        <v>-4720544.7899999991</v>
      </c>
    </row>
    <row r="41" spans="1:6" x14ac:dyDescent="0.3">
      <c r="A41" t="s">
        <v>8</v>
      </c>
      <c r="B41" s="3">
        <v>7361202.5</v>
      </c>
      <c r="C41" s="3">
        <v>3199484.48</v>
      </c>
      <c r="D41" s="3">
        <v>5070906.74</v>
      </c>
      <c r="E41" s="3">
        <v>10754524</v>
      </c>
      <c r="F41" s="3">
        <f>Table_corruption_convictions__2[[#This Row],[Profit]]-(Table_corruption_convictions__2[[#This Row],[Marketing]]+Table_corruption_convictions__2[[#This Row],[Administrtation]]+Table_corruption_convictions__2[[#This Row],[Research and Development]])</f>
        <v>-4877069.7200000007</v>
      </c>
    </row>
    <row r="42" spans="1:6" x14ac:dyDescent="0.3">
      <c r="A42" t="s">
        <v>35</v>
      </c>
      <c r="B42" s="3">
        <v>2419598.1199999996</v>
      </c>
      <c r="C42" s="3">
        <v>3074445.62</v>
      </c>
      <c r="D42" s="3">
        <v>6549799.0100000007</v>
      </c>
      <c r="E42" s="3">
        <v>3302593.0100000002</v>
      </c>
      <c r="F42" s="3">
        <f>Table_corruption_convictions__2[[#This Row],[Profit]]-(Table_corruption_convictions__2[[#This Row],[Marketing]]+Table_corruption_convictions__2[[#This Row],[Administrtation]]+Table_corruption_convictions__2[[#This Row],[Research and Development]])</f>
        <v>-8741249.7400000002</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79B3-A987-47E3-8F53-1B05D961F6E4}">
  <dimension ref="A26:O161"/>
  <sheetViews>
    <sheetView showGridLines="0" tabSelected="1" zoomScale="70" zoomScaleNormal="70" workbookViewId="0">
      <selection activeCell="K51" sqref="K51"/>
    </sheetView>
  </sheetViews>
  <sheetFormatPr defaultRowHeight="14.4" x14ac:dyDescent="0.3"/>
  <cols>
    <col min="1" max="1" width="14.88671875" bestFit="1" customWidth="1"/>
    <col min="2" max="2" width="22" bestFit="1" customWidth="1"/>
    <col min="3" max="3" width="21.6640625" bestFit="1" customWidth="1"/>
    <col min="4" max="4" width="14.88671875" bestFit="1" customWidth="1"/>
    <col min="5" max="5" width="35.109375" customWidth="1"/>
    <col min="6" max="6" width="23.109375" bestFit="1" customWidth="1"/>
    <col min="7" max="7" width="14.44140625" customWidth="1"/>
    <col min="8" max="8" width="18" customWidth="1"/>
    <col min="9" max="9" width="23.109375" customWidth="1"/>
    <col min="10" max="10" width="19.88671875" customWidth="1"/>
    <col min="11" max="11" width="18.33203125" customWidth="1"/>
    <col min="12" max="12" width="12.88671875" customWidth="1"/>
    <col min="13" max="13" width="25.33203125" customWidth="1"/>
    <col min="14" max="14" width="15.77734375" customWidth="1"/>
    <col min="15" max="15" width="14.21875" customWidth="1"/>
    <col min="16" max="51" width="6" bestFit="1" customWidth="1"/>
    <col min="52" max="52" width="10.77734375" bestFit="1" customWidth="1"/>
    <col min="53" max="53" width="10.6640625" bestFit="1" customWidth="1"/>
    <col min="54" max="54" width="8" bestFit="1" customWidth="1"/>
    <col min="55" max="55" width="10.6640625" bestFit="1" customWidth="1"/>
    <col min="56" max="56" width="8" bestFit="1" customWidth="1"/>
    <col min="57" max="57" width="10.6640625" bestFit="1" customWidth="1"/>
    <col min="58" max="58" width="8" bestFit="1" customWidth="1"/>
    <col min="59" max="59" width="10.6640625" bestFit="1" customWidth="1"/>
    <col min="60" max="60" width="8" bestFit="1" customWidth="1"/>
    <col min="61" max="61" width="10.6640625" bestFit="1" customWidth="1"/>
    <col min="62" max="62" width="8" bestFit="1" customWidth="1"/>
    <col min="63" max="63" width="10.6640625" bestFit="1" customWidth="1"/>
    <col min="64" max="64" width="8" bestFit="1" customWidth="1"/>
    <col min="65" max="65" width="10.6640625" bestFit="1" customWidth="1"/>
    <col min="66" max="66" width="8" bestFit="1" customWidth="1"/>
    <col min="67" max="67" width="10.6640625" bestFit="1" customWidth="1"/>
    <col min="68" max="68" width="8" bestFit="1" customWidth="1"/>
    <col min="69" max="69" width="10.6640625" bestFit="1" customWidth="1"/>
    <col min="70" max="70" width="8" bestFit="1" customWidth="1"/>
    <col min="71" max="71" width="10.6640625" bestFit="1" customWidth="1"/>
    <col min="72" max="72" width="8" bestFit="1" customWidth="1"/>
    <col min="73" max="73" width="10.6640625" bestFit="1" customWidth="1"/>
    <col min="74" max="74" width="8" bestFit="1" customWidth="1"/>
    <col min="75" max="75" width="10.6640625" bestFit="1" customWidth="1"/>
    <col min="76" max="76" width="8" bestFit="1" customWidth="1"/>
    <col min="77" max="77" width="10.6640625" bestFit="1" customWidth="1"/>
    <col min="78" max="78" width="8" bestFit="1" customWidth="1"/>
    <col min="79" max="79" width="10.6640625" bestFit="1" customWidth="1"/>
    <col min="80" max="80" width="8" bestFit="1" customWidth="1"/>
    <col min="81" max="81" width="10.6640625" bestFit="1" customWidth="1"/>
    <col min="82" max="82" width="8" bestFit="1" customWidth="1"/>
    <col min="83" max="83" width="10.6640625" bestFit="1" customWidth="1"/>
    <col min="84" max="84" width="8" bestFit="1" customWidth="1"/>
    <col min="85" max="85" width="10.6640625" bestFit="1" customWidth="1"/>
    <col min="86" max="86" width="8" bestFit="1" customWidth="1"/>
    <col min="87" max="87" width="10.6640625" bestFit="1" customWidth="1"/>
    <col min="88" max="88" width="8" bestFit="1" customWidth="1"/>
    <col min="89" max="89" width="10.6640625" bestFit="1" customWidth="1"/>
    <col min="90" max="90" width="8" bestFit="1" customWidth="1"/>
    <col min="91" max="91" width="10.6640625" bestFit="1" customWidth="1"/>
    <col min="92" max="92" width="8" bestFit="1" customWidth="1"/>
    <col min="93" max="93" width="10.6640625" bestFit="1" customWidth="1"/>
    <col min="94" max="94" width="8" bestFit="1" customWidth="1"/>
    <col min="95" max="95" width="10.6640625" bestFit="1" customWidth="1"/>
    <col min="96" max="96" width="8" bestFit="1" customWidth="1"/>
    <col min="97" max="97" width="10.6640625" bestFit="1" customWidth="1"/>
    <col min="98" max="98" width="8" bestFit="1" customWidth="1"/>
    <col min="99" max="99" width="10.6640625" bestFit="1" customWidth="1"/>
    <col min="100" max="100" width="8" bestFit="1" customWidth="1"/>
    <col min="101" max="101" width="10.6640625" bestFit="1" customWidth="1"/>
    <col min="102" max="102" width="10.77734375" bestFit="1" customWidth="1"/>
  </cols>
  <sheetData>
    <row r="26" spans="6:15" ht="18" customHeight="1" x14ac:dyDescent="0.3"/>
    <row r="27" spans="6:15" ht="25.8" customHeight="1" x14ac:dyDescent="0.3"/>
    <row r="28" spans="6:15" x14ac:dyDescent="0.3">
      <c r="F28" s="11" t="s">
        <v>0</v>
      </c>
      <c r="G28" s="8" t="s">
        <v>76</v>
      </c>
      <c r="H28" s="8" t="s">
        <v>63</v>
      </c>
      <c r="I28" s="8" t="s">
        <v>59</v>
      </c>
      <c r="J28" s="8" t="s">
        <v>60</v>
      </c>
      <c r="K28" s="14" t="s">
        <v>62</v>
      </c>
      <c r="L28" s="15" t="s">
        <v>65</v>
      </c>
      <c r="M28" s="15" t="s">
        <v>66</v>
      </c>
      <c r="N28" s="15" t="s">
        <v>68</v>
      </c>
      <c r="O28" s="15" t="s">
        <v>67</v>
      </c>
    </row>
    <row r="29" spans="6:15" x14ac:dyDescent="0.3">
      <c r="F29" s="12" t="str">
        <f>VLOOKUP("Hawaii",Table_state_income_vs_corruption[],1,0)</f>
        <v>Hawaii</v>
      </c>
      <c r="G29" s="16">
        <f>VLOOKUP("Hawaii",Table_corruption_convictions__2[],2,0)</f>
        <v>3042407.9699999997</v>
      </c>
      <c r="H29" s="16">
        <f>VLOOKUP("Hawaii",Table_corruption_convictions__2[],3,0)</f>
        <v>292099.69999999995</v>
      </c>
      <c r="I29" s="16">
        <f>VLOOKUP("Hawaii",Table_corruption_convictions__2[],4,0)</f>
        <v>197432</v>
      </c>
      <c r="J29" s="16">
        <f>VLOOKUP("Hawaii",Table_corruption_convictions__2[],5,0)</f>
        <v>4666354.9700000007</v>
      </c>
      <c r="K29" s="16">
        <f>VLOOKUP("Hawaii",Table_corruption_convictions__2[],6,0)</f>
        <v>1134415.3000000007</v>
      </c>
      <c r="L29" s="9" t="s">
        <v>74</v>
      </c>
      <c r="M29" s="9">
        <v>4.2999999999999997E-2</v>
      </c>
      <c r="N29" s="16">
        <v>350</v>
      </c>
      <c r="O29" s="16">
        <f>VLOOKUP("Hawaii",Table_state_income_vs_corruption[],2,0)</f>
        <v>78084</v>
      </c>
    </row>
    <row r="30" spans="6:15" x14ac:dyDescent="0.3">
      <c r="F30" s="13" t="str">
        <f>VLOOKUP("Maryland",Table_state_income_vs_corruption[],1,0)</f>
        <v>Maryland</v>
      </c>
      <c r="G30" s="17">
        <f>VLOOKUP("Maryland",Table_corruption_convictions__2[],2,0)</f>
        <v>4263071.96</v>
      </c>
      <c r="H30" s="17">
        <f>VLOOKUP("Maryland",Table_corruption_convictions__2[],3,0)</f>
        <v>470056.6</v>
      </c>
      <c r="I30" s="17">
        <f>VLOOKUP("Maryland",Table_corruption_convictions__2[],4,0)</f>
        <v>292721</v>
      </c>
      <c r="J30" s="17">
        <f>VLOOKUP("Maryland",Table_corruption_convictions__2[],5,0)</f>
        <v>7120800.96</v>
      </c>
      <c r="K30" s="17">
        <f>VLOOKUP("Maryland",Table_corruption_convictions__2[],6,0)</f>
        <v>2094951.4000000004</v>
      </c>
      <c r="L30" s="9" t="s">
        <v>73</v>
      </c>
      <c r="M30" s="10">
        <v>1.38</v>
      </c>
      <c r="N30" s="17">
        <v>200</v>
      </c>
      <c r="O30" s="16">
        <f>VLOOKUP("Maryland",Table_state_income_vs_corruption[],2,0)</f>
        <v>89392</v>
      </c>
    </row>
    <row r="31" spans="6:15" x14ac:dyDescent="0.3">
      <c r="F31" s="13" t="s">
        <v>8</v>
      </c>
      <c r="G31" s="17">
        <f>VLOOKUP("California",Table_corruption_convictions__2[],2,0)</f>
        <v>7361202.5</v>
      </c>
      <c r="H31" s="17">
        <f>VLOOKUP("California",Table_corruption_convictions__2[],3,0)</f>
        <v>3199484.48</v>
      </c>
      <c r="I31" s="17">
        <f>VLOOKUP("California",Table_corruption_convictions__2[],4,0)</f>
        <v>5070906.74</v>
      </c>
      <c r="J31" s="17">
        <f>VLOOKUP("California",Table_corruption_convictions__2[],5,0)</f>
        <v>10754524</v>
      </c>
      <c r="K31" s="17">
        <f>VLOOKUP("California",Table_corruption_convictions__2[],6,0)</f>
        <v>-4877069.7200000007</v>
      </c>
      <c r="L31" s="9" t="s">
        <v>70</v>
      </c>
      <c r="M31" s="10">
        <v>1.0900000000000001</v>
      </c>
      <c r="N31" s="17">
        <v>250</v>
      </c>
      <c r="O31" s="16">
        <f>VLOOKUP("California",Table_state_income_vs_corruption[],2,0)</f>
        <v>80440</v>
      </c>
    </row>
    <row r="32" spans="6:15" x14ac:dyDescent="0.3">
      <c r="F32" s="13" t="s">
        <v>39</v>
      </c>
      <c r="G32" s="17">
        <f>VLOOKUP("Oklahoma",Table_corruption_convictions__2[],2,0)</f>
        <v>7546525.9300000006</v>
      </c>
      <c r="H32" s="17">
        <f>VLOOKUP("Oklahoma",Table_corruption_convictions__2[],3,0)</f>
        <v>679185.3</v>
      </c>
      <c r="I32" s="17">
        <f>VLOOKUP("Oklahoma",Table_corruption_convictions__2[],4,0)</f>
        <v>627142</v>
      </c>
      <c r="J32" s="17">
        <f>VLOOKUP("Oklahoma",Table_corruption_convictions__2[],5,0)</f>
        <v>15699222.930000002</v>
      </c>
      <c r="K32" s="17">
        <f>VLOOKUP("Oklahoma",Table_corruption_convictions__2[],6,0)</f>
        <v>6846369.7000000011</v>
      </c>
      <c r="L32" s="9" t="s">
        <v>71</v>
      </c>
      <c r="M32" s="10">
        <v>3.23</v>
      </c>
      <c r="N32" s="17">
        <v>175.5</v>
      </c>
      <c r="O32" s="16">
        <v>51424</v>
      </c>
    </row>
    <row r="33" spans="6:15" x14ac:dyDescent="0.3">
      <c r="F33" s="12" t="s">
        <v>53</v>
      </c>
      <c r="G33" s="16">
        <f>VLOOKUP("Wyoming",Table_corruption_convictions__2[],2,0)</f>
        <v>9450079.9000000004</v>
      </c>
      <c r="H33" s="16">
        <f>VLOOKUP("Wyoming",Table_corruption_convictions__2[],3,0)</f>
        <v>1060288</v>
      </c>
      <c r="I33" s="16">
        <f>VLOOKUP("Wyoming",Table_corruption_convictions__2[],4,0)</f>
        <v>841671</v>
      </c>
      <c r="J33" s="16">
        <f>VLOOKUP("Wyoming",Table_corruption_convictions__2[],5,0)</f>
        <v>16710539.900000002</v>
      </c>
      <c r="K33" s="16">
        <f>VLOOKUP("Wyoming",Table_corruption_convictions__2[],6,0)</f>
        <v>5358501.0000000019</v>
      </c>
      <c r="L33" s="9" t="s">
        <v>72</v>
      </c>
      <c r="M33" s="9">
        <v>1.03</v>
      </c>
      <c r="N33" s="16">
        <v>125</v>
      </c>
      <c r="O33" s="16">
        <f>VLOOKUP("Oklahoma",Table_state_income_vs_corruption[],2,0)</f>
        <v>51424</v>
      </c>
    </row>
    <row r="34" spans="6:15" x14ac:dyDescent="0.3">
      <c r="F34" s="12" t="s">
        <v>33</v>
      </c>
      <c r="G34" s="12" t="s">
        <v>75</v>
      </c>
      <c r="H34" s="12" t="s">
        <v>75</v>
      </c>
      <c r="I34" s="12" t="s">
        <v>75</v>
      </c>
      <c r="J34" s="12" t="s">
        <v>75</v>
      </c>
      <c r="K34" s="12" t="s">
        <v>75</v>
      </c>
      <c r="L34" s="9" t="s">
        <v>69</v>
      </c>
      <c r="M34" s="9">
        <v>1.9</v>
      </c>
      <c r="N34" s="18">
        <v>350</v>
      </c>
      <c r="O34" s="16">
        <f>VLOOKUP("New Jersey",Table_state_income_vs_corruption[],2,0)</f>
        <v>81740</v>
      </c>
    </row>
    <row r="57" spans="1:12" ht="18" x14ac:dyDescent="0.35">
      <c r="A57" s="1" t="s">
        <v>55</v>
      </c>
      <c r="B57" t="s">
        <v>57</v>
      </c>
      <c r="E57" t="s">
        <v>64</v>
      </c>
      <c r="F57" s="3" t="s">
        <v>57</v>
      </c>
      <c r="H57">
        <v>2.15</v>
      </c>
      <c r="I57" s="3">
        <v>51113</v>
      </c>
      <c r="K57" s="6" t="s">
        <v>58</v>
      </c>
      <c r="L57" s="6"/>
    </row>
    <row r="58" spans="1:12" ht="25.8" x14ac:dyDescent="0.5">
      <c r="A58" s="2" t="s">
        <v>51</v>
      </c>
      <c r="B58" s="3">
        <v>46254</v>
      </c>
      <c r="D58" s="2" t="s">
        <v>51</v>
      </c>
      <c r="E58" s="19">
        <v>5.64</v>
      </c>
      <c r="F58" s="3">
        <v>46254</v>
      </c>
      <c r="H58">
        <v>1.06</v>
      </c>
      <c r="I58" s="3">
        <v>76440</v>
      </c>
      <c r="K58" s="7">
        <f>CORREL(H57:H106,I57:I106)</f>
        <v>-0.22628231005583294</v>
      </c>
      <c r="L58" s="7"/>
    </row>
    <row r="59" spans="1:12" x14ac:dyDescent="0.3">
      <c r="A59" s="2" t="s">
        <v>27</v>
      </c>
      <c r="B59" s="3">
        <v>47131</v>
      </c>
      <c r="D59" s="2" t="s">
        <v>27</v>
      </c>
      <c r="E59" s="19">
        <v>2.4300000000000002</v>
      </c>
      <c r="F59" s="3">
        <v>47131</v>
      </c>
      <c r="H59">
        <v>1.4</v>
      </c>
      <c r="I59" s="3">
        <v>62283</v>
      </c>
    </row>
    <row r="60" spans="1:12" x14ac:dyDescent="0.3">
      <c r="A60" s="2" t="s">
        <v>34</v>
      </c>
      <c r="B60" s="3">
        <v>48701</v>
      </c>
      <c r="D60" s="2" t="s">
        <v>34</v>
      </c>
      <c r="E60" s="19">
        <v>2.14</v>
      </c>
      <c r="F60" s="3">
        <v>48701</v>
      </c>
      <c r="H60">
        <v>3.02</v>
      </c>
      <c r="I60" s="3">
        <v>48829</v>
      </c>
    </row>
    <row r="61" spans="1:12" x14ac:dyDescent="0.3">
      <c r="A61" s="2" t="s">
        <v>7</v>
      </c>
      <c r="B61" s="3">
        <v>48829</v>
      </c>
      <c r="D61" s="2" t="s">
        <v>7</v>
      </c>
      <c r="E61" s="19">
        <v>3.02</v>
      </c>
      <c r="F61" s="3">
        <v>48829</v>
      </c>
      <c r="H61">
        <v>1.0900000000000001</v>
      </c>
      <c r="I61" s="3">
        <v>80440</v>
      </c>
    </row>
    <row r="62" spans="1:12" x14ac:dyDescent="0.3">
      <c r="A62" s="2" t="s">
        <v>20</v>
      </c>
      <c r="B62" s="3">
        <v>50675</v>
      </c>
      <c r="D62" s="2" t="s">
        <v>20</v>
      </c>
      <c r="E62" s="19">
        <v>1.6</v>
      </c>
      <c r="F62" s="3">
        <v>50675</v>
      </c>
      <c r="H62">
        <v>0.8</v>
      </c>
      <c r="I62" s="3">
        <v>76240</v>
      </c>
    </row>
    <row r="63" spans="1:12" x14ac:dyDescent="0.3">
      <c r="A63" s="2" t="s">
        <v>21</v>
      </c>
      <c r="B63" s="3">
        <v>50686</v>
      </c>
      <c r="D63" s="2" t="s">
        <v>21</v>
      </c>
      <c r="E63" s="19">
        <v>3.72</v>
      </c>
      <c r="F63" s="3">
        <v>50686</v>
      </c>
      <c r="H63">
        <v>2.0099999999999998</v>
      </c>
      <c r="I63" s="3">
        <v>79287</v>
      </c>
    </row>
    <row r="64" spans="1:12" x14ac:dyDescent="0.3">
      <c r="A64" s="2" t="s">
        <v>4</v>
      </c>
      <c r="B64" s="3">
        <v>51113</v>
      </c>
      <c r="D64" s="2" t="s">
        <v>4</v>
      </c>
      <c r="E64" s="19">
        <v>2.15</v>
      </c>
      <c r="F64" s="3">
        <v>51113</v>
      </c>
      <c r="H64">
        <v>1.08</v>
      </c>
      <c r="I64" s="3">
        <v>64040</v>
      </c>
    </row>
    <row r="65" spans="1:9" x14ac:dyDescent="0.3">
      <c r="A65" s="2" t="s">
        <v>39</v>
      </c>
      <c r="B65" s="3">
        <v>51424</v>
      </c>
      <c r="D65" s="2" t="s">
        <v>39</v>
      </c>
      <c r="E65" s="19">
        <v>3.23</v>
      </c>
      <c r="F65" s="3">
        <v>51424</v>
      </c>
      <c r="H65">
        <v>1.65</v>
      </c>
      <c r="I65" s="3">
        <v>58108</v>
      </c>
    </row>
    <row r="66" spans="1:9" x14ac:dyDescent="0.3">
      <c r="A66" s="2" t="s">
        <v>43</v>
      </c>
      <c r="B66" s="3">
        <v>52536</v>
      </c>
      <c r="D66" s="2" t="s">
        <v>43</v>
      </c>
      <c r="E66" s="19">
        <v>2.04</v>
      </c>
      <c r="F66" s="3">
        <v>52536</v>
      </c>
      <c r="H66">
        <v>1.6</v>
      </c>
      <c r="I66" s="3">
        <v>58932</v>
      </c>
    </row>
    <row r="67" spans="1:9" x14ac:dyDescent="0.3">
      <c r="A67" s="2" t="s">
        <v>15</v>
      </c>
      <c r="B67" s="3">
        <v>53545</v>
      </c>
      <c r="D67" s="2" t="s">
        <v>15</v>
      </c>
      <c r="E67" s="19">
        <v>1.1200000000000001</v>
      </c>
      <c r="F67" s="3">
        <v>53545</v>
      </c>
      <c r="H67">
        <v>0.43</v>
      </c>
      <c r="I67" s="3">
        <v>78084</v>
      </c>
    </row>
    <row r="68" spans="1:9" x14ac:dyDescent="0.3">
      <c r="A68" s="2" t="s">
        <v>36</v>
      </c>
      <c r="B68" s="3">
        <v>54560</v>
      </c>
      <c r="D68" s="2" t="s">
        <v>36</v>
      </c>
      <c r="E68" s="19">
        <v>1.05</v>
      </c>
      <c r="F68" s="3">
        <v>54560</v>
      </c>
      <c r="H68">
        <v>1.1200000000000001</v>
      </c>
      <c r="I68" s="3">
        <v>53545</v>
      </c>
    </row>
    <row r="69" spans="1:9" x14ac:dyDescent="0.3">
      <c r="A69" s="2" t="s">
        <v>29</v>
      </c>
      <c r="B69" s="3">
        <v>54875</v>
      </c>
      <c r="D69" s="2" t="s">
        <v>29</v>
      </c>
      <c r="E69" s="19">
        <v>1.0900000000000001</v>
      </c>
      <c r="F69" s="3">
        <v>54875</v>
      </c>
      <c r="H69">
        <v>1.27</v>
      </c>
      <c r="I69" s="3">
        <v>70387</v>
      </c>
    </row>
    <row r="70" spans="1:9" x14ac:dyDescent="0.3">
      <c r="A70" s="2" t="s">
        <v>22</v>
      </c>
      <c r="B70" s="3">
        <v>54927</v>
      </c>
      <c r="D70" s="2" t="s">
        <v>22</v>
      </c>
      <c r="E70" s="19">
        <v>0.48</v>
      </c>
      <c r="F70" s="3">
        <v>54927</v>
      </c>
      <c r="H70">
        <v>0.9</v>
      </c>
      <c r="I70" s="3">
        <v>57881</v>
      </c>
    </row>
    <row r="71" spans="1:9" x14ac:dyDescent="0.3">
      <c r="A71" s="2" t="s">
        <v>45</v>
      </c>
      <c r="B71" s="3">
        <v>55107</v>
      </c>
      <c r="D71" s="2" t="s">
        <v>45</v>
      </c>
      <c r="E71" s="19">
        <v>3.69</v>
      </c>
      <c r="F71" s="3">
        <v>55107</v>
      </c>
      <c r="H71">
        <v>0.57999999999999996</v>
      </c>
      <c r="I71" s="3">
        <v>62075</v>
      </c>
    </row>
    <row r="72" spans="1:9" x14ac:dyDescent="0.3">
      <c r="A72" s="2" t="s">
        <v>28</v>
      </c>
      <c r="B72" s="3">
        <v>55685</v>
      </c>
      <c r="D72" s="2" t="s">
        <v>28</v>
      </c>
      <c r="E72" s="19">
        <v>1.5</v>
      </c>
      <c r="F72" s="3">
        <v>55685</v>
      </c>
      <c r="H72">
        <v>1.02</v>
      </c>
      <c r="I72" s="3">
        <v>59046</v>
      </c>
    </row>
    <row r="73" spans="1:9" x14ac:dyDescent="0.3">
      <c r="A73" s="2" t="s">
        <v>44</v>
      </c>
      <c r="B73" s="3">
        <v>56499</v>
      </c>
      <c r="D73" s="2" t="s">
        <v>44</v>
      </c>
      <c r="E73" s="19">
        <v>0.87</v>
      </c>
      <c r="F73" s="3">
        <v>56499</v>
      </c>
      <c r="H73">
        <v>1.6</v>
      </c>
      <c r="I73" s="3">
        <v>50675</v>
      </c>
    </row>
    <row r="74" spans="1:9" x14ac:dyDescent="0.3">
      <c r="A74" s="2" t="s">
        <v>38</v>
      </c>
      <c r="B74" s="3">
        <v>56583</v>
      </c>
      <c r="D74" s="2" t="s">
        <v>38</v>
      </c>
      <c r="E74" s="19">
        <v>0.89</v>
      </c>
      <c r="F74" s="3">
        <v>56583</v>
      </c>
      <c r="H74">
        <v>3.72</v>
      </c>
      <c r="I74" s="3">
        <v>50686</v>
      </c>
    </row>
    <row r="75" spans="1:9" x14ac:dyDescent="0.3">
      <c r="A75" s="2" t="s">
        <v>17</v>
      </c>
      <c r="B75" s="3">
        <v>57881</v>
      </c>
      <c r="D75" s="2" t="s">
        <v>17</v>
      </c>
      <c r="E75" s="19">
        <v>0.9</v>
      </c>
      <c r="F75" s="3">
        <v>57881</v>
      </c>
      <c r="H75">
        <v>0.48</v>
      </c>
      <c r="I75" s="3">
        <v>54927</v>
      </c>
    </row>
    <row r="76" spans="1:9" x14ac:dyDescent="0.3">
      <c r="A76" s="2" t="s">
        <v>12</v>
      </c>
      <c r="B76" s="3">
        <v>58108</v>
      </c>
      <c r="D76" s="2" t="s">
        <v>12</v>
      </c>
      <c r="E76" s="19">
        <v>1.65</v>
      </c>
      <c r="F76" s="3">
        <v>58108</v>
      </c>
      <c r="H76">
        <v>1.38</v>
      </c>
      <c r="I76" s="3">
        <v>89392</v>
      </c>
    </row>
    <row r="77" spans="1:9" x14ac:dyDescent="0.3">
      <c r="A77" s="2" t="s">
        <v>48</v>
      </c>
      <c r="B77" s="3">
        <v>58305</v>
      </c>
      <c r="D77" s="2" t="s">
        <v>48</v>
      </c>
      <c r="E77" s="19">
        <v>0.44</v>
      </c>
      <c r="F77" s="3">
        <v>58305</v>
      </c>
      <c r="H77">
        <v>2.27</v>
      </c>
      <c r="I77" s="3">
        <v>82427</v>
      </c>
    </row>
    <row r="78" spans="1:9" x14ac:dyDescent="0.3">
      <c r="A78" s="2" t="s">
        <v>13</v>
      </c>
      <c r="B78" s="3">
        <v>58932</v>
      </c>
      <c r="D78" s="2" t="s">
        <v>13</v>
      </c>
      <c r="E78" s="19">
        <v>1.6</v>
      </c>
      <c r="F78" s="3">
        <v>58932</v>
      </c>
      <c r="H78">
        <v>1</v>
      </c>
      <c r="I78" s="3">
        <v>61347</v>
      </c>
    </row>
    <row r="79" spans="1:9" x14ac:dyDescent="0.3">
      <c r="A79" s="2" t="s">
        <v>19</v>
      </c>
      <c r="B79" s="3">
        <v>59046</v>
      </c>
      <c r="D79" s="2" t="s">
        <v>19</v>
      </c>
      <c r="E79" s="19">
        <v>1.02</v>
      </c>
      <c r="F79" s="3">
        <v>59046</v>
      </c>
      <c r="H79">
        <v>0.68</v>
      </c>
      <c r="I79" s="3">
        <v>72027</v>
      </c>
    </row>
    <row r="80" spans="1:9" x14ac:dyDescent="0.3">
      <c r="A80" s="2" t="s">
        <v>30</v>
      </c>
      <c r="B80" s="3">
        <v>59929</v>
      </c>
      <c r="D80" s="2" t="s">
        <v>30</v>
      </c>
      <c r="E80" s="19">
        <v>0.56999999999999995</v>
      </c>
      <c r="F80" s="3">
        <v>59929</v>
      </c>
      <c r="H80">
        <v>2.4300000000000002</v>
      </c>
      <c r="I80" s="3">
        <v>47131</v>
      </c>
    </row>
    <row r="81" spans="1:9" x14ac:dyDescent="0.3">
      <c r="A81" s="2" t="s">
        <v>31</v>
      </c>
      <c r="B81" s="3">
        <v>60106</v>
      </c>
      <c r="D81" s="2" t="s">
        <v>31</v>
      </c>
      <c r="E81" s="19">
        <v>1.63</v>
      </c>
      <c r="F81" s="3">
        <v>60106</v>
      </c>
      <c r="H81">
        <v>1.5</v>
      </c>
      <c r="I81" s="3">
        <v>55685</v>
      </c>
    </row>
    <row r="82" spans="1:9" x14ac:dyDescent="0.3">
      <c r="A82" s="2" t="s">
        <v>53</v>
      </c>
      <c r="B82" s="3">
        <v>60434</v>
      </c>
      <c r="D82" s="2" t="s">
        <v>53</v>
      </c>
      <c r="E82" s="19">
        <v>1.03</v>
      </c>
      <c r="F82" s="3">
        <v>60434</v>
      </c>
      <c r="H82">
        <v>1.0900000000000001</v>
      </c>
      <c r="I82" s="3">
        <v>54875</v>
      </c>
    </row>
    <row r="83" spans="1:9" x14ac:dyDescent="0.3">
      <c r="A83" s="2" t="s">
        <v>25</v>
      </c>
      <c r="B83" s="3">
        <v>61347</v>
      </c>
      <c r="D83" s="2" t="s">
        <v>25</v>
      </c>
      <c r="E83" s="19">
        <v>1</v>
      </c>
      <c r="F83" s="3">
        <v>61347</v>
      </c>
      <c r="H83">
        <v>0.56999999999999995</v>
      </c>
      <c r="I83" s="3">
        <v>59929</v>
      </c>
    </row>
    <row r="84" spans="1:9" x14ac:dyDescent="0.3">
      <c r="A84" s="2" t="s">
        <v>18</v>
      </c>
      <c r="B84" s="3">
        <v>62075</v>
      </c>
      <c r="D84" s="2" t="s">
        <v>18</v>
      </c>
      <c r="E84" s="19">
        <v>0.57999999999999996</v>
      </c>
      <c r="F84" s="3">
        <v>62075</v>
      </c>
      <c r="H84">
        <v>1.63</v>
      </c>
      <c r="I84" s="3">
        <v>60106</v>
      </c>
    </row>
    <row r="85" spans="1:9" x14ac:dyDescent="0.3">
      <c r="A85" s="2" t="s">
        <v>6</v>
      </c>
      <c r="B85" s="3">
        <v>62283</v>
      </c>
      <c r="D85" s="2" t="s">
        <v>6</v>
      </c>
      <c r="E85" s="19">
        <v>1.4</v>
      </c>
      <c r="F85" s="3">
        <v>62283</v>
      </c>
      <c r="H85">
        <v>0.51</v>
      </c>
      <c r="I85" s="3">
        <v>78676</v>
      </c>
    </row>
    <row r="86" spans="1:9" x14ac:dyDescent="0.3">
      <c r="A86" s="2" t="s">
        <v>46</v>
      </c>
      <c r="B86" s="3">
        <v>63656</v>
      </c>
      <c r="D86" s="2" t="s">
        <v>46</v>
      </c>
      <c r="E86" s="19">
        <v>1.82</v>
      </c>
      <c r="F86" s="3">
        <v>63656</v>
      </c>
      <c r="H86">
        <v>1.9</v>
      </c>
      <c r="I86" s="3">
        <v>81740</v>
      </c>
    </row>
    <row r="87" spans="1:9" x14ac:dyDescent="0.3">
      <c r="A87" s="2" t="s">
        <v>37</v>
      </c>
      <c r="B87" s="3">
        <v>63715</v>
      </c>
      <c r="D87" s="2" t="s">
        <v>37</v>
      </c>
      <c r="E87" s="19">
        <v>0.56999999999999995</v>
      </c>
      <c r="F87" s="3">
        <v>63715</v>
      </c>
      <c r="H87">
        <v>2.14</v>
      </c>
      <c r="I87" s="3">
        <v>48701</v>
      </c>
    </row>
    <row r="88" spans="1:9" x14ac:dyDescent="0.3">
      <c r="A88" s="2" t="s">
        <v>52</v>
      </c>
      <c r="B88" s="3">
        <v>63795</v>
      </c>
      <c r="D88" s="2" t="s">
        <v>52</v>
      </c>
      <c r="E88" s="19">
        <v>1.0900000000000001</v>
      </c>
      <c r="F88" s="3">
        <v>63795</v>
      </c>
      <c r="H88">
        <v>1.59</v>
      </c>
      <c r="I88" s="3">
        <v>70137</v>
      </c>
    </row>
    <row r="89" spans="1:9" x14ac:dyDescent="0.3">
      <c r="A89" s="2" t="s">
        <v>40</v>
      </c>
      <c r="B89" s="3">
        <v>63835</v>
      </c>
      <c r="D89" s="2" t="s">
        <v>40</v>
      </c>
      <c r="E89" s="19">
        <v>1.87</v>
      </c>
      <c r="F89" s="3">
        <v>63835</v>
      </c>
      <c r="H89">
        <v>1.05</v>
      </c>
      <c r="I89" s="3">
        <v>54560</v>
      </c>
    </row>
    <row r="90" spans="1:9" x14ac:dyDescent="0.3">
      <c r="A90" s="2" t="s">
        <v>11</v>
      </c>
      <c r="B90" s="3">
        <v>64040</v>
      </c>
      <c r="D90" s="2" t="s">
        <v>11</v>
      </c>
      <c r="E90" s="19">
        <v>1.08</v>
      </c>
      <c r="F90" s="3">
        <v>64040</v>
      </c>
      <c r="H90">
        <v>0.56999999999999995</v>
      </c>
      <c r="I90" s="3">
        <v>63715</v>
      </c>
    </row>
    <row r="91" spans="1:9" x14ac:dyDescent="0.3">
      <c r="A91" s="2" t="s">
        <v>42</v>
      </c>
      <c r="B91" s="3">
        <v>64962</v>
      </c>
      <c r="D91" s="2" t="s">
        <v>42</v>
      </c>
      <c r="E91" s="19">
        <v>8.35</v>
      </c>
      <c r="F91" s="3">
        <v>64962</v>
      </c>
      <c r="H91">
        <v>0.89</v>
      </c>
      <c r="I91" s="3">
        <v>56583</v>
      </c>
    </row>
    <row r="92" spans="1:9" x14ac:dyDescent="0.3">
      <c r="A92" s="2" t="s">
        <v>41</v>
      </c>
      <c r="B92" s="3">
        <v>65135</v>
      </c>
      <c r="D92" s="2" t="s">
        <v>41</v>
      </c>
      <c r="E92" s="19">
        <v>1.25</v>
      </c>
      <c r="F92" s="3">
        <v>65135</v>
      </c>
      <c r="H92">
        <v>3.23</v>
      </c>
      <c r="I92" s="3">
        <v>51424</v>
      </c>
    </row>
    <row r="93" spans="1:9" x14ac:dyDescent="0.3">
      <c r="A93" s="2" t="s">
        <v>35</v>
      </c>
      <c r="B93" s="3">
        <v>70137</v>
      </c>
      <c r="D93" s="2" t="s">
        <v>35</v>
      </c>
      <c r="E93" s="19">
        <v>1.59</v>
      </c>
      <c r="F93" s="3">
        <v>70137</v>
      </c>
      <c r="H93">
        <v>1.87</v>
      </c>
      <c r="I93" s="3">
        <v>63835</v>
      </c>
    </row>
    <row r="94" spans="1:9" x14ac:dyDescent="0.3">
      <c r="A94" s="2" t="s">
        <v>16</v>
      </c>
      <c r="B94" s="3">
        <v>70387</v>
      </c>
      <c r="D94" s="2" t="s">
        <v>16</v>
      </c>
      <c r="E94" s="19">
        <v>1.27</v>
      </c>
      <c r="F94" s="3">
        <v>70387</v>
      </c>
      <c r="H94">
        <v>1.25</v>
      </c>
      <c r="I94" s="3">
        <v>65135</v>
      </c>
    </row>
    <row r="95" spans="1:9" x14ac:dyDescent="0.3">
      <c r="A95" s="2" t="s">
        <v>26</v>
      </c>
      <c r="B95" s="3">
        <v>72027</v>
      </c>
      <c r="D95" s="2" t="s">
        <v>26</v>
      </c>
      <c r="E95" s="19">
        <v>0.68</v>
      </c>
      <c r="F95" s="3">
        <v>72027</v>
      </c>
      <c r="H95">
        <v>8.35</v>
      </c>
      <c r="I95" s="3">
        <v>64962</v>
      </c>
    </row>
    <row r="96" spans="1:9" x14ac:dyDescent="0.3">
      <c r="A96" s="2" t="s">
        <v>47</v>
      </c>
      <c r="B96" s="3">
        <v>72558</v>
      </c>
      <c r="D96" s="2" t="s">
        <v>47</v>
      </c>
      <c r="E96" s="19">
        <v>1.1299999999999999</v>
      </c>
      <c r="F96" s="3">
        <v>72558</v>
      </c>
      <c r="H96">
        <v>2.04</v>
      </c>
      <c r="I96" s="3">
        <v>52536</v>
      </c>
    </row>
    <row r="97" spans="1:14" x14ac:dyDescent="0.3">
      <c r="A97" s="2" t="s">
        <v>49</v>
      </c>
      <c r="B97" s="3">
        <v>75417</v>
      </c>
      <c r="D97" s="2" t="s">
        <v>49</v>
      </c>
      <c r="E97" s="19">
        <v>1.57</v>
      </c>
      <c r="F97" s="3">
        <v>75417</v>
      </c>
      <c r="H97">
        <v>0.87</v>
      </c>
      <c r="I97" s="3">
        <v>56499</v>
      </c>
    </row>
    <row r="98" spans="1:14" x14ac:dyDescent="0.3">
      <c r="A98" s="2" t="s">
        <v>9</v>
      </c>
      <c r="B98" s="3">
        <v>76240</v>
      </c>
      <c r="D98" s="2" t="s">
        <v>9</v>
      </c>
      <c r="E98" s="19">
        <v>0.8</v>
      </c>
      <c r="F98" s="3">
        <v>76240</v>
      </c>
      <c r="H98">
        <v>3.69</v>
      </c>
      <c r="I98" s="3">
        <v>55107</v>
      </c>
    </row>
    <row r="99" spans="1:14" x14ac:dyDescent="0.3">
      <c r="A99" s="2" t="s">
        <v>5</v>
      </c>
      <c r="B99" s="3">
        <v>76440</v>
      </c>
      <c r="D99" s="2" t="s">
        <v>5</v>
      </c>
      <c r="E99" s="19">
        <v>1.06</v>
      </c>
      <c r="F99" s="3">
        <v>76440</v>
      </c>
      <c r="H99">
        <v>1.82</v>
      </c>
      <c r="I99" s="3">
        <v>63656</v>
      </c>
    </row>
    <row r="100" spans="1:14" x14ac:dyDescent="0.3">
      <c r="A100" s="2" t="s">
        <v>50</v>
      </c>
      <c r="B100" s="3">
        <v>77338</v>
      </c>
      <c r="D100" s="2" t="s">
        <v>50</v>
      </c>
      <c r="E100" s="19">
        <v>2.5299999999999998</v>
      </c>
      <c r="F100" s="3">
        <v>77338</v>
      </c>
      <c r="H100">
        <v>1.1299999999999999</v>
      </c>
      <c r="I100" s="3">
        <v>72558</v>
      </c>
    </row>
    <row r="101" spans="1:14" x14ac:dyDescent="0.3">
      <c r="A101" s="2" t="s">
        <v>14</v>
      </c>
      <c r="B101" s="3">
        <v>78084</v>
      </c>
      <c r="D101" s="2" t="s">
        <v>14</v>
      </c>
      <c r="E101" s="19">
        <v>0.43</v>
      </c>
      <c r="F101" s="3">
        <v>78084</v>
      </c>
      <c r="H101">
        <v>0.44</v>
      </c>
      <c r="I101" s="3">
        <v>58305</v>
      </c>
    </row>
    <row r="102" spans="1:14" x14ac:dyDescent="0.3">
      <c r="A102" s="2" t="s">
        <v>32</v>
      </c>
      <c r="B102" s="3">
        <v>78676</v>
      </c>
      <c r="D102" s="2" t="s">
        <v>32</v>
      </c>
      <c r="E102" s="19">
        <v>0.51</v>
      </c>
      <c r="F102" s="3">
        <v>78676</v>
      </c>
      <c r="H102">
        <v>1.57</v>
      </c>
      <c r="I102" s="3">
        <v>75417</v>
      </c>
    </row>
    <row r="103" spans="1:14" x14ac:dyDescent="0.3">
      <c r="A103" s="2" t="s">
        <v>10</v>
      </c>
      <c r="B103" s="3">
        <v>79287</v>
      </c>
      <c r="D103" s="2" t="s">
        <v>10</v>
      </c>
      <c r="E103" s="19">
        <v>2.0099999999999998</v>
      </c>
      <c r="F103" s="3">
        <v>79287</v>
      </c>
      <c r="H103">
        <v>2.5299999999999998</v>
      </c>
      <c r="I103" s="3">
        <v>77338</v>
      </c>
    </row>
    <row r="104" spans="1:14" x14ac:dyDescent="0.3">
      <c r="A104" s="2" t="s">
        <v>8</v>
      </c>
      <c r="B104" s="3">
        <v>80440</v>
      </c>
      <c r="D104" s="2" t="s">
        <v>8</v>
      </c>
      <c r="E104" s="19">
        <v>1.0900000000000001</v>
      </c>
      <c r="F104" s="3">
        <v>80440</v>
      </c>
      <c r="H104">
        <v>5.64</v>
      </c>
      <c r="I104" s="3">
        <v>46254</v>
      </c>
    </row>
    <row r="105" spans="1:14" x14ac:dyDescent="0.3">
      <c r="A105" s="2" t="s">
        <v>33</v>
      </c>
      <c r="B105" s="3">
        <v>81740</v>
      </c>
      <c r="D105" s="2" t="s">
        <v>33</v>
      </c>
      <c r="E105" s="19">
        <v>1.9</v>
      </c>
      <c r="F105" s="3">
        <v>81740</v>
      </c>
      <c r="H105">
        <v>1.0900000000000001</v>
      </c>
      <c r="I105" s="3">
        <v>63795</v>
      </c>
    </row>
    <row r="106" spans="1:14" x14ac:dyDescent="0.3">
      <c r="A106" s="2" t="s">
        <v>24</v>
      </c>
      <c r="B106" s="3">
        <v>82427</v>
      </c>
      <c r="D106" s="2" t="s">
        <v>24</v>
      </c>
      <c r="E106" s="19">
        <v>2.27</v>
      </c>
      <c r="F106" s="3">
        <v>82427</v>
      </c>
      <c r="H106">
        <v>1.03</v>
      </c>
      <c r="I106" s="3">
        <v>60434</v>
      </c>
    </row>
    <row r="107" spans="1:14" ht="15" thickBot="1" x14ac:dyDescent="0.35">
      <c r="A107" s="2" t="s">
        <v>23</v>
      </c>
      <c r="B107" s="3">
        <v>89392</v>
      </c>
      <c r="D107" s="2" t="s">
        <v>23</v>
      </c>
      <c r="E107" s="19">
        <v>1.38</v>
      </c>
      <c r="F107" s="3">
        <v>89392</v>
      </c>
    </row>
    <row r="108" spans="1:14" x14ac:dyDescent="0.3">
      <c r="A108" s="2" t="s">
        <v>56</v>
      </c>
      <c r="B108" s="3">
        <v>3157304</v>
      </c>
      <c r="D108" s="2" t="s">
        <v>56</v>
      </c>
      <c r="E108" s="19">
        <v>1.6945999999999999</v>
      </c>
      <c r="F108" s="19">
        <v>3157304</v>
      </c>
      <c r="L108" s="5"/>
      <c r="M108" s="5">
        <v>2.15</v>
      </c>
      <c r="N108" s="5">
        <v>51113</v>
      </c>
    </row>
    <row r="109" spans="1:14" x14ac:dyDescent="0.3">
      <c r="L109">
        <v>2.15</v>
      </c>
      <c r="M109">
        <v>1</v>
      </c>
    </row>
    <row r="110" spans="1:14" ht="15" thickBot="1" x14ac:dyDescent="0.35">
      <c r="L110" s="4">
        <v>51113</v>
      </c>
      <c r="M110" s="4">
        <v>-0.22174500447723322</v>
      </c>
      <c r="N110" s="4">
        <v>1</v>
      </c>
    </row>
    <row r="111" spans="1:14" x14ac:dyDescent="0.3">
      <c r="L111" s="5"/>
      <c r="M111" s="5"/>
      <c r="N111" s="5"/>
    </row>
    <row r="113" spans="12:14" ht="15" thickBot="1" x14ac:dyDescent="0.35">
      <c r="L113" s="4"/>
      <c r="M113" s="4"/>
      <c r="N113" s="4"/>
    </row>
    <row r="114" spans="12:14" x14ac:dyDescent="0.3">
      <c r="L114" s="5"/>
      <c r="M114" s="5"/>
      <c r="N114" s="5"/>
    </row>
    <row r="116" spans="12:14" ht="15" thickBot="1" x14ac:dyDescent="0.35">
      <c r="L116" s="4"/>
      <c r="M116" s="4"/>
      <c r="N116" s="4"/>
    </row>
    <row r="117" spans="12:14" x14ac:dyDescent="0.3">
      <c r="L117" s="5"/>
      <c r="M117" s="5"/>
      <c r="N117" s="5"/>
    </row>
    <row r="118" spans="12:14" ht="15" thickBot="1" x14ac:dyDescent="0.35"/>
    <row r="119" spans="12:14" x14ac:dyDescent="0.3">
      <c r="L119" s="5"/>
      <c r="M119" s="5"/>
      <c r="N119" s="5"/>
    </row>
    <row r="121" spans="12:14" ht="15" thickBot="1" x14ac:dyDescent="0.35">
      <c r="L121" s="4"/>
      <c r="M121" s="4"/>
      <c r="N121" s="4"/>
    </row>
    <row r="122" spans="12:14" x14ac:dyDescent="0.3">
      <c r="L122" s="5"/>
      <c r="M122" s="5"/>
      <c r="N122" s="5"/>
    </row>
    <row r="124" spans="12:14" ht="15" thickBot="1" x14ac:dyDescent="0.35">
      <c r="L124" s="4"/>
      <c r="M124" s="4"/>
      <c r="N124" s="4"/>
    </row>
    <row r="125" spans="12:14" x14ac:dyDescent="0.3">
      <c r="L125" s="5"/>
      <c r="M125" s="5"/>
      <c r="N125" s="5"/>
    </row>
    <row r="127" spans="12:14" ht="15" thickBot="1" x14ac:dyDescent="0.35">
      <c r="L127" s="4"/>
      <c r="M127" s="4"/>
      <c r="N127" s="4"/>
    </row>
    <row r="128" spans="12:14" x14ac:dyDescent="0.3">
      <c r="L128" s="5"/>
      <c r="M128" s="5"/>
      <c r="N128" s="5"/>
    </row>
    <row r="129" spans="12:14" ht="15" thickBot="1" x14ac:dyDescent="0.35"/>
    <row r="130" spans="12:14" x14ac:dyDescent="0.3">
      <c r="L130" s="5"/>
      <c r="M130" s="5"/>
      <c r="N130" s="5"/>
    </row>
    <row r="132" spans="12:14" ht="15" thickBot="1" x14ac:dyDescent="0.35">
      <c r="L132" s="4"/>
      <c r="M132" s="4"/>
      <c r="N132" s="4"/>
    </row>
    <row r="133" spans="12:14" x14ac:dyDescent="0.3">
      <c r="L133" s="5"/>
      <c r="M133" s="5"/>
      <c r="N133" s="5"/>
    </row>
    <row r="135" spans="12:14" ht="15" thickBot="1" x14ac:dyDescent="0.35">
      <c r="L135" s="4"/>
      <c r="M135" s="4"/>
      <c r="N135" s="4"/>
    </row>
    <row r="136" spans="12:14" x14ac:dyDescent="0.3">
      <c r="L136" s="5"/>
      <c r="M136" s="5"/>
      <c r="N136" s="5"/>
    </row>
    <row r="138" spans="12:14" ht="15" thickBot="1" x14ac:dyDescent="0.35">
      <c r="L138" s="4"/>
      <c r="M138" s="4"/>
      <c r="N138" s="4"/>
    </row>
    <row r="139" spans="12:14" x14ac:dyDescent="0.3">
      <c r="L139" s="5"/>
      <c r="M139" s="5"/>
      <c r="N139" s="5"/>
    </row>
    <row r="140" spans="12:14" ht="15" thickBot="1" x14ac:dyDescent="0.35"/>
    <row r="141" spans="12:14" x14ac:dyDescent="0.3">
      <c r="L141" s="5"/>
      <c r="M141" s="5"/>
      <c r="N141" s="5"/>
    </row>
    <row r="143" spans="12:14" ht="15" thickBot="1" x14ac:dyDescent="0.35">
      <c r="L143" s="4"/>
      <c r="M143" s="4"/>
      <c r="N143" s="4"/>
    </row>
    <row r="144" spans="12:14" x14ac:dyDescent="0.3">
      <c r="L144" s="5"/>
      <c r="M144" s="5"/>
      <c r="N144" s="5"/>
    </row>
    <row r="146" spans="12:14" ht="15" thickBot="1" x14ac:dyDescent="0.35">
      <c r="L146" s="4"/>
      <c r="M146" s="4"/>
      <c r="N146" s="4"/>
    </row>
    <row r="147" spans="12:14" x14ac:dyDescent="0.3">
      <c r="L147" s="5"/>
      <c r="M147" s="5"/>
      <c r="N147" s="5"/>
    </row>
    <row r="149" spans="12:14" ht="15" thickBot="1" x14ac:dyDescent="0.35">
      <c r="L149" s="4"/>
      <c r="M149" s="4"/>
      <c r="N149" s="4"/>
    </row>
    <row r="150" spans="12:14" x14ac:dyDescent="0.3">
      <c r="L150" s="5"/>
      <c r="M150" s="5"/>
      <c r="N150" s="5"/>
    </row>
    <row r="152" spans="12:14" ht="15" thickBot="1" x14ac:dyDescent="0.35">
      <c r="L152" s="4"/>
      <c r="M152" s="4"/>
      <c r="N152" s="4"/>
    </row>
    <row r="153" spans="12:14" x14ac:dyDescent="0.3">
      <c r="L153" s="5"/>
      <c r="M153" s="5"/>
      <c r="N153" s="5"/>
    </row>
    <row r="155" spans="12:14" ht="15" thickBot="1" x14ac:dyDescent="0.35">
      <c r="L155" s="4"/>
      <c r="M155" s="4"/>
      <c r="N155" s="4"/>
    </row>
    <row r="156" spans="12:14" x14ac:dyDescent="0.3">
      <c r="L156" s="5"/>
      <c r="M156" s="5"/>
      <c r="N156" s="5"/>
    </row>
    <row r="157" spans="12:14" ht="15" thickBot="1" x14ac:dyDescent="0.35"/>
    <row r="158" spans="12:14" x14ac:dyDescent="0.3">
      <c r="L158" s="5"/>
      <c r="M158" s="5"/>
      <c r="N158" s="5"/>
    </row>
    <row r="160" spans="12:14" ht="15" thickBot="1" x14ac:dyDescent="0.35">
      <c r="L160" s="4"/>
      <c r="M160" s="4"/>
      <c r="N160" s="4"/>
    </row>
    <row r="161" spans="12:14" x14ac:dyDescent="0.3">
      <c r="L161" s="5"/>
      <c r="M161" s="5"/>
      <c r="N161" s="5"/>
    </row>
  </sheetData>
  <phoneticPr fontId="4" type="noConversion"/>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1 d 9 9 a 7 e - f 8 d 1 - 4 4 e b - b 5 9 d - 4 3 e 1 8 d f 9 9 8 0 1 "   x m l n s = " h t t p : / / s c h e m a s . m i c r o s o f t . c o m / D a t a M a s h u p " > A A A A A F M F A A B Q S w M E F A A C A A g A A k q 7 V o H c m I O l A A A A 9 g A A A B I A H A B D b 2 5 m a W c v U G F j a 2 F n Z S 5 4 b W w g o h g A K K A U A A A A A A A A A A A A A A A A A A A A A A A A A A A A h Y + 9 D o I w G E V f h X S n P 0 i M I a U M L g 6 S k J g Y 1 6 Z U a I Q P Q 4 v l 3 R x 8 J F 9 B j K J u j v f c M 9 x 7 v 9 5 4 N r Z N c N G 9 N R 2 k i G G K A g 2 q K w 1 U K R r c M V y h T P B C q p O s d D D J Y J P R l i m q n T s n h H j v s V / g r q 9 I R C k j h 3 y 7 U 7 V u J f r I 5 r 8 c G r B O g t J I 8 P 1 r j I g w Y 0 s c 0 x h T T m b I c w N f I Z r 2 P t s f y N d D 4 4 Z e C w 1 h s e F k j p y 8 P 4 g H U E s D B B Q A A g A I A A J K u 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S r t W T N s S g 0 w C A A A D C Q A A E w A c A E Z v c m 1 1 b G F z L 1 N l Y 3 R p b 2 4 x L m 0 g o h g A K K A U A A A A A A A A A A A A A A A A A A A A A A A A A A A A 5 Z R N b 9 p A E I b v S P y H l X M x k m U p K O m h k Q 8 R p J 9 J m g Z 6 g s p a 7 A F W 9 e 5 a + 0 F B i P + e M c a x M T b t p V L V c g C z M z v z z j M z 1 h A Z J g U Z 5 b + X N 9 1 O t 6 O X V E F M t K E G Q i Y i y Y E E J A H T 7 R D 8 j K R V U X Y y 0 C t / K C P L Q R j 3 H U v A H 0 h h 8 I 9 2 n c H b 6 T c N S k + H k j P B I v J A F z O m 6 G Z a 3 N D T a g L f 6 X m T I S S M M w M q c D z H I w O Z W C 5 0 c O W R O 3 S K m V g E l / 3 r v k e + W m l g Z D Y J B O W j / y g F f O 9 5 u c o L 5 0 l J j r a Y f A A a o x Q H J Y / p D B 0 P l s O 5 m x f k k c n h / D Z J R h F N q N K B U b Y a c r C k Y o E R x 5 s U y n B j R Y W e S 8 V z w Z l R u w 3 5 v e 3 W y W u 2 m m J 9 B h 2 J g b X Z e W T r 0 B U o u i h 4 o P m j M G + u / C z a 3 p 5 h 5 J a 3 2 + m 6 1 b 7 r d T t M N F Z R 7 X g k l b J p N g h h J M W K 7 W d C / 5 H e N 6 c 6 N w X 9 / 2 I K K j D C F F Q Y 0 Z S Z V z d h + Q z U 7 7 a z u l / h S o c l 8 8 a W 5 m U 8 g k a 1 n y Q T b v V + p q 1 U j V K b G 3 j i 5 j T 7 Y U F Z i s 9 M x P 4 9 z M 0 X i / 0 u C d + t U y r i 1 o k s o e e O + + c c + 2 s b 2 x O 3 Q j 7 X g G P k v 9 J X 7 c J F i x L i 9 n v O X 7 J b 1 / / Q b i n Q Q F W 0 D G N Y Q S L T j E m o U / y u b d H + p R t n F L V R N G P U 4 M C p + g E G u b S G a N / l V M k 5 q 1 / Z l b W + V 9 K m q P 5 Z / q y g 2 5 + 6 N R I n e 4 W F P h 8 K J T i K Z F g W i 8 5 A 8 f g e 6 / J H l r u T d i R I v l C X J F n 6 a m W 3 B R x T 0 K n F P a Z 3 N t Z D w f E 0 S g 3 x 2 T B P B d J a j B x 1 6 9 X j 7 T 3 i f v M C U E s B A i 0 A F A A C A A g A A k q 7 V o H c m I O l A A A A 9 g A A A B I A A A A A A A A A A A A A A A A A A A A A A E N v b m Z p Z y 9 Q Y W N r Y W d l L n h t b F B L A Q I t A B Q A A g A I A A J K u 1 Y P y u m r p A A A A O k A A A A T A A A A A A A A A A A A A A A A A P E A A A B b Q 2 9 u d G V u d F 9 U e X B l c 1 0 u e G 1 s U E s B A i 0 A F A A C A A g A A k q 7 V k z b E o N M A g A A A w k A A B M A A A A A A A A A A A A A A A A A 4 g 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S k A A A A A A A D f 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h d G V f a W 5 j b 2 1 l P C 9 J d G V t U G F 0 a D 4 8 L 0 l 0 Z W 1 M b 2 N h d G l v b j 4 8 U 3 R h Y m x l R W 5 0 c m l l c z 4 8 R W 5 0 c n k g V H l w Z T 0 i S X N Q c m l 2 Y X R l I i B W Y W x 1 Z T 0 i b D A i I C 8 + P E V u d H J 5 I F R 5 c G U 9 I k Z p b G x F b m F i b G V k I i B W Y W x 1 Z T 0 i b D A i I C 8 + P E V u d H J 5 I F R 5 c G U 9 I k Z p b G x D b 2 x 1 b W 5 U e X B l c y I g V m F s d W U 9 I n N C Z 0 1 E Q X c 9 P S I g L z 4 8 R W 5 0 c n k g V H l w Z T 0 i R m l s b E x h c 3 R V c G R h d G V k I i B W Y W x 1 Z T 0 i Z D I w M j M t M D U t M j Z U M T g 6 N D Y 6 M j I u N D I 1 M D Y x 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T A i I C 8 + P E V u d H J 5 I F R 5 c G U 9 I k Z p b G x U b 0 R h d G F N b 2 R l b E V u Y W J s Z W Q i I F Z h b H V l P S J s M C I g L z 4 8 R W 5 0 c n k g V H l w Z T 0 i R m l s b E 9 i a m V j d F R 5 c G U i I F Z h b H V l P S J z Q 2 9 u b m V j d G l v b k 9 u b H k i I C 8 + P E V u d H J 5 I F R 5 c G U 9 I k Z p b G x D b 2 x 1 b W 5 O Y W 1 l c y I g V m F s d W U 9 I n N b J n F 1 b 3 Q 7 c 3 R h d G V f d X N h J n F 1 b 3 Q 7 L C Z x d W 9 0 O 2 F 2 Z X J h Z 2 V f a W 5 j b 2 1 l J n F 1 b 3 Q 7 L C Z x d W 9 0 O 2 1 p b m l t d W 1 f a W 5 j b 2 1 l J n F 1 b 3 Q 7 L C Z x d W 9 0 O 2 1 h e G l t d W 1 f a W 5 j b 2 1 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3 R h d G V f a W 5 j b 2 1 l L 0 F 1 d G 9 S Z W 1 v d m V k Q 2 9 s d W 1 u c z E u e 3 N 0 Y X R l X 3 V z Y S w w f S Z x d W 9 0 O y w m c X V v d D t T Z W N 0 a W 9 u M S 9 z d G F 0 Z V 9 p b m N v b W U v Q X V 0 b 1 J l b W 9 2 Z W R D b 2 x 1 b W 5 z M S 5 7 Y X Z l c m F n Z V 9 p b m N v b W U s M X 0 m c X V v d D s s J n F 1 b 3 Q 7 U 2 V j d G l v b j E v c 3 R h d G V f a W 5 j b 2 1 l L 0 F 1 d G 9 S Z W 1 v d m V k Q 2 9 s d W 1 u c z E u e 2 1 p b m l t d W 1 f a W 5 j b 2 1 l L D J 9 J n F 1 b 3 Q 7 L C Z x d W 9 0 O 1 N l Y 3 R p b 2 4 x L 3 N 0 Y X R l X 2 l u Y 2 9 t Z S 9 B d X R v U m V t b 3 Z l Z E N v b H V t b n M x L n t t Y X h p b X V t X 2 l u Y 2 9 t Z S w z f S Z x d W 9 0 O 1 0 s J n F 1 b 3 Q 7 Q 2 9 s d W 1 u Q 2 9 1 b n Q m c X V v d D s 6 N C w m c X V v d D t L Z X l D b 2 x 1 b W 5 O Y W 1 l c y Z x d W 9 0 O z p b X S w m c X V v d D t D b 2 x 1 b W 5 J Z G V u d G l 0 a W V z J n F 1 b 3 Q 7 O l s m c X V v d D t T Z W N 0 a W 9 u M S 9 z d G F 0 Z V 9 p b m N v b W U v Q X V 0 b 1 J l b W 9 2 Z W R D b 2 x 1 b W 5 z M S 5 7 c 3 R h d G V f d X N h L D B 9 J n F 1 b 3 Q 7 L C Z x d W 9 0 O 1 N l Y 3 R p b 2 4 x L 3 N 0 Y X R l X 2 l u Y 2 9 t Z S 9 B d X R v U m V t b 3 Z l Z E N v b H V t b n M x L n t h d m V y Y W d l X 2 l u Y 2 9 t Z S w x f S Z x d W 9 0 O y w m c X V v d D t T Z W N 0 a W 9 u M S 9 z d G F 0 Z V 9 p b m N v b W U v Q X V 0 b 1 J l b W 9 2 Z W R D b 2 x 1 b W 5 z M S 5 7 b W l u a W 1 1 b V 9 p b m N v b W U s M n 0 m c X V v d D s s J n F 1 b 3 Q 7 U 2 V j d G l v b j E v c 3 R h d G V f a W 5 j b 2 1 l L 0 F 1 d G 9 S Z W 1 v d m V k Q 2 9 s d W 1 u c z E u e 2 1 h e G l t d W 1 f a W 5 j b 2 1 l L D N 9 J n F 1 b 3 Q 7 X S w m c X V v d D t S Z W x h d G l v b n N o a X B J b m Z v J n F 1 b 3 Q 7 O l t d f S I g L z 4 8 L 1 N 0 Y W J s Z U V u d H J p Z X M + P C 9 J d G V t P j x J d G V t P j x J d G V t T G 9 j Y X R p b 2 4 + P E l 0 Z W 1 U e X B l P k Z v c m 1 1 b G E 8 L 0 l 0 Z W 1 U e X B l P j x J d G V t U G F 0 a D 5 T Z W N 0 a W 9 u M S 9 z d G F 0 Z V 9 p b m N v b W U v U 2 9 1 c m N l P C 9 J d G V t U G F 0 a D 4 8 L 0 l 0 Z W 1 M b 2 N h d G l v b j 4 8 U 3 R h Y m x l R W 5 0 c m l l c y A v P j w v S X R l b T 4 8 S X R l b T 4 8 S X R l b U x v Y 2 F 0 a W 9 u P j x J d G V t V H l w Z T 5 G b 3 J t d W x h P C 9 J d G V t V H l w Z T 4 8 S X R l b V B h d G g + U 2 V j d G l v b j E v c 3 R h d G V f a W 5 j b 2 1 l L 1 B y b 2 1 v d G V k J T I w S G V h Z G V y c z w v S X R l b V B h d G g + P C 9 J d G V t T G 9 j Y X R p b 2 4 + P F N 0 Y W J s Z U V u d H J p Z X M g L z 4 8 L 0 l 0 Z W 0 + P E l 0 Z W 0 + P E l 0 Z W 1 M b 2 N h d G l v b j 4 8 S X R l b V R 5 c G U + R m 9 y b X V s Y T w v S X R l b V R 5 c G U + P E l 0 Z W 1 Q Y X R o P l N l Y 3 R p b 2 4 x L 2 N v c n J 1 c H R p b 2 5 f Y 2 9 u d m l j d G l v b n M 8 L 0 l 0 Z W 1 Q Y X R o P j w v S X R l b U x v Y 2 F 0 a W 9 u P j x T d G F i b G V F b n R y a W V z P j x F b n R y e S B U e X B l P S J J c 1 B y a X Z h d G U i I F Z h b H V l P S J s M C I g L z 4 8 R W 5 0 c n k g V H l w Z T 0 i R m l s 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z L T A 1 L T I 2 V D E 4 O j Q 2 O j Q y L j M 0 M z A y N T Z a I i A v P j x F b n R y e S B U e X B l P S J G a W x s Q 2 9 s d W 1 u V H l w Z X M i I F Z h b H V l P S J z Q m d V P S I g L z 4 8 R W 5 0 c n k g V H l w Z T 0 i R m l s b E N v b H V t b k 5 h b W V z I i B W Y W x 1 Z T 0 i c 1 s m c X V v d D t z d G F 0 Z V 9 1 c 2 E m c X V v d D s s J n F 1 b 3 Q 7 Y 2 9 u d m l j d G l v b n N f c G V y X 2 N h c G l 0 Y 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v c n J 1 c H R p b 2 5 f Y 2 9 u d m l j d G l v b n M v Q X V 0 b 1 J l b W 9 2 Z W R D b 2 x 1 b W 5 z M S 5 7 c 3 R h d G V f d X N h L D B 9 J n F 1 b 3 Q 7 L C Z x d W 9 0 O 1 N l Y 3 R p b 2 4 x L 2 N v c n J 1 c H R p b 2 5 f Y 2 9 u d m l j d G l v b n M v Q X V 0 b 1 J l b W 9 2 Z W R D b 2 x 1 b W 5 z M S 5 7 Y 2 9 u d m l j d G l v b n N f c G V y X 2 N h c G l 0 Y S w x f S Z x d W 9 0 O 1 0 s J n F 1 b 3 Q 7 Q 2 9 s d W 1 u Q 2 9 1 b n Q m c X V v d D s 6 M i w m c X V v d D t L Z X l D b 2 x 1 b W 5 O Y W 1 l c y Z x d W 9 0 O z p b X S w m c X V v d D t D b 2 x 1 b W 5 J Z G V u d G l 0 a W V z J n F 1 b 3 Q 7 O l s m c X V v d D t T Z W N 0 a W 9 u M S 9 j b 3 J y d X B 0 a W 9 u X 2 N v b n Z p Y 3 R p b 2 5 z L 0 F 1 d G 9 S Z W 1 v d m V k Q 2 9 s d W 1 u c z E u e 3 N 0 Y X R l X 3 V z Y S w w f S Z x d W 9 0 O y w m c X V v d D t T Z W N 0 a W 9 u M S 9 j b 3 J y d X B 0 a W 9 u X 2 N v b n Z p Y 3 R p b 2 5 z L 0 F 1 d G 9 S Z W 1 v d m V k Q 2 9 s d W 1 u c z E u e 2 N v b n Z p Y 3 R p b 2 5 z X 3 B l c l 9 j Y X B p d G E s M X 0 m c X V v d D t d L C Z x d W 9 0 O 1 J l b G F 0 a W 9 u c 2 h p c E l u Z m 8 m c X V v d D s 6 W 1 1 9 I i A v P j x F b n R y e S B U e X B l P S J G a W x s V G 9 E Y X R h T W 9 k Z W x F b m F i b G V k I i B W Y W x 1 Z T 0 i b D A i I C 8 + P E V u d H J 5 I F R 5 c G U 9 I k Z p b G x P Y m p l Y 3 R U e X B l I i B W Y W x 1 Z T 0 i c 0 N v b m 5 l Y 3 R p b 2 5 P b m x 5 I i A v P j w v U 3 R h Y m x l R W 5 0 c m l l c z 4 8 L 0 l 0 Z W 0 + P E l 0 Z W 0 + P E l 0 Z W 1 M b 2 N h d G l v b j 4 8 S X R l b V R 5 c G U + R m 9 y b X V s Y T w v S X R l b V R 5 c G U + P E l 0 Z W 1 Q Y X R o P l N l Y 3 R p b 2 4 x L 2 N v c n J 1 c H R p b 2 5 f Y 2 9 u d m l j d G l v b n M v U 2 9 1 c m N l P C 9 J d G V t U G F 0 a D 4 8 L 0 l 0 Z W 1 M b 2 N h d G l v b j 4 8 U 3 R h Y m x l R W 5 0 c m l l c y A v P j w v S X R l b T 4 8 S X R l b T 4 8 S X R l b U x v Y 2 F 0 a W 9 u P j x J d G V t V H l w Z T 5 G b 3 J t d W x h P C 9 J d G V t V H l w Z T 4 8 S X R l b V B h d G g + U 2 V j d G l v b j E v Y 2 9 y c n V w d G l v b l 9 j b 2 5 2 a W N 0 a W 9 u c y 9 Q c m 9 t b 3 R l Z C U y M E h l Y W R l c n M 8 L 0 l 0 Z W 1 Q Y X R o P j w v S X R l b U x v Y 2 F 0 a W 9 u P j x T d G F i b G V F b n R y a W V z I C 8 + P C 9 J d G V t P j x J d G V t P j x J d G V t T G 9 j Y X R p b 2 4 + P E l 0 Z W 1 U e X B l P k Z v c m 1 1 b G E 8 L 0 l 0 Z W 1 U e X B l P j x J d G V t U G F 0 a D 5 T Z W N 0 a W 9 u M S 9 z d G F 0 Z V 9 p b m N v b W U v Q 2 h h b m d l Z C U y M F R 5 c G U 8 L 0 l 0 Z W 1 Q Y X R o P j w v S X R l b U x v Y 2 F 0 a W 9 u P j x T d G F i b G V F b n R y a W V z I C 8 + P C 9 J d G V t P j x J d G V t P j x J d G V t T G 9 j Y X R p b 2 4 + P E l 0 Z W 1 U e X B l P k Z v c m 1 1 b G E 8 L 0 l 0 Z W 1 U e X B l P j x J d G V t U G F 0 a D 5 T Z W N 0 a W 9 u M S 9 j b 3 J y d X B 0 a W 9 u X 2 N v b n Z p Y 3 R p b 2 5 z L 0 N o Y W 5 n Z W Q l M j B U e X B l P C 9 J d G V t U G F 0 a D 4 8 L 0 l 0 Z W 1 M b 2 N h d G l v b j 4 8 U 3 R h Y m x l R W 5 0 c m l l c y A v P j w v S X R l b T 4 8 S X R l b T 4 8 S X R l b U x v Y 2 F 0 a W 9 u P j x J d G V t V H l w Z T 5 G b 3 J t d W x h P C 9 J d G V t V H l w Z T 4 8 S X R l b V B h d G g + U 2 V j d G l v b j E v c 3 R h d G V f a W 5 j b 2 1 l X 3 Z z X 2 N v c n J 1 c H R p b 2 4 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G a W x s Q 2 9 1 b n Q i I F Z h b H V l P S J s M C I g L z 4 8 R W 5 0 c n k g V H l w Z T 0 i Q W R k Z W R U b 0 R h d G F N b 2 R l b C I g V m F s d W U 9 I m w w I i A v P j x F b n R y e S B U e X B l P S J G a W x s V G F y Z 2 V 0 I i B W Y W x 1 Z T 0 i c 1 R h Y m x l X 3 N 0 Y X R l X 2 l u Y 2 9 t Z V 9 2 c 1 9 j b 3 J y d X B 0 a W 9 u I i A v P j x F b n R y e S B U e X B l P S J G a W x s R X J y b 3 J D b 2 R l I i B W Y W x 1 Z T 0 i c 1 V u a 2 5 v d 2 4 i I C 8 + P E V u d H J 5 I F R 5 c G U 9 I k Z p b G x F c n J v c k N v d W 5 0 I i B W Y W x 1 Z T 0 i b D A i I C 8 + P E V u d H J 5 I F R 5 c G U 9 I k Z p b G x M Y X N 0 V X B k Y X R l Z C I g V m F s d W U 9 I m Q y M D I z L T A 1 L T I 3 V D A w O j I x O j U 3 L j Y w N D A 4 O D l a I i A v P j x F b n R y e S B U e X B l P S J G a W x s Q 2 9 s d W 1 u V H l w Z X M i I F Z h b H V l P S J z Q m d N R E F 3 V T 0 i I C 8 + P E V u d H J 5 I F R 5 c G U 9 I k Z p b G x D b 2 x 1 b W 5 O Y W 1 l c y I g V m F s d W U 9 I n N b J n F 1 b 3 Q 7 c 3 R h d G V f d X N h J n F 1 b 3 Q 7 L C Z x d W 9 0 O 2 F 2 Z X J h Z 2 V f a W 5 j b 2 1 l J n F 1 b 3 Q 7 L C Z x d W 9 0 O 2 1 p b m l t d W 1 f a W 5 j b 2 1 l J n F 1 b 3 Q 7 L C Z x d W 9 0 O 2 1 h e G l t d W 1 f a W 5 j b 2 1 l J n F 1 b 3 Q 7 L C Z x d W 9 0 O 2 N v b n Z p Y 3 R p b 2 5 z X 3 B l c l 9 j Y X B p d G E m c X V v d D t d I i A v P j x F b n R y e S B U e X B l P S J G a W x s U 3 R h d H V z I i B W Y W x 1 Z T 0 i c 1 d h a X R p b m d G b 3 J F e G N l b F J l Z n J l c 2 g i I C 8 + P E V u d H J 5 I F R 5 c G U 9 I l J l b G F 0 a W 9 u c 2 h p c E l u Z m 9 D b 2 5 0 Y W l u Z X I i I F Z h b H V l P S J z e y Z x d W 9 0 O 2 N v b H V t b k N v d W 5 0 J n F 1 b 3 Q 7 O j U s J n F 1 b 3 Q 7 a 2 V 5 Q 2 9 s d W 1 u T m F t Z X M m c X V v d D s 6 W 1 0 s J n F 1 b 3 Q 7 c X V l c n l S Z W x h d G l v b n N o a X B z J n F 1 b 3 Q 7 O l t d L C Z x d W 9 0 O 2 N v b H V t b k l k Z W 5 0 a X R p Z X M m c X V v d D s 6 W y Z x d W 9 0 O 1 N l Y 3 R p b 2 4 x L 3 N 0 Y X R l X 2 l u Y 2 9 t Z V 9 2 c 1 9 j b 3 J y d X B 0 a W 9 u L 0 F 1 d G 9 S Z W 1 v d m V k Q 2 9 s d W 1 u c z E u e 3 N 0 Y X R l X 3 V z Y S w w f S Z x d W 9 0 O y w m c X V v d D t T Z W N 0 a W 9 u M S 9 z d G F 0 Z V 9 p b m N v b W V f d n N f Y 2 9 y c n V w d G l v b i 9 B d X R v U m V t b 3 Z l Z E N v b H V t b n M x L n t h d m V y Y W d l X 2 l u Y 2 9 t Z S w x f S Z x d W 9 0 O y w m c X V v d D t T Z W N 0 a W 9 u M S 9 z d G F 0 Z V 9 p b m N v b W V f d n N f Y 2 9 y c n V w d G l v b i 9 B d X R v U m V t b 3 Z l Z E N v b H V t b n M x L n t t a W 5 p b X V t X 2 l u Y 2 9 t Z S w y f S Z x d W 9 0 O y w m c X V v d D t T Z W N 0 a W 9 u M S 9 z d G F 0 Z V 9 p b m N v b W V f d n N f Y 2 9 y c n V w d G l v b i 9 B d X R v U m V t b 3 Z l Z E N v b H V t b n M x L n t t Y X h p b X V t X 2 l u Y 2 9 t Z S w z f S Z x d W 9 0 O y w m c X V v d D t T Z W N 0 a W 9 u M S 9 z d G F 0 Z V 9 p b m N v b W V f d n N f Y 2 9 y c n V w d G l v b i 9 B d X R v U m V t b 3 Z l Z E N v b H V t b n M x L n t j b 2 5 2 a W N 0 a W 9 u c 1 9 w Z X J f Y 2 F w a X R h L D R 9 J n F 1 b 3 Q 7 X S w m c X V v d D t D b 2 x 1 b W 5 D b 3 V u d C Z x d W 9 0 O z o 1 L C Z x d W 9 0 O 0 t l e U N v b H V t b k 5 h b W V z J n F 1 b 3 Q 7 O l t d L C Z x d W 9 0 O 0 N v b H V t b k l k Z W 5 0 a X R p Z X M m c X V v d D s 6 W y Z x d W 9 0 O 1 N l Y 3 R p b 2 4 x L 3 N 0 Y X R l X 2 l u Y 2 9 t Z V 9 2 c 1 9 j b 3 J y d X B 0 a W 9 u L 0 F 1 d G 9 S Z W 1 v d m V k Q 2 9 s d W 1 u c z E u e 3 N 0 Y X R l X 3 V z Y S w w f S Z x d W 9 0 O y w m c X V v d D t T Z W N 0 a W 9 u M S 9 z d G F 0 Z V 9 p b m N v b W V f d n N f Y 2 9 y c n V w d G l v b i 9 B d X R v U m V t b 3 Z l Z E N v b H V t b n M x L n t h d m V y Y W d l X 2 l u Y 2 9 t Z S w x f S Z x d W 9 0 O y w m c X V v d D t T Z W N 0 a W 9 u M S 9 z d G F 0 Z V 9 p b m N v b W V f d n N f Y 2 9 y c n V w d G l v b i 9 B d X R v U m V t b 3 Z l Z E N v b H V t b n M x L n t t a W 5 p b X V t X 2 l u Y 2 9 t Z S w y f S Z x d W 9 0 O y w m c X V v d D t T Z W N 0 a W 9 u M S 9 z d G F 0 Z V 9 p b m N v b W V f d n N f Y 2 9 y c n V w d G l v b i 9 B d X R v U m V t b 3 Z l Z E N v b H V t b n M x L n t t Y X h p b X V t X 2 l u Y 2 9 t Z S w z f S Z x d W 9 0 O y w m c X V v d D t T Z W N 0 a W 9 u M S 9 z d G F 0 Z V 9 p b m N v b W V f d n N f Y 2 9 y c n V w d G l v b i 9 B d X R v U m V t b 3 Z l Z E N v b H V t b n M x L n t j b 2 5 2 a W N 0 a W 9 u c 1 9 w Z X J f Y 2 F w a X R h L D R 9 J n F 1 b 3 Q 7 X S w m c X V v d D t S Z W x h d G l v b n N o a X B J b m Z v J n F 1 b 3 Q 7 O l t d f S I g L z 4 8 R W 5 0 c n k g V H l w Z T 0 i Q n V m Z m V y T m V 4 d F J l Z n J l c 2 g i I F Z h b H V l P S J s M S I g L z 4 8 R W 5 0 c n k g V H l w Z T 0 i U m V z d W x 0 V H l w Z S I g V m F s d W U 9 I n N F e G N l c H R p b 2 4 i I C 8 + P E V u d H J 5 I F R 5 c G U 9 I k 5 h b W V V c G R h d G V k Q W Z 0 Z X J G a W x s I i B W Y W x 1 Z T 0 i b D A i I C 8 + P C 9 T d G F i b G V F b n R y a W V z P j w v S X R l b T 4 8 S X R l b T 4 8 S X R l b U x v Y 2 F 0 a W 9 u P j x J d G V t V H l w Z T 5 G b 3 J t d W x h P C 9 J d G V t V H l w Z T 4 8 S X R l b V B h d G g + U 2 V j d G l v b j E v c 3 R h d G V f a W 5 j b 2 1 l X 3 Z z X 2 N v c n J 1 c H R p b 2 4 v U 2 9 1 c m N l P C 9 J d G V t U G F 0 a D 4 8 L 0 l 0 Z W 1 M b 2 N h d G l v b j 4 8 U 3 R h Y m x l R W 5 0 c m l l c y A v P j w v S X R l b T 4 8 S X R l b T 4 8 S X R l b U x v Y 2 F 0 a W 9 u P j x J d G V t V H l w Z T 5 G b 3 J t d W x h P C 9 J d G V t V H l w Z T 4 8 S X R l b V B h d G g + U 2 V j d G l v b j E v c 3 R h d G V f a W 5 j b 2 1 l X 3 Z z X 2 N v c n J 1 c H R p b 2 4 v R X h w Y W 5 k Z W Q l M j B j b 3 J y d X B 0 a W 9 u X 2 N v b n Z p Y 3 R p b 2 5 z P C 9 J d G V t U G F 0 a D 4 8 L 0 l 0 Z W 1 M b 2 N h d G l v b j 4 8 U 3 R h Y m x l R W 5 0 c m l l c y A v P j w v S X R l b T 4 8 S X R l b T 4 8 S X R l b U x v Y 2 F 0 a W 9 u P j x J d G V t V H l w Z T 5 G b 3 J t d W x h P C 9 J d G V t V H l w Z T 4 8 S X R l b V B h d G g + U 2 V j d G l v b j E v Y 2 9 y c n V w d G l v b l 9 j b 2 5 2 a W N 0 a W 9 u 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j b 3 J y d X B 0 a W 9 u X 2 N v b n Z p Y 3 R p b 2 5 z X 1 8 y I i A v P j x F b n R y e S B U e X B l P S J G a W x s Z W R D b 2 1 w b G V 0 Z V J l c 3 V s d F R v V 2 9 y a 3 N o Z W V 0 I i B W Y W x 1 Z T 0 i b D E i I C 8 + P E V u d H J 5 I F R 5 c G U 9 I k F k Z G V k V G 9 E Y X R h T W 9 k Z W w i I F Z h b H V l P S J s M C I g L z 4 8 R W 5 0 c n k g V H l w Z T 0 i R m l s b E N v d W 5 0 I i B W Y W x 1 Z T 0 i b D Q x I i A v P j x F b n R y e S B U e X B l P S J G a W x s R X J y b 3 J D b 2 R l I i B W Y W x 1 Z T 0 i c 1 V u a 2 5 v d 2 4 i I C 8 + P E V u d H J 5 I F R 5 c G U 9 I k Z p b G x F c n J v c k N v d W 5 0 I i B W Y W x 1 Z T 0 i b D A i I C 8 + P E V u d H J 5 I F R 5 c G U 9 I k Z p b G x M Y X N 0 V X B k Y X R l Z C I g V m F s d W U 9 I m Q y M D I z L T A 1 L T I 3 V D A x O j E 2 O j A 0 L j M y M j E z M z N a I i A v P j x F b n R y e S B U e X B l P S J G a W x s Q 2 9 s d W 1 u V H l w Z X M i I F Z h b H V l P S J z Q m d V R k J R V T 0 i I C 8 + P E V u d H J 5 I F R 5 c G U 9 I k Z p b G x D b 2 x 1 b W 5 O Y W 1 l c y I g V m F s d W U 9 I n N b J n F 1 b 3 Q 7 c 3 R h d G V f d X N h J n F 1 b 3 Q 7 L C Z x d W 9 0 O 1 J l c 2 V h c m N o I G F u Z C B E Z X Z l b G 9 w b W V u d C Z x d W 9 0 O y w m c X V v d D t B Z G 1 p b m l z d H J 0 Y X R p b 2 4 m c X V v d D s s J n F 1 b 3 Q 7 T W F y a 2 V 0 a W 5 n J n F 1 b 3 Q 7 L C Z x d W 9 0 O 1 B y b 2 Z p 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N v c n J 1 c H R p b 2 5 f Y 2 9 u d m l j d G l v b n M g K D I p L 0 F 1 d G 9 S Z W 1 v d m V k Q 2 9 s d W 1 u c z E u e 3 N 0 Y X R l X 3 V z Y S w w f S Z x d W 9 0 O y w m c X V v d D t T Z W N 0 a W 9 u M S 9 j b 3 J y d X B 0 a W 9 u X 2 N v b n Z p Y 3 R p b 2 5 z I C g y K S 9 B d X R v U m V t b 3 Z l Z E N v b H V t b n M x L n t S Z X N l Y X J j a C B h b m Q g R G V 2 Z W x v c G 1 l b n Q s M X 0 m c X V v d D s s J n F 1 b 3 Q 7 U 2 V j d G l v b j E v Y 2 9 y c n V w d G l v b l 9 j b 2 5 2 a W N 0 a W 9 u c y A o M i k v Q X V 0 b 1 J l b W 9 2 Z W R D b 2 x 1 b W 5 z M S 5 7 Q W R t a W 5 p c 3 R y d G F 0 a W 9 u L D J 9 J n F 1 b 3 Q 7 L C Z x d W 9 0 O 1 N l Y 3 R p b 2 4 x L 2 N v c n J 1 c H R p b 2 5 f Y 2 9 u d m l j d G l v b n M g K D I p L 0 F 1 d G 9 S Z W 1 v d m V k Q 2 9 s d W 1 u c z E u e 0 1 h c m t l d G l u Z y w z f S Z x d W 9 0 O y w m c X V v d D t T Z W N 0 a W 9 u M S 9 j b 3 J y d X B 0 a W 9 u X 2 N v b n Z p Y 3 R p b 2 5 z I C g y K S 9 B d X R v U m V t b 3 Z l Z E N v b H V t b n M x L n t Q c m 9 m a X Q s N H 0 m c X V v d D t d L C Z x d W 9 0 O 0 N v b H V t b k N v d W 5 0 J n F 1 b 3 Q 7 O j U s J n F 1 b 3 Q 7 S 2 V 5 Q 2 9 s d W 1 u T m F t Z X M m c X V v d D s 6 W 1 0 s J n F 1 b 3 Q 7 Q 2 9 s d W 1 u S W R l b n R p d G l l c y Z x d W 9 0 O z p b J n F 1 b 3 Q 7 U 2 V j d G l v b j E v Y 2 9 y c n V w d G l v b l 9 j b 2 5 2 a W N 0 a W 9 u c y A o M i k v Q X V 0 b 1 J l b W 9 2 Z W R D b 2 x 1 b W 5 z M S 5 7 c 3 R h d G V f d X N h L D B 9 J n F 1 b 3 Q 7 L C Z x d W 9 0 O 1 N l Y 3 R p b 2 4 x L 2 N v c n J 1 c H R p b 2 5 f Y 2 9 u d m l j d G l v b n M g K D I p L 0 F 1 d G 9 S Z W 1 v d m V k Q 2 9 s d W 1 u c z E u e 1 J l c 2 V h c m N o I G F u Z C B E Z X Z l b G 9 w b W V u d C w x f S Z x d W 9 0 O y w m c X V v d D t T Z W N 0 a W 9 u M S 9 j b 3 J y d X B 0 a W 9 u X 2 N v b n Z p Y 3 R p b 2 5 z I C g y K S 9 B d X R v U m V t b 3 Z l Z E N v b H V t b n M x L n t B Z G 1 p b m l z d H J 0 Y X R p b 2 4 s M n 0 m c X V v d D s s J n F 1 b 3 Q 7 U 2 V j d G l v b j E v Y 2 9 y c n V w d G l v b l 9 j b 2 5 2 a W N 0 a W 9 u c y A o M i k v Q X V 0 b 1 J l b W 9 2 Z W R D b 2 x 1 b W 5 z M S 5 7 T W F y a 2 V 0 a W 5 n L D N 9 J n F 1 b 3 Q 7 L C Z x d W 9 0 O 1 N l Y 3 R p b 2 4 x L 2 N v c n J 1 c H R p b 2 5 f Y 2 9 u d m l j d G l v b n M g K D I p L 0 F 1 d G 9 S Z W 1 v d m V k Q 2 9 s d W 1 u c z E u e 1 B y b 2 Z p d C w 0 f S Z x d W 9 0 O 1 0 s J n F 1 b 3 Q 7 U m V s Y X R p b 2 5 z a G l w S W 5 m b y Z x d W 9 0 O z p b X X 0 i I C 8 + P E V u d H J 5 I F R 5 c G U 9 I l F 1 Z X J 5 S U Q i I F Z h b H V l P S J z N j V k M j A 2 N j E t Y j A 3 Z i 0 0 Y T V m L W J m N z E t Z m M y M 2 R k Y W R h Y z c 1 I i A v P j w v U 3 R h Y m x l R W 5 0 c m l l c z 4 8 L 0 l 0 Z W 0 + P E l 0 Z W 0 + P E l 0 Z W 1 M b 2 N h d G l v b j 4 8 S X R l b V R 5 c G U + R m 9 y b X V s Y T w v S X R l b V R 5 c G U + P E l 0 Z W 1 Q Y X R o P l N l Y 3 R p b 2 4 x L 2 N v c n J 1 c H R p b 2 5 f Y 2 9 u d m l j d G l v b n M l M j A o M i k v U 2 9 1 c m N l P C 9 J d G V t U G F 0 a D 4 8 L 0 l 0 Z W 1 M b 2 N h d G l v b j 4 8 U 3 R h Y m x l R W 5 0 c m l l c y A v P j w v S X R l b T 4 8 S X R l b T 4 8 S X R l b U x v Y 2 F 0 a W 9 u P j x J d G V t V H l w Z T 5 G b 3 J t d W x h P C 9 J d G V t V H l w Z T 4 8 S X R l b V B h d G g + U 2 V j d G l v b j E v Y 2 9 y c n V w d G l v b l 9 j b 2 5 2 a W N 0 a W 9 u c y U y M C g y K S 9 Q c m 9 t b 3 R l Z C U y M E h l Y W R l c n M 8 L 0 l 0 Z W 1 Q Y X R o P j w v S X R l b U x v Y 2 F 0 a W 9 u P j x T d G F i b G V F b n R y a W V z I C 8 + P C 9 J d G V t P j x J d G V t P j x J d G V t T G 9 j Y X R p b 2 4 + P E l 0 Z W 1 U e X B l P k Z v c m 1 1 b G E 8 L 0 l 0 Z W 1 U e X B l P j x J d G V t U G F 0 a D 5 T Z W N 0 a W 9 u M S 9 j b 3 J y d X B 0 a W 9 u X 2 N v b n Z p Y 3 R p b 2 5 z J T I w K D I p L 0 N o Y W 5 n Z W Q l M j B U e X B l P C 9 J d G V t U G F 0 a D 4 8 L 0 l 0 Z W 1 M b 2 N h d G l v b j 4 8 U 3 R h Y m x l R W 5 0 c m l l c y A v P j w v S X R l b T 4 8 S X R l b T 4 8 S X R l b U x v Y 2 F 0 a W 9 u P j x J d G V t V H l w Z T 5 G b 3 J t d W x h P C 9 J d G V t V H l w Z T 4 8 S X R l b V B h d G g + U 2 V j d G l v b j E v Y 2 9 y c n V w d G l v b l 9 j b 2 5 2 a W N 0 a W 9 u c y U y M C g y K S 9 H c m 9 1 c G V k J T I w U m 9 3 c z w v S X R l b V B h d G g + P C 9 J d G V t T G 9 j Y X R p b 2 4 + P F N 0 Y W J s Z U V u d H J p Z X M g L z 4 8 L 0 l 0 Z W 0 + P C 9 J d G V t c z 4 8 L 0 x v Y 2 F s U G F j a 2 F n Z U 1 l d G F k Y X R h R m l s Z T 4 W A A A A U E s F B g A A A A A A A A A A A A A A A A A A A A A A A C Y B A A A B A A A A 0 I y d 3 w E V 0 R G M e g D A T 8 K X 6 w E A A A C Z 5 n c a a 6 9 u Q I J b U S / O 3 a / 7 A A A A A A I A A A A A A B B m A A A A A Q A A I A A A A J I h I N o F 8 6 M B I y p a T a O C x K 4 / c 6 7 5 / g d 9 O 4 A 5 L c + s R C J 0 A A A A A A 6 A A A A A A g A A I A A A A P c P O f i M D K 1 C h C x g + t G P 1 v z r s v n c y V h n N A U W f L h P L S 0 B U A A A A C q e t j 3 g M A 4 0 b c + Q p 3 R D y Q b t t N X x J w f X W K F 8 X O L v u 7 v Q f u c 0 D U L V P v Z a J X f p d 7 I h b A H 1 r v z y d J r n V y M f G I Y U k h 1 m d F 8 F 3 2 b 7 K + H 0 4 w + 5 D o d I Q A A A A O 1 E L Q K M l Y Q C 3 S g o a r q a c 7 6 6 5 p N 9 V y o u q S U A v 9 d y j P b 5 / u 6 6 R o 6 M Y c o T U G C m x i 7 c M B f n l G P T + G i m 9 A 4 I Z e B V Q g s = < / D a t a M a s h u p > 
</file>

<file path=customXml/itemProps1.xml><?xml version="1.0" encoding="utf-8"?>
<ds:datastoreItem xmlns:ds="http://schemas.openxmlformats.org/officeDocument/2006/customXml" ds:itemID="{37736C52-C108-4D54-B5DD-8CB93078BD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Imported Dataset from SQL</vt:lpstr>
      <vt:lpstr>Financial Viability Metrics</vt:lpstr>
      <vt:lpstr>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Magbiray</dc:creator>
  <cp:lastModifiedBy>Dominic Magbiray</cp:lastModifiedBy>
  <dcterms:created xsi:type="dcterms:W3CDTF">2023-05-26T18:45:55Z</dcterms:created>
  <dcterms:modified xsi:type="dcterms:W3CDTF">2023-06-09T19:45:15Z</dcterms:modified>
</cp:coreProperties>
</file>