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filterPrivacy="1"/>
  <xr:revisionPtr revIDLastSave="0" documentId="13_ncr:1_{71E253D6-3E57-2D48-AC48-685BEA438836}" xr6:coauthVersionLast="47" xr6:coauthVersionMax="47" xr10:uidLastSave="{00000000-0000-0000-0000-000000000000}"/>
  <bookViews>
    <workbookView xWindow="0" yWindow="760" windowWidth="30240" windowHeight="179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E22" i="1"/>
  <c r="E21" i="1"/>
  <c r="E9" i="1"/>
  <c r="D9" i="1"/>
  <c r="E6" i="1"/>
  <c r="D6" i="1"/>
  <c r="E4" i="1"/>
  <c r="D4" i="1"/>
  <c r="E8" i="1"/>
  <c r="D8" i="1"/>
  <c r="E7" i="1"/>
  <c r="D7" i="1"/>
  <c r="E3" i="1"/>
  <c r="D3" i="1"/>
  <c r="E2" i="1"/>
  <c r="D2" i="1"/>
</calcChain>
</file>

<file path=xl/sharedStrings.xml><?xml version="1.0" encoding="utf-8"?>
<sst xmlns="http://schemas.openxmlformats.org/spreadsheetml/2006/main" count="190" uniqueCount="81">
  <si>
    <t>Category</t>
  </si>
  <si>
    <t>ASHP</t>
  </si>
  <si>
    <t>GSHP</t>
  </si>
  <si>
    <t>PV</t>
  </si>
  <si>
    <t>Conversion</t>
  </si>
  <si>
    <t>Distribution</t>
  </si>
  <si>
    <t>kgCO2-eq/kW</t>
  </si>
  <si>
    <t>Emission</t>
  </si>
  <si>
    <t>kgCO2-eq/m2</t>
  </si>
  <si>
    <t>Ventilation</t>
  </si>
  <si>
    <t>mechanical ventilation</t>
  </si>
  <si>
    <t>window ventilation</t>
  </si>
  <si>
    <t>-</t>
  </si>
  <si>
    <t>hydronic heat distribution office</t>
  </si>
  <si>
    <t>hydronic heat distribution residential</t>
  </si>
  <si>
    <t>radiator</t>
  </si>
  <si>
    <t>per EBF</t>
  </si>
  <si>
    <t>ceiling heating</t>
  </si>
  <si>
    <t>Distribution and Emission</t>
  </si>
  <si>
    <t>kgCO2-eq/kWp</t>
  </si>
  <si>
    <t>(kgCO2-eq/m2)/(m3/hm2)</t>
  </si>
  <si>
    <t>floor heating</t>
  </si>
  <si>
    <t>m-Si</t>
  </si>
  <si>
    <t>air</t>
  </si>
  <si>
    <t>Pellets</t>
  </si>
  <si>
    <t>Confirmed 1</t>
  </si>
  <si>
    <t>electric</t>
  </si>
  <si>
    <t>Natural Gas</t>
  </si>
  <si>
    <t>None</t>
  </si>
  <si>
    <t>kgCO2-eq/egal</t>
  </si>
  <si>
    <t>egal</t>
  </si>
  <si>
    <t>SIA 2032 (2020)</t>
  </si>
  <si>
    <t>Dim</t>
  </si>
  <si>
    <t>Wood</t>
  </si>
  <si>
    <t>district</t>
  </si>
  <si>
    <t>Oil</t>
  </si>
  <si>
    <t>Dim_Cost</t>
  </si>
  <si>
    <t>Cost</t>
  </si>
  <si>
    <t>Source Emissions</t>
  </si>
  <si>
    <t>Source Cost</t>
  </si>
  <si>
    <t>description emissions</t>
  </si>
  <si>
    <t>description cost</t>
  </si>
  <si>
    <t>CHF/kW</t>
  </si>
  <si>
    <t>CHF/m2</t>
  </si>
  <si>
    <t>CHF</t>
  </si>
  <si>
    <t>overestimation, as there is only a "Übergabestation" and no burner, hence only half of the embodied emission of a burner(assumption) is counted</t>
  </si>
  <si>
    <t>Aktualisierte Daten von Treeze</t>
  </si>
  <si>
    <t>battery</t>
  </si>
  <si>
    <t>Dummy , no Battery included!</t>
  </si>
  <si>
    <t>GWP_prod</t>
  </si>
  <si>
    <t>GWP_disp</t>
  </si>
  <si>
    <t>RSL</t>
  </si>
  <si>
    <t>Source RSL</t>
  </si>
  <si>
    <t>ASHP of 7 kW</t>
  </si>
  <si>
    <t>KBOB 2022, 31.019</t>
  </si>
  <si>
    <t>Standart boiler</t>
  </si>
  <si>
    <t>KBOB 2022, 31.001</t>
  </si>
  <si>
    <t>to be done!</t>
  </si>
  <si>
    <t>including the borehole , see comment in box</t>
  </si>
  <si>
    <t>KBOB 2022, 31.017, 31.016,  http://www.erdsondenoptimierung.ch/index.php?id=269463</t>
  </si>
  <si>
    <t>assumption: radiators only 31.023, with 0.054kW/m2 heating power, according  to SIA 2024_2021 Bestandeswert (conservative assumption)</t>
  </si>
  <si>
    <t>KBOB 2022, 31.023</t>
  </si>
  <si>
    <t>KBOB 2022, 31.024</t>
  </si>
  <si>
    <t>KBOB 2022, 31.025</t>
  </si>
  <si>
    <t>KBOB 2022, 32.005, 32.011</t>
  </si>
  <si>
    <t>KBOB 2022, 31.001, own estimation</t>
  </si>
  <si>
    <t>General</t>
  </si>
  <si>
    <t>Battery</t>
  </si>
  <si>
    <t>ID_system</t>
  </si>
  <si>
    <t>KBOB 2022, 31.022</t>
  </si>
  <si>
    <t>Natural Gas old</t>
  </si>
  <si>
    <t>Oil old</t>
  </si>
  <si>
    <t>hydronic heat distribution residential old</t>
  </si>
  <si>
    <t>floor heating old</t>
  </si>
  <si>
    <t>radiator old</t>
  </si>
  <si>
    <t>CRB: 60</t>
  </si>
  <si>
    <t xml:space="preserve">CRB: 60 </t>
  </si>
  <si>
    <t>Dummy, when a System "None" is chosen</t>
  </si>
  <si>
    <t>9.5,5.1</t>
  </si>
  <si>
    <t>0.301,0.087</t>
  </si>
  <si>
    <t>according to linear interpolation between those two values of KBOB,. First value y-axies cut, second value slope.  Linearization beween 1 and 2 h3/m2h,  Since typical sizeing is 1.5 for residential, according to HSLU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</si>
</sst>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2" borderId="0" xfId="0" applyFill="1"/>
    <xf numFmtId="1" fontId="0" fillId="2" borderId="0" xfId="0" applyNumberFormat="1" applyFill="1"/>
    <xf numFmtId="0" fontId="4" fillId="2" borderId="0" xfId="0" applyFont="1" applyFill="1"/>
    <xf numFmtId="0" fontId="2" fillId="2" borderId="0" xfId="0" applyFont="1" applyFill="1"/>
    <xf numFmtId="4" fontId="5" fillId="0" borderId="6" xfId="0" applyNumberFormat="1" applyFont="1" applyBorder="1" applyAlignment="1">
      <alignment horizontal="center" vertical="center" wrapText="1"/>
    </xf>
    <xf numFmtId="0" fontId="3" fillId="0" borderId="0" xfId="0" applyFont="1"/>
    <xf numFmtId="0" fontId="0" fillId="0" borderId="2" xfId="0" applyBorder="1"/>
    <xf numFmtId="0" fontId="0" fillId="0" borderId="1" xfId="0" applyBorder="1"/>
    <xf numFmtId="4" fontId="6" fillId="0" borderId="6" xfId="0" applyNumberFormat="1" applyFont="1" applyBorder="1" applyAlignment="1">
      <alignment horizontal="center" vertical="center" wrapText="1"/>
    </xf>
    <xf numFmtId="1" fontId="0" fillId="0" borderId="2" xfId="0" applyNumberFormat="1" applyBorder="1"/>
    <xf numFmtId="0" fontId="3" fillId="0" borderId="0" xfId="0" quotePrefix="1" applyFont="1"/>
    <xf numFmtId="0" fontId="3" fillId="2" borderId="3" xfId="0" applyFont="1" applyFill="1" applyBorder="1"/>
    <xf numFmtId="0" fontId="3" fillId="3" borderId="0" xfId="0" applyFont="1" applyFill="1"/>
    <xf numFmtId="0" fontId="2" fillId="3" borderId="2" xfId="0" applyFont="1" applyFill="1" applyBorder="1"/>
    <xf numFmtId="164" fontId="2" fillId="3" borderId="0" xfId="0" applyNumberFormat="1" applyFont="1" applyFill="1"/>
    <xf numFmtId="0" fontId="2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5" borderId="1" xfId="0" applyFill="1" applyBorder="1"/>
    <xf numFmtId="0" fontId="7" fillId="0" borderId="0" xfId="0" applyFont="1" applyAlignment="1">
      <alignment horizontal="left" vertical="center"/>
    </xf>
  </cellXfs>
  <cellStyles count="1">
    <cellStyle name="Standard" xfId="0" builtinId="0"/>
  </cellStyles>
  <dxfs count="15">
    <dxf>
      <numFmt numFmtId="165" formatCode="#,##0.000"/>
    </dxf>
    <dxf>
      <numFmt numFmtId="4" formatCode="#,##0.00"/>
    </dxf>
    <dxf>
      <numFmt numFmtId="166" formatCode="#,##0.0"/>
    </dxf>
    <dxf>
      <numFmt numFmtId="3" formatCode="#,##0"/>
    </dxf>
    <dxf>
      <numFmt numFmtId="3" formatCode="#,##0"/>
    </dxf>
    <dxf>
      <numFmt numFmtId="165" formatCode="#,##0.000"/>
    </dxf>
    <dxf>
      <numFmt numFmtId="4" formatCode="#,##0.00"/>
    </dxf>
    <dxf>
      <numFmt numFmtId="166" formatCode="#,##0.0"/>
    </dxf>
    <dxf>
      <numFmt numFmtId="3" formatCode="#,##0"/>
    </dxf>
    <dxf>
      <numFmt numFmtId="3" formatCode="#,##0"/>
    </dxf>
    <dxf>
      <numFmt numFmtId="165" formatCode="#,##0.000"/>
    </dxf>
    <dxf>
      <numFmt numFmtId="4" formatCode="#,##0.00"/>
    </dxf>
    <dxf>
      <numFmt numFmtId="166" formatCode="#,##0.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72859</xdr:colOff>
      <xdr:row>27</xdr:row>
      <xdr:rowOff>22280</xdr:rowOff>
    </xdr:from>
    <xdr:to>
      <xdr:col>1</xdr:col>
      <xdr:colOff>1227795</xdr:colOff>
      <xdr:row>39</xdr:row>
      <xdr:rowOff>103909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185D3B9A-0D92-A6EA-F06D-276AADE6FD4B}"/>
            </a:ext>
          </a:extLst>
        </xdr:cNvPr>
        <xdr:cNvSpPr/>
      </xdr:nvSpPr>
      <xdr:spPr>
        <a:xfrm>
          <a:off x="72859" y="5321644"/>
          <a:ext cx="3706481" cy="2436901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 b="1">
              <a:solidFill>
                <a:schemeClr val="tx1"/>
              </a:solidFill>
            </a:rPr>
            <a:t>Comment:</a:t>
          </a:r>
        </a:p>
        <a:p>
          <a:pPr algn="l"/>
          <a:r>
            <a:rPr lang="de-DE" sz="1100">
              <a:solidFill>
                <a:schemeClr val="tx1"/>
              </a:solidFill>
            </a:rPr>
            <a:t>- All</a:t>
          </a:r>
          <a:r>
            <a:rPr lang="de-DE" sz="1100" baseline="0">
              <a:solidFill>
                <a:schemeClr val="tx1"/>
              </a:solidFill>
            </a:rPr>
            <a:t> yellow lines must be checked or updated, since not up to date any more! (Values of Linus Work)</a:t>
          </a:r>
        </a:p>
        <a:p>
          <a:pPr algn="l"/>
          <a:r>
            <a:rPr lang="de-DE" sz="1100" baseline="0">
              <a:solidFill>
                <a:schemeClr val="tx1"/>
              </a:solidFill>
            </a:rPr>
            <a:t>Old systems: they only have the emissions of disposal, but actually this is not accounted anyway! (28.6.2024)</a:t>
          </a:r>
        </a:p>
        <a:p>
          <a:pPr algn="l"/>
          <a:r>
            <a:rPr lang="de-DE" sz="1100" baseline="0">
              <a:solidFill>
                <a:schemeClr val="tx1"/>
              </a:solidFill>
            </a:rPr>
            <a:t>- The fix RSL according to norms are only used in the non probabilistic case. For the global SA these values are replaced with the statistically collected data.</a:t>
          </a:r>
        </a:p>
        <a:p>
          <a:pPr algn="l"/>
          <a:r>
            <a:rPr lang="de-DE" sz="1100" baseline="0">
              <a:solidFill>
                <a:schemeClr val="tx1"/>
              </a:solidFill>
            </a:rPr>
            <a:t>- The grey lines are not used, since no PV included and no office buildings </a:t>
          </a:r>
        </a:p>
        <a:p>
          <a:pPr algn="l"/>
          <a:r>
            <a:rPr lang="de-DE" sz="1100" baseline="0">
              <a:solidFill>
                <a:schemeClr val="tx1"/>
              </a:solidFill>
            </a:rPr>
            <a:t>- The assigned RSL is overwirtten in the Robust Assessment of Interventions under Uncertainty, since Data form the DUREE database used</a:t>
          </a:r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1568339</xdr:colOff>
      <xdr:row>27</xdr:row>
      <xdr:rowOff>67700</xdr:rowOff>
    </xdr:from>
    <xdr:to>
      <xdr:col>5</xdr:col>
      <xdr:colOff>783263</xdr:colOff>
      <xdr:row>52</xdr:row>
      <xdr:rowOff>101600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EE104D54-B871-B14F-B370-865BCA7E1A76}"/>
            </a:ext>
          </a:extLst>
        </xdr:cNvPr>
        <xdr:cNvSpPr/>
      </xdr:nvSpPr>
      <xdr:spPr>
        <a:xfrm>
          <a:off x="4118499" y="5279780"/>
          <a:ext cx="3725964" cy="48599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 b="1">
              <a:solidFill>
                <a:schemeClr val="tx1"/>
              </a:solidFill>
            </a:rPr>
            <a:t>GSHP</a:t>
          </a:r>
          <a:r>
            <a:rPr lang="de-DE" sz="1100">
              <a:solidFill>
                <a:schemeClr val="tx1"/>
              </a:solidFill>
            </a:rPr>
            <a:t>: </a:t>
          </a:r>
        </a:p>
        <a:p>
          <a:pPr algn="l"/>
          <a:r>
            <a:rPr lang="de-DE" sz="1100">
              <a:solidFill>
                <a:schemeClr val="tx1"/>
              </a:solidFill>
            </a:rPr>
            <a:t>Borehole: </a:t>
          </a:r>
          <a:r>
            <a:rPr lang="de-CH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kgCO2-eq</a:t>
          </a:r>
          <a:r>
            <a:rPr lang="de-DE" sz="1100">
              <a:solidFill>
                <a:schemeClr val="tx1"/>
              </a:solidFill>
            </a:rPr>
            <a:t> per m: prod:</a:t>
          </a:r>
          <a:r>
            <a:rPr lang="de-DE" sz="1100" baseline="0">
              <a:solidFill>
                <a:schemeClr val="tx1"/>
              </a:solidFill>
            </a:rPr>
            <a:t> </a:t>
          </a:r>
          <a:r>
            <a:rPr lang="de-CH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39.60</a:t>
          </a:r>
          <a:r>
            <a:rPr lang="de-CH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disp: </a:t>
          </a:r>
          <a:r>
            <a:rPr lang="de-CH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2.55</a:t>
          </a:r>
        </a:p>
        <a:p>
          <a:pPr algn="l"/>
          <a:r>
            <a:rPr lang="de-CH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Capacity</a:t>
          </a:r>
          <a:r>
            <a:rPr lang="de-CH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per meter:  0.04kW/m according to  http://www.erdsondenoptimierung.ch/index.php?id=269463</a:t>
          </a:r>
        </a:p>
        <a:p>
          <a:pPr algn="l"/>
          <a:r>
            <a:rPr lang="de-CH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25m per kW </a:t>
          </a:r>
        </a:p>
        <a:p>
          <a:pPr algn="l"/>
          <a:r>
            <a:rPr lang="de-CH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990 / 63.75 co2 eq per kwh prod/EoL</a:t>
          </a:r>
        </a:p>
        <a:p>
          <a:pPr algn="l"/>
          <a:endParaRPr lang="de-CH" sz="1100" b="0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de-CH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Device: GSHP 7kW: kgCO2-eq</a:t>
          </a:r>
          <a:r>
            <a:rPr lang="de-DE" sz="1100">
              <a:solidFill>
                <a:schemeClr val="tx1"/>
              </a:solidFill>
            </a:rPr>
            <a:t> per</a:t>
          </a:r>
          <a:r>
            <a:rPr lang="de-DE" sz="1100" baseline="0">
              <a:solidFill>
                <a:schemeClr val="tx1"/>
              </a:solidFill>
            </a:rPr>
            <a:t> kw: prod: 276, dips. 67.8</a:t>
          </a:r>
        </a:p>
        <a:p>
          <a:pPr algn="l"/>
          <a:endParaRPr lang="de-DE" sz="1100" baseline="0">
            <a:solidFill>
              <a:schemeClr val="tx1"/>
            </a:solidFill>
          </a:endParaRPr>
        </a:p>
        <a:p>
          <a:pPr algn="l"/>
          <a:r>
            <a:rPr lang="de-DE" sz="1100" baseline="0">
              <a:solidFill>
                <a:schemeClr val="tx1"/>
              </a:solidFill>
            </a:rPr>
            <a:t>Since for the RSL typically not deterministic values are used, but no data of the duree db for the borehole is avaliable, a weighed approach based on SIA (Norm) RSL is used. Hence the HP and the borehole were taken as one system, but only a fraction of the borehole is accounted, based on the proportion RSL_HP/RSL_Borehole</a:t>
          </a:r>
        </a:p>
        <a:p>
          <a:pPr algn="l"/>
          <a:endParaRPr lang="de-DE" sz="1100" baseline="0">
            <a:solidFill>
              <a:schemeClr val="tx1"/>
            </a:solidFill>
          </a:endParaRPr>
        </a:p>
        <a:p>
          <a:pPr algn="l"/>
          <a:r>
            <a:rPr lang="de-DE" sz="1100" baseline="0">
              <a:solidFill>
                <a:schemeClr val="tx1"/>
              </a:solidFill>
            </a:rPr>
            <a:t>The Norm values align with the Duree mean values typically!</a:t>
          </a:r>
        </a:p>
        <a:p>
          <a:pPr algn="l"/>
          <a:r>
            <a:rPr lang="de-DE" sz="1100" baseline="0">
              <a:solidFill>
                <a:schemeClr val="tx1"/>
              </a:solidFill>
            </a:rPr>
            <a:t>RSL HP -&gt; 20years, RSL Borehole 40 years,</a:t>
          </a:r>
        </a:p>
        <a:p>
          <a:pPr algn="l"/>
          <a:endParaRPr lang="de-DE" sz="1100" baseline="0">
            <a:solidFill>
              <a:schemeClr val="tx1"/>
            </a:solidFill>
          </a:endParaRPr>
        </a:p>
        <a:p>
          <a:pPr algn="l"/>
          <a:r>
            <a:rPr lang="de-DE" sz="1100" baseline="0">
              <a:solidFill>
                <a:schemeClr val="tx1"/>
              </a:solidFill>
            </a:rPr>
            <a:t>GWP_tot = GWP_HP + GWP_Borehole * (RSL_HP/RSL_Borehole)</a:t>
          </a:r>
        </a:p>
        <a:p>
          <a:pPr algn="l"/>
          <a:endParaRPr lang="de-DE" sz="1100" baseline="0">
            <a:solidFill>
              <a:schemeClr val="tx1"/>
            </a:solidFill>
          </a:endParaRPr>
        </a:p>
        <a:p>
          <a:pPr algn="l"/>
          <a:r>
            <a:rPr lang="de-DE" sz="1100" baseline="0">
              <a:solidFill>
                <a:schemeClr val="bg1"/>
              </a:solidFill>
            </a:rPr>
            <a:t>CHANGE 31.8. (beforehand weighted RSL approach, but this does not work probabilistically )</a:t>
          </a:r>
        </a:p>
        <a:p>
          <a:pPr algn="l"/>
          <a:r>
            <a:rPr lang="de-DE" sz="1100">
              <a:solidFill>
                <a:schemeClr val="bg1"/>
              </a:solidFill>
            </a:rPr>
            <a:t>=( (1930+473)/7)*20/(1266+131)+((29.6+2.55)/0.04)*40/(1266+131)</a:t>
          </a:r>
        </a:p>
      </xdr:txBody>
    </xdr:sp>
    <xdr:clientData/>
  </xdr:twoCellAnchor>
  <xdr:twoCellAnchor editAs="oneCell">
    <xdr:from>
      <xdr:col>14</xdr:col>
      <xdr:colOff>1091879</xdr:colOff>
      <xdr:row>12</xdr:row>
      <xdr:rowOff>51403</xdr:rowOff>
    </xdr:from>
    <xdr:to>
      <xdr:col>19</xdr:col>
      <xdr:colOff>650121</xdr:colOff>
      <xdr:row>21</xdr:row>
      <xdr:rowOff>65587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39D97ACB-8EDE-C5B7-4656-512F66ACE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88546" y="2409974"/>
          <a:ext cx="3428718" cy="1783113"/>
        </a:xfrm>
        <a:prstGeom prst="rect">
          <a:avLst/>
        </a:prstGeom>
      </xdr:spPr>
    </xdr:pic>
    <xdr:clientData/>
  </xdr:twoCellAnchor>
  <xdr:twoCellAnchor editAs="oneCell">
    <xdr:from>
      <xdr:col>20</xdr:col>
      <xdr:colOff>90713</xdr:colOff>
      <xdr:row>10</xdr:row>
      <xdr:rowOff>100606</xdr:rowOff>
    </xdr:from>
    <xdr:to>
      <xdr:col>23</xdr:col>
      <xdr:colOff>332619</xdr:colOff>
      <xdr:row>20</xdr:row>
      <xdr:rowOff>92522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762847E6-D12D-F92B-1D7C-F90ED8BF6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38213" y="2066082"/>
          <a:ext cx="2282977" cy="1957392"/>
        </a:xfrm>
        <a:prstGeom prst="rect">
          <a:avLst/>
        </a:prstGeom>
      </xdr:spPr>
    </xdr:pic>
    <xdr:clientData/>
  </xdr:twoCellAnchor>
  <xdr:twoCellAnchor>
    <xdr:from>
      <xdr:col>1</xdr:col>
      <xdr:colOff>1571913</xdr:colOff>
      <xdr:row>53</xdr:row>
      <xdr:rowOff>155016</xdr:rowOff>
    </xdr:from>
    <xdr:to>
      <xdr:col>5</xdr:col>
      <xdr:colOff>786837</xdr:colOff>
      <xdr:row>69</xdr:row>
      <xdr:rowOff>193039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2DCE59DA-73EE-F54A-B16A-F87A3E1235F9}"/>
            </a:ext>
          </a:extLst>
        </xdr:cNvPr>
        <xdr:cNvSpPr/>
      </xdr:nvSpPr>
      <xdr:spPr>
        <a:xfrm>
          <a:off x="4122073" y="10386136"/>
          <a:ext cx="3725964" cy="3126663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 b="1">
              <a:solidFill>
                <a:schemeClr val="tx1"/>
              </a:solidFill>
            </a:rPr>
            <a:t>MECH_VENT:</a:t>
          </a:r>
          <a:endParaRPr lang="de-DE" sz="1100">
            <a:solidFill>
              <a:schemeClr val="tx1"/>
            </a:solidFill>
          </a:endParaRPr>
        </a:p>
        <a:p>
          <a:pPr algn="l"/>
          <a:r>
            <a:rPr lang="de-DE" sz="1100">
              <a:solidFill>
                <a:schemeClr val="tx1"/>
              </a:solidFill>
            </a:rPr>
            <a:t>1</a:t>
          </a:r>
          <a:r>
            <a:rPr lang="de-DE" sz="1100" baseline="0">
              <a:solidFill>
                <a:schemeClr val="tx1"/>
              </a:solidFill>
            </a:rPr>
            <a:t> m3/m2h -&gt;  14.6 / 0.388 </a:t>
          </a:r>
        </a:p>
        <a:p>
          <a:pPr algn="l"/>
          <a:r>
            <a:rPr lang="de-DE" sz="1100" baseline="0">
              <a:solidFill>
                <a:schemeClr val="tx1"/>
              </a:solidFill>
            </a:rPr>
            <a:t>2 m3/m2h -&gt;  19.7 / 0.475</a:t>
          </a:r>
        </a:p>
        <a:p>
          <a:pPr algn="l"/>
          <a:r>
            <a:rPr lang="de-DE" sz="1100" baseline="0">
              <a:solidFill>
                <a:schemeClr val="tx1"/>
              </a:solidFill>
            </a:rPr>
            <a:t>Linerization  between 1 and 2 since typical sizeing for 1.5 m3/m2h. The embodied_emission_calculation.py automatically calculated the impact, based on the given capacity. </a:t>
          </a:r>
        </a:p>
        <a:p>
          <a:pPr algn="l"/>
          <a:endParaRPr lang="de-DE" sz="1100" baseline="0">
            <a:solidFill>
              <a:schemeClr val="tx1"/>
            </a:solidFill>
          </a:endParaRPr>
        </a:p>
        <a:p>
          <a:pPr algn="l"/>
          <a:r>
            <a:rPr lang="de-DE" sz="1100" baseline="0">
              <a:solidFill>
                <a:schemeClr val="tx1"/>
              </a:solidFill>
            </a:rPr>
            <a:t>first value in cell: y-axis value, second value slope</a:t>
          </a:r>
        </a:p>
        <a:p>
          <a:pPr algn="l"/>
          <a:r>
            <a:rPr lang="de-DE" sz="1100" baseline="0">
              <a:solidFill>
                <a:schemeClr val="tx1"/>
              </a:solidFill>
            </a:rPr>
            <a:t>9.5, 5.1</a:t>
          </a:r>
        </a:p>
        <a:p>
          <a:pPr algn="l"/>
          <a:r>
            <a:rPr lang="de-DE" sz="1100" baseline="0">
              <a:solidFill>
                <a:schemeClr val="tx1"/>
              </a:solidFill>
            </a:rPr>
            <a:t>0.301, 0.087</a:t>
          </a:r>
        </a:p>
        <a:p>
          <a:pPr algn="l"/>
          <a:endParaRPr lang="de-DE" sz="1100" baseline="0">
            <a:solidFill>
              <a:schemeClr val="tx1"/>
            </a:solidFill>
          </a:endParaRPr>
        </a:p>
        <a:p>
          <a:pPr algn="l"/>
          <a:r>
            <a:rPr lang="de-DE" sz="1100">
              <a:solidFill>
                <a:schemeClr val="bg1"/>
              </a:solidFill>
            </a:rPr>
            <a:t>old values:  </a:t>
          </a:r>
          <a:r>
            <a:rPr lang="de-CH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18.67142857</a:t>
          </a:r>
          <a:r>
            <a:rPr lang="de-CH">
              <a:solidFill>
                <a:schemeClr val="bg1"/>
              </a:solidFill>
            </a:rPr>
            <a:t> </a:t>
          </a:r>
          <a:r>
            <a:rPr lang="de-CH"/>
            <a:t>, </a:t>
          </a:r>
          <a:r>
            <a:rPr lang="de-CH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0.517</a:t>
          </a:r>
          <a:r>
            <a:rPr lang="de-CH"/>
            <a:t>  wrong</a:t>
          </a:r>
          <a:r>
            <a:rPr lang="de-CH" baseline="0"/>
            <a:t> results for capacites != 0.7 m3/m2h</a:t>
          </a:r>
          <a:r>
            <a:rPr lang="de-CH"/>
            <a:t>!!! 15.8. 2024</a:t>
          </a:r>
          <a:endParaRPr lang="de-DE" sz="1100">
            <a:solidFill>
              <a:schemeClr val="tx1"/>
            </a:solidFill>
          </a:endParaRPr>
        </a:p>
        <a:p>
          <a:pPr algn="l"/>
          <a:endParaRPr lang="de-DE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topLeftCell="A9" zoomScale="110" zoomScaleNormal="114" workbookViewId="0">
      <selection activeCell="L35" sqref="L35"/>
    </sheetView>
  </sheetViews>
  <sheetFormatPr baseColWidth="10" defaultColWidth="8.83203125" defaultRowHeight="15" x14ac:dyDescent="0.2"/>
  <cols>
    <col min="1" max="1" width="33.5" customWidth="1"/>
    <col min="2" max="2" width="24.6640625" customWidth="1"/>
    <col min="3" max="3" width="12.5" customWidth="1"/>
    <col min="4" max="4" width="13.1640625" customWidth="1"/>
    <col min="6" max="6" width="44.83203125" customWidth="1"/>
    <col min="7" max="7" width="11.5" customWidth="1"/>
    <col min="8" max="8" width="20.83203125" customWidth="1"/>
    <col min="9" max="9" width="11.1640625" style="4" customWidth="1"/>
    <col min="10" max="10" width="15.33203125" style="4" customWidth="1"/>
    <col min="11" max="11" width="11.1640625" style="4" customWidth="1"/>
    <col min="12" max="12" width="28.83203125" style="4" customWidth="1"/>
    <col min="13" max="13" width="10" customWidth="1"/>
    <col min="14" max="15" width="15.1640625" customWidth="1"/>
  </cols>
  <sheetData>
    <row r="1" spans="1:14" x14ac:dyDescent="0.2">
      <c r="A1" s="1" t="s">
        <v>68</v>
      </c>
      <c r="B1" s="1" t="s">
        <v>0</v>
      </c>
      <c r="C1" s="2" t="s">
        <v>32</v>
      </c>
      <c r="D1" s="1" t="s">
        <v>49</v>
      </c>
      <c r="E1" s="1" t="s">
        <v>50</v>
      </c>
      <c r="F1" s="1" t="s">
        <v>38</v>
      </c>
      <c r="G1" s="1" t="s">
        <v>25</v>
      </c>
      <c r="H1" s="3" t="s">
        <v>40</v>
      </c>
      <c r="I1" s="15" t="s">
        <v>36</v>
      </c>
      <c r="J1" s="15" t="s">
        <v>37</v>
      </c>
      <c r="K1" s="15" t="s">
        <v>39</v>
      </c>
      <c r="L1" s="15" t="s">
        <v>41</v>
      </c>
      <c r="M1" s="2" t="s">
        <v>51</v>
      </c>
      <c r="N1" s="1" t="s">
        <v>52</v>
      </c>
    </row>
    <row r="2" spans="1:14" x14ac:dyDescent="0.2">
      <c r="A2" s="9" t="s">
        <v>24</v>
      </c>
      <c r="B2" s="9" t="s">
        <v>4</v>
      </c>
      <c r="C2" s="10" t="s">
        <v>6</v>
      </c>
      <c r="D2" s="12">
        <f>0.849*100</f>
        <v>84.899999999999991</v>
      </c>
      <c r="E2" s="12">
        <f>0.00961*100</f>
        <v>0.96100000000000008</v>
      </c>
      <c r="F2" t="s">
        <v>56</v>
      </c>
      <c r="G2" t="s">
        <v>57</v>
      </c>
      <c r="H2" s="11" t="s">
        <v>55</v>
      </c>
      <c r="I2" s="4" t="s">
        <v>42</v>
      </c>
      <c r="M2" s="10">
        <v>20</v>
      </c>
      <c r="N2" t="s">
        <v>31</v>
      </c>
    </row>
    <row r="3" spans="1:14" x14ac:dyDescent="0.2">
      <c r="A3" s="9" t="s">
        <v>33</v>
      </c>
      <c r="B3" s="9" t="s">
        <v>4</v>
      </c>
      <c r="C3" s="10" t="s">
        <v>6</v>
      </c>
      <c r="D3" s="12">
        <f>0.849*100</f>
        <v>84.899999999999991</v>
      </c>
      <c r="E3" s="12">
        <f>0.00961*100</f>
        <v>0.96100000000000008</v>
      </c>
      <c r="F3" t="s">
        <v>56</v>
      </c>
      <c r="G3" t="s">
        <v>57</v>
      </c>
      <c r="H3" s="11" t="s">
        <v>55</v>
      </c>
      <c r="I3" s="4" t="s">
        <v>42</v>
      </c>
      <c r="M3" s="10">
        <v>20</v>
      </c>
      <c r="N3" t="s">
        <v>31</v>
      </c>
    </row>
    <row r="4" spans="1:14" x14ac:dyDescent="0.2">
      <c r="A4" s="9" t="s">
        <v>1</v>
      </c>
      <c r="B4" s="9" t="s">
        <v>4</v>
      </c>
      <c r="C4" s="10" t="s">
        <v>6</v>
      </c>
      <c r="D4" s="8">
        <f>3180/7</f>
        <v>454.28571428571428</v>
      </c>
      <c r="E4" s="8">
        <f>824/7</f>
        <v>117.71428571428571</v>
      </c>
      <c r="F4" t="s">
        <v>54</v>
      </c>
      <c r="G4" t="s">
        <v>12</v>
      </c>
      <c r="H4" s="11" t="s">
        <v>53</v>
      </c>
      <c r="I4" s="4" t="s">
        <v>42</v>
      </c>
      <c r="M4" s="10">
        <v>20</v>
      </c>
      <c r="N4" t="s">
        <v>31</v>
      </c>
    </row>
    <row r="5" spans="1:14" x14ac:dyDescent="0.2">
      <c r="A5" s="9" t="s">
        <v>2</v>
      </c>
      <c r="B5" s="9" t="s">
        <v>4</v>
      </c>
      <c r="C5" s="10" t="s">
        <v>6</v>
      </c>
      <c r="D5" s="8">
        <f>1930/7 + 39.6/0.04*(20/40)</f>
        <v>770.71428571428578</v>
      </c>
      <c r="E5" s="8">
        <f>473/7 + 2.55/0.04*(20/40)</f>
        <v>99.446428571428569</v>
      </c>
      <c r="F5" t="s">
        <v>59</v>
      </c>
      <c r="G5" t="s">
        <v>12</v>
      </c>
      <c r="H5" s="11" t="s">
        <v>58</v>
      </c>
      <c r="I5" s="4" t="s">
        <v>42</v>
      </c>
      <c r="M5" s="13">
        <v>20</v>
      </c>
      <c r="N5" t="s">
        <v>31</v>
      </c>
    </row>
    <row r="6" spans="1:14" x14ac:dyDescent="0.2">
      <c r="A6" s="9" t="s">
        <v>26</v>
      </c>
      <c r="B6" s="9" t="s">
        <v>4</v>
      </c>
      <c r="C6" s="10" t="s">
        <v>6</v>
      </c>
      <c r="D6" s="12">
        <f>6.48/0.054</f>
        <v>120.00000000000001</v>
      </c>
      <c r="E6" s="12">
        <f>0.022/0.054</f>
        <v>0.40740740740740738</v>
      </c>
      <c r="F6" t="s">
        <v>61</v>
      </c>
      <c r="G6" t="s">
        <v>12</v>
      </c>
      <c r="H6" s="11" t="s">
        <v>60</v>
      </c>
      <c r="I6" s="4" t="s">
        <v>42</v>
      </c>
      <c r="J6" s="6"/>
      <c r="M6" s="10">
        <v>20</v>
      </c>
      <c r="N6" t="s">
        <v>31</v>
      </c>
    </row>
    <row r="7" spans="1:14" x14ac:dyDescent="0.2">
      <c r="A7" s="9" t="s">
        <v>27</v>
      </c>
      <c r="B7" s="9" t="s">
        <v>4</v>
      </c>
      <c r="C7" s="10" t="s">
        <v>6</v>
      </c>
      <c r="D7" s="12">
        <f>0.849*100</f>
        <v>84.899999999999991</v>
      </c>
      <c r="E7" s="12">
        <f>0.00961*100</f>
        <v>0.96100000000000008</v>
      </c>
      <c r="F7" t="s">
        <v>56</v>
      </c>
      <c r="G7" t="s">
        <v>57</v>
      </c>
      <c r="H7" s="11" t="s">
        <v>55</v>
      </c>
      <c r="I7" s="4" t="s">
        <v>42</v>
      </c>
      <c r="J7" s="6"/>
      <c r="M7" s="10">
        <v>20</v>
      </c>
      <c r="N7" t="s">
        <v>31</v>
      </c>
    </row>
    <row r="8" spans="1:14" x14ac:dyDescent="0.2">
      <c r="A8" s="9" t="s">
        <v>35</v>
      </c>
      <c r="B8" s="9" t="s">
        <v>4</v>
      </c>
      <c r="C8" s="10" t="s">
        <v>6</v>
      </c>
      <c r="D8" s="12">
        <f>0.849*100</f>
        <v>84.899999999999991</v>
      </c>
      <c r="E8" s="12">
        <f>0.00961*100</f>
        <v>0.96100000000000008</v>
      </c>
      <c r="F8" t="s">
        <v>56</v>
      </c>
      <c r="G8" t="s">
        <v>57</v>
      </c>
      <c r="H8" s="11" t="s">
        <v>55</v>
      </c>
      <c r="I8" s="4" t="s">
        <v>42</v>
      </c>
      <c r="J8" s="6"/>
      <c r="M8" s="10">
        <v>20</v>
      </c>
      <c r="N8" t="s">
        <v>31</v>
      </c>
    </row>
    <row r="9" spans="1:14" x14ac:dyDescent="0.2">
      <c r="A9" s="9" t="s">
        <v>34</v>
      </c>
      <c r="B9" s="9" t="s">
        <v>4</v>
      </c>
      <c r="C9" s="10" t="s">
        <v>6</v>
      </c>
      <c r="D9" s="12">
        <f>0.849*100/2</f>
        <v>42.449999999999996</v>
      </c>
      <c r="E9" s="12">
        <f>0.00961*100/2</f>
        <v>0.48050000000000004</v>
      </c>
      <c r="F9" t="s">
        <v>65</v>
      </c>
      <c r="G9" t="s">
        <v>57</v>
      </c>
      <c r="H9" s="11" t="s">
        <v>45</v>
      </c>
      <c r="I9" s="4" t="s">
        <v>42</v>
      </c>
      <c r="M9" s="10">
        <v>20</v>
      </c>
      <c r="N9" t="s">
        <v>31</v>
      </c>
    </row>
    <row r="10" spans="1:14" s="20" customFormat="1" x14ac:dyDescent="0.2">
      <c r="A10" s="16" t="s">
        <v>22</v>
      </c>
      <c r="B10" s="16" t="s">
        <v>3</v>
      </c>
      <c r="C10" s="17" t="s">
        <v>19</v>
      </c>
      <c r="D10" s="18"/>
      <c r="E10" s="19"/>
      <c r="F10" s="20" t="s">
        <v>46</v>
      </c>
      <c r="G10" s="20" t="s">
        <v>12</v>
      </c>
      <c r="H10" s="21"/>
      <c r="I10" s="4" t="s">
        <v>42</v>
      </c>
      <c r="J10" s="19"/>
      <c r="M10" s="22">
        <v>30</v>
      </c>
      <c r="N10" s="20" t="s">
        <v>31</v>
      </c>
    </row>
    <row r="11" spans="1:14" s="20" customFormat="1" x14ac:dyDescent="0.2">
      <c r="A11" s="16" t="s">
        <v>13</v>
      </c>
      <c r="B11" s="16" t="s">
        <v>5</v>
      </c>
      <c r="C11" s="22" t="s">
        <v>8</v>
      </c>
      <c r="G11" s="20" t="s">
        <v>12</v>
      </c>
      <c r="H11" s="21"/>
      <c r="I11" s="4" t="s">
        <v>43</v>
      </c>
      <c r="K11" s="19"/>
      <c r="M11" s="22">
        <v>60</v>
      </c>
      <c r="N11" s="20" t="s">
        <v>75</v>
      </c>
    </row>
    <row r="12" spans="1:14" x14ac:dyDescent="0.2">
      <c r="A12" s="9" t="s">
        <v>14</v>
      </c>
      <c r="B12" s="9" t="s">
        <v>5</v>
      </c>
      <c r="C12" s="10" t="s">
        <v>8</v>
      </c>
      <c r="D12" s="12">
        <v>2.77</v>
      </c>
      <c r="E12" s="12">
        <v>0.69499999999999995</v>
      </c>
      <c r="F12" t="s">
        <v>69</v>
      </c>
      <c r="H12" s="11"/>
      <c r="I12" s="4" t="s">
        <v>43</v>
      </c>
      <c r="K12" s="7"/>
      <c r="M12" s="10">
        <v>60</v>
      </c>
      <c r="N12" t="s">
        <v>75</v>
      </c>
    </row>
    <row r="13" spans="1:14" x14ac:dyDescent="0.2">
      <c r="A13" s="9" t="s">
        <v>21</v>
      </c>
      <c r="B13" s="9" t="s">
        <v>7</v>
      </c>
      <c r="C13" s="10" t="s">
        <v>8</v>
      </c>
      <c r="D13" s="12">
        <v>3.02</v>
      </c>
      <c r="E13" s="12">
        <v>2.04</v>
      </c>
      <c r="F13" t="s">
        <v>62</v>
      </c>
      <c r="G13" t="s">
        <v>12</v>
      </c>
      <c r="H13" s="11" t="s">
        <v>16</v>
      </c>
      <c r="I13" s="4" t="s">
        <v>43</v>
      </c>
      <c r="M13" s="10">
        <v>60</v>
      </c>
      <c r="N13" t="s">
        <v>75</v>
      </c>
    </row>
    <row r="14" spans="1:14" x14ac:dyDescent="0.2">
      <c r="A14" s="9" t="s">
        <v>15</v>
      </c>
      <c r="B14" s="9" t="s">
        <v>7</v>
      </c>
      <c r="C14" s="10" t="s">
        <v>8</v>
      </c>
      <c r="D14" s="12">
        <v>6.48</v>
      </c>
      <c r="E14" s="12">
        <v>2.1999999999999999E-2</v>
      </c>
      <c r="F14" t="s">
        <v>61</v>
      </c>
      <c r="H14" s="11" t="s">
        <v>16</v>
      </c>
      <c r="I14" s="4" t="s">
        <v>43</v>
      </c>
      <c r="J14" s="5"/>
      <c r="M14" s="10">
        <v>60</v>
      </c>
      <c r="N14" t="s">
        <v>76</v>
      </c>
    </row>
    <row r="15" spans="1:14" x14ac:dyDescent="0.2">
      <c r="A15" s="9" t="s">
        <v>17</v>
      </c>
      <c r="B15" s="9" t="s">
        <v>7</v>
      </c>
      <c r="C15" s="10" t="s">
        <v>8</v>
      </c>
      <c r="D15" s="12">
        <v>5.65</v>
      </c>
      <c r="E15" s="12">
        <v>0.13400000000000001</v>
      </c>
      <c r="F15" t="s">
        <v>63</v>
      </c>
      <c r="H15" s="11" t="s">
        <v>16</v>
      </c>
      <c r="I15" s="4" t="s">
        <v>43</v>
      </c>
      <c r="M15" s="10">
        <v>30</v>
      </c>
      <c r="N15" t="s">
        <v>31</v>
      </c>
    </row>
    <row r="16" spans="1:14" s="20" customFormat="1" x14ac:dyDescent="0.2">
      <c r="A16" s="16" t="s">
        <v>23</v>
      </c>
      <c r="B16" s="16" t="s">
        <v>18</v>
      </c>
      <c r="C16" s="22" t="s">
        <v>8</v>
      </c>
      <c r="H16" s="21" t="s">
        <v>16</v>
      </c>
      <c r="I16" s="4" t="s">
        <v>43</v>
      </c>
      <c r="M16" s="22">
        <v>30</v>
      </c>
      <c r="N16" s="20" t="s">
        <v>31</v>
      </c>
    </row>
    <row r="17" spans="1:14" x14ac:dyDescent="0.2">
      <c r="A17" s="9" t="s">
        <v>10</v>
      </c>
      <c r="B17" s="9" t="s">
        <v>9</v>
      </c>
      <c r="C17" s="10" t="s">
        <v>20</v>
      </c>
      <c r="D17" s="25" t="s">
        <v>78</v>
      </c>
      <c r="E17" s="25" t="s">
        <v>79</v>
      </c>
      <c r="F17" t="s">
        <v>64</v>
      </c>
      <c r="G17" t="s">
        <v>12</v>
      </c>
      <c r="H17" s="11" t="s">
        <v>80</v>
      </c>
      <c r="I17" s="4" t="s">
        <v>43</v>
      </c>
      <c r="L17" s="7"/>
      <c r="M17" s="10">
        <v>30</v>
      </c>
      <c r="N17" t="s">
        <v>31</v>
      </c>
    </row>
    <row r="18" spans="1:14" x14ac:dyDescent="0.2">
      <c r="A18" s="9" t="s">
        <v>11</v>
      </c>
      <c r="B18" s="9" t="s">
        <v>9</v>
      </c>
      <c r="C18" s="10" t="s">
        <v>29</v>
      </c>
      <c r="G18" t="s">
        <v>12</v>
      </c>
      <c r="H18" s="11"/>
      <c r="M18" s="10">
        <v>30</v>
      </c>
      <c r="N18" t="s">
        <v>31</v>
      </c>
    </row>
    <row r="19" spans="1:14" x14ac:dyDescent="0.2">
      <c r="A19" s="14" t="s">
        <v>28</v>
      </c>
      <c r="B19" s="9" t="s">
        <v>66</v>
      </c>
      <c r="C19" s="10" t="s">
        <v>29</v>
      </c>
      <c r="D19">
        <v>0</v>
      </c>
      <c r="E19">
        <v>0</v>
      </c>
      <c r="F19" t="s">
        <v>28</v>
      </c>
      <c r="G19" t="s">
        <v>12</v>
      </c>
      <c r="H19" s="23" t="s">
        <v>77</v>
      </c>
      <c r="I19" s="4" t="s">
        <v>44</v>
      </c>
      <c r="M19" s="10">
        <v>30</v>
      </c>
      <c r="N19" t="s">
        <v>30</v>
      </c>
    </row>
    <row r="20" spans="1:14" x14ac:dyDescent="0.2">
      <c r="A20" s="9" t="s">
        <v>47</v>
      </c>
      <c r="B20" s="9" t="s">
        <v>67</v>
      </c>
      <c r="C20" s="10" t="s">
        <v>29</v>
      </c>
      <c r="D20">
        <v>0</v>
      </c>
      <c r="E20">
        <v>0</v>
      </c>
      <c r="H20" s="24" t="s">
        <v>48</v>
      </c>
      <c r="M20" s="10">
        <v>30</v>
      </c>
      <c r="N20" t="s">
        <v>30</v>
      </c>
    </row>
    <row r="21" spans="1:14" x14ac:dyDescent="0.2">
      <c r="A21" s="9" t="s">
        <v>70</v>
      </c>
      <c r="B21" s="9" t="s">
        <v>4</v>
      </c>
      <c r="C21" s="10" t="s">
        <v>6</v>
      </c>
      <c r="D21" s="12">
        <v>0</v>
      </c>
      <c r="E21" s="12">
        <f>0.00961*100</f>
        <v>0.96100000000000008</v>
      </c>
      <c r="F21" t="s">
        <v>56</v>
      </c>
      <c r="G21" t="s">
        <v>57</v>
      </c>
      <c r="H21" s="11" t="s">
        <v>55</v>
      </c>
      <c r="I21" s="4" t="s">
        <v>42</v>
      </c>
      <c r="J21" s="6"/>
      <c r="M21" s="10">
        <v>20</v>
      </c>
      <c r="N21" t="s">
        <v>31</v>
      </c>
    </row>
    <row r="22" spans="1:14" x14ac:dyDescent="0.2">
      <c r="A22" s="9" t="s">
        <v>71</v>
      </c>
      <c r="B22" s="9" t="s">
        <v>4</v>
      </c>
      <c r="C22" s="10" t="s">
        <v>6</v>
      </c>
      <c r="D22" s="12">
        <v>0</v>
      </c>
      <c r="E22" s="12">
        <f>0.00961*100</f>
        <v>0.96100000000000008</v>
      </c>
      <c r="F22" t="s">
        <v>56</v>
      </c>
      <c r="G22" t="s">
        <v>57</v>
      </c>
      <c r="H22" s="11" t="s">
        <v>55</v>
      </c>
      <c r="I22" s="4" t="s">
        <v>42</v>
      </c>
      <c r="J22" s="6"/>
      <c r="M22" s="10">
        <v>20</v>
      </c>
      <c r="N22" t="s">
        <v>31</v>
      </c>
    </row>
    <row r="23" spans="1:14" x14ac:dyDescent="0.2">
      <c r="A23" s="9" t="s">
        <v>72</v>
      </c>
      <c r="B23" s="9" t="s">
        <v>5</v>
      </c>
      <c r="C23" s="10" t="s">
        <v>8</v>
      </c>
      <c r="D23" s="12">
        <v>0</v>
      </c>
      <c r="E23" s="12">
        <v>0.69499999999999995</v>
      </c>
      <c r="F23" t="s">
        <v>69</v>
      </c>
      <c r="H23" s="11"/>
      <c r="I23" s="4" t="s">
        <v>43</v>
      </c>
      <c r="K23" s="7"/>
      <c r="M23" s="10">
        <v>60</v>
      </c>
      <c r="N23" t="s">
        <v>75</v>
      </c>
    </row>
    <row r="24" spans="1:14" x14ac:dyDescent="0.2">
      <c r="A24" s="9" t="s">
        <v>73</v>
      </c>
      <c r="B24" s="9" t="s">
        <v>7</v>
      </c>
      <c r="C24" s="10" t="s">
        <v>8</v>
      </c>
      <c r="D24" s="12">
        <v>0</v>
      </c>
      <c r="E24" s="12">
        <v>2.04</v>
      </c>
      <c r="F24" t="s">
        <v>62</v>
      </c>
      <c r="G24" t="s">
        <v>12</v>
      </c>
      <c r="H24" s="11" t="s">
        <v>16</v>
      </c>
      <c r="I24" s="4" t="s">
        <v>43</v>
      </c>
      <c r="M24" s="10">
        <v>60</v>
      </c>
      <c r="N24" t="s">
        <v>75</v>
      </c>
    </row>
    <row r="25" spans="1:14" x14ac:dyDescent="0.2">
      <c r="A25" s="9" t="s">
        <v>74</v>
      </c>
      <c r="B25" s="9" t="s">
        <v>7</v>
      </c>
      <c r="C25" s="10" t="s">
        <v>8</v>
      </c>
      <c r="D25" s="12">
        <v>0</v>
      </c>
      <c r="E25" s="12">
        <v>2.1999999999999999E-2</v>
      </c>
      <c r="F25" t="s">
        <v>61</v>
      </c>
      <c r="H25" s="11" t="s">
        <v>16</v>
      </c>
      <c r="I25" s="4" t="s">
        <v>43</v>
      </c>
      <c r="J25" s="5"/>
      <c r="M25" s="10">
        <v>60</v>
      </c>
      <c r="N25" t="s">
        <v>75</v>
      </c>
    </row>
  </sheetData>
  <phoneticPr fontId="1" type="noConversion"/>
  <conditionalFormatting sqref="D2:E9">
    <cfRule type="cellIs" dxfId="14" priority="16" operator="equal">
      <formula>0</formula>
    </cfRule>
    <cfRule type="cellIs" dxfId="13" priority="17" operator="greaterThan">
      <formula>100</formula>
    </cfRule>
    <cfRule type="cellIs" dxfId="12" priority="18" operator="between">
      <formula>10</formula>
      <formula>100</formula>
    </cfRule>
    <cfRule type="cellIs" dxfId="11" priority="19" operator="between">
      <formula>1</formula>
      <formula>10</formula>
    </cfRule>
    <cfRule type="cellIs" dxfId="10" priority="20" operator="lessThan">
      <formula>1</formula>
    </cfRule>
  </conditionalFormatting>
  <conditionalFormatting sqref="D12:E15">
    <cfRule type="cellIs" dxfId="9" priority="21" operator="equal">
      <formula>0</formula>
    </cfRule>
    <cfRule type="cellIs" dxfId="8" priority="22" operator="greaterThan">
      <formula>100</formula>
    </cfRule>
    <cfRule type="cellIs" dxfId="7" priority="23" operator="between">
      <formula>10</formula>
      <formula>100</formula>
    </cfRule>
    <cfRule type="cellIs" dxfId="6" priority="24" operator="between">
      <formula>1</formula>
      <formula>10</formula>
    </cfRule>
    <cfRule type="cellIs" dxfId="5" priority="25" operator="lessThan">
      <formula>1</formula>
    </cfRule>
  </conditionalFormatting>
  <conditionalFormatting sqref="D21:E25">
    <cfRule type="cellIs" dxfId="4" priority="1" operator="equal">
      <formula>0</formula>
    </cfRule>
    <cfRule type="cellIs" dxfId="3" priority="2" operator="greaterThan">
      <formula>100</formula>
    </cfRule>
    <cfRule type="cellIs" dxfId="2" priority="3" operator="between">
      <formula>10</formula>
      <formula>100</formula>
    </cfRule>
    <cfRule type="cellIs" dxfId="1" priority="4" operator="between">
      <formula>1</formula>
      <formula>10</formula>
    </cfRule>
    <cfRule type="cellIs" dxfId="0" priority="5" operator="lessThan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2024-09-30T13:57:30Z</dcterms:modified>
</cp:coreProperties>
</file>