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PLED\Documents\Masterarbeit\master_thesis\tables\"/>
    </mc:Choice>
  </mc:AlternateContent>
  <bookViews>
    <workbookView xWindow="0" yWindow="0" windowWidth="14988" windowHeight="7008"/>
  </bookViews>
  <sheets>
    <sheet name="Tabelle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" i="2" l="1"/>
  <c r="E58" i="2"/>
  <c r="E52" i="2"/>
  <c r="E46" i="2"/>
  <c r="E33" i="2"/>
  <c r="E32" i="2"/>
  <c r="G14" i="2" l="1"/>
  <c r="G13" i="2"/>
  <c r="D49" i="2"/>
  <c r="D32" i="2" l="1"/>
  <c r="D31" i="2"/>
  <c r="B31" i="2"/>
  <c r="E31" i="2" s="1"/>
  <c r="D39" i="2"/>
  <c r="D62" i="2"/>
  <c r="F63" i="2" s="1"/>
  <c r="D61" i="2"/>
  <c r="D64" i="2" s="1"/>
  <c r="G64" i="2" s="1"/>
  <c r="D56" i="2"/>
  <c r="F57" i="2" s="1"/>
  <c r="D55" i="2"/>
  <c r="D58" i="2" s="1"/>
  <c r="G58" i="2" s="1"/>
  <c r="D52" i="2"/>
  <c r="G52" i="2" s="1"/>
  <c r="D50" i="2"/>
  <c r="F51" i="2" s="1"/>
  <c r="G51" i="2" s="1"/>
  <c r="C46" i="2"/>
  <c r="D33" i="2"/>
  <c r="D16" i="2"/>
  <c r="G16" i="2" s="1"/>
  <c r="E36" i="2"/>
  <c r="G28" i="2"/>
  <c r="G27" i="2"/>
  <c r="G23" i="2"/>
  <c r="E10" i="2"/>
  <c r="G9" i="2"/>
  <c r="I28" i="2" l="1"/>
  <c r="G57" i="2"/>
  <c r="G63" i="2"/>
  <c r="D24" i="2"/>
  <c r="G24" i="2" s="1"/>
  <c r="I24" i="2" s="1"/>
  <c r="G31" i="2"/>
  <c r="D10" i="2"/>
  <c r="G10" i="2" s="1"/>
  <c r="I10" i="2" s="1"/>
  <c r="G33" i="2"/>
  <c r="G39" i="2"/>
  <c r="D36" i="2"/>
  <c r="D43" i="2" s="1"/>
  <c r="G32" i="2"/>
  <c r="D15" i="2"/>
  <c r="I33" i="2" l="1"/>
  <c r="G15" i="2"/>
  <c r="I17" i="2" s="1"/>
  <c r="D46" i="2"/>
  <c r="G46" i="2" s="1"/>
  <c r="F45" i="2"/>
  <c r="G45" i="2" s="1"/>
  <c r="G36" i="2"/>
  <c r="I36" i="2" s="1"/>
  <c r="I64" i="2" l="1"/>
  <c r="B5" i="2"/>
</calcChain>
</file>

<file path=xl/sharedStrings.xml><?xml version="1.0" encoding="utf-8"?>
<sst xmlns="http://schemas.openxmlformats.org/spreadsheetml/2006/main" count="116" uniqueCount="80">
  <si>
    <t>KMS</t>
  </si>
  <si>
    <t>Schlüssel</t>
  </si>
  <si>
    <t>S3</t>
  </si>
  <si>
    <t>Templates</t>
  </si>
  <si>
    <t>Grundkosten</t>
  </si>
  <si>
    <t>Stück</t>
  </si>
  <si>
    <t>Anfrage</t>
  </si>
  <si>
    <t>MB</t>
  </si>
  <si>
    <t>GB</t>
  </si>
  <si>
    <t>SSH-Key</t>
  </si>
  <si>
    <t>Source-Code komprimiert</t>
  </si>
  <si>
    <t>Build-Artefakte</t>
  </si>
  <si>
    <t xml:space="preserve">Parameter für Template Buckets </t>
  </si>
  <si>
    <t>Git-Secret</t>
  </si>
  <si>
    <t>Secret</t>
  </si>
  <si>
    <t>Aufruf</t>
  </si>
  <si>
    <t>Secret Aufruf</t>
  </si>
  <si>
    <t>Delivery-Pipeline</t>
  </si>
  <si>
    <t>Pipeline</t>
  </si>
  <si>
    <t>CodeBuild</t>
  </si>
  <si>
    <t>Min</t>
  </si>
  <si>
    <t>REST-API</t>
  </si>
  <si>
    <t>GitManagementLambda</t>
  </si>
  <si>
    <t>NTT-Serverless-CI/CD-Kostenkalkulation</t>
  </si>
  <si>
    <t>Build-Minuten pro Build:</t>
  </si>
  <si>
    <t>Größe der Erzeugten Artefakte in MB:</t>
  </si>
  <si>
    <t>Anfragen (3 pro dynamischen Durchlauf, sonst 1)</t>
  </si>
  <si>
    <t>Build-Anzahl pro Monat:</t>
  </si>
  <si>
    <t>Source-Code komprimiert in MB:</t>
  </si>
  <si>
    <t>Datentransfer aus Internet ist kostenfrei</t>
  </si>
  <si>
    <t>Dev-Pipelines nur aktive Pipelines sind Kostenpflichtig</t>
  </si>
  <si>
    <t>Source über CodePipeline zu  CodeBuild</t>
  </si>
  <si>
    <t>Push pro Feature-Branch:</t>
  </si>
  <si>
    <t>Templates an Child-Konten übertragen</t>
  </si>
  <si>
    <t>Kosten Gesamt in USD</t>
  </si>
  <si>
    <t>Anfragen aus API-Gateway</t>
  </si>
  <si>
    <t>Millisekunden Laufzeit</t>
  </si>
  <si>
    <t>Speicherbedarf</t>
  </si>
  <si>
    <t>Berechnung GB-Sekunde: Speicherbedarf in MB / 1024 * Millisekunde / 1000</t>
  </si>
  <si>
    <t>Datentransfer</t>
  </si>
  <si>
    <t>Menge</t>
  </si>
  <si>
    <t>pro</t>
  </si>
  <si>
    <t>DynamicPipelineMakerLambda</t>
  </si>
  <si>
    <t>Anfragen = Anzahl Feature-Branches</t>
  </si>
  <si>
    <t>DynamicDeletePipelineLambda</t>
  </si>
  <si>
    <t>GB-Sekunden Gesamt</t>
  </si>
  <si>
    <t>DynamicCleanupLambda</t>
  </si>
  <si>
    <t>Anfragen = Anzahl Feature-Branches * Anzahl Infrastruktur-Stacks</t>
  </si>
  <si>
    <t>CF-Templates für Infrastruktur in MB</t>
  </si>
  <si>
    <t>Kosten pro Service</t>
  </si>
  <si>
    <t>SecretsManager</t>
  </si>
  <si>
    <t>SystemsManager</t>
  </si>
  <si>
    <t>CodePipeline</t>
  </si>
  <si>
    <t>API-Gateway</t>
  </si>
  <si>
    <t>CloudFormation</t>
  </si>
  <si>
    <t>Lambda</t>
  </si>
  <si>
    <t>GESAMT-KOSTEN</t>
  </si>
  <si>
    <t>Buckets</t>
  </si>
  <si>
    <t>CodeBuild Instanz:</t>
  </si>
  <si>
    <t>general1.medium - RAM: 7 GB - Kerne: 4</t>
  </si>
  <si>
    <t>general1.small - RAM: 3 GB - Kerne: 2</t>
  </si>
  <si>
    <t>arm1.large - RAM: 16 GiB - Kerne: 8</t>
  </si>
  <si>
    <t>general1.large - RAM: 15 GB - Kerne: 8</t>
  </si>
  <si>
    <t>general1.2xlarge - RAM 144 GiB - Kerne: 72</t>
  </si>
  <si>
    <t>gpu1.large - RAM: 244 GiB - Kerne: 32</t>
  </si>
  <si>
    <t>Code Build Preisliste</t>
  </si>
  <si>
    <t>USB/Min</t>
  </si>
  <si>
    <t>Feature-Branchs pro Monat:</t>
  </si>
  <si>
    <t>Werte einfügen:</t>
  </si>
  <si>
    <t>Preislisten</t>
  </si>
  <si>
    <t xml:space="preserve">S3 Preisliste </t>
  </si>
  <si>
    <t>GB/Monat</t>
  </si>
  <si>
    <t>GB-Sekunde</t>
  </si>
  <si>
    <t>Millesekunden Laufzeit (gemessene Schwankungen: 500 - 92.000)</t>
  </si>
  <si>
    <t>Millesekunden Laufzeit ((gemessene Schwankungen: 31.000 - 92.000)</t>
  </si>
  <si>
    <t>Millesekunden Laufzeit ((gemessene Schwankungen: 300 - 635.900)</t>
  </si>
  <si>
    <t>WERT EINFÜGEN</t>
  </si>
  <si>
    <t>GEGEBENENFALLS WERT ANPASSEN</t>
  </si>
  <si>
    <t>LEGENDE:</t>
  </si>
  <si>
    <t>Datentransfer Artefakt zu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</si>
</sst>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5" fillId="3" borderId="1" applyNumberFormat="0" applyAlignment="0" applyProtection="0"/>
    <xf numFmtId="0" fontId="6" fillId="6" borderId="0" applyNumberFormat="0" applyBorder="0" applyAlignment="0" applyProtection="0"/>
    <xf numFmtId="0" fontId="7" fillId="7" borderId="1" applyNumberFormat="0" applyAlignment="0" applyProtection="0"/>
  </cellStyleXfs>
  <cellXfs count="22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vertical="center"/>
    </xf>
    <xf numFmtId="0" fontId="3" fillId="2" borderId="0" xfId="2"/>
    <xf numFmtId="0" fontId="5" fillId="3" borderId="1" xfId="4"/>
    <xf numFmtId="0" fontId="4" fillId="3" borderId="2" xfId="3"/>
    <xf numFmtId="0" fontId="1" fillId="4" borderId="3" xfId="0" applyFont="1" applyFill="1" applyBorder="1" applyAlignment="1">
      <alignment horizontal="center"/>
    </xf>
    <xf numFmtId="164" fontId="0" fillId="4" borderId="4" xfId="1" applyNumberFormat="1" applyFont="1" applyFill="1" applyBorder="1" applyAlignment="1"/>
    <xf numFmtId="0" fontId="6" fillId="6" borderId="5" xfId="5" applyBorder="1"/>
    <xf numFmtId="0" fontId="6" fillId="6" borderId="5" xfId="5" applyBorder="1" applyAlignment="1">
      <alignment horizontal="center"/>
    </xf>
    <xf numFmtId="0" fontId="6" fillId="6" borderId="6" xfId="5" applyBorder="1" applyAlignment="1">
      <alignment horizontal="center"/>
    </xf>
    <xf numFmtId="0" fontId="7" fillId="7" borderId="1" xfId="6"/>
    <xf numFmtId="0" fontId="0" fillId="0" borderId="7" xfId="0" applyBorder="1"/>
    <xf numFmtId="0" fontId="0" fillId="0" borderId="8" xfId="0" applyBorder="1"/>
    <xf numFmtId="0" fontId="4" fillId="3" borderId="2" xfId="3" applyAlignment="1">
      <alignment horizontal="center"/>
    </xf>
    <xf numFmtId="0" fontId="6" fillId="6" borderId="9" xfId="5" applyBorder="1" applyAlignment="1">
      <alignment horizontal="center"/>
    </xf>
    <xf numFmtId="0" fontId="6" fillId="6" borderId="10" xfId="5" applyBorder="1" applyAlignment="1">
      <alignment horizontal="center"/>
    </xf>
    <xf numFmtId="0" fontId="7" fillId="7" borderId="11" xfId="6" applyBorder="1" applyAlignment="1">
      <alignment horizontal="center"/>
    </xf>
    <xf numFmtId="0" fontId="7" fillId="7" borderId="12" xfId="6" applyBorder="1" applyAlignment="1">
      <alignment horizontal="center"/>
    </xf>
    <xf numFmtId="0" fontId="0" fillId="5" borderId="0" xfId="0" applyFill="1" applyAlignment="1">
      <alignment horizontal="center"/>
    </xf>
    <xf numFmtId="0" fontId="6" fillId="6" borderId="5" xfId="5" applyBorder="1" applyAlignment="1">
      <alignment horizontal="center"/>
    </xf>
  </cellXfs>
  <cellStyles count="7">
    <cellStyle name="Ausgabe" xfId="3" builtinId="21"/>
    <cellStyle name="Berechnung" xfId="4" builtinId="22"/>
    <cellStyle name="Eingabe" xfId="6" builtinId="20"/>
    <cellStyle name="Gut" xfId="5" builtinId="26"/>
    <cellStyle name="Neutral" xfId="2" builtinId="2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topLeftCell="A10" workbookViewId="0">
      <selection activeCell="A29" sqref="A29:XFD29"/>
    </sheetView>
  </sheetViews>
  <sheetFormatPr baseColWidth="10" defaultRowHeight="14.4" x14ac:dyDescent="0.3"/>
  <cols>
    <col min="1" max="1" width="16.109375" customWidth="1"/>
    <col min="2" max="2" width="52" customWidth="1"/>
    <col min="3" max="3" width="22.109375" customWidth="1"/>
    <col min="4" max="4" width="21.77734375" customWidth="1"/>
    <col min="5" max="5" width="18.6640625" customWidth="1"/>
    <col min="6" max="6" width="19.21875" customWidth="1"/>
    <col min="7" max="7" width="17.77734375" customWidth="1"/>
    <col min="8" max="8" width="17.88671875" customWidth="1"/>
    <col min="9" max="9" width="20.6640625" customWidth="1"/>
    <col min="10" max="10" width="20.21875" customWidth="1"/>
    <col min="11" max="11" width="12.109375" customWidth="1"/>
    <col min="12" max="12" width="41.109375" customWidth="1"/>
    <col min="13" max="13" width="15.88671875" customWidth="1"/>
    <col min="16" max="16" width="19.33203125" customWidth="1"/>
  </cols>
  <sheetData>
    <row r="1" spans="1:17" x14ac:dyDescent="0.3">
      <c r="E1" s="9" t="s">
        <v>68</v>
      </c>
      <c r="I1" s="9" t="s">
        <v>68</v>
      </c>
    </row>
    <row r="2" spans="1:17" x14ac:dyDescent="0.3">
      <c r="B2" t="s">
        <v>23</v>
      </c>
      <c r="C2" s="20" t="s">
        <v>27</v>
      </c>
      <c r="D2" s="20"/>
      <c r="E2" s="10"/>
      <c r="G2" s="20" t="s">
        <v>24</v>
      </c>
      <c r="H2" s="20"/>
      <c r="I2" s="10"/>
      <c r="L2" t="s">
        <v>69</v>
      </c>
    </row>
    <row r="3" spans="1:17" ht="15" thickBot="1" x14ac:dyDescent="0.35">
      <c r="C3" s="20" t="s">
        <v>25</v>
      </c>
      <c r="D3" s="20"/>
      <c r="E3" s="10"/>
      <c r="G3" s="20" t="s">
        <v>28</v>
      </c>
      <c r="H3" s="20"/>
      <c r="I3" s="10"/>
    </row>
    <row r="4" spans="1:17" x14ac:dyDescent="0.3">
      <c r="B4" s="7" t="s">
        <v>56</v>
      </c>
      <c r="C4" s="20" t="s">
        <v>32</v>
      </c>
      <c r="D4" s="20"/>
      <c r="E4" s="10"/>
      <c r="G4" s="20" t="s">
        <v>48</v>
      </c>
      <c r="H4" s="20"/>
      <c r="I4" s="11"/>
      <c r="L4" s="6" t="s">
        <v>65</v>
      </c>
      <c r="M4" s="6" t="s">
        <v>66</v>
      </c>
    </row>
    <row r="5" spans="1:17" ht="15" thickBot="1" x14ac:dyDescent="0.35">
      <c r="B5" s="8">
        <f>SUM(G9:G64)</f>
        <v>6.4011699994140629</v>
      </c>
      <c r="C5" s="20" t="s">
        <v>67</v>
      </c>
      <c r="D5" s="20"/>
      <c r="E5" s="10"/>
      <c r="G5" s="20" t="s">
        <v>58</v>
      </c>
      <c r="H5" s="20"/>
      <c r="I5" s="21" t="s">
        <v>60</v>
      </c>
      <c r="J5" s="21"/>
      <c r="L5" s="6" t="s">
        <v>60</v>
      </c>
      <c r="M5" s="6">
        <v>5.0000000000000001E-3</v>
      </c>
      <c r="Q5">
        <v>1</v>
      </c>
    </row>
    <row r="6" spans="1:17" x14ac:dyDescent="0.3">
      <c r="H6" s="3"/>
      <c r="L6" s="6" t="s">
        <v>59</v>
      </c>
      <c r="M6" s="6">
        <v>0.01</v>
      </c>
    </row>
    <row r="7" spans="1:17" x14ac:dyDescent="0.3">
      <c r="D7" s="2" t="s">
        <v>40</v>
      </c>
      <c r="E7" s="2" t="s">
        <v>4</v>
      </c>
      <c r="F7" s="2" t="s">
        <v>41</v>
      </c>
      <c r="G7" s="2" t="s">
        <v>34</v>
      </c>
      <c r="I7" s="2" t="s">
        <v>49</v>
      </c>
      <c r="L7" s="6" t="s">
        <v>61</v>
      </c>
      <c r="M7" s="6">
        <v>1.7500000000000002E-2</v>
      </c>
    </row>
    <row r="8" spans="1:17" x14ac:dyDescent="0.3">
      <c r="A8" s="5" t="s">
        <v>0</v>
      </c>
      <c r="B8" s="5"/>
      <c r="C8" s="5"/>
      <c r="D8" s="5"/>
      <c r="E8" s="5"/>
      <c r="F8" s="5"/>
      <c r="G8" s="5"/>
      <c r="H8" s="5"/>
      <c r="I8" s="5"/>
      <c r="L8" s="6" t="s">
        <v>62</v>
      </c>
      <c r="M8" s="6">
        <v>0.02</v>
      </c>
    </row>
    <row r="9" spans="1:17" x14ac:dyDescent="0.3">
      <c r="B9" t="s">
        <v>1</v>
      </c>
      <c r="D9">
        <v>5</v>
      </c>
      <c r="E9">
        <v>1</v>
      </c>
      <c r="F9" t="s">
        <v>5</v>
      </c>
      <c r="G9">
        <f>D9*E9</f>
        <v>5</v>
      </c>
      <c r="L9" s="6" t="s">
        <v>63</v>
      </c>
      <c r="M9" s="6">
        <v>0.25</v>
      </c>
    </row>
    <row r="10" spans="1:17" x14ac:dyDescent="0.3">
      <c r="B10" t="s">
        <v>26</v>
      </c>
      <c r="D10" s="1">
        <f>E2*3</f>
        <v>0</v>
      </c>
      <c r="E10">
        <f>0.03/100000</f>
        <v>2.9999999999999999E-7</v>
      </c>
      <c r="F10" t="s">
        <v>6</v>
      </c>
      <c r="G10">
        <f>D10*E10</f>
        <v>0</v>
      </c>
      <c r="I10">
        <f>SUM(G9:G10)</f>
        <v>5</v>
      </c>
      <c r="L10" s="6" t="s">
        <v>64</v>
      </c>
      <c r="M10" s="6">
        <v>0.8</v>
      </c>
    </row>
    <row r="12" spans="1:17" x14ac:dyDescent="0.3">
      <c r="A12" s="5" t="s">
        <v>2</v>
      </c>
      <c r="B12" s="5"/>
      <c r="C12" s="5"/>
      <c r="D12" s="5"/>
      <c r="E12" s="5"/>
      <c r="F12" s="5"/>
      <c r="G12" s="5"/>
      <c r="H12" s="5"/>
      <c r="I12" s="5"/>
      <c r="L12" s="6" t="s">
        <v>70</v>
      </c>
      <c r="M12" s="6" t="s">
        <v>71</v>
      </c>
      <c r="N12" s="6">
        <v>2.4500000000000001E-2</v>
      </c>
    </row>
    <row r="13" spans="1:17" x14ac:dyDescent="0.3">
      <c r="A13" t="s">
        <v>57</v>
      </c>
      <c r="B13" t="s">
        <v>3</v>
      </c>
      <c r="C13" t="s">
        <v>7</v>
      </c>
      <c r="D13">
        <v>48.9</v>
      </c>
      <c r="G13">
        <f>D13*$N$12/1024</f>
        <v>1.1699707031250001E-3</v>
      </c>
    </row>
    <row r="14" spans="1:17" x14ac:dyDescent="0.3">
      <c r="B14" t="s">
        <v>9</v>
      </c>
      <c r="C14" t="s">
        <v>7</v>
      </c>
      <c r="D14">
        <v>1.1999999999999999E-3</v>
      </c>
      <c r="G14">
        <f t="shared" ref="G14:G16" si="0">D14*$N$12/1024</f>
        <v>2.87109375E-8</v>
      </c>
      <c r="L14" s="6" t="s">
        <v>55</v>
      </c>
      <c r="M14" s="6" t="s">
        <v>72</v>
      </c>
      <c r="N14" s="6">
        <v>1.6666700000000001E-4</v>
      </c>
    </row>
    <row r="15" spans="1:17" x14ac:dyDescent="0.3">
      <c r="B15" t="s">
        <v>10</v>
      </c>
      <c r="C15" t="s">
        <v>7</v>
      </c>
      <c r="D15">
        <f>I3</f>
        <v>0</v>
      </c>
      <c r="G15">
        <f t="shared" si="0"/>
        <v>0</v>
      </c>
    </row>
    <row r="16" spans="1:17" x14ac:dyDescent="0.3">
      <c r="B16" t="s">
        <v>11</v>
      </c>
      <c r="C16" t="s">
        <v>7</v>
      </c>
      <c r="D16">
        <f>E3</f>
        <v>0</v>
      </c>
      <c r="G16">
        <f t="shared" si="0"/>
        <v>0</v>
      </c>
      <c r="L16" s="6" t="s">
        <v>39</v>
      </c>
      <c r="M16" s="6" t="s">
        <v>8</v>
      </c>
      <c r="N16" s="6">
        <v>0.01</v>
      </c>
    </row>
    <row r="17" spans="1:12" x14ac:dyDescent="0.3">
      <c r="B17" t="s">
        <v>29</v>
      </c>
      <c r="G17">
        <v>0</v>
      </c>
      <c r="I17">
        <f>SUM(G13:G17)</f>
        <v>1.1699994140625001E-3</v>
      </c>
    </row>
    <row r="18" spans="1:12" x14ac:dyDescent="0.3">
      <c r="K18" s="13" t="s">
        <v>78</v>
      </c>
      <c r="L18" s="14"/>
    </row>
    <row r="19" spans="1:12" x14ac:dyDescent="0.3">
      <c r="A19" s="5" t="s">
        <v>51</v>
      </c>
      <c r="B19" s="5"/>
      <c r="C19" s="5"/>
      <c r="D19" s="5"/>
      <c r="E19" s="5"/>
      <c r="F19" s="5"/>
      <c r="G19" s="5"/>
      <c r="H19" s="5"/>
      <c r="I19" s="5"/>
      <c r="K19" s="16" t="s">
        <v>76</v>
      </c>
      <c r="L19" s="17"/>
    </row>
    <row r="20" spans="1:12" x14ac:dyDescent="0.3">
      <c r="B20" t="s">
        <v>12</v>
      </c>
      <c r="D20">
        <v>2</v>
      </c>
      <c r="G20">
        <v>0</v>
      </c>
      <c r="K20" s="18" t="s">
        <v>77</v>
      </c>
      <c r="L20" s="19"/>
    </row>
    <row r="22" spans="1:12" x14ac:dyDescent="0.3">
      <c r="A22" s="5" t="s">
        <v>50</v>
      </c>
      <c r="B22" s="5"/>
      <c r="C22" s="5"/>
      <c r="D22" s="5"/>
      <c r="E22" s="5"/>
      <c r="F22" s="5"/>
      <c r="G22" s="5"/>
      <c r="H22" s="5"/>
      <c r="I22" s="5"/>
    </row>
    <row r="23" spans="1:12" x14ac:dyDescent="0.3">
      <c r="B23" t="s">
        <v>13</v>
      </c>
      <c r="C23" t="s">
        <v>14</v>
      </c>
      <c r="D23">
        <v>1</v>
      </c>
      <c r="E23">
        <v>0.4</v>
      </c>
      <c r="F23" t="s">
        <v>5</v>
      </c>
      <c r="G23">
        <f>E23*D23</f>
        <v>0.4</v>
      </c>
    </row>
    <row r="24" spans="1:12" x14ac:dyDescent="0.3">
      <c r="B24" t="s">
        <v>16</v>
      </c>
      <c r="C24" t="s">
        <v>15</v>
      </c>
      <c r="D24">
        <f>E2</f>
        <v>0</v>
      </c>
      <c r="E24">
        <v>0.05</v>
      </c>
      <c r="F24" t="s">
        <v>15</v>
      </c>
      <c r="G24">
        <f>E24*D24/10000</f>
        <v>0</v>
      </c>
      <c r="I24">
        <f>SUM(G23:G24)</f>
        <v>0.4</v>
      </c>
    </row>
    <row r="26" spans="1:12" x14ac:dyDescent="0.3">
      <c r="A26" s="5" t="s">
        <v>52</v>
      </c>
      <c r="B26" s="5"/>
      <c r="C26" s="5"/>
      <c r="D26" s="5"/>
      <c r="E26" s="5"/>
      <c r="F26" s="5"/>
      <c r="G26" s="5"/>
      <c r="H26" s="5"/>
      <c r="I26" s="5"/>
    </row>
    <row r="27" spans="1:12" x14ac:dyDescent="0.3">
      <c r="B27" t="s">
        <v>17</v>
      </c>
      <c r="D27">
        <v>1</v>
      </c>
      <c r="E27">
        <v>1</v>
      </c>
      <c r="F27" t="s">
        <v>18</v>
      </c>
      <c r="G27">
        <f>E27*D27</f>
        <v>1</v>
      </c>
    </row>
    <row r="28" spans="1:12" x14ac:dyDescent="0.3">
      <c r="B28" t="s">
        <v>30</v>
      </c>
      <c r="D28">
        <v>0</v>
      </c>
      <c r="E28">
        <v>1</v>
      </c>
      <c r="F28" t="s">
        <v>18</v>
      </c>
      <c r="G28">
        <f>E28*D28</f>
        <v>0</v>
      </c>
      <c r="I28">
        <f>SUM(G27:G28)</f>
        <v>1</v>
      </c>
    </row>
    <row r="30" spans="1:12" x14ac:dyDescent="0.3">
      <c r="A30" s="5" t="s">
        <v>19</v>
      </c>
      <c r="B30" s="5"/>
      <c r="C30" s="5"/>
      <c r="D30" s="5"/>
      <c r="E30" s="5"/>
      <c r="F30" s="5"/>
      <c r="G30" s="5"/>
      <c r="H30" s="5"/>
      <c r="I30" s="5"/>
    </row>
    <row r="31" spans="1:12" x14ac:dyDescent="0.3">
      <c r="B31" t="str">
        <f>I5</f>
        <v>general1.small - RAM: 3 GB - Kerne: 2</v>
      </c>
      <c r="D31">
        <f>E2*I2</f>
        <v>0</v>
      </c>
      <c r="E31">
        <f>VLOOKUP(B31,L5:M10,2,FALSE)</f>
        <v>5.0000000000000001E-3</v>
      </c>
      <c r="F31" t="s">
        <v>20</v>
      </c>
      <c r="G31">
        <f>E31*D31</f>
        <v>0</v>
      </c>
    </row>
    <row r="32" spans="1:12" x14ac:dyDescent="0.3">
      <c r="B32" t="s">
        <v>31</v>
      </c>
      <c r="C32" t="s">
        <v>7</v>
      </c>
      <c r="D32">
        <f>I3</f>
        <v>0</v>
      </c>
      <c r="E32">
        <f>N16</f>
        <v>0.01</v>
      </c>
      <c r="F32" t="s">
        <v>8</v>
      </c>
      <c r="G32">
        <f>D32*E2*E32/1024</f>
        <v>0</v>
      </c>
    </row>
    <row r="33" spans="1:9" x14ac:dyDescent="0.3">
      <c r="B33" t="s">
        <v>79</v>
      </c>
      <c r="C33" t="s">
        <v>7</v>
      </c>
      <c r="D33">
        <f>E3</f>
        <v>0</v>
      </c>
      <c r="E33">
        <f>N16</f>
        <v>0.01</v>
      </c>
      <c r="F33" t="s">
        <v>8</v>
      </c>
      <c r="G33">
        <f>D33*E33*E2/1024</f>
        <v>0</v>
      </c>
      <c r="I33">
        <f>SUM(G31:G33)</f>
        <v>0</v>
      </c>
    </row>
    <row r="35" spans="1:9" x14ac:dyDescent="0.3">
      <c r="A35" s="5" t="s">
        <v>53</v>
      </c>
      <c r="B35" s="5"/>
      <c r="C35" s="5"/>
      <c r="D35" s="5"/>
      <c r="E35" s="5"/>
      <c r="F35" s="5"/>
      <c r="G35" s="5"/>
      <c r="H35" s="5"/>
      <c r="I35" s="5"/>
    </row>
    <row r="36" spans="1:9" x14ac:dyDescent="0.3">
      <c r="B36" t="s">
        <v>21</v>
      </c>
      <c r="D36">
        <f>E2*E4</f>
        <v>0</v>
      </c>
      <c r="E36">
        <f xml:space="preserve"> 3.7 /1000000</f>
        <v>3.7000000000000002E-6</v>
      </c>
      <c r="F36" t="s">
        <v>15</v>
      </c>
      <c r="G36">
        <f>E36*D36</f>
        <v>0</v>
      </c>
      <c r="I36">
        <f>SUM(G36)</f>
        <v>0</v>
      </c>
    </row>
    <row r="38" spans="1:9" x14ac:dyDescent="0.3">
      <c r="A38" s="5" t="s">
        <v>54</v>
      </c>
      <c r="B38" s="5"/>
      <c r="C38" s="5"/>
      <c r="D38" s="5"/>
      <c r="E38" s="5"/>
      <c r="F38" s="5"/>
      <c r="G38" s="5"/>
      <c r="H38" s="5"/>
      <c r="I38" s="5"/>
    </row>
    <row r="39" spans="1:9" x14ac:dyDescent="0.3">
      <c r="B39" t="s">
        <v>33</v>
      </c>
      <c r="C39" t="s">
        <v>7</v>
      </c>
      <c r="D39">
        <f>I4</f>
        <v>0</v>
      </c>
      <c r="E39">
        <v>0.01</v>
      </c>
      <c r="F39" t="s">
        <v>8</v>
      </c>
      <c r="G39">
        <f>E39*D39*E2/1024</f>
        <v>0</v>
      </c>
    </row>
    <row r="41" spans="1:9" x14ac:dyDescent="0.3">
      <c r="A41" s="5" t="s">
        <v>55</v>
      </c>
      <c r="B41" s="5"/>
      <c r="C41" s="15" t="s">
        <v>38</v>
      </c>
      <c r="D41" s="15"/>
      <c r="E41" s="15"/>
      <c r="F41" s="15"/>
      <c r="G41" s="15"/>
      <c r="H41" s="5"/>
      <c r="I41" s="5"/>
    </row>
    <row r="42" spans="1:9" x14ac:dyDescent="0.3">
      <c r="A42" s="2" t="s">
        <v>22</v>
      </c>
      <c r="F42" s="4" t="s">
        <v>45</v>
      </c>
    </row>
    <row r="43" spans="1:9" x14ac:dyDescent="0.3">
      <c r="B43" t="s">
        <v>35</v>
      </c>
      <c r="D43">
        <f>D36</f>
        <v>0</v>
      </c>
    </row>
    <row r="44" spans="1:9" x14ac:dyDescent="0.3">
      <c r="B44" t="s">
        <v>36</v>
      </c>
      <c r="D44" s="12">
        <v>3600</v>
      </c>
    </row>
    <row r="45" spans="1:9" x14ac:dyDescent="0.3">
      <c r="B45" t="s">
        <v>37</v>
      </c>
      <c r="C45" t="s">
        <v>7</v>
      </c>
      <c r="D45">
        <v>128</v>
      </c>
      <c r="F45" s="4">
        <f>D45/1024*D44/1000*D43</f>
        <v>0</v>
      </c>
      <c r="G45">
        <f>F45*N14</f>
        <v>0</v>
      </c>
    </row>
    <row r="46" spans="1:9" x14ac:dyDescent="0.3">
      <c r="A46" t="s">
        <v>39</v>
      </c>
      <c r="B46" t="s">
        <v>7</v>
      </c>
      <c r="C46">
        <f>15/1024</f>
        <v>1.46484375E-2</v>
      </c>
      <c r="D46">
        <f>D43*C46</f>
        <v>0</v>
      </c>
      <c r="E46">
        <f>N16</f>
        <v>0.01</v>
      </c>
      <c r="F46" t="s">
        <v>8</v>
      </c>
      <c r="G46">
        <f>D46*E46/1024</f>
        <v>0</v>
      </c>
    </row>
    <row r="48" spans="1:9" x14ac:dyDescent="0.3">
      <c r="A48" s="2" t="s">
        <v>42</v>
      </c>
    </row>
    <row r="49" spans="1:9" x14ac:dyDescent="0.3">
      <c r="B49" t="s">
        <v>43</v>
      </c>
      <c r="D49">
        <f>E5</f>
        <v>0</v>
      </c>
    </row>
    <row r="50" spans="1:9" x14ac:dyDescent="0.3">
      <c r="B50" t="s">
        <v>74</v>
      </c>
      <c r="D50" s="12">
        <f>(31000 +92000)/2</f>
        <v>61500</v>
      </c>
    </row>
    <row r="51" spans="1:9" x14ac:dyDescent="0.3">
      <c r="B51" t="s">
        <v>37</v>
      </c>
      <c r="C51" t="s">
        <v>7</v>
      </c>
      <c r="D51">
        <v>128</v>
      </c>
      <c r="F51" s="4">
        <f>D50/1000*D51/1024</f>
        <v>7.6875</v>
      </c>
      <c r="G51">
        <f>F51*D49*N14</f>
        <v>0</v>
      </c>
    </row>
    <row r="52" spans="1:9" x14ac:dyDescent="0.3">
      <c r="A52" t="s">
        <v>39</v>
      </c>
      <c r="B52" t="s">
        <v>7</v>
      </c>
      <c r="C52">
        <v>5.0000000000000001E-3</v>
      </c>
      <c r="D52">
        <f>C52*D49</f>
        <v>0</v>
      </c>
      <c r="E52">
        <f>N16</f>
        <v>0.01</v>
      </c>
      <c r="F52" t="s">
        <v>8</v>
      </c>
      <c r="G52">
        <f>E52*D52/1024</f>
        <v>0</v>
      </c>
    </row>
    <row r="54" spans="1:9" x14ac:dyDescent="0.3">
      <c r="A54" s="2" t="s">
        <v>44</v>
      </c>
    </row>
    <row r="55" spans="1:9" x14ac:dyDescent="0.3">
      <c r="B55" t="s">
        <v>43</v>
      </c>
      <c r="D55">
        <f>E5</f>
        <v>0</v>
      </c>
    </row>
    <row r="56" spans="1:9" x14ac:dyDescent="0.3">
      <c r="B56" t="s">
        <v>73</v>
      </c>
      <c r="D56" s="12">
        <f>(500+92000)/2*12</f>
        <v>555000</v>
      </c>
    </row>
    <row r="57" spans="1:9" x14ac:dyDescent="0.3">
      <c r="B57" t="s">
        <v>37</v>
      </c>
      <c r="C57" t="s">
        <v>7</v>
      </c>
      <c r="D57">
        <v>128</v>
      </c>
      <c r="F57" s="4">
        <f>D56/1000*D57/1024</f>
        <v>69.375</v>
      </c>
      <c r="G57">
        <f>F57*D55*N14</f>
        <v>0</v>
      </c>
    </row>
    <row r="58" spans="1:9" x14ac:dyDescent="0.3">
      <c r="A58" t="s">
        <v>39</v>
      </c>
      <c r="B58" t="s">
        <v>7</v>
      </c>
      <c r="C58">
        <v>5.0000000000000001E-3</v>
      </c>
      <c r="D58">
        <f>C58*D55</f>
        <v>0</v>
      </c>
      <c r="E58">
        <f>N16</f>
        <v>0.01</v>
      </c>
      <c r="F58" t="s">
        <v>8</v>
      </c>
      <c r="G58">
        <f>E58*D58/1024</f>
        <v>0</v>
      </c>
    </row>
    <row r="60" spans="1:9" x14ac:dyDescent="0.3">
      <c r="A60" s="2" t="s">
        <v>46</v>
      </c>
    </row>
    <row r="61" spans="1:9" x14ac:dyDescent="0.3">
      <c r="B61" t="s">
        <v>47</v>
      </c>
      <c r="D61">
        <f>E5*12</f>
        <v>0</v>
      </c>
    </row>
    <row r="62" spans="1:9" x14ac:dyDescent="0.3">
      <c r="B62" t="s">
        <v>75</v>
      </c>
      <c r="D62" s="12">
        <f>(300+635900)/2</f>
        <v>318100</v>
      </c>
    </row>
    <row r="63" spans="1:9" x14ac:dyDescent="0.3">
      <c r="B63" t="s">
        <v>37</v>
      </c>
      <c r="C63" t="s">
        <v>7</v>
      </c>
      <c r="D63">
        <v>128</v>
      </c>
      <c r="F63" s="4">
        <f>D63/1024*D62/1000</f>
        <v>39.762500000000003</v>
      </c>
      <c r="G63">
        <f>F63*D61*N14</f>
        <v>0</v>
      </c>
    </row>
    <row r="64" spans="1:9" x14ac:dyDescent="0.3">
      <c r="A64" t="s">
        <v>39</v>
      </c>
      <c r="B64" t="s">
        <v>7</v>
      </c>
      <c r="C64">
        <v>5.0000000000000001E-3</v>
      </c>
      <c r="D64">
        <f>C64*D61</f>
        <v>0</v>
      </c>
      <c r="E64">
        <f>N16</f>
        <v>0.01</v>
      </c>
      <c r="F64" t="s">
        <v>8</v>
      </c>
      <c r="G64">
        <f>E64*D64</f>
        <v>0</v>
      </c>
      <c r="I64">
        <f>SUM(G43:G64)</f>
        <v>0</v>
      </c>
    </row>
  </sheetData>
  <mergeCells count="12">
    <mergeCell ref="C2:D2"/>
    <mergeCell ref="C3:D3"/>
    <mergeCell ref="C4:D4"/>
    <mergeCell ref="C5:D5"/>
    <mergeCell ref="G2:H2"/>
    <mergeCell ref="G3:H3"/>
    <mergeCell ref="G4:H4"/>
    <mergeCell ref="C41:G41"/>
    <mergeCell ref="K19:L19"/>
    <mergeCell ref="K20:L20"/>
    <mergeCell ref="G5:H5"/>
    <mergeCell ref="I5:J5"/>
  </mergeCells>
  <dataValidations count="2">
    <dataValidation type="list" allowBlank="1" showInputMessage="1" showErrorMessage="1" sqref="I5">
      <formula1>$L$5:$L$10</formula1>
    </dataValidation>
    <dataValidation type="list" allowBlank="1" showInputMessage="1" showErrorMessage="1" sqref="K15">
      <formula1>$K$18:$K$34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>NTT Data Deutschland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Ampletzer, Dominik</dc:creator>
  <cp:lastModifiedBy>Ampletzer, Dominik</cp:lastModifiedBy>
  <dcterms:created xsi:type="dcterms:W3CDTF">2020-12-03T13:02:41Z</dcterms:created>
  <dcterms:modified xsi:type="dcterms:W3CDTF">2020-12-07T12:33:24Z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qChecksum">
    <vt:lpwstr>33AF0AE5B23CBDA468E7637FFC679892</vt:lpwstr>
  </property>
  <property fmtid="{D5CDD505-2E9C-101B-9397-08002B2CF9AE}" pid="3" name="CqInformationType">
    <vt:lpwstr>Working Standard</vt:lpwstr>
  </property>
  <property fmtid="{D5CDD505-2E9C-101B-9397-08002B2CF9AE}" pid="4" name="CqVitality">
    <vt:lpwstr/>
  </property>
  <property fmtid="{D5CDD505-2E9C-101B-9397-08002B2CF9AE}" pid="5" name="CqDisclosureRange">
    <vt:lpwstr/>
  </property>
  <property fmtid="{D5CDD505-2E9C-101B-9397-08002B2CF9AE}" pid="6" name="CqDisclosureRangeStamp">
    <vt:lpwstr/>
  </property>
  <property fmtid="{D5CDD505-2E9C-101B-9397-08002B2CF9AE}" pid="7" name="CqDisclosureRangeLimitation">
    <vt:lpwstr/>
  </property>
  <property fmtid="{D5CDD505-2E9C-101B-9397-08002B2CF9AE}" pid="8" name="CqOwner">
    <vt:lpwstr>AMPLED</vt:lpwstr>
  </property>
  <property fmtid="{D5CDD505-2E9C-101B-9397-08002B2CF9AE}" pid="9" name="CqDepartment">
    <vt:lpwstr/>
  </property>
  <property fmtid="{D5CDD505-2E9C-101B-9397-08002B2CF9AE}" pid="10" name="CqCompanyOwner">
    <vt:lpwstr>EBS Romania SA</vt:lpwstr>
  </property>
</Properties>
</file>