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LED\Documents\Masterarbeit\public\CI-CD-Verfahren-im-Serverless-Cloud-Computing\Kosten-Kalkulation\"/>
    </mc:Choice>
  </mc:AlternateContent>
  <bookViews>
    <workbookView xWindow="0" yWindow="0" windowWidth="14988" windowHeight="7008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G53" i="2" l="1"/>
  <c r="G14" i="2"/>
  <c r="G13" i="2"/>
  <c r="D51" i="2"/>
  <c r="D34" i="2" l="1"/>
  <c r="D31" i="2"/>
  <c r="B31" i="2"/>
  <c r="E31" i="2" s="1"/>
  <c r="D41" i="2"/>
  <c r="D64" i="2"/>
  <c r="F65" i="2" s="1"/>
  <c r="D63" i="2"/>
  <c r="D58" i="2"/>
  <c r="F59" i="2" s="1"/>
  <c r="D57" i="2"/>
  <c r="D54" i="2"/>
  <c r="G54" i="2" s="1"/>
  <c r="D52" i="2"/>
  <c r="F53" i="2" s="1"/>
  <c r="C48" i="2"/>
  <c r="D35" i="2"/>
  <c r="D16" i="2"/>
  <c r="G16" i="2" s="1"/>
  <c r="E38" i="2"/>
  <c r="G28" i="2"/>
  <c r="G27" i="2"/>
  <c r="G23" i="2"/>
  <c r="E10" i="2"/>
  <c r="G9" i="2"/>
  <c r="D60" i="2" l="1"/>
  <c r="G60" i="2" s="1"/>
  <c r="G59" i="2"/>
  <c r="D66" i="2"/>
  <c r="G66" i="2" s="1"/>
  <c r="G65" i="2"/>
  <c r="D24" i="2"/>
  <c r="G24" i="2" s="1"/>
  <c r="I24" i="2" s="1"/>
  <c r="G31" i="2"/>
  <c r="I31" i="2" s="1"/>
  <c r="I28" i="2"/>
  <c r="D10" i="2"/>
  <c r="G10" i="2" s="1"/>
  <c r="I10" i="2" s="1"/>
  <c r="G35" i="2"/>
  <c r="G41" i="2"/>
  <c r="D38" i="2"/>
  <c r="D45" i="2" s="1"/>
  <c r="G34" i="2"/>
  <c r="D15" i="2"/>
  <c r="G15" i="2" l="1"/>
  <c r="I17" i="2" s="1"/>
  <c r="I35" i="2"/>
  <c r="D48" i="2"/>
  <c r="G48" i="2" s="1"/>
  <c r="F47" i="2"/>
  <c r="G47" i="2" s="1"/>
  <c r="G38" i="2"/>
  <c r="I38" i="2" s="1"/>
  <c r="I66" i="2" l="1"/>
  <c r="B5" i="2"/>
</calcChain>
</file>

<file path=xl/sharedStrings.xml><?xml version="1.0" encoding="utf-8"?>
<sst xmlns="http://schemas.openxmlformats.org/spreadsheetml/2006/main" count="115" uniqueCount="81">
  <si>
    <t>KMS</t>
  </si>
  <si>
    <t>Schlüssel</t>
  </si>
  <si>
    <t>S3</t>
  </si>
  <si>
    <t>Templates</t>
  </si>
  <si>
    <t>Grundkosten</t>
  </si>
  <si>
    <t>Stück</t>
  </si>
  <si>
    <t>Anfrage</t>
  </si>
  <si>
    <t>MB</t>
  </si>
  <si>
    <t>GB</t>
  </si>
  <si>
    <t>SSH-Key</t>
  </si>
  <si>
    <t>Source-Code komprimiert</t>
  </si>
  <si>
    <t>Build-Artefakte</t>
  </si>
  <si>
    <t xml:space="preserve">Parameter für Template Buckets </t>
  </si>
  <si>
    <t>Git-Secret</t>
  </si>
  <si>
    <t>Secret</t>
  </si>
  <si>
    <t>Aufruf</t>
  </si>
  <si>
    <t>Secret Aufruf</t>
  </si>
  <si>
    <t>Delivery-Pipeline</t>
  </si>
  <si>
    <t>Pipeline</t>
  </si>
  <si>
    <t>CodeBuild</t>
  </si>
  <si>
    <t>Min</t>
  </si>
  <si>
    <t>REST-API</t>
  </si>
  <si>
    <t>Artefakt zu S3</t>
  </si>
  <si>
    <t>GitManagementLambda</t>
  </si>
  <si>
    <t>NTT-Serverless-CI/CD-Kostenkalkulation</t>
  </si>
  <si>
    <t>Build-Minuten pro Build:</t>
  </si>
  <si>
    <t>Größe der Erzeugten Artefakte in MB:</t>
  </si>
  <si>
    <t>Anfragen (3 pro dynamischen Durchlauf, sonst 1)</t>
  </si>
  <si>
    <t>Build-Anzahl pro Monat:</t>
  </si>
  <si>
    <t>Source-Code komprimiert in MB:</t>
  </si>
  <si>
    <t>Datentransfer aus Internet ist kostenfrei</t>
  </si>
  <si>
    <t>Dev-Pipelines nur aktive Pipelines sind Kostenpflichtig</t>
  </si>
  <si>
    <t>Source über CodePipeline zu  CodeBuild</t>
  </si>
  <si>
    <t>Push pro Feature-Branch:</t>
  </si>
  <si>
    <t>Templates an Child-Konten übertragen</t>
  </si>
  <si>
    <t>Kosten Gesamt in USD</t>
  </si>
  <si>
    <t>Anfragen aus API-Gateway</t>
  </si>
  <si>
    <t>Millisekunden Laufzeit</t>
  </si>
  <si>
    <t>Speicherbedarf</t>
  </si>
  <si>
    <t>Berechnung GB-Sekunde: Speicherbedarf in MB / 1024 * Millisekunde / 1000</t>
  </si>
  <si>
    <t>Datentransfer</t>
  </si>
  <si>
    <t>Menge</t>
  </si>
  <si>
    <t>pro</t>
  </si>
  <si>
    <t>DynamicPipelineMakerLambda</t>
  </si>
  <si>
    <t>Anfragen = Anzahl Feature-Branches</t>
  </si>
  <si>
    <t>DynamicDeletePipelineLambda</t>
  </si>
  <si>
    <t>GB-Sekunden Gesamt</t>
  </si>
  <si>
    <t>DynamicCleanupLambda</t>
  </si>
  <si>
    <t>Anfragen = Anzahl Feature-Branches * Anzahl Infrastruktur-Stacks</t>
  </si>
  <si>
    <t>CF-Templates für Infrastruktur in MB</t>
  </si>
  <si>
    <t>Kosten pro Service</t>
  </si>
  <si>
    <t>SecretsManager</t>
  </si>
  <si>
    <t>SystemsManager</t>
  </si>
  <si>
    <t>CodePipeline</t>
  </si>
  <si>
    <t xml:space="preserve">Data-Transfer </t>
  </si>
  <si>
    <t>API-Gateway</t>
  </si>
  <si>
    <t>CloudFormation</t>
  </si>
  <si>
    <t>Lambda</t>
  </si>
  <si>
    <t>GESAMT-KOSTEN</t>
  </si>
  <si>
    <t>Buckets</t>
  </si>
  <si>
    <t>CodeBuild Instanz:</t>
  </si>
  <si>
    <t>general1.medium - RAM: 7 GB - Kerne: 4</t>
  </si>
  <si>
    <t>general1.small - RAM: 3 GB - Kerne: 2</t>
  </si>
  <si>
    <t>arm1.large - RAM: 16 GiB - Kerne: 8</t>
  </si>
  <si>
    <t>general1.large - RAM: 15 GB - Kerne: 8</t>
  </si>
  <si>
    <t>general1.2xlarge - RAM 144 GiB - Kerne: 72</t>
  </si>
  <si>
    <t>gpu1.large - RAM: 244 GiB - Kerne: 32</t>
  </si>
  <si>
    <t>Code Build Preisliste</t>
  </si>
  <si>
    <t>USB/Min</t>
  </si>
  <si>
    <t>Feature-Branchs pro Monat:</t>
  </si>
  <si>
    <t>Werte einfügen:</t>
  </si>
  <si>
    <t>Preislisten</t>
  </si>
  <si>
    <t xml:space="preserve">S3 Preisliste </t>
  </si>
  <si>
    <t>GB/Monat</t>
  </si>
  <si>
    <t>GB-Sekunde</t>
  </si>
  <si>
    <t>Millesekunden Laufzeit (gemessene Schwankungen: 500 - 92.000)</t>
  </si>
  <si>
    <t>Millesekunden Laufzeit ((gemessene Schwankungen: 31.000 - 92.000)</t>
  </si>
  <si>
    <t>Millesekunden Laufzeit ((gemessene Schwankungen: 300 - 635.900)</t>
  </si>
  <si>
    <t>WERT EINFÜGEN</t>
  </si>
  <si>
    <t>GEGEBENENFALLS WERT ANPASSEN</t>
  </si>
  <si>
    <t>LEGENDE: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</si>
</sst>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3" borderId="1" applyNumberFormat="0" applyAlignment="0" applyProtection="0"/>
    <xf numFmtId="0" fontId="6" fillId="6" borderId="0" applyNumberFormat="0" applyBorder="0" applyAlignment="0" applyProtection="0"/>
    <xf numFmtId="0" fontId="7" fillId="7" borderId="1" applyNumberFormat="0" applyAlignment="0" applyProtection="0"/>
  </cellStyleXfs>
  <cellXfs count="22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3" fillId="2" borderId="0" xfId="2"/>
    <xf numFmtId="0" fontId="5" fillId="3" borderId="1" xfId="4"/>
    <xf numFmtId="0" fontId="4" fillId="3" borderId="2" xfId="3"/>
    <xf numFmtId="0" fontId="1" fillId="4" borderId="3" xfId="0" applyFont="1" applyFill="1" applyBorder="1" applyAlignment="1">
      <alignment horizontal="center"/>
    </xf>
    <xf numFmtId="164" fontId="0" fillId="4" borderId="4" xfId="1" applyNumberFormat="1" applyFont="1" applyFill="1" applyBorder="1" applyAlignment="1"/>
    <xf numFmtId="0" fontId="6" fillId="6" borderId="5" xfId="5" applyBorder="1"/>
    <xf numFmtId="0" fontId="6" fillId="6" borderId="5" xfId="5" applyBorder="1" applyAlignment="1">
      <alignment horizontal="center"/>
    </xf>
    <xf numFmtId="0" fontId="6" fillId="6" borderId="6" xfId="5" applyBorder="1" applyAlignment="1">
      <alignment horizontal="center"/>
    </xf>
    <xf numFmtId="0" fontId="7" fillId="7" borderId="1" xfId="6"/>
    <xf numFmtId="0" fontId="0" fillId="0" borderId="7" xfId="0" applyBorder="1"/>
    <xf numFmtId="0" fontId="0" fillId="0" borderId="8" xfId="0" applyBorder="1"/>
    <xf numFmtId="0" fontId="0" fillId="5" borderId="0" xfId="0" applyFill="1" applyAlignment="1">
      <alignment horizontal="center"/>
    </xf>
    <xf numFmtId="0" fontId="6" fillId="6" borderId="5" xfId="5" applyBorder="1" applyAlignment="1">
      <alignment horizontal="center"/>
    </xf>
    <xf numFmtId="0" fontId="4" fillId="3" borderId="2" xfId="3" applyAlignment="1">
      <alignment horizontal="center"/>
    </xf>
    <xf numFmtId="0" fontId="6" fillId="6" borderId="9" xfId="5" applyBorder="1" applyAlignment="1">
      <alignment horizontal="center"/>
    </xf>
    <xf numFmtId="0" fontId="6" fillId="6" borderId="10" xfId="5" applyBorder="1" applyAlignment="1">
      <alignment horizontal="center"/>
    </xf>
    <xf numFmtId="0" fontId="7" fillId="7" borderId="11" xfId="6" applyBorder="1" applyAlignment="1">
      <alignment horizontal="center"/>
    </xf>
    <xf numFmtId="0" fontId="7" fillId="7" borderId="12" xfId="6" applyBorder="1" applyAlignment="1">
      <alignment horizontal="center"/>
    </xf>
  </cellXfs>
  <cellStyles count="7">
    <cellStyle name="Ausgabe" xfId="3" builtinId="21"/>
    <cellStyle name="Berechnung" xfId="4" builtinId="22"/>
    <cellStyle name="Eingabe" xfId="6" builtinId="20"/>
    <cellStyle name="Gut" xfId="5" builtinId="26"/>
    <cellStyle name="Neutral" xfId="2" builtinId="2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C51" sqref="C51"/>
    </sheetView>
  </sheetViews>
  <sheetFormatPr baseColWidth="10" defaultRowHeight="14.4" x14ac:dyDescent="0.3"/>
  <cols>
    <col min="1" max="1" width="16.109375" customWidth="1"/>
    <col min="2" max="2" width="52" customWidth="1"/>
    <col min="3" max="3" width="22.109375" customWidth="1"/>
    <col min="4" max="4" width="21.77734375" customWidth="1"/>
    <col min="5" max="5" width="18.6640625" customWidth="1"/>
    <col min="6" max="6" width="19.21875" customWidth="1"/>
    <col min="7" max="7" width="17.77734375" customWidth="1"/>
    <col min="8" max="8" width="17.88671875" customWidth="1"/>
    <col min="9" max="9" width="20.6640625" customWidth="1"/>
    <col min="10" max="10" width="20.21875" customWidth="1"/>
    <col min="11" max="11" width="12.109375" customWidth="1"/>
    <col min="12" max="12" width="41.109375" customWidth="1"/>
    <col min="13" max="13" width="15.88671875" customWidth="1"/>
    <col min="16" max="16" width="19.33203125" customWidth="1"/>
  </cols>
  <sheetData>
    <row r="1" spans="1:17" x14ac:dyDescent="0.3">
      <c r="E1" s="9" t="s">
        <v>70</v>
      </c>
      <c r="I1" s="9" t="s">
        <v>70</v>
      </c>
    </row>
    <row r="2" spans="1:17" x14ac:dyDescent="0.3">
      <c r="B2" t="s">
        <v>24</v>
      </c>
      <c r="C2" s="15" t="s">
        <v>28</v>
      </c>
      <c r="D2" s="15"/>
      <c r="E2" s="10">
        <v>52</v>
      </c>
      <c r="G2" s="15" t="s">
        <v>25</v>
      </c>
      <c r="H2" s="15"/>
      <c r="I2" s="10">
        <v>1.5</v>
      </c>
      <c r="L2" t="s">
        <v>71</v>
      </c>
    </row>
    <row r="3" spans="1:17" ht="15" thickBot="1" x14ac:dyDescent="0.35">
      <c r="C3" s="15" t="s">
        <v>26</v>
      </c>
      <c r="D3" s="15"/>
      <c r="E3" s="10">
        <v>255</v>
      </c>
      <c r="G3" s="15" t="s">
        <v>29</v>
      </c>
      <c r="H3" s="15"/>
      <c r="I3" s="10">
        <f>(47143)/1024</f>
        <v>46.0380859375</v>
      </c>
    </row>
    <row r="4" spans="1:17" x14ac:dyDescent="0.3">
      <c r="B4" s="7" t="s">
        <v>58</v>
      </c>
      <c r="C4" s="15" t="s">
        <v>33</v>
      </c>
      <c r="D4" s="15"/>
      <c r="E4" s="10">
        <v>5</v>
      </c>
      <c r="G4" s="15" t="s">
        <v>49</v>
      </c>
      <c r="H4" s="15"/>
      <c r="I4" s="11">
        <v>0.3</v>
      </c>
      <c r="L4" s="6" t="s">
        <v>67</v>
      </c>
      <c r="M4" s="6" t="s">
        <v>68</v>
      </c>
    </row>
    <row r="5" spans="1:17" ht="15" thickBot="1" x14ac:dyDescent="0.35">
      <c r="B5" s="8">
        <f>SUM(G9:G66)</f>
        <v>7.9018921738071004</v>
      </c>
      <c r="C5" s="15" t="s">
        <v>69</v>
      </c>
      <c r="D5" s="15"/>
      <c r="E5" s="10">
        <v>10</v>
      </c>
      <c r="G5" s="15" t="s">
        <v>60</v>
      </c>
      <c r="H5" s="15"/>
      <c r="I5" s="16" t="s">
        <v>62</v>
      </c>
      <c r="J5" s="16"/>
      <c r="L5" s="6" t="s">
        <v>62</v>
      </c>
      <c r="M5" s="6">
        <v>5.0000000000000001E-3</v>
      </c>
      <c r="Q5">
        <v>1</v>
      </c>
    </row>
    <row r="6" spans="1:17" x14ac:dyDescent="0.3">
      <c r="H6" s="3"/>
      <c r="L6" s="6" t="s">
        <v>61</v>
      </c>
      <c r="M6" s="6">
        <v>0.01</v>
      </c>
    </row>
    <row r="7" spans="1:17" x14ac:dyDescent="0.3">
      <c r="D7" s="2" t="s">
        <v>41</v>
      </c>
      <c r="E7" s="2" t="s">
        <v>4</v>
      </c>
      <c r="F7" s="2" t="s">
        <v>42</v>
      </c>
      <c r="G7" s="2" t="s">
        <v>35</v>
      </c>
      <c r="I7" s="2" t="s">
        <v>50</v>
      </c>
      <c r="L7" s="6" t="s">
        <v>63</v>
      </c>
      <c r="M7" s="6">
        <v>1.7500000000000002E-2</v>
      </c>
    </row>
    <row r="8" spans="1:17" x14ac:dyDescent="0.3">
      <c r="A8" s="5" t="s">
        <v>0</v>
      </c>
      <c r="B8" s="5"/>
      <c r="C8" s="5"/>
      <c r="D8" s="5"/>
      <c r="E8" s="5"/>
      <c r="F8" s="5"/>
      <c r="G8" s="5"/>
      <c r="H8" s="5"/>
      <c r="I8" s="5"/>
      <c r="L8" s="6" t="s">
        <v>64</v>
      </c>
      <c r="M8" s="6">
        <v>0.02</v>
      </c>
    </row>
    <row r="9" spans="1:17" x14ac:dyDescent="0.3">
      <c r="B9" t="s">
        <v>1</v>
      </c>
      <c r="D9">
        <v>5</v>
      </c>
      <c r="E9">
        <v>1</v>
      </c>
      <c r="F9" t="s">
        <v>5</v>
      </c>
      <c r="G9">
        <f>D9*E9</f>
        <v>5</v>
      </c>
      <c r="L9" s="6" t="s">
        <v>65</v>
      </c>
      <c r="M9" s="6">
        <v>0.25</v>
      </c>
    </row>
    <row r="10" spans="1:17" x14ac:dyDescent="0.3">
      <c r="B10" t="s">
        <v>27</v>
      </c>
      <c r="D10" s="1">
        <f>E2*3</f>
        <v>156</v>
      </c>
      <c r="E10">
        <f>0.03/100000</f>
        <v>2.9999999999999999E-7</v>
      </c>
      <c r="F10" t="s">
        <v>6</v>
      </c>
      <c r="G10">
        <f>D10*E10</f>
        <v>4.6799999999999999E-5</v>
      </c>
      <c r="I10">
        <f>SUM(G9:G10)</f>
        <v>5.0000467999999998</v>
      </c>
      <c r="L10" s="6" t="s">
        <v>66</v>
      </c>
      <c r="M10" s="6">
        <v>0.8</v>
      </c>
    </row>
    <row r="12" spans="1:17" x14ac:dyDescent="0.3">
      <c r="A12" s="5" t="s">
        <v>2</v>
      </c>
      <c r="B12" s="5"/>
      <c r="C12" s="5"/>
      <c r="D12" s="5"/>
      <c r="E12" s="5"/>
      <c r="F12" s="5"/>
      <c r="G12" s="5"/>
      <c r="H12" s="5"/>
      <c r="I12" s="5"/>
      <c r="L12" s="6" t="s">
        <v>72</v>
      </c>
      <c r="M12" s="6" t="s">
        <v>73</v>
      </c>
      <c r="N12" s="6">
        <v>2.4500000000000001E-2</v>
      </c>
    </row>
    <row r="13" spans="1:17" x14ac:dyDescent="0.3">
      <c r="A13" t="s">
        <v>59</v>
      </c>
      <c r="B13" t="s">
        <v>3</v>
      </c>
      <c r="C13" t="s">
        <v>7</v>
      </c>
      <c r="D13">
        <v>48.9</v>
      </c>
      <c r="G13">
        <f>D13*$N$12/1024</f>
        <v>1.1699707031250001E-3</v>
      </c>
    </row>
    <row r="14" spans="1:17" x14ac:dyDescent="0.3">
      <c r="B14" t="s">
        <v>9</v>
      </c>
      <c r="C14" t="s">
        <v>7</v>
      </c>
      <c r="D14">
        <v>1.1999999999999999E-3</v>
      </c>
      <c r="G14">
        <f t="shared" ref="G14:G16" si="0">D14*$N$12/1024</f>
        <v>2.87109375E-8</v>
      </c>
      <c r="L14" s="6" t="s">
        <v>57</v>
      </c>
      <c r="M14" s="6" t="s">
        <v>74</v>
      </c>
      <c r="N14" s="6">
        <v>1.6666700000000001E-4</v>
      </c>
    </row>
    <row r="15" spans="1:17" x14ac:dyDescent="0.3">
      <c r="B15" t="s">
        <v>10</v>
      </c>
      <c r="C15" t="s">
        <v>7</v>
      </c>
      <c r="D15">
        <f>I3</f>
        <v>46.0380859375</v>
      </c>
      <c r="G15">
        <f t="shared" si="0"/>
        <v>1.1014971733093262E-3</v>
      </c>
    </row>
    <row r="16" spans="1:17" x14ac:dyDescent="0.3">
      <c r="B16" t="s">
        <v>11</v>
      </c>
      <c r="C16" t="s">
        <v>7</v>
      </c>
      <c r="D16">
        <f>E3</f>
        <v>255</v>
      </c>
      <c r="G16">
        <f t="shared" si="0"/>
        <v>6.1010742187500005E-3</v>
      </c>
    </row>
    <row r="17" spans="1:12" x14ac:dyDescent="0.3">
      <c r="B17" t="s">
        <v>30</v>
      </c>
      <c r="G17">
        <v>0</v>
      </c>
      <c r="I17">
        <f>SUM(G13:G17)</f>
        <v>8.3725708061218266E-3</v>
      </c>
    </row>
    <row r="18" spans="1:12" x14ac:dyDescent="0.3">
      <c r="K18" s="13" t="s">
        <v>80</v>
      </c>
      <c r="L18" s="14"/>
    </row>
    <row r="19" spans="1:12" x14ac:dyDescent="0.3">
      <c r="A19" s="5" t="s">
        <v>52</v>
      </c>
      <c r="B19" s="5"/>
      <c r="C19" s="5"/>
      <c r="D19" s="5"/>
      <c r="E19" s="5"/>
      <c r="F19" s="5"/>
      <c r="G19" s="5"/>
      <c r="H19" s="5"/>
      <c r="I19" s="5"/>
      <c r="K19" s="18" t="s">
        <v>78</v>
      </c>
      <c r="L19" s="19"/>
    </row>
    <row r="20" spans="1:12" x14ac:dyDescent="0.3">
      <c r="B20" t="s">
        <v>12</v>
      </c>
      <c r="D20">
        <v>2</v>
      </c>
      <c r="G20">
        <v>0</v>
      </c>
      <c r="K20" s="20" t="s">
        <v>79</v>
      </c>
      <c r="L20" s="21"/>
    </row>
    <row r="22" spans="1:12" x14ac:dyDescent="0.3">
      <c r="A22" s="5" t="s">
        <v>51</v>
      </c>
      <c r="B22" s="5"/>
      <c r="C22" s="5"/>
      <c r="D22" s="5"/>
      <c r="E22" s="5"/>
      <c r="F22" s="5"/>
      <c r="G22" s="5"/>
      <c r="H22" s="5"/>
      <c r="I22" s="5"/>
    </row>
    <row r="23" spans="1:12" x14ac:dyDescent="0.3">
      <c r="B23" t="s">
        <v>13</v>
      </c>
      <c r="C23" t="s">
        <v>14</v>
      </c>
      <c r="D23">
        <v>1</v>
      </c>
      <c r="E23">
        <v>0.4</v>
      </c>
      <c r="F23" t="s">
        <v>5</v>
      </c>
      <c r="G23">
        <f>E23*D23</f>
        <v>0.4</v>
      </c>
    </row>
    <row r="24" spans="1:12" x14ac:dyDescent="0.3">
      <c r="B24" t="s">
        <v>16</v>
      </c>
      <c r="C24" t="s">
        <v>15</v>
      </c>
      <c r="D24">
        <f>E2</f>
        <v>52</v>
      </c>
      <c r="E24">
        <v>0.05</v>
      </c>
      <c r="F24" t="s">
        <v>15</v>
      </c>
      <c r="G24">
        <f>E24*D24/10000</f>
        <v>2.6000000000000003E-4</v>
      </c>
      <c r="I24">
        <f>SUM(G23:G24)</f>
        <v>0.40026</v>
      </c>
    </row>
    <row r="26" spans="1:12" x14ac:dyDescent="0.3">
      <c r="A26" s="5" t="s">
        <v>53</v>
      </c>
      <c r="B26" s="5"/>
      <c r="C26" s="5"/>
      <c r="D26" s="5"/>
      <c r="E26" s="5"/>
      <c r="F26" s="5"/>
      <c r="G26" s="5"/>
      <c r="H26" s="5"/>
      <c r="I26" s="5"/>
    </row>
    <row r="27" spans="1:12" x14ac:dyDescent="0.3">
      <c r="B27" t="s">
        <v>17</v>
      </c>
      <c r="D27">
        <v>1</v>
      </c>
      <c r="E27">
        <v>1</v>
      </c>
      <c r="F27" t="s">
        <v>18</v>
      </c>
      <c r="G27">
        <f>E27*D27</f>
        <v>1</v>
      </c>
    </row>
    <row r="28" spans="1:12" x14ac:dyDescent="0.3">
      <c r="B28" t="s">
        <v>31</v>
      </c>
      <c r="D28">
        <v>0</v>
      </c>
      <c r="E28">
        <v>1</v>
      </c>
      <c r="F28" t="s">
        <v>18</v>
      </c>
      <c r="G28">
        <f>E28*D28</f>
        <v>0</v>
      </c>
      <c r="I28">
        <f>SUM(G27:G28)</f>
        <v>1</v>
      </c>
    </row>
    <row r="30" spans="1:12" x14ac:dyDescent="0.3">
      <c r="A30" s="5" t="s">
        <v>19</v>
      </c>
      <c r="B30" s="5"/>
      <c r="C30" s="5"/>
      <c r="D30" s="5"/>
      <c r="E30" s="5"/>
      <c r="F30" s="5"/>
      <c r="G30" s="5"/>
      <c r="H30" s="5"/>
      <c r="I30" s="5"/>
    </row>
    <row r="31" spans="1:12" x14ac:dyDescent="0.3">
      <c r="B31" t="str">
        <f>I5</f>
        <v>general1.small - RAM: 3 GB - Kerne: 2</v>
      </c>
      <c r="D31">
        <f>E2*I2</f>
        <v>78</v>
      </c>
      <c r="E31">
        <f>VLOOKUP(B31,L5:M10,2,FALSE)</f>
        <v>5.0000000000000001E-3</v>
      </c>
      <c r="F31" t="s">
        <v>20</v>
      </c>
      <c r="G31">
        <f>E31*D31</f>
        <v>0.39</v>
      </c>
      <c r="I31">
        <f>SUM(G31)</f>
        <v>0.39</v>
      </c>
    </row>
    <row r="33" spans="1:9" x14ac:dyDescent="0.3">
      <c r="A33" s="5" t="s">
        <v>54</v>
      </c>
      <c r="B33" s="5"/>
      <c r="C33" s="5"/>
      <c r="D33" s="5"/>
      <c r="E33" s="5"/>
      <c r="F33" s="5"/>
      <c r="G33" s="5"/>
      <c r="H33" s="5"/>
      <c r="I33" s="5"/>
    </row>
    <row r="34" spans="1:9" x14ac:dyDescent="0.3">
      <c r="B34" t="s">
        <v>32</v>
      </c>
      <c r="C34" t="s">
        <v>7</v>
      </c>
      <c r="D34">
        <f>I3</f>
        <v>46.0380859375</v>
      </c>
      <c r="E34">
        <v>0.01</v>
      </c>
      <c r="F34" t="s">
        <v>8</v>
      </c>
      <c r="G34">
        <f>D34*E2*E34/1024</f>
        <v>2.3378715515136719E-2</v>
      </c>
    </row>
    <row r="35" spans="1:9" x14ac:dyDescent="0.3">
      <c r="B35" t="s">
        <v>22</v>
      </c>
      <c r="C35" t="s">
        <v>7</v>
      </c>
      <c r="D35">
        <f>E3</f>
        <v>255</v>
      </c>
      <c r="E35">
        <v>0.01</v>
      </c>
      <c r="F35" t="s">
        <v>8</v>
      </c>
      <c r="G35">
        <f>D35*E35*E2/1024</f>
        <v>0.12949218750000002</v>
      </c>
      <c r="I35">
        <f>SUM(G34:G35)</f>
        <v>0.15287090301513673</v>
      </c>
    </row>
    <row r="37" spans="1:9" x14ac:dyDescent="0.3">
      <c r="A37" s="5" t="s">
        <v>55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B38" t="s">
        <v>21</v>
      </c>
      <c r="D38">
        <f>E2*E4</f>
        <v>260</v>
      </c>
      <c r="E38">
        <f xml:space="preserve"> 3.7 /1000000</f>
        <v>3.7000000000000002E-6</v>
      </c>
      <c r="F38" t="s">
        <v>15</v>
      </c>
      <c r="G38">
        <f>E38*D38</f>
        <v>9.6200000000000007E-4</v>
      </c>
      <c r="I38">
        <f>SUM(G38)</f>
        <v>9.6200000000000007E-4</v>
      </c>
    </row>
    <row r="40" spans="1:9" x14ac:dyDescent="0.3">
      <c r="A40" s="5" t="s">
        <v>56</v>
      </c>
      <c r="B40" s="5"/>
      <c r="C40" s="5"/>
      <c r="D40" s="5"/>
      <c r="E40" s="5"/>
      <c r="F40" s="5"/>
      <c r="G40" s="5"/>
      <c r="H40" s="5"/>
      <c r="I40" s="5"/>
    </row>
    <row r="41" spans="1:9" x14ac:dyDescent="0.3">
      <c r="B41" t="s">
        <v>34</v>
      </c>
      <c r="C41" t="s">
        <v>7</v>
      </c>
      <c r="D41">
        <f>I4</f>
        <v>0.3</v>
      </c>
      <c r="E41">
        <v>0.01</v>
      </c>
      <c r="F41" t="s">
        <v>8</v>
      </c>
      <c r="G41">
        <f>E41*D41*E2/1024</f>
        <v>1.5234375E-4</v>
      </c>
    </row>
    <row r="43" spans="1:9" x14ac:dyDescent="0.3">
      <c r="A43" s="5" t="s">
        <v>57</v>
      </c>
      <c r="B43" s="5"/>
      <c r="C43" s="17" t="s">
        <v>39</v>
      </c>
      <c r="D43" s="17"/>
      <c r="E43" s="17"/>
      <c r="F43" s="17"/>
      <c r="G43" s="17"/>
      <c r="H43" s="5"/>
      <c r="I43" s="5"/>
    </row>
    <row r="44" spans="1:9" x14ac:dyDescent="0.3">
      <c r="A44" s="2" t="s">
        <v>23</v>
      </c>
      <c r="F44" s="4" t="s">
        <v>46</v>
      </c>
    </row>
    <row r="45" spans="1:9" x14ac:dyDescent="0.3">
      <c r="B45" t="s">
        <v>36</v>
      </c>
      <c r="D45">
        <f>D38</f>
        <v>260</v>
      </c>
    </row>
    <row r="46" spans="1:9" x14ac:dyDescent="0.3">
      <c r="B46" t="s">
        <v>37</v>
      </c>
      <c r="D46" s="12">
        <v>3600</v>
      </c>
    </row>
    <row r="47" spans="1:9" x14ac:dyDescent="0.3">
      <c r="B47" t="s">
        <v>38</v>
      </c>
      <c r="C47" t="s">
        <v>7</v>
      </c>
      <c r="D47">
        <v>128</v>
      </c>
      <c r="F47" s="4">
        <f>D47/1024*D46/1000*D45</f>
        <v>117</v>
      </c>
      <c r="G47">
        <f>F47*N14</f>
        <v>1.9500039E-2</v>
      </c>
    </row>
    <row r="48" spans="1:9" x14ac:dyDescent="0.3">
      <c r="A48" t="s">
        <v>40</v>
      </c>
      <c r="B48" t="s">
        <v>7</v>
      </c>
      <c r="C48">
        <f>15/1024</f>
        <v>1.46484375E-2</v>
      </c>
      <c r="D48">
        <f>D45*C48</f>
        <v>3.80859375</v>
      </c>
      <c r="E48">
        <v>0.01</v>
      </c>
      <c r="F48" t="s">
        <v>8</v>
      </c>
      <c r="G48">
        <f>D48*E48/1024</f>
        <v>3.719329833984375E-5</v>
      </c>
    </row>
    <row r="50" spans="1:7" x14ac:dyDescent="0.3">
      <c r="A50" s="2" t="s">
        <v>43</v>
      </c>
    </row>
    <row r="51" spans="1:7" x14ac:dyDescent="0.3">
      <c r="B51" t="s">
        <v>44</v>
      </c>
      <c r="D51">
        <f>E5</f>
        <v>10</v>
      </c>
    </row>
    <row r="52" spans="1:7" x14ac:dyDescent="0.3">
      <c r="B52" t="s">
        <v>76</v>
      </c>
      <c r="D52" s="12">
        <f>(31000 +92000)/2</f>
        <v>61500</v>
      </c>
    </row>
    <row r="53" spans="1:7" x14ac:dyDescent="0.3">
      <c r="B53" t="s">
        <v>38</v>
      </c>
      <c r="C53" t="s">
        <v>7</v>
      </c>
      <c r="D53">
        <v>128</v>
      </c>
      <c r="F53" s="4">
        <f>D52/1000*D53/1024</f>
        <v>7.6875</v>
      </c>
      <c r="G53">
        <f>F53*D51*N14</f>
        <v>1.2812525625000001E-2</v>
      </c>
    </row>
    <row r="54" spans="1:7" x14ac:dyDescent="0.3">
      <c r="A54" t="s">
        <v>40</v>
      </c>
      <c r="B54" t="s">
        <v>7</v>
      </c>
      <c r="C54">
        <v>5.0000000000000001E-3</v>
      </c>
      <c r="D54">
        <f>C54*D51</f>
        <v>0.05</v>
      </c>
      <c r="E54">
        <v>0.01</v>
      </c>
      <c r="F54" t="s">
        <v>8</v>
      </c>
      <c r="G54">
        <f>E54*D54/1024</f>
        <v>4.8828125000000001E-7</v>
      </c>
    </row>
    <row r="56" spans="1:7" x14ac:dyDescent="0.3">
      <c r="A56" s="2" t="s">
        <v>45</v>
      </c>
    </row>
    <row r="57" spans="1:7" x14ac:dyDescent="0.3">
      <c r="B57" t="s">
        <v>44</v>
      </c>
      <c r="D57">
        <f>E5</f>
        <v>10</v>
      </c>
    </row>
    <row r="58" spans="1:7" x14ac:dyDescent="0.3">
      <c r="B58" t="s">
        <v>75</v>
      </c>
      <c r="D58" s="12">
        <f>(500+92000)/2*12</f>
        <v>555000</v>
      </c>
    </row>
    <row r="59" spans="1:7" x14ac:dyDescent="0.3">
      <c r="B59" t="s">
        <v>38</v>
      </c>
      <c r="C59" t="s">
        <v>7</v>
      </c>
      <c r="D59">
        <v>128</v>
      </c>
      <c r="F59" s="4">
        <f>D58/1000*D59/1024</f>
        <v>69.375</v>
      </c>
      <c r="G59">
        <f>F59*D57*N14</f>
        <v>0.11562523125</v>
      </c>
    </row>
    <row r="60" spans="1:7" x14ac:dyDescent="0.3">
      <c r="A60" t="s">
        <v>40</v>
      </c>
      <c r="B60" t="s">
        <v>7</v>
      </c>
      <c r="C60">
        <v>5.0000000000000001E-3</v>
      </c>
      <c r="D60">
        <f>C60*D57</f>
        <v>0.05</v>
      </c>
      <c r="E60">
        <v>0.01</v>
      </c>
      <c r="F60" t="s">
        <v>8</v>
      </c>
      <c r="G60">
        <f>E60*D60/1024</f>
        <v>4.8828125000000001E-7</v>
      </c>
    </row>
    <row r="62" spans="1:7" x14ac:dyDescent="0.3">
      <c r="A62" s="2" t="s">
        <v>47</v>
      </c>
    </row>
    <row r="63" spans="1:7" x14ac:dyDescent="0.3">
      <c r="B63" t="s">
        <v>48</v>
      </c>
      <c r="D63">
        <f>E5*12</f>
        <v>120</v>
      </c>
    </row>
    <row r="64" spans="1:7" x14ac:dyDescent="0.3">
      <c r="B64" t="s">
        <v>77</v>
      </c>
      <c r="D64" s="12">
        <f>(300+635900)/2</f>
        <v>318100</v>
      </c>
    </row>
    <row r="65" spans="1:9" x14ac:dyDescent="0.3">
      <c r="B65" t="s">
        <v>38</v>
      </c>
      <c r="C65" t="s">
        <v>7</v>
      </c>
      <c r="D65">
        <v>128</v>
      </c>
      <c r="F65" s="4">
        <f>D65/1024*D64/1000</f>
        <v>39.762500000000003</v>
      </c>
      <c r="G65">
        <f>F65*D63*N14</f>
        <v>0.79525159050000005</v>
      </c>
    </row>
    <row r="66" spans="1:9" x14ac:dyDescent="0.3">
      <c r="A66" t="s">
        <v>40</v>
      </c>
      <c r="B66" t="s">
        <v>7</v>
      </c>
      <c r="C66">
        <v>5.0000000000000001E-3</v>
      </c>
      <c r="D66">
        <f>C66*D63</f>
        <v>0.6</v>
      </c>
      <c r="E66">
        <v>0.01</v>
      </c>
      <c r="F66" t="s">
        <v>8</v>
      </c>
      <c r="G66">
        <f>E66*D66</f>
        <v>6.0000000000000001E-3</v>
      </c>
      <c r="I66">
        <f>SUM(G45:G66)</f>
        <v>0.94922755623583988</v>
      </c>
    </row>
  </sheetData>
  <mergeCells count="12">
    <mergeCell ref="C43:G43"/>
    <mergeCell ref="K19:L19"/>
    <mergeCell ref="K20:L20"/>
    <mergeCell ref="G5:H5"/>
    <mergeCell ref="I5:J5"/>
    <mergeCell ref="C2:D2"/>
    <mergeCell ref="C3:D3"/>
    <mergeCell ref="C4:D4"/>
    <mergeCell ref="C5:D5"/>
    <mergeCell ref="G2:H2"/>
    <mergeCell ref="G3:H3"/>
    <mergeCell ref="G4:H4"/>
  </mergeCells>
  <dataValidations disablePrompts="1" count="2">
    <dataValidation type="list" allowBlank="1" showInputMessage="1" showErrorMessage="1" sqref="K15">
      <formula1>$K$18:$K$36</formula1>
    </dataValidation>
    <dataValidation type="list" allowBlank="1" showInputMessage="1" showErrorMessage="1" sqref="I5">
      <formula1>$L$5:$L$10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Ampletzer, Dominik</dc:creator>
  <cp:lastModifiedBy>Ampletzer, Dominik</cp:lastModifiedBy>
  <dcterms:created xsi:type="dcterms:W3CDTF">2020-12-03T13:02:41Z</dcterms:created>
  <dcterms:modified xsi:type="dcterms:W3CDTF">2020-12-07T09:40:35Z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33AF0AE5B23CBDA468E7637FFC679892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AMPLED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